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Geoloq\Hasilatın gündəlik hesabatı\İyun-2025\"/>
    </mc:Choice>
  </mc:AlternateContent>
  <xr:revisionPtr revIDLastSave="0" documentId="13_ncr:8001_{6E03BB8E-254E-45DF-9DF3-7FDF43AB3373}" xr6:coauthVersionLast="47" xr6:coauthVersionMax="47" xr10:uidLastSave="{00000000-0000-0000-0000-000000000000}"/>
  <workbookProtection workbookAlgorithmName="SHA-512" workbookHashValue="IpNFbAs9OB/Epcz6vvRFeju7KC6Pa7O1Ydyc7OpX1L9KlWjsXqjM54brDBmcl9Qz/eTbRdq/++Qe7SwlAhmP8Q==" workbookSaltValue="cVHbw+9Nr14CwWkITrxHYA==" workbookSpinCount="100000" lockStructure="1"/>
  <bookViews>
    <workbookView xWindow="-120" yWindow="-120" windowWidth="24240" windowHeight="17640" tabRatio="320" firstSheet="1" activeTab="1" xr2:uid="{00000000-000D-0000-FFFF-FFFF00000000}"/>
  </bookViews>
  <sheets>
    <sheet name="SA Questions" sheetId="4" state="hidden" r:id="rId1"/>
    <sheet name="Hesabat forması" sheetId="5" r:id="rId2"/>
    <sheet name="Siyahılar" sheetId="3" r:id="rId3"/>
  </sheets>
  <definedNames>
    <definedName name="Dəniz_Özülüdə_və_ya_Quruda_Hasilat_Sistemi_ilə_Bağlı_Əməliyyatlar">Siyahılar!$J$38:$J$44</definedName>
    <definedName name="Dəniz_Özülüdə_və_ya_Quruda_Yığım_Nəql_Sistemi">Siyahılar!$I$11:$I$13</definedName>
    <definedName name="Hasilatın_Azaldılması">Siyahılar!$J$55</definedName>
    <definedName name="Hasilatın_Bərpası_Məqsədilə_Aparılan_Təmirlər">Siyahılar!$J$29:$J$34</definedName>
    <definedName name="İdarə_Olunan_Keçici_Fond">Siyahılar!$J$3:$J$4</definedName>
    <definedName name="İxrac_Boru_Kəmərinin_İşlək_Vəziyyətdə_Saxlanılması">Siyahılar!$J$53:$J$54</definedName>
    <definedName name="İxrac_Sistemi">Siyahılar!$I$14:$I$15</definedName>
    <definedName name="Keçici_Fond_Guyuları">Siyahılar!$I$3</definedName>
    <definedName name="Qazın_Sıxılması_Sistem_ilə_Bağlı_Əməliyyatlar">Siyahılar!$J$45:$J$47</definedName>
    <definedName name="Quyu_Ağzında_Aparılan_Əməliyyatlar">Siyahılar!$I$4</definedName>
    <definedName name="Quyu_Təyinatının_Dəyişdirilməsi">Siyahılar!$J$36:$J$37</definedName>
    <definedName name="Quyuağzı_Bütövlülüyü">Siyahılar!$J$5:$J$7</definedName>
    <definedName name="Quyudaxili_Avadanlıqların_Optimallaşdırılması">Siyahılar!$J$8:$J$13</definedName>
    <definedName name="Layalara_və_Quyulara_Tədqiqatlarla_Aparılan_Nəzarət">Siyahılar!$J$14:$J$21</definedName>
    <definedName name="Neft_İxrac_Nasosu">Siyahılar!$J$52</definedName>
    <definedName name="OPEC_Tələblərinin_Yerinə_Yetirilməsi">Siyahılar!$I$16</definedName>
    <definedName name="Suvurma_Sistemi_ilə_Bağlı_Əməliyyatlar">Siyahılar!$J$48:$J$51</definedName>
    <definedName name="Tədqiqat_Cari_və_Əsaslı_Təmir_Məqsədilə_Quyulara_Müdaxilə">Siyahılar!$I$5:$I$8</definedName>
    <definedName name="Yan_Lülə_Quyular_İstismar_və_Vurucu">Siyahılar!$J$35</definedName>
    <definedName name="Yatağın_İşlənməsinın_İdarə_Edilməsi_ilə_Bağlı_Fəaliyyətlər">Siyahılar!$J$22:$J$28</definedName>
    <definedName name="Yeni_Quyular">Siyahılar!$I$9:$I$10</definedName>
    <definedName name="_xlnm.Print_Area" localSheetId="1">'Hesabat forması'!$A$1:$BL$69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5" i="5" l="1"/>
  <c r="BI5" i="5"/>
  <c r="V16" i="5"/>
  <c r="W16" i="5" s="1"/>
  <c r="X16" i="5"/>
  <c r="V17" i="5"/>
  <c r="W17" i="5" s="1"/>
  <c r="X17" i="5"/>
  <c r="V18" i="5"/>
  <c r="W18" i="5" s="1"/>
  <c r="X18" i="5"/>
  <c r="V19" i="5"/>
  <c r="W19" i="5" s="1"/>
  <c r="X19" i="5"/>
  <c r="V20" i="5"/>
  <c r="W20" i="5" s="1"/>
  <c r="X20" i="5"/>
  <c r="V21" i="5"/>
  <c r="W21" i="5"/>
  <c r="X21" i="5"/>
  <c r="V22" i="5"/>
  <c r="W22" i="5"/>
  <c r="X22" i="5"/>
  <c r="V23" i="5"/>
  <c r="W23" i="5" s="1"/>
  <c r="X23" i="5"/>
  <c r="V24" i="5"/>
  <c r="W24" i="5" s="1"/>
  <c r="X24" i="5"/>
  <c r="V25" i="5"/>
  <c r="W25" i="5" s="1"/>
  <c r="X25" i="5"/>
  <c r="V26" i="5"/>
  <c r="W26" i="5" s="1"/>
  <c r="X26" i="5"/>
  <c r="V27" i="5"/>
  <c r="W27" i="5" s="1"/>
  <c r="X27" i="5"/>
  <c r="V28" i="5"/>
  <c r="W28" i="5" s="1"/>
  <c r="X28" i="5"/>
  <c r="V29" i="5"/>
  <c r="W29" i="5" s="1"/>
  <c r="X29" i="5"/>
  <c r="V30" i="5"/>
  <c r="W30" i="5" s="1"/>
  <c r="X30" i="5"/>
  <c r="V31" i="5"/>
  <c r="W31" i="5" s="1"/>
  <c r="X31" i="5"/>
  <c r="V32" i="5"/>
  <c r="W32" i="5" s="1"/>
  <c r="X32" i="5"/>
  <c r="V33" i="5"/>
  <c r="W33" i="5" s="1"/>
  <c r="X33" i="5"/>
  <c r="V34" i="5"/>
  <c r="W34" i="5" s="1"/>
  <c r="X34" i="5"/>
  <c r="V35" i="5"/>
  <c r="W35" i="5" s="1"/>
  <c r="X35" i="5"/>
  <c r="V36" i="5"/>
  <c r="W36" i="5" s="1"/>
  <c r="X36" i="5"/>
  <c r="V37" i="5"/>
  <c r="W37" i="5" s="1"/>
  <c r="X37" i="5"/>
  <c r="V38" i="5"/>
  <c r="W38" i="5"/>
  <c r="X38" i="5"/>
  <c r="V39" i="5"/>
  <c r="W39" i="5"/>
  <c r="X39" i="5"/>
  <c r="V40" i="5"/>
  <c r="W40" i="5" s="1"/>
  <c r="X40" i="5"/>
  <c r="V41" i="5"/>
  <c r="W41" i="5" s="1"/>
  <c r="X41" i="5"/>
  <c r="V42" i="5"/>
  <c r="W42" i="5" s="1"/>
  <c r="X42" i="5"/>
  <c r="V43" i="5"/>
  <c r="W43" i="5" s="1"/>
  <c r="X43" i="5"/>
  <c r="V44" i="5"/>
  <c r="W44" i="5" s="1"/>
  <c r="X44" i="5"/>
  <c r="V45" i="5"/>
  <c r="W45" i="5" s="1"/>
  <c r="X45" i="5"/>
  <c r="V46" i="5"/>
  <c r="W46" i="5" s="1"/>
  <c r="X46" i="5"/>
  <c r="V47" i="5"/>
  <c r="W47" i="5"/>
  <c r="X47" i="5"/>
  <c r="V48" i="5"/>
  <c r="W48" i="5" s="1"/>
  <c r="X48" i="5"/>
  <c r="V49" i="5"/>
  <c r="W49" i="5" s="1"/>
  <c r="X49" i="5"/>
  <c r="BL6" i="5"/>
  <c r="BJ6" i="5"/>
  <c r="V15" i="5" l="1"/>
  <c r="X15" i="5"/>
  <c r="W15" i="5" l="1"/>
  <c r="G58" i="5" s="1" a="1"/>
  <c r="G58" i="5" s="1"/>
  <c r="G65" i="5" a="1"/>
  <c r="G65" i="5" s="1"/>
  <c r="G64" i="5" l="1" a="1"/>
  <c r="G64" i="5" s="1"/>
  <c r="G72" i="5"/>
  <c r="G71" i="5"/>
  <c r="G70" i="5" a="1"/>
  <c r="G70" i="5" s="1"/>
  <c r="G67" i="5" a="1"/>
  <c r="G67" i="5" s="1"/>
  <c r="G66" i="5" a="1"/>
  <c r="G66" i="5" s="1"/>
  <c r="G63" i="5" a="1"/>
  <c r="G63" i="5" s="1"/>
  <c r="G62" i="5" a="1"/>
  <c r="G62" i="5" s="1"/>
  <c r="G61" i="5" a="1"/>
  <c r="G61" i="5" s="1"/>
  <c r="G59" i="5" a="1"/>
  <c r="G59" i="5" s="1"/>
  <c r="G57" i="5"/>
  <c r="G68" i="5" a="1"/>
  <c r="G69" i="5" a="1"/>
  <c r="G60" i="5" l="1" a="1"/>
  <c r="G60" i="5" s="1"/>
  <c r="G69" i="5"/>
  <c r="G6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<sst xmlns="http://schemas.openxmlformats.org/spreadsheetml/2006/main" count="832" uniqueCount="499">
  <si>
    <t>I  sıra</t>
  </si>
  <si>
    <t>II  sıra</t>
  </si>
  <si>
    <t>III  sıra</t>
  </si>
  <si>
    <t>P6x9"</t>
  </si>
  <si>
    <t>P9x13"</t>
  </si>
  <si>
    <t>P13x20"</t>
  </si>
  <si>
    <t>İstismar</t>
  </si>
  <si>
    <t>Fəaliyyətsiz</t>
  </si>
  <si>
    <t>Tarix</t>
  </si>
  <si>
    <t>Neft quyu fondu</t>
  </si>
  <si>
    <t>Qaz quyu fondu</t>
  </si>
  <si>
    <t>Suvurucu quyu fondu</t>
  </si>
  <si>
    <t>Qazvurucu quyu fondu</t>
  </si>
  <si>
    <t>Müşahidə quyu fondu</t>
  </si>
  <si>
    <t>Uducu quyu fondu</t>
  </si>
  <si>
    <t xml:space="preserve">Ləğv olunmuş </t>
  </si>
  <si>
    <t>Ləğvini gözləyən</t>
  </si>
  <si>
    <t>Konservasiyada olan</t>
  </si>
  <si>
    <t xml:space="preserve">Qazmadan mənimsəmədə </t>
  </si>
  <si>
    <t>Fontan</t>
  </si>
  <si>
    <t>ŞDN</t>
  </si>
  <si>
    <t>MEDN</t>
  </si>
  <si>
    <t>Vintli</t>
  </si>
  <si>
    <t>Erlift</t>
  </si>
  <si>
    <t>Planlaşdırılmış</t>
  </si>
  <si>
    <t>Planlaşdırılmamış</t>
  </si>
  <si>
    <t>Dünən quyuda aparılmış əməliyyatın növü</t>
  </si>
  <si>
    <t>Dünən baş vermiş boşdayanmaların kateqoriyası</t>
  </si>
  <si>
    <t>Quyu fondu alt-kateqoriyası</t>
  </si>
  <si>
    <t>Qazlift (boru arxası)</t>
  </si>
  <si>
    <t>Qazlift (həlqəvi fəza)</t>
  </si>
  <si>
    <t>Qazlift (mandrel)</t>
  </si>
  <si>
    <t>Calculated stuff</t>
  </si>
  <si>
    <t>Water injection</t>
  </si>
  <si>
    <t>Responsible person</t>
  </si>
  <si>
    <t>Hasilat Alt-Təbəqələri</t>
  </si>
  <si>
    <t>Quyuağzı_Bütövlülüyü</t>
  </si>
  <si>
    <t>Yatağın_İşlənməsinın_İdarə_Edilməsi_ilə_Bağlı_Fəaliyyətlər</t>
  </si>
  <si>
    <t>Hasilatın_Bərpası_Məqsədilə_Aparılan_Təmirlər</t>
  </si>
  <si>
    <t>Neft_İxrac_Nasosu</t>
  </si>
  <si>
    <t>Hasilatın_Azaldılması</t>
  </si>
  <si>
    <t>İdarə_Olunan_Keçici_Fond</t>
  </si>
  <si>
    <t>1.1.1_Cari ilin yanvarın 1-də Bazadakı quyularda hasilatın azalma dərəcəsi</t>
  </si>
  <si>
    <t>1.1.2_Quyuların il ərzində fəaliyyətsiz fonda keçməsi və təmirdən sonra işlək fonduna (bazaya) qaytarılması</t>
  </si>
  <si>
    <t>2.2.1_Fontan armaturana daxil olan siyirtmələrin bütövlüyünün yoxlanılması</t>
  </si>
  <si>
    <t>2.2.2_Quyudaxili Təhlükəsizlik Klapanın bütövlüyünün yoxlanılması</t>
  </si>
  <si>
    <t>2.2.3_Quyuağzı avadanlığının bütövlüyü ilə bağlı digər işlər (istismar və suvurucu quyular üçün)</t>
  </si>
  <si>
    <t>3.1.1_ŞDN quyularında quyudaxili avadanlıqların optimallaşdırılması  (Misal; nasosun dəyişdirilməsi)</t>
  </si>
  <si>
    <t>3.1.2_MEDN quyularında quyudaxili avadanlıqların optimallaşdırılması  (Misal; nasosun dəyişdirilməsi)</t>
  </si>
  <si>
    <t>3.1.3_Vintli nasos quyularında quyudaxili avadanlıqların optimallaşdırılması  (Misal; nasosun dəyişdirilməsi)</t>
  </si>
  <si>
    <t>3.1.4_Qaz-lift quyularında qaz-maye qaldırıcının və avadanlıqların optimallaşdırılması (Misal; sıraları tənzimləmək, klapanlar tətbiqi, və.s)</t>
  </si>
  <si>
    <t>3.1.5_Neft, qaz və qaz-kondensat fontan quyularında qaz-maye qaldırıcının optimallaşdırılması ((məsələn, NKB-ın uzunluğu və ölçüsü)</t>
  </si>
  <si>
    <t>3.1.6_İstismar üsullarının dəyişdirilməsi</t>
  </si>
  <si>
    <t>3.2.1_Quyudibi nümunələrin götürülməsi (neft, qaz, su, qum və s)</t>
  </si>
  <si>
    <t>3.2.2_İstismar karotaji - PLT/ILT (istismar və vurucu quyularında axın və vurma profilinin çıxarılması, mayenin bir laydan digərinə axmasınln təyin edilməsi)</t>
  </si>
  <si>
    <t xml:space="preserve">3.2.3_Quyudibi təzyiqin bərpa (istismar quyularda) və düşmə (vurucu quyularda) əyrilərin çıxarılması (lay təzyiqi, skin, kh əmsalının təyini) </t>
  </si>
  <si>
    <t>3.2.4_Akustik Noise və DAS cihazların tədbiqi (qumun gəlmə intervalının təyini, NKB-da və kəmərdə sızmaların təyini və s.)</t>
  </si>
  <si>
    <t xml:space="preserve">3.2.5_Temperatur karotaji (sızmaların təyini,qaz amili yüksək olan intervalların təyini və s.) </t>
  </si>
  <si>
    <t>3.2.6_Doyumluluq karotajı (əlavə neftə douymuş zonaların təyini)</t>
  </si>
  <si>
    <t>3.2.7_CBL Sement karotaji (sementin kefiyyıtini təyin edilməsi)</t>
  </si>
  <si>
    <t>3.2.8_Çox ayaqlı Kaliper (kəmərin və qaldırıcı boruların vəziyyətini təyin edilməsi)</t>
  </si>
  <si>
    <t>3.3.1_İstismarda olan horizontda yeni perforasiya intervalının əlavə edilməsi</t>
  </si>
  <si>
    <t>3.3.2_İstismarda olan horizonta yeni horizontun (üst və ya alt) əlavə edilməsi - iki horizontun birgə istismarını həyata keçirilməsi</t>
  </si>
  <si>
    <t>3.3.3_Su, qaz vurmada olan horizonta yeni horizontun (üst və ya alt) əlavəsi, vurmanın iki horizonta birgə həyata keçirilməsi (dəstək altında istasmar quyularında əlavə hasilat)</t>
  </si>
  <si>
    <t>3.3.4_İstismar quyuların yuxarı və ya aşağı horizonta qaytarılması</t>
  </si>
  <si>
    <t>3.3.5_Vurucu quyuların yuxarı və ya aşağı horizonta qaytarılması (dəstək altında olan istismar quyularında əlavə hasilat)</t>
  </si>
  <si>
    <t>3.3.6_İstismar quyularında lay sularının təcrid olunma əməliyyatları (kimyəvi və mexaniki)</t>
  </si>
  <si>
    <t>3.3.7_Quyu ətrafı zonaya təsir üsulları (hidravliki yarılma, turşu ilə işlənmə, termiki işlənmə və s)</t>
  </si>
  <si>
    <t>3.4.1_Boruların sızması və digər hidravlik izolyasiya problemlərinin aradan qaldırılması</t>
  </si>
  <si>
    <t>3.4.2_Mövcud tamamlanmış intervalın yenidən perforasiyası</t>
  </si>
  <si>
    <t>3.4.3_Qum tıxacın yuyulması</t>
  </si>
  <si>
    <t>3.4.4_Qumun gəlməsinin qarşısını almaq əməliyyatları (kimyəvi və mexaniki)</t>
  </si>
  <si>
    <t>3.4.5_NKB-a və digər quydaxili avadanlıqlarda parafin və duz çöküntülərinə qarşı tədbirlər (mexaniki, istiliklə, kimyəvi və s.)</t>
  </si>
  <si>
    <t>3.4.6_Qondarma qum süzgəclərin quraşdırılması</t>
  </si>
  <si>
    <t>5.2.1_Yeni istismar və su vı ya qaz vurucu yan lülə quyuların qazılması
(Əlavə olaraq bütün alt-sahələrdə olan əməliyyatlar daxil ola bilər)</t>
  </si>
  <si>
    <t>5.3.1_Quyu təyinatının dəyişdirilməsi (misal: istismar quyunun su və ya qaz vurucuya kecirilməsi)
(Əlavə olaraq bütün alt-sahələrdə olan əməliyyatlar daxil ola bilər)</t>
  </si>
  <si>
    <t>5.3.3_İstismar quyuların istehsal növünün dəyişməsi (misal: neft quyusunu qaz quyusuna kecirməsi)
(Əlavə olaraq bütün alt-sahələrdə olan əməliyyatlar daxil ola bilər)</t>
  </si>
  <si>
    <t>6.1.1_Dəniz özülünün tam dayanması (planlaşdırılmış müddət ərzində)</t>
  </si>
  <si>
    <t>6.1.2_Dəniz özülünün tam dayanması (planlaşdırılmışdan daha uzun müddət ərzində)</t>
  </si>
  <si>
    <t>6.1.3_Hasilat sisteminin bir hissəsinin dayanması</t>
  </si>
  <si>
    <t>6.1.4_Hasilat prosesi xəttinin dayanması</t>
  </si>
  <si>
    <t>6.1.5_Hasilat prosesin dayanması</t>
  </si>
  <si>
    <t>6.1.6_Fövqəladə dayanma</t>
  </si>
  <si>
    <t>6.1.7_Sistemdəki limitlər: Əks təzyiqin qalxması (məs. sistemə əlavə qazın daxil olması), yerüstü avadanlıqlarda darboğazının aradan qaldırılmasıı: xəttlərdə təzyiqlərin aşağı salınması, əlavə xəttlərin çəkilməsi, gücləndirici nasosun dəyişdirilməsi və s</t>
  </si>
  <si>
    <t>6.2.1_Qaz kompressorlarının nasazlığının bərpası</t>
  </si>
  <si>
    <t>6.2.2_Qaz lift boru kəməri və axın xəttinin sızması, zədələnməsi, hidratın əmələ gəlməsi və s. problemlərin bərpası</t>
  </si>
  <si>
    <t>6.2.3_Qaz vurma infrastrukturunun yenilənməsi, yeni kompressorların quraşdırılması, yeni xətlərin çəkilməsi və s</t>
  </si>
  <si>
    <t>6.3.1_Suvurucu nasoslarının nasazlığının bərpası</t>
  </si>
  <si>
    <t>6.3.2_Sistem axın xətlərinin sızması, zədələnməsi və s. səbəbiylə tam və ya qismən dayanma</t>
  </si>
  <si>
    <t>6.3.3_Elektrik enerjisinin kəsilməsi</t>
  </si>
  <si>
    <t>6.3.4_Suvurma infrastrukturunun təkmilləşdirilməsi, yeni nasosların quraşdırılması, yeni xətlərin çəkilməsi və s.</t>
  </si>
  <si>
    <t>7.1.1_Mexanik, elektrik, idarəetmə sistemi və s. nasazlıqlar, insan səhvləri, yüksək temperatur və əks təzyiqdən bərpa</t>
  </si>
  <si>
    <t>7.2.1_Ərsinləmə əməliyyati (parafin, su, qum təmizləmə)</t>
  </si>
  <si>
    <t>7.2.2_Sızma/zədərin aşkarlanması və bərpası</t>
  </si>
  <si>
    <t>8.1.1_Hədəfə nail olması üçün bir qrup istismar quyuların hasilatının azalması</t>
  </si>
  <si>
    <t>Dəniz_Özülüdə_və_ya_Quruda_Hasilat_Sistemi_ilə_Bağlı_Əməliyyatlar</t>
  </si>
  <si>
    <t>Quyudaxili_Avadanlıqların_Optimallaşdırılması</t>
  </si>
  <si>
    <t>Layalara_və_Quyulara_Tədqiqatlarla_Aparılan_Nəzarət</t>
  </si>
  <si>
    <t>Yan_Lülə_Quyular_İstismar_və_Vurucu</t>
  </si>
  <si>
    <t>Quyu_Təyinatının_Dəyişdirilməsi</t>
  </si>
  <si>
    <t>Qazın_Sıxılması_Sistem_ilə_Bağlı_Əməliyyatlar</t>
  </si>
  <si>
    <t>Suvurma_Sistemi_ilə_Bağlı_Əməliyyatlar</t>
  </si>
  <si>
    <t>İxrac_Boru_Kəmərinin_İşlək_Vəziyyətdə_Saxlanılması</t>
  </si>
  <si>
    <t>Quyu_Ağzında_Aparılan_Əməliyyatlar</t>
  </si>
  <si>
    <t xml:space="preserve">Tədqiqat_Cari_və_Əsaslı_Təmir_Məqsədilə_Quyulara_Müdaxilə </t>
  </si>
  <si>
    <t xml:space="preserve">Yeni_Quyular </t>
  </si>
  <si>
    <t>Dəniz_Özülüdə_və_ya_Quruda_Yığım_Nəql_Sistemi</t>
  </si>
  <si>
    <t>İxrac_Sistemi</t>
  </si>
  <si>
    <t>OPEC_Tələblərinin_Yerinə_Yetirilməsi</t>
  </si>
  <si>
    <t>Maye</t>
  </si>
  <si>
    <t>ton</t>
  </si>
  <si>
    <r>
      <t xml:space="preserve">Diametr,
</t>
    </r>
    <r>
      <rPr>
        <b/>
        <i/>
        <sz val="11"/>
        <rFont val="Arial"/>
        <family val="2"/>
      </rPr>
      <t>mm</t>
    </r>
  </si>
  <si>
    <r>
      <t xml:space="preserve">Uzunluq,  
</t>
    </r>
    <r>
      <rPr>
        <b/>
        <i/>
        <sz val="11"/>
        <rFont val="Arial"/>
        <family val="2"/>
      </rPr>
      <t>m</t>
    </r>
  </si>
  <si>
    <r>
      <t xml:space="preserve">Diametr, 
</t>
    </r>
    <r>
      <rPr>
        <b/>
        <i/>
        <sz val="11"/>
        <rFont val="Arial"/>
        <family val="2"/>
      </rPr>
      <t>mm</t>
    </r>
  </si>
  <si>
    <r>
      <t xml:space="preserve">Uzunluq, 
</t>
    </r>
    <r>
      <rPr>
        <b/>
        <i/>
        <sz val="11"/>
        <rFont val="Arial"/>
        <family val="2"/>
      </rPr>
      <t>m</t>
    </r>
  </si>
  <si>
    <r>
      <t xml:space="preserve">Pakerin qurashdırma dərinliyi, 
</t>
    </r>
    <r>
      <rPr>
        <b/>
        <i/>
        <sz val="11"/>
        <rFont val="Arial"/>
        <family val="2"/>
      </rPr>
      <t>m</t>
    </r>
  </si>
  <si>
    <t>Kəmərarxası</t>
  </si>
  <si>
    <r>
      <t>Hasilat Alt-Təbəqələri</t>
    </r>
    <r>
      <rPr>
        <b/>
        <vertAlign val="superscript"/>
        <sz val="12"/>
        <rFont val="Arial"/>
        <family val="2"/>
      </rPr>
      <t>1</t>
    </r>
  </si>
  <si>
    <r>
      <t>Əsas Hasilat 
Təbəqələri</t>
    </r>
    <r>
      <rPr>
        <b/>
        <vertAlign val="superscript"/>
        <sz val="12"/>
        <rFont val="Arial"/>
        <family val="2"/>
      </rPr>
      <t>1</t>
    </r>
  </si>
  <si>
    <t>Lay 
Dəstəsi / Horizont</t>
  </si>
  <si>
    <t>Liftin   Konstruksiyası</t>
  </si>
  <si>
    <r>
      <t xml:space="preserve">Tamamlama İntervalı </t>
    </r>
    <r>
      <rPr>
        <i/>
        <sz val="12"/>
        <rFont val="Arial"/>
        <family val="2"/>
      </rPr>
      <t>(Perforasiya, qum süzgəci və.s</t>
    </r>
    <r>
      <rPr>
        <b/>
        <i/>
        <sz val="12"/>
        <rFont val="Arial"/>
        <family val="2"/>
      </rPr>
      <t>),</t>
    </r>
    <r>
      <rPr>
        <b/>
        <sz val="12"/>
        <rFont val="Arial"/>
        <family val="2"/>
      </rPr>
      <t xml:space="preserve"> 
</t>
    </r>
    <r>
      <rPr>
        <b/>
        <i/>
        <sz val="12"/>
        <rFont val="Arial"/>
        <family val="2"/>
      </rPr>
      <t>m</t>
    </r>
    <r>
      <rPr>
        <b/>
        <sz val="12"/>
        <rFont val="Arial"/>
        <family val="2"/>
      </rPr>
      <t xml:space="preserve">        </t>
    </r>
  </si>
  <si>
    <r>
      <t xml:space="preserve">İstismar Kəmərinin Diametri, 
</t>
    </r>
    <r>
      <rPr>
        <b/>
        <i/>
        <sz val="12"/>
        <rFont val="Arial"/>
        <family val="2"/>
      </rPr>
      <t xml:space="preserve">mm </t>
    </r>
    <r>
      <rPr>
        <b/>
        <sz val="12"/>
        <rFont val="Arial"/>
        <family val="2"/>
      </rPr>
      <t xml:space="preserve">/
Uzunluğu, 
</t>
    </r>
    <r>
      <rPr>
        <b/>
        <i/>
        <sz val="12"/>
        <rFont val="Arial"/>
        <family val="2"/>
      </rPr>
      <t>m</t>
    </r>
  </si>
  <si>
    <r>
      <t xml:space="preserve">Fəaliyyətdə olan Quyu Fondu üzrə İstismar Üsulları 
</t>
    </r>
    <r>
      <rPr>
        <i/>
        <sz val="10"/>
        <rFont val="Arial"/>
        <family val="2"/>
      </rPr>
      <t>(və növləri)</t>
    </r>
  </si>
  <si>
    <r>
      <t xml:space="preserve">Fəaliyyətdə olan Quyu Fondu üzrə İstismar Üsulları 
</t>
    </r>
    <r>
      <rPr>
        <i/>
        <sz val="12"/>
        <rFont val="Arial"/>
        <family val="2"/>
      </rPr>
      <t>(və növləri)</t>
    </r>
  </si>
  <si>
    <t>Istismar Quyu Fondunun Alt Kateqoriyaları</t>
  </si>
  <si>
    <t>Quyu Fondu Əsas Kateqoriyası</t>
  </si>
  <si>
    <t>Istismar 
Quyu Fondunun 
Alt Kateqoriyaları</t>
  </si>
  <si>
    <r>
      <t>Cari Gündə Quyuda Aparılmış Əməliyyatın Növü</t>
    </r>
    <r>
      <rPr>
        <b/>
        <vertAlign val="superscript"/>
        <sz val="12"/>
        <rFont val="Arial"/>
        <family val="2"/>
      </rPr>
      <t>1</t>
    </r>
  </si>
  <si>
    <t xml:space="preserve">Cari Gündə Aparılmış Əməliyyatın Qısa Təsviri </t>
  </si>
  <si>
    <t>Cari Gündə 
Baş Vermiş Boşdayanmaların Kateqoriyası</t>
  </si>
  <si>
    <t xml:space="preserve"> </t>
  </si>
  <si>
    <t>Əsas Hasilat 
Təbəqələri</t>
  </si>
  <si>
    <t>Мехaniki qarışıq, 
%</t>
  </si>
  <si>
    <t>Quyuağzı, Pq.a.</t>
  </si>
  <si>
    <t>Həlqəvi fəza, Ph.f</t>
  </si>
  <si>
    <t>Boruarxası, Pb.a</t>
  </si>
  <si>
    <t>Ümumi qaz</t>
  </si>
  <si>
    <t>m3</t>
  </si>
  <si>
    <t>Qeyd 1: Quyuların bağlanma kateqoriyaları  'Hasilat təbəqələri - Hasilat itkiləri' standartının ən son formasına uyğun seçilmişdir.  
Qeyd 2: Quyu işlək vəziyyətdə (dayanma olmadıqda) aparılan tədqiqatların qeydiyyatı Gündəlik Hasilat Hesabat formasında əks olunmur.</t>
  </si>
  <si>
    <t>Sulaşma 
%</t>
  </si>
  <si>
    <t>Sərfölçən olan özüllər</t>
  </si>
  <si>
    <t>Horizontlar</t>
  </si>
  <si>
    <t>Sabunçu_III</t>
  </si>
  <si>
    <t>Sabunçu_IV</t>
  </si>
  <si>
    <t>BLD_V</t>
  </si>
  <si>
    <t>BLD_VI</t>
  </si>
  <si>
    <t>BLD_VII</t>
  </si>
  <si>
    <t>BLD_VIII</t>
  </si>
  <si>
    <t>BLD_IX</t>
  </si>
  <si>
    <t>BLD_X</t>
  </si>
  <si>
    <t>BLD_X+BLD_IX</t>
  </si>
  <si>
    <t>BLD_VII+BLD_VI</t>
  </si>
  <si>
    <t>BLD_VI+BLD_V</t>
  </si>
  <si>
    <t>FLD</t>
  </si>
  <si>
    <t>FLD+BLD_X</t>
  </si>
  <si>
    <t>QÜG</t>
  </si>
  <si>
    <t>QÜQ</t>
  </si>
  <si>
    <t>BLD_X+BLD_VIII</t>
  </si>
  <si>
    <t>QA+QÜQ</t>
  </si>
  <si>
    <t>Keçici_Fond_Guyuları</t>
  </si>
  <si>
    <t>Qazlift parametrləri</t>
  </si>
  <si>
    <t>atm</t>
  </si>
  <si>
    <t>Hz</t>
  </si>
  <si>
    <t>Nasosa düşən təzyiq</t>
  </si>
  <si>
    <t>m</t>
  </si>
  <si>
    <t>Nasosun verim əmsalı</t>
  </si>
  <si>
    <t>Nasosun və elektrik mühərrikinin parametrləri</t>
  </si>
  <si>
    <t>Nasosun buraxılma dərinliyi</t>
  </si>
  <si>
    <t>Nasosun qabariti</t>
  </si>
  <si>
    <t>mm</t>
  </si>
  <si>
    <t>Nasosun pillələrinin sayı</t>
  </si>
  <si>
    <t>Nasosun verimi</t>
  </si>
  <si>
    <t>m3/gün</t>
  </si>
  <si>
    <t>Nasosun basqısı</t>
  </si>
  <si>
    <t>Quyuiçi qaz separatoru</t>
  </si>
  <si>
    <t>var / yox</t>
  </si>
  <si>
    <t>Mancanaq dəzgahının növü</t>
  </si>
  <si>
    <t>Nasosun (plunjerin) diametri</t>
  </si>
  <si>
    <t>Plunjerin gediş yolu</t>
  </si>
  <si>
    <t>Balansirin yırğalanma sayı</t>
  </si>
  <si>
    <t>say/dəq</t>
  </si>
  <si>
    <t>dövr/dəq</t>
  </si>
  <si>
    <t>Şkifin diametri</t>
  </si>
  <si>
    <t>Vintin diametri</t>
  </si>
  <si>
    <t>Yataq</t>
  </si>
  <si>
    <t>Cavabdeh şəxs</t>
  </si>
  <si>
    <t>Əlaqə nömrəsi</t>
  </si>
  <si>
    <t>Hansı sərfölçənə işləyir</t>
  </si>
  <si>
    <t>Fəaliyyətdə</t>
  </si>
  <si>
    <t>NQÇi</t>
  </si>
  <si>
    <t>Elektrik mühərrikinin maksimal Dövrlər sayı</t>
  </si>
  <si>
    <t>say</t>
  </si>
  <si>
    <t>Neft</t>
  </si>
  <si>
    <t>Su</t>
  </si>
  <si>
    <t>Ştuserin diametri</t>
  </si>
  <si>
    <t>İşləmə müddəti</t>
  </si>
  <si>
    <t>saat</t>
  </si>
  <si>
    <t>Тəzyiq</t>
  </si>
  <si>
    <t xml:space="preserve">Özül / Mədən </t>
  </si>
  <si>
    <t>Meydança</t>
  </si>
  <si>
    <t>Sıra № si</t>
  </si>
  <si>
    <t>Quyu  № si</t>
  </si>
  <si>
    <t>Dövrlər sayı</t>
  </si>
  <si>
    <t>Cari gün haqqında məlumat</t>
  </si>
  <si>
    <t>Özüldə / Mədəndə / Meydançada texnoloji proseslərin təsviri</t>
  </si>
  <si>
    <t>Quyuda mayenin səviyyəsi (m)</t>
  </si>
  <si>
    <t>Statik</t>
  </si>
  <si>
    <t>Dinamik</t>
  </si>
  <si>
    <t xml:space="preserve">Neft Ölçüsü </t>
  </si>
  <si>
    <t>Qaz ölçüsü</t>
  </si>
  <si>
    <t>Qazlift quyularında işçi agentin sərfi</t>
  </si>
  <si>
    <t>Ölçü zamanı götürülən nümunənin laboratoriya nəticələri</t>
  </si>
  <si>
    <t xml:space="preserve">Laboratoriya nəticəsi olan 
Son ölçü tarixi </t>
  </si>
  <si>
    <t>Hasilat ölçüsü haqqında məlumat</t>
  </si>
  <si>
    <t>Son neft ölçü tarixi</t>
  </si>
  <si>
    <t>Son qaz ölçü tarixi</t>
  </si>
  <si>
    <t>Quyu Fondunun Əsas Kateqoriyası</t>
  </si>
  <si>
    <t>Errorların səbəbləri</t>
  </si>
  <si>
    <t>İşçi agentin sərfi x</t>
  </si>
  <si>
    <t xml:space="preserve">Qazlift sistemində təzyiq </t>
  </si>
  <si>
    <t>Tezlik x</t>
  </si>
  <si>
    <t>BLD_VIIa</t>
  </si>
  <si>
    <t>QaLD-1</t>
  </si>
  <si>
    <t>QA-2ü</t>
  </si>
  <si>
    <t>QD-2</t>
  </si>
  <si>
    <t>QaLD-3</t>
  </si>
  <si>
    <t>QA-1</t>
  </si>
  <si>
    <t>QalD-2</t>
  </si>
  <si>
    <t>QA-2y</t>
  </si>
  <si>
    <t>QD-1</t>
  </si>
  <si>
    <t>QA-2a</t>
  </si>
  <si>
    <t>QA-1y</t>
  </si>
  <si>
    <t>QA-2a/2y</t>
  </si>
  <si>
    <t>QA-1y/QD-2</t>
  </si>
  <si>
    <t>QA-1/1y</t>
  </si>
  <si>
    <t>QA-2</t>
  </si>
  <si>
    <t>QaLD-4</t>
  </si>
  <si>
    <t>QD-5</t>
  </si>
  <si>
    <t>QD-3</t>
  </si>
  <si>
    <t>QD-4</t>
  </si>
  <si>
    <t>QA-3</t>
  </si>
  <si>
    <t>QA-1a</t>
  </si>
  <si>
    <t>QA-2a,QA-1</t>
  </si>
  <si>
    <t>QD-1+2</t>
  </si>
  <si>
    <t>QD2+1</t>
  </si>
  <si>
    <t>BLD_VIIa+BLD_VII</t>
  </si>
  <si>
    <t>BLD_IV</t>
  </si>
  <si>
    <t>Var</t>
  </si>
  <si>
    <t>Yoxdur</t>
  </si>
  <si>
    <t>7</t>
  </si>
  <si>
    <t>13</t>
  </si>
  <si>
    <t>40</t>
  </si>
  <si>
    <t>14</t>
  </si>
  <si>
    <t>0</t>
  </si>
  <si>
    <t>11</t>
  </si>
  <si>
    <t>10</t>
  </si>
  <si>
    <t>9</t>
  </si>
  <si>
    <t>12</t>
  </si>
  <si>
    <t>18</t>
  </si>
  <si>
    <t>48/49</t>
  </si>
  <si>
    <t>4</t>
  </si>
  <si>
    <t>28 May</t>
  </si>
  <si>
    <t>Günəşli</t>
  </si>
  <si>
    <t>Fəaliyyətdə (məhsul verən)</t>
  </si>
  <si>
    <t>73x114</t>
  </si>
  <si>
    <t>2,5″=1998m</t>
  </si>
  <si>
    <t>Fəaliyyətdə (təmir gözləyən)</t>
  </si>
  <si>
    <t>2,5″=1801m</t>
  </si>
  <si>
    <t>6</t>
  </si>
  <si>
    <t>93/94</t>
  </si>
  <si>
    <t>5</t>
  </si>
  <si>
    <t>42</t>
  </si>
  <si>
    <t>20</t>
  </si>
  <si>
    <t>130</t>
  </si>
  <si>
    <t>56/57</t>
  </si>
  <si>
    <t>67/68</t>
  </si>
  <si>
    <t>83/84</t>
  </si>
  <si>
    <t>126</t>
  </si>
  <si>
    <t>59</t>
  </si>
  <si>
    <t>8</t>
  </si>
  <si>
    <t>12/17</t>
  </si>
  <si>
    <t>Sərfölçənlərin göstəriciləri, m3</t>
  </si>
  <si>
    <t>sutkalıq cəm maye</t>
  </si>
  <si>
    <t>23:59</t>
  </si>
  <si>
    <t>06:00</t>
  </si>
  <si>
    <t>168,3 
3868</t>
  </si>
  <si>
    <t>3513-3481</t>
  </si>
  <si>
    <t>2,5″(1371m)x
4″(2084m)xr/s(13m)=3468m</t>
  </si>
  <si>
    <t>73</t>
  </si>
  <si>
    <t>2,5″=1905m</t>
  </si>
  <si>
    <t>168,3
4060</t>
  </si>
  <si>
    <t>3321-3266</t>
  </si>
  <si>
    <t>2,5″(953m)x
4″(2289m)xr/s(13m)=3255m</t>
  </si>
  <si>
    <t>2,5″=2203m</t>
  </si>
  <si>
    <t>168.3
3792</t>
  </si>
  <si>
    <t>2957-2948</t>
  </si>
  <si>
    <t>2,5″(829m)x
4″(2063m)xr/s(13m)=2905m</t>
  </si>
  <si>
    <t>48x73</t>
  </si>
  <si>
    <t>1.5”-89/799m+2.5”-192/1814m=2613m</t>
  </si>
  <si>
    <t>168,3
3641</t>
  </si>
  <si>
    <t>2952-2922</t>
  </si>
  <si>
    <t>2,5″(304m)x
4″(2570m)xr/s(13m)=2887m</t>
  </si>
  <si>
    <t>2.5”=2530m</t>
  </si>
  <si>
    <t>168,3
3800</t>
  </si>
  <si>
    <t>3084-3045</t>
  </si>
  <si>
    <t>2,5″(744m)x
4″(2280m)xr/s(12m)=3036m</t>
  </si>
  <si>
    <t>1,5″(692m)x
2,5″(2112m)=2804m</t>
  </si>
  <si>
    <t>168.3
3712</t>
  </si>
  <si>
    <t>3088-3062</t>
  </si>
  <si>
    <t>2,5″(851m)x
4″(2191m)xr/s(13m)=3055m</t>
  </si>
  <si>
    <t>2,5″=1700m</t>
  </si>
  <si>
    <t xml:space="preserve">168.3
4086
</t>
  </si>
  <si>
    <t>3252-3192</t>
  </si>
  <si>
    <t>73mm-673m+114mm-2489m +13m=3175m</t>
  </si>
  <si>
    <t>73mm-1708m</t>
  </si>
  <si>
    <t xml:space="preserve">168.3
3910
</t>
  </si>
  <si>
    <t>3285-3270</t>
  </si>
  <si>
    <t>2,5″(1056m)x
4″(2190m)xr/s(13m)=3259m</t>
  </si>
  <si>
    <t>2,5″=2002m</t>
  </si>
  <si>
    <t xml:space="preserve">168.3
3998
</t>
  </si>
  <si>
    <t>3264-3245</t>
  </si>
  <si>
    <t>2,5″(587m)x
4″(2633m)xr/s(13m)=3233m</t>
  </si>
  <si>
    <t>2,5″=2500m</t>
  </si>
  <si>
    <t>168.3
3928</t>
  </si>
  <si>
    <t>3285-3205</t>
  </si>
  <si>
    <t>73mm-775m+114mm-2397m +13m=3185m</t>
  </si>
  <si>
    <t>73mm-1600m</t>
  </si>
  <si>
    <t>168.3 X 177.8
3945</t>
  </si>
  <si>
    <t>2996-2981</t>
  </si>
  <si>
    <t>2,5″(769m)x
4″(2185m)xr/s(13m)=2967m</t>
  </si>
  <si>
    <t>2,5″=2003m</t>
  </si>
  <si>
    <t>139.7X146.1X168.3
3615</t>
  </si>
  <si>
    <t>2971-2872</t>
  </si>
  <si>
    <t>2,5″(1305m)x
4″(1542,5m)xr/s(13m)=2860,5m</t>
  </si>
  <si>
    <t>1,5″(1158m)x
2,5″(1239m)=2397m</t>
  </si>
  <si>
    <t>139.7X146.1X168.3
3090</t>
  </si>
  <si>
    <t>3047-3003</t>
  </si>
  <si>
    <t>2,5″(1579m)x
4″(1398m)xr/s+p/y(20m)=2997m</t>
  </si>
  <si>
    <t>139.7X146.1X168.3
3136</t>
  </si>
  <si>
    <t>2989-2922</t>
  </si>
  <si>
    <t>2,5″(1405m)x
4″(1495m)xr/s(13m)=2913m</t>
  </si>
  <si>
    <t>1,5″(900m)x
2,5″(1307m)=2207m</t>
  </si>
  <si>
    <t>139.7X146.1X168.3
3232</t>
  </si>
  <si>
    <t>139.7X146.1X168.3
3080</t>
  </si>
  <si>
    <t>3035-2998</t>
  </si>
  <si>
    <t>2,5″(1440m)x4″(1486m )xr/s(13m)xp/y(45m)=2984m</t>
  </si>
  <si>
    <t>1,5″(996m)x
2,5″(1450m)=2446m</t>
  </si>
  <si>
    <t>139.7X168.3
3235</t>
  </si>
  <si>
    <t>139.7X146.1X168.3
3038</t>
  </si>
  <si>
    <t>2846-2831</t>
  </si>
  <si>
    <t>2,5″(1317m)x
4″(1487m)xr/s(13m)=2817m</t>
  </si>
  <si>
    <t>1,5″(1004m)x
2,5″(1391m)=2395m</t>
  </si>
  <si>
    <t>139.7X146.1X168.3
3195</t>
  </si>
  <si>
    <t>2990-2954</t>
  </si>
  <si>
    <t>2,5″(1428m)x
4″(1505m)xr/s(13m)=2946m</t>
  </si>
  <si>
    <t>1,5″(1351m)x
2,5″(950m)=2301m</t>
  </si>
  <si>
    <t>139.7X146.1X168.3
3600</t>
  </si>
  <si>
    <t>3259-3256</t>
  </si>
  <si>
    <t>2,5″(1695m)x
4″(1541m)xr/s(13m)=3249m</t>
  </si>
  <si>
    <t>1,5″(703m)x
2,5″(1402)=2105m</t>
  </si>
  <si>
    <t>139.7X168.3
3270</t>
  </si>
  <si>
    <t>139.7X146.1X168.3
3234</t>
  </si>
  <si>
    <t>139.7X146.1X168.3
3640</t>
  </si>
  <si>
    <t>3428-3394</t>
  </si>
  <si>
    <t>73mm-1793m+114mm-1578m +10m=3381m</t>
  </si>
  <si>
    <t>73mm-1498m</t>
  </si>
  <si>
    <t>139.7X146.1X168.3
3450</t>
  </si>
  <si>
    <t>3125-3070</t>
  </si>
  <si>
    <t>2,5″(1525m)x
4″(1524)xr/s(13m)=3062m</t>
  </si>
  <si>
    <t>1,5″(854m)x
2,5″(1514m)=2368m</t>
  </si>
  <si>
    <t>168.3
3366</t>
  </si>
  <si>
    <t>3196-3190</t>
  </si>
  <si>
    <t>2,5″(580m)x
4″(2585m)xr/s(13m)=3178m</t>
  </si>
  <si>
    <t>2,5″=2499m</t>
  </si>
  <si>
    <t>168.3
3416</t>
  </si>
  <si>
    <t>3245-3229</t>
  </si>
  <si>
    <t>2,5″(459m)x
4″(2719m)xr/s(13m)=3191m</t>
  </si>
  <si>
    <t>2,5″=2401m</t>
  </si>
  <si>
    <t>168.3
3300</t>
  </si>
  <si>
    <t>3068-3023</t>
  </si>
  <si>
    <t>2,5″(623m)x
4″(2386m)xr/s(13m)=3022m</t>
  </si>
  <si>
    <t>168.3
3231</t>
  </si>
  <si>
    <t>168.3
3314</t>
  </si>
  <si>
    <t>3031-3022</t>
  </si>
  <si>
    <t>2,5″(620m)x
4″(2285m)xr/s(13m)=2918m</t>
  </si>
  <si>
    <t>1,5″(601m)x
2,5″(1898m)=2499m</t>
  </si>
  <si>
    <t>168.3
3177</t>
  </si>
  <si>
    <t>2986-2945</t>
  </si>
  <si>
    <t>2,5″(530m)x
4″(2389m)xr/s(13m)=2932m</t>
  </si>
  <si>
    <t>2,5″=2205m</t>
  </si>
  <si>
    <t>168.3
3392</t>
  </si>
  <si>
    <t>3188-3182</t>
  </si>
  <si>
    <t>2,5″(760m)x
4″(2400m)xr/s(16m)=3176m</t>
  </si>
  <si>
    <t>2,5″=1713m</t>
  </si>
  <si>
    <t>168.3
3124</t>
  </si>
  <si>
    <t>3070-3034</t>
  </si>
  <si>
    <t>2,5″(975m)x
4″(2032m)xr/s(16m)=3023m</t>
  </si>
  <si>
    <t>168,.3
3196</t>
  </si>
  <si>
    <t>3063-3046</t>
  </si>
  <si>
    <t>2,5″(832m)x
4″(2187m)xr/s(13m)=3032m</t>
  </si>
  <si>
    <t>2,5″=2100m</t>
  </si>
  <si>
    <t>168.3
3483</t>
  </si>
  <si>
    <t>3289-3258</t>
  </si>
  <si>
    <t>2,5″(644m)x
4″(2593m)xr/s(13m)=3250m</t>
  </si>
  <si>
    <t>2,5″=2102m</t>
  </si>
  <si>
    <t>168.3
3488.5</t>
  </si>
  <si>
    <t>3298-3290</t>
  </si>
  <si>
    <t>2,5″(1083m)x
4″(2316m)xr/s(16m)=3415m</t>
  </si>
  <si>
    <t>2,5″=2004m</t>
  </si>
  <si>
    <t>41/45</t>
  </si>
  <si>
    <t>140</t>
  </si>
  <si>
    <t>42/43</t>
  </si>
  <si>
    <t>63/64</t>
  </si>
  <si>
    <t>37</t>
  </si>
  <si>
    <t>13/14</t>
  </si>
  <si>
    <t>31/32</t>
  </si>
  <si>
    <t>33</t>
  </si>
  <si>
    <t>24/28</t>
  </si>
  <si>
    <t>50/52</t>
  </si>
  <si>
    <t>75</t>
  </si>
  <si>
    <t>23/27</t>
  </si>
  <si>
    <t>64/66</t>
  </si>
  <si>
    <t>37/39</t>
  </si>
  <si>
    <t>101</t>
  </si>
  <si>
    <t>47</t>
  </si>
  <si>
    <t>16/17</t>
  </si>
  <si>
    <t>122</t>
  </si>
  <si>
    <t>119</t>
  </si>
  <si>
    <t>24/36</t>
  </si>
  <si>
    <t>66/67</t>
  </si>
  <si>
    <t>76/78</t>
  </si>
  <si>
    <t>160</t>
  </si>
  <si>
    <t>13/27</t>
  </si>
  <si>
    <t>28/30</t>
  </si>
  <si>
    <t>15/17</t>
  </si>
  <si>
    <t>64/65</t>
  </si>
  <si>
    <t>24/25</t>
  </si>
  <si>
    <t>57/58</t>
  </si>
  <si>
    <t>66</t>
  </si>
  <si>
    <t>12/13</t>
  </si>
  <si>
    <t>58/59</t>
  </si>
  <si>
    <t>16/20</t>
  </si>
  <si>
    <t>59/60</t>
  </si>
  <si>
    <t>27/30</t>
  </si>
  <si>
    <t>53/54</t>
  </si>
  <si>
    <t>23/26</t>
  </si>
  <si>
    <t>61/62</t>
  </si>
  <si>
    <t>204</t>
  </si>
  <si>
    <t>215</t>
  </si>
  <si>
    <t>16/22</t>
  </si>
  <si>
    <t>18/25</t>
  </si>
  <si>
    <t>47/49</t>
  </si>
  <si>
    <t>22</t>
  </si>
  <si>
    <t>20/35</t>
  </si>
  <si>
    <t>68/70</t>
  </si>
  <si>
    <t>20/40</t>
  </si>
  <si>
    <t>56/63</t>
  </si>
  <si>
    <t>80/83</t>
  </si>
  <si>
    <t>33/36</t>
  </si>
  <si>
    <t>70</t>
  </si>
  <si>
    <t>2</t>
  </si>
  <si>
    <t>14/15</t>
  </si>
  <si>
    <t>38/39</t>
  </si>
  <si>
    <t>20/36</t>
  </si>
  <si>
    <t>57/59</t>
  </si>
  <si>
    <t>69/70</t>
  </si>
  <si>
    <t>40/41</t>
  </si>
  <si>
    <t>118</t>
  </si>
  <si>
    <t>29/30</t>
  </si>
  <si>
    <t>19/20</t>
  </si>
  <si>
    <t>41</t>
  </si>
  <si>
    <t>52</t>
  </si>
  <si>
    <t>26/38</t>
  </si>
  <si>
    <t>70/71</t>
  </si>
  <si>
    <t>34</t>
  </si>
  <si>
    <t>20/37</t>
  </si>
  <si>
    <t>56/59</t>
  </si>
  <si>
    <t>82/83</t>
  </si>
  <si>
    <t xml:space="preserve">Quyuda qalıb: 2,5"-NKB-15əd-127,5m, Qn-2997m, muft; 2997 m-də 46x80 mm Metçik+keçirici9sol; Z-86 kalibr+2əd-sağ q/b. Qn-2979m, muft(105mm). </t>
  </si>
  <si>
    <t>Qn-1.5”-2482,5,5 muft, 1.5”-46əd- 444m; 
Qn2.5”-2492.4(yiv), 2.5”-44əd-421,2m</t>
  </si>
  <si>
    <t>Mənimsəmə</t>
  </si>
  <si>
    <t>Qn-2661m, 2,5"-yiv
Quyuda qalıb: 1,5"-28əd-248,8m, 2,5"-31əd-298,2m</t>
  </si>
  <si>
    <t>Qn-2862m, yiv
Quyuda qalıb: 2,5"-24əd-238m</t>
  </si>
  <si>
    <t>y</t>
  </si>
  <si>
    <t>Sadıqov İsabala</t>
  </si>
  <si>
    <t>055 909-55-36</t>
  </si>
  <si>
    <t>105</t>
  </si>
  <si>
    <t>2939-2904</t>
  </si>
  <si>
    <t>2,5"(1316m)x4"(1562m)xr/s(13m)=2891m</t>
  </si>
  <si>
    <t>26/31</t>
  </si>
  <si>
    <t>60/62</t>
  </si>
  <si>
    <t>1,5"(1154m)x          2,5"(1350m)=2504m</t>
  </si>
  <si>
    <t>214</t>
  </si>
  <si>
    <t>176</t>
  </si>
  <si>
    <t>26</t>
  </si>
  <si>
    <t>197</t>
  </si>
  <si>
    <t>134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</si>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</sst>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dd\-mmm\-yyyy"/>
    <numFmt numFmtId="166" formatCode="[$-409]d\-mmm\-yyyy;@"/>
  </numFmts>
  <fonts count="53">
    <font>
      <sz val="10"/>
      <name val="Arial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3 Arial AzLat"/>
      <family val="2"/>
      <charset val="204"/>
    </font>
    <font>
      <sz val="10"/>
      <name val="Arial"/>
      <family val="2"/>
    </font>
    <font>
      <sz val="10"/>
      <name val="Arial Cyr"/>
      <charset val="186"/>
    </font>
    <font>
      <sz val="10"/>
      <name val="A3 Arial AzLat"/>
      <family val="2"/>
      <charset val="204"/>
    </font>
    <font>
      <b/>
      <sz val="12"/>
      <name val="A3 Arial AzLat"/>
      <family val="2"/>
      <charset val="186"/>
    </font>
    <font>
      <b/>
      <sz val="14"/>
      <name val="Times New Roman"/>
      <family val="1"/>
    </font>
    <font>
      <sz val="11"/>
      <color theme="1"/>
      <name val="Times New Roman"/>
      <family val="2"/>
      <charset val="204"/>
    </font>
    <font>
      <sz val="12"/>
      <color theme="1"/>
      <name val="A3 Arial AzLat"/>
      <family val="2"/>
      <charset val="204"/>
    </font>
    <font>
      <sz val="11"/>
      <color theme="1"/>
      <name val="Arial"/>
      <family val="2"/>
    </font>
    <font>
      <sz val="10"/>
      <name val="Arial"/>
      <family val="2"/>
      <charset val="16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  <font>
      <b/>
      <sz val="14"/>
      <name val="Arial"/>
      <family val="2"/>
    </font>
    <font>
      <sz val="24"/>
      <color theme="1"/>
      <name val="A3 Arial AzLat"/>
      <family val="2"/>
      <charset val="204"/>
    </font>
    <font>
      <b/>
      <sz val="36"/>
      <color rgb="FFFF0000"/>
      <name val="A3 Arial AzLat"/>
      <family val="2"/>
      <charset val="204"/>
    </font>
    <font>
      <b/>
      <sz val="11"/>
      <name val="Arial"/>
      <family val="2"/>
      <charset val="186"/>
    </font>
    <font>
      <b/>
      <sz val="12"/>
      <name val="Arial"/>
      <family val="2"/>
    </font>
    <font>
      <b/>
      <i/>
      <sz val="11"/>
      <name val="Arial"/>
      <family val="2"/>
    </font>
    <font>
      <b/>
      <i/>
      <sz val="12"/>
      <name val="Arial"/>
      <family val="2"/>
    </font>
    <font>
      <b/>
      <vertAlign val="superscript"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b/>
      <sz val="14"/>
      <name val="Arial"/>
      <family val="2"/>
      <charset val="186"/>
    </font>
    <font>
      <b/>
      <sz val="36"/>
      <name val="A3 Arial AzLat"/>
      <family val="2"/>
      <charset val="204"/>
    </font>
    <font>
      <sz val="9"/>
      <color theme="1"/>
      <name val="Arial"/>
      <family val="2"/>
      <charset val="204"/>
    </font>
    <font>
      <b/>
      <sz val="14"/>
      <color theme="1"/>
      <name val="Arial"/>
      <family val="2"/>
      <charset val="162"/>
    </font>
    <font>
      <b/>
      <sz val="20"/>
      <color theme="1"/>
      <name val="Arial"/>
      <family val="2"/>
      <charset val="162"/>
    </font>
    <font>
      <b/>
      <i/>
      <sz val="9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24"/>
      <name val="A3 Arial AzLat"/>
      <family val="2"/>
      <charset val="204"/>
    </font>
    <font>
      <sz val="12"/>
      <color theme="1"/>
      <name val="Arial"/>
      <family val="2"/>
    </font>
    <font>
      <b/>
      <sz val="20"/>
      <name val="A3 Arial AzLat"/>
      <family val="2"/>
      <charset val="204"/>
    </font>
    <font>
      <sz val="8"/>
      <name val="Arial"/>
      <family val="2"/>
      <charset val="162"/>
    </font>
    <font>
      <b/>
      <sz val="16"/>
      <name val="A3 Arial AzLat"/>
      <family val="2"/>
      <charset val="204"/>
    </font>
    <font>
      <b/>
      <sz val="18"/>
      <name val="Arial"/>
      <family val="2"/>
      <charset val="186"/>
    </font>
    <font>
      <b/>
      <sz val="12"/>
      <color theme="1"/>
      <name val="Arial"/>
      <family val="2"/>
    </font>
    <font>
      <sz val="12"/>
      <name val="A3 Arial AzLat"/>
      <family val="2"/>
      <charset val="204"/>
    </font>
    <font>
      <b/>
      <sz val="16"/>
      <color theme="1"/>
      <name val="Arial"/>
      <family val="2"/>
      <charset val="186"/>
    </font>
    <font>
      <b/>
      <sz val="16"/>
      <name val="A3 Arial AzLat"/>
      <family val="2"/>
      <charset val="186"/>
    </font>
    <font>
      <b/>
      <sz val="18"/>
      <name val="A3 Arial AzLat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medium">
        <color theme="1"/>
      </right>
      <top/>
      <bottom style="thick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</borders>
  <cellStyleXfs count="21">
    <xf numFmtId="0" fontId="0" fillId="0" borderId="0"/>
    <xf numFmtId="43" fontId="8" fillId="0" borderId="0" applyFont="0" applyFill="0" applyBorder="0" applyAlignment="0" applyProtection="0"/>
    <xf numFmtId="0" fontId="13" fillId="0" borderId="0"/>
    <xf numFmtId="0" fontId="7" fillId="0" borderId="0"/>
    <xf numFmtId="0" fontId="6" fillId="0" borderId="0"/>
    <xf numFmtId="0" fontId="17" fillId="0" borderId="0"/>
    <xf numFmtId="0" fontId="5" fillId="0" borderId="0"/>
    <xf numFmtId="0" fontId="4" fillId="0" borderId="0"/>
    <xf numFmtId="0" fontId="12" fillId="0" borderId="0"/>
    <xf numFmtId="0" fontId="12" fillId="0" borderId="0"/>
    <xf numFmtId="43" fontId="8" fillId="0" borderId="0" applyFont="0" applyFill="0" applyBorder="0" applyAlignment="0" applyProtection="0"/>
    <xf numFmtId="0" fontId="4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2">
    <xf numFmtId="0" fontId="0" fillId="0" borderId="0" xfId="0"/>
    <xf numFmtId="0" fontId="12" fillId="0" borderId="5" xfId="0" applyFont="1" applyBorder="1" applyAlignment="1">
      <alignment horizontal="center" vertical="center" wrapText="1"/>
    </xf>
    <xf numFmtId="0" fontId="12" fillId="0" borderId="0" xfId="0" applyFont="1"/>
    <xf numFmtId="0" fontId="0" fillId="0" borderId="0" xfId="0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49" fontId="19" fillId="9" borderId="16" xfId="6" applyNumberFormat="1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64" fontId="1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0" fillId="8" borderId="5" xfId="0" applyFont="1" applyFill="1" applyBorder="1" applyAlignment="1">
      <alignment vertical="center" textRotation="90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49" fontId="22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62" xfId="0" applyFont="1" applyFill="1" applyBorder="1" applyAlignment="1" applyProtection="1">
      <alignment horizontal="center" vertical="center" wrapText="1"/>
      <protection locked="0"/>
    </xf>
    <xf numFmtId="0" fontId="10" fillId="8" borderId="27" xfId="0" applyFont="1" applyFill="1" applyBorder="1" applyAlignment="1">
      <alignment horizontal="center" vertical="center" wrapText="1"/>
    </xf>
    <xf numFmtId="0" fontId="10" fillId="8" borderId="28" xfId="0" applyFont="1" applyFill="1" applyBorder="1" applyAlignment="1">
      <alignment horizontal="center" vertical="center" wrapText="1"/>
    </xf>
    <xf numFmtId="49" fontId="22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10" fillId="8" borderId="10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textRotation="90" wrapText="1"/>
    </xf>
    <xf numFmtId="164" fontId="12" fillId="2" borderId="58" xfId="0" applyNumberFormat="1" applyFont="1" applyFill="1" applyBorder="1" applyAlignment="1" applyProtection="1">
      <alignment horizontal="center" vertical="center"/>
      <protection locked="0"/>
    </xf>
    <xf numFmtId="1" fontId="41" fillId="8" borderId="74" xfId="0" applyNumberFormat="1" applyFont="1" applyFill="1" applyBorder="1" applyAlignment="1">
      <alignment horizontal="center" vertical="center"/>
    </xf>
    <xf numFmtId="1" fontId="41" fillId="8" borderId="75" xfId="0" applyNumberFormat="1" applyFont="1" applyFill="1" applyBorder="1" applyAlignment="1">
      <alignment horizontal="center" vertical="center"/>
    </xf>
    <xf numFmtId="1" fontId="41" fillId="8" borderId="77" xfId="0" applyNumberFormat="1" applyFont="1" applyFill="1" applyBorder="1" applyAlignment="1">
      <alignment horizontal="center" vertical="center"/>
    </xf>
    <xf numFmtId="1" fontId="41" fillId="8" borderId="78" xfId="0" applyNumberFormat="1" applyFont="1" applyFill="1" applyBorder="1" applyAlignment="1">
      <alignment horizontal="center" vertical="center"/>
    </xf>
    <xf numFmtId="1" fontId="41" fillId="8" borderId="79" xfId="0" applyNumberFormat="1" applyFont="1" applyFill="1" applyBorder="1" applyAlignment="1">
      <alignment horizontal="center" vertical="center"/>
    </xf>
    <xf numFmtId="1" fontId="40" fillId="5" borderId="81" xfId="0" applyNumberFormat="1" applyFont="1" applyFill="1" applyBorder="1" applyAlignment="1">
      <alignment horizontal="center" vertical="center" wrapText="1"/>
    </xf>
    <xf numFmtId="1" fontId="40" fillId="5" borderId="76" xfId="0" applyNumberFormat="1" applyFont="1" applyFill="1" applyBorder="1" applyAlignment="1">
      <alignment horizontal="center" vertical="center" wrapText="1"/>
    </xf>
    <xf numFmtId="1" fontId="40" fillId="5" borderId="82" xfId="0" applyNumberFormat="1" applyFont="1" applyFill="1" applyBorder="1" applyAlignment="1">
      <alignment horizontal="center" vertical="center" wrapText="1"/>
    </xf>
    <xf numFmtId="0" fontId="39" fillId="7" borderId="80" xfId="0" applyFont="1" applyFill="1" applyBorder="1" applyAlignment="1">
      <alignment horizontal="center" vertical="center"/>
    </xf>
    <xf numFmtId="0" fontId="39" fillId="7" borderId="75" xfId="0" applyFont="1" applyFill="1" applyBorder="1" applyAlignment="1">
      <alignment horizontal="center" vertical="center"/>
    </xf>
    <xf numFmtId="0" fontId="39" fillId="7" borderId="83" xfId="0" applyFont="1" applyFill="1" applyBorder="1" applyAlignment="1">
      <alignment horizontal="center" vertical="center"/>
    </xf>
    <xf numFmtId="0" fontId="40" fillId="3" borderId="80" xfId="20" applyFont="1" applyFill="1" applyBorder="1" applyAlignment="1">
      <alignment horizontal="center" vertical="center"/>
    </xf>
    <xf numFmtId="0" fontId="40" fillId="3" borderId="79" xfId="20" applyFont="1" applyFill="1" applyBorder="1" applyAlignment="1">
      <alignment horizontal="center" vertical="center"/>
    </xf>
    <xf numFmtId="0" fontId="40" fillId="3" borderId="75" xfId="20" applyFont="1" applyFill="1" applyBorder="1" applyAlignment="1">
      <alignment horizontal="center" vertical="center"/>
    </xf>
    <xf numFmtId="0" fontId="40" fillId="11" borderId="74" xfId="10" applyNumberFormat="1" applyFont="1" applyFill="1" applyBorder="1" applyAlignment="1" applyProtection="1">
      <alignment horizontal="center" vertical="center" wrapText="1"/>
    </xf>
    <xf numFmtId="0" fontId="40" fillId="11" borderId="75" xfId="10" applyNumberFormat="1" applyFont="1" applyFill="1" applyBorder="1" applyAlignment="1" applyProtection="1">
      <alignment horizontal="center" vertical="center" wrapText="1"/>
    </xf>
    <xf numFmtId="0" fontId="40" fillId="11" borderId="83" xfId="10" applyNumberFormat="1" applyFont="1" applyFill="1" applyBorder="1" applyAlignment="1" applyProtection="1">
      <alignment horizontal="center" vertical="center" wrapText="1"/>
    </xf>
    <xf numFmtId="0" fontId="10" fillId="8" borderId="53" xfId="0" applyFont="1" applyFill="1" applyBorder="1" applyAlignment="1">
      <alignment horizontal="center" vertical="center" textRotation="90" wrapText="1"/>
    </xf>
    <xf numFmtId="0" fontId="10" fillId="8" borderId="66" xfId="0" applyFont="1" applyFill="1" applyBorder="1" applyAlignment="1">
      <alignment horizontal="center" vertical="center" textRotation="90" wrapText="1"/>
    </xf>
    <xf numFmtId="0" fontId="10" fillId="8" borderId="54" xfId="0" applyFont="1" applyFill="1" applyBorder="1" applyAlignment="1">
      <alignment horizontal="center" vertical="center" textRotation="90" wrapText="1"/>
    </xf>
    <xf numFmtId="0" fontId="10" fillId="8" borderId="75" xfId="0" applyFont="1" applyFill="1" applyBorder="1" applyAlignment="1">
      <alignment horizontal="center" vertical="center" textRotation="90" wrapText="1"/>
    </xf>
    <xf numFmtId="0" fontId="40" fillId="3" borderId="78" xfId="20" applyFont="1" applyFill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40" fillId="3" borderId="83" xfId="20" applyFont="1" applyFill="1" applyBorder="1" applyAlignment="1">
      <alignment horizontal="center" vertical="center"/>
    </xf>
    <xf numFmtId="2" fontId="21" fillId="5" borderId="47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86" xfId="0" applyNumberFormat="1" applyFont="1" applyFill="1" applyBorder="1" applyAlignment="1">
      <alignment horizontal="center" vertical="center"/>
    </xf>
    <xf numFmtId="1" fontId="41" fillId="8" borderId="93" xfId="0" applyNumberFormat="1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 textRotation="90"/>
    </xf>
    <xf numFmtId="0" fontId="10" fillId="4" borderId="53" xfId="0" applyFont="1" applyFill="1" applyBorder="1" applyAlignment="1">
      <alignment horizontal="center" vertical="center" textRotation="90" wrapText="1"/>
    </xf>
    <xf numFmtId="0" fontId="35" fillId="0" borderId="0" xfId="0" applyFont="1" applyAlignment="1">
      <alignment vertical="center"/>
    </xf>
    <xf numFmtId="0" fontId="14" fillId="0" borderId="94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15" fillId="0" borderId="9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0" fillId="0" borderId="32" xfId="0" applyBorder="1"/>
    <xf numFmtId="0" fontId="0" fillId="0" borderId="21" xfId="0" applyBorder="1"/>
    <xf numFmtId="0" fontId="26" fillId="0" borderId="109" xfId="0" applyFont="1" applyBorder="1" applyAlignment="1">
      <alignment vertical="center"/>
    </xf>
    <xf numFmtId="0" fontId="11" fillId="0" borderId="110" xfId="0" applyFont="1" applyBorder="1" applyAlignment="1">
      <alignment horizontal="center" vertical="center"/>
    </xf>
    <xf numFmtId="0" fontId="26" fillId="0" borderId="110" xfId="0" applyFont="1" applyBorder="1" applyAlignment="1">
      <alignment vertical="center"/>
    </xf>
    <xf numFmtId="0" fontId="14" fillId="0" borderId="110" xfId="0" applyFont="1" applyBorder="1" applyAlignment="1">
      <alignment horizontal="center" vertical="center"/>
    </xf>
    <xf numFmtId="0" fontId="15" fillId="0" borderId="110" xfId="0" applyFont="1" applyBorder="1" applyAlignment="1">
      <alignment horizontal="center" vertical="center"/>
    </xf>
    <xf numFmtId="0" fontId="11" fillId="0" borderId="111" xfId="0" applyFont="1" applyBorder="1" applyAlignment="1">
      <alignment horizontal="center" vertical="center"/>
    </xf>
    <xf numFmtId="0" fontId="11" fillId="0" borderId="112" xfId="0" applyFont="1" applyBorder="1" applyAlignment="1">
      <alignment horizontal="center" vertical="center"/>
    </xf>
    <xf numFmtId="0" fontId="11" fillId="0" borderId="113" xfId="0" applyFont="1" applyBorder="1" applyAlignment="1">
      <alignment horizontal="center" vertical="center"/>
    </xf>
    <xf numFmtId="0" fontId="11" fillId="0" borderId="114" xfId="0" applyFont="1" applyBorder="1" applyAlignment="1">
      <alignment horizontal="center" vertical="center"/>
    </xf>
    <xf numFmtId="0" fontId="0" fillId="0" borderId="113" xfId="0" applyBorder="1"/>
    <xf numFmtId="0" fontId="18" fillId="0" borderId="114" xfId="0" applyFont="1" applyBorder="1" applyAlignment="1">
      <alignment horizontal="center" vertical="center"/>
    </xf>
    <xf numFmtId="0" fontId="18" fillId="0" borderId="113" xfId="0" applyFont="1" applyBorder="1" applyAlignment="1">
      <alignment horizontal="center" vertical="center"/>
    </xf>
    <xf numFmtId="0" fontId="11" fillId="0" borderId="115" xfId="0" applyFont="1" applyBorder="1" applyAlignment="1">
      <alignment horizontal="center" vertical="center"/>
    </xf>
    <xf numFmtId="0" fontId="11" fillId="0" borderId="116" xfId="0" applyFont="1" applyBorder="1" applyAlignment="1">
      <alignment horizontal="center" vertical="center"/>
    </xf>
    <xf numFmtId="0" fontId="14" fillId="0" borderId="116" xfId="0" applyFont="1" applyBorder="1" applyAlignment="1">
      <alignment horizontal="center" vertical="center"/>
    </xf>
    <xf numFmtId="0" fontId="15" fillId="0" borderId="116" xfId="0" applyFont="1" applyBorder="1" applyAlignment="1">
      <alignment horizontal="center" vertical="center"/>
    </xf>
    <xf numFmtId="0" fontId="0" fillId="0" borderId="116" xfId="0" applyBorder="1"/>
    <xf numFmtId="0" fontId="0" fillId="0" borderId="117" xfId="0" applyBorder="1"/>
    <xf numFmtId="0" fontId="28" fillId="8" borderId="39" xfId="0" applyFont="1" applyFill="1" applyBorder="1" applyAlignment="1">
      <alignment horizontal="center" vertical="center" textRotation="90" wrapText="1"/>
    </xf>
    <xf numFmtId="0" fontId="10" fillId="8" borderId="123" xfId="0" applyFont="1" applyFill="1" applyBorder="1" applyAlignment="1">
      <alignment horizontal="center" vertical="center" textRotation="90"/>
    </xf>
    <xf numFmtId="0" fontId="10" fillId="8" borderId="124" xfId="0" applyFont="1" applyFill="1" applyBorder="1" applyAlignment="1">
      <alignment horizontal="center" vertical="center" textRotation="90"/>
    </xf>
    <xf numFmtId="0" fontId="10" fillId="8" borderId="125" xfId="0" applyFont="1" applyFill="1" applyBorder="1" applyAlignment="1">
      <alignment horizontal="center" vertical="center" textRotation="90"/>
    </xf>
    <xf numFmtId="0" fontId="40" fillId="12" borderId="73" xfId="2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10" fillId="8" borderId="65" xfId="0" applyFont="1" applyFill="1" applyBorder="1" applyAlignment="1">
      <alignment horizontal="center" vertical="center" textRotation="90" wrapText="1"/>
    </xf>
    <xf numFmtId="0" fontId="39" fillId="7" borderId="74" xfId="0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0" fillId="4" borderId="54" xfId="0" applyFont="1" applyFill="1" applyBorder="1" applyAlignment="1">
      <alignment horizontal="center" vertical="center" textRotation="90" wrapText="1"/>
    </xf>
    <xf numFmtId="0" fontId="40" fillId="4" borderId="74" xfId="10" applyNumberFormat="1" applyFont="1" applyFill="1" applyBorder="1" applyAlignment="1" applyProtection="1">
      <alignment horizontal="center" vertical="center" wrapText="1"/>
    </xf>
    <xf numFmtId="1" fontId="21" fillId="2" borderId="15" xfId="0" applyNumberFormat="1" applyFont="1" applyFill="1" applyBorder="1" applyAlignment="1" applyProtection="1">
      <alignment horizontal="center" vertical="center"/>
      <protection locked="0"/>
    </xf>
    <xf numFmtId="0" fontId="10" fillId="4" borderId="52" xfId="0" applyFont="1" applyFill="1" applyBorder="1" applyAlignment="1">
      <alignment horizontal="center" vertical="center" textRotation="90"/>
    </xf>
    <xf numFmtId="0" fontId="40" fillId="4" borderId="90" xfId="10" applyNumberFormat="1" applyFont="1" applyFill="1" applyBorder="1" applyAlignment="1" applyProtection="1">
      <alignment horizontal="center" vertical="center" wrapText="1"/>
    </xf>
    <xf numFmtId="0" fontId="10" fillId="8" borderId="36" xfId="0" applyFont="1" applyFill="1" applyBorder="1" applyAlignment="1">
      <alignment horizontal="center" vertical="center" textRotation="90" wrapText="1"/>
    </xf>
    <xf numFmtId="1" fontId="41" fillId="8" borderId="134" xfId="0" applyNumberFormat="1" applyFont="1" applyFill="1" applyBorder="1" applyAlignment="1">
      <alignment horizontal="center" vertical="center"/>
    </xf>
    <xf numFmtId="49" fontId="22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3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39" xfId="0" applyNumberFormat="1" applyFont="1" applyFill="1" applyBorder="1" applyAlignment="1" applyProtection="1">
      <alignment horizontal="center" vertical="center" wrapText="1"/>
      <protection locked="0"/>
    </xf>
    <xf numFmtId="0" fontId="28" fillId="8" borderId="137" xfId="0" applyFont="1" applyFill="1" applyBorder="1" applyAlignment="1">
      <alignment vertical="center" textRotation="90" wrapText="1"/>
    </xf>
    <xf numFmtId="0" fontId="49" fillId="0" borderId="94" xfId="0" applyFont="1" applyBorder="1" applyAlignment="1">
      <alignment horizontal="center" vertical="center"/>
    </xf>
    <xf numFmtId="0" fontId="40" fillId="4" borderId="91" xfId="10" applyNumberFormat="1" applyFont="1" applyFill="1" applyBorder="1" applyAlignment="1" applyProtection="1">
      <alignment horizontal="center" vertical="center" wrapText="1"/>
    </xf>
    <xf numFmtId="0" fontId="28" fillId="8" borderId="141" xfId="0" applyFont="1" applyFill="1" applyBorder="1" applyAlignment="1">
      <alignment horizontal="center" vertical="center" textRotation="90" wrapText="1"/>
    </xf>
    <xf numFmtId="0" fontId="28" fillId="8" borderId="142" xfId="0" applyFont="1" applyFill="1" applyBorder="1" applyAlignment="1">
      <alignment horizontal="center" vertical="center" textRotation="90" wrapText="1"/>
    </xf>
    <xf numFmtId="49" fontId="16" fillId="0" borderId="110" xfId="0" applyNumberFormat="1" applyFont="1" applyBorder="1" applyAlignment="1">
      <alignment horizontal="center" vertical="center"/>
    </xf>
    <xf numFmtId="2" fontId="21" fillId="5" borderId="8" xfId="0" applyNumberFormat="1" applyFont="1" applyFill="1" applyBorder="1" applyAlignment="1" applyProtection="1">
      <alignment horizontal="center" vertical="center" wrapText="1"/>
      <protection locked="0"/>
    </xf>
    <xf numFmtId="49" fontId="16" fillId="0" borderId="3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22" fillId="7" borderId="49" xfId="0" applyFont="1" applyFill="1" applyBorder="1" applyAlignment="1" applyProtection="1">
      <alignment horizontal="center" vertical="center"/>
      <protection locked="0"/>
    </xf>
    <xf numFmtId="0" fontId="22" fillId="7" borderId="15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/>
      <protection locked="0"/>
    </xf>
    <xf numFmtId="0" fontId="22" fillId="7" borderId="8" xfId="0" applyFont="1" applyFill="1" applyBorder="1" applyAlignment="1" applyProtection="1">
      <alignment horizontal="center" vertical="center" wrapText="1"/>
      <protection locked="0"/>
    </xf>
    <xf numFmtId="0" fontId="22" fillId="7" borderId="8" xfId="8" applyFont="1" applyFill="1" applyBorder="1" applyAlignment="1" applyProtection="1">
      <alignment horizontal="center" vertical="center" wrapText="1"/>
      <protection locked="0"/>
    </xf>
    <xf numFmtId="0" fontId="22" fillId="7" borderId="58" xfId="8" applyFont="1" applyFill="1" applyBorder="1" applyAlignment="1" applyProtection="1">
      <alignment horizontal="center" vertical="center" wrapText="1"/>
      <protection locked="0"/>
    </xf>
    <xf numFmtId="0" fontId="36" fillId="3" borderId="9" xfId="2" applyFont="1" applyFill="1" applyBorder="1" applyAlignment="1" applyProtection="1">
      <alignment horizontal="center" vertical="center" wrapText="1"/>
      <protection locked="0"/>
    </xf>
    <xf numFmtId="0" fontId="22" fillId="3" borderId="9" xfId="0" applyFont="1" applyFill="1" applyBorder="1" applyAlignment="1" applyProtection="1">
      <alignment horizontal="center" vertical="center"/>
      <protection locked="0"/>
    </xf>
    <xf numFmtId="0" fontId="23" fillId="3" borderId="7" xfId="0" applyFont="1" applyFill="1" applyBorder="1" applyAlignment="1" applyProtection="1">
      <alignment horizontal="center" vertical="center"/>
      <protection locked="0"/>
    </xf>
    <xf numFmtId="0" fontId="22" fillId="3" borderId="8" xfId="0" applyFont="1" applyFill="1" applyBorder="1" applyAlignment="1" applyProtection="1">
      <alignment horizontal="center" vertical="center" wrapText="1"/>
      <protection locked="0"/>
    </xf>
    <xf numFmtId="0" fontId="22" fillId="3" borderId="8" xfId="0" applyFont="1" applyFill="1" applyBorder="1" applyAlignment="1" applyProtection="1">
      <alignment horizontal="center" vertical="center"/>
      <protection locked="0"/>
    </xf>
    <xf numFmtId="0" fontId="23" fillId="3" borderId="8" xfId="0" applyFont="1" applyFill="1" applyBorder="1" applyAlignment="1" applyProtection="1">
      <alignment horizontal="center" vertical="center" wrapText="1"/>
      <protection locked="0"/>
    </xf>
    <xf numFmtId="0" fontId="23" fillId="3" borderId="8" xfId="0" applyFont="1" applyFill="1" applyBorder="1" applyAlignment="1" applyProtection="1">
      <alignment horizontal="center" vertical="center"/>
      <protection locked="0"/>
    </xf>
    <xf numFmtId="0" fontId="22" fillId="3" borderId="58" xfId="0" applyFont="1" applyFill="1" applyBorder="1" applyAlignment="1" applyProtection="1">
      <alignment horizontal="center" vertical="center"/>
      <protection locked="0"/>
    </xf>
    <xf numFmtId="49" fontId="22" fillId="3" borderId="49" xfId="0" applyNumberFormat="1" applyFont="1" applyFill="1" applyBorder="1" applyAlignment="1" applyProtection="1">
      <alignment horizontal="center" vertical="center"/>
      <protection locked="0"/>
    </xf>
    <xf numFmtId="166" fontId="40" fillId="2" borderId="49" xfId="0" applyNumberFormat="1" applyFont="1" applyFill="1" applyBorder="1" applyAlignment="1" applyProtection="1">
      <alignment horizontal="center" vertical="center"/>
      <protection locked="0"/>
    </xf>
    <xf numFmtId="2" fontId="40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22" fillId="4" borderId="49" xfId="0" applyNumberFormat="1" applyFont="1" applyFill="1" applyBorder="1" applyAlignment="1" applyProtection="1">
      <alignment horizontal="center" vertical="center" wrapText="1"/>
      <protection locked="0"/>
    </xf>
    <xf numFmtId="0" fontId="10" fillId="8" borderId="24" xfId="0" applyFont="1" applyFill="1" applyBorder="1" applyAlignment="1">
      <alignment horizontal="center" vertical="center" textRotation="90" wrapText="1"/>
    </xf>
    <xf numFmtId="0" fontId="10" fillId="8" borderId="128" xfId="0" applyFont="1" applyFill="1" applyBorder="1" applyAlignment="1">
      <alignment horizontal="center" vertical="center" textRotation="90" wrapText="1"/>
    </xf>
    <xf numFmtId="0" fontId="28" fillId="8" borderId="72" xfId="0" applyFont="1" applyFill="1" applyBorder="1" applyAlignment="1">
      <alignment horizontal="center" vertical="center" textRotation="90" wrapText="1"/>
    </xf>
    <xf numFmtId="164" fontId="22" fillId="2" borderId="139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154" xfId="0" applyNumberFormat="1" applyFont="1" applyFill="1" applyBorder="1" applyAlignment="1">
      <alignment horizontal="center" vertical="center"/>
    </xf>
    <xf numFmtId="49" fontId="22" fillId="2" borderId="61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144" xfId="0" applyNumberFormat="1" applyFont="1" applyFill="1" applyBorder="1" applyAlignment="1">
      <alignment horizontal="center" vertical="center"/>
    </xf>
    <xf numFmtId="1" fontId="41" fillId="8" borderId="156" xfId="0" applyNumberFormat="1" applyFont="1" applyFill="1" applyBorder="1" applyAlignment="1">
      <alignment horizontal="center" vertical="center"/>
    </xf>
    <xf numFmtId="49" fontId="22" fillId="2" borderId="155" xfId="0" applyNumberFormat="1" applyFont="1" applyFill="1" applyBorder="1" applyAlignment="1" applyProtection="1">
      <alignment horizontal="center" vertical="center" wrapText="1"/>
      <protection locked="0"/>
    </xf>
    <xf numFmtId="1" fontId="41" fillId="8" borderId="157" xfId="0" applyNumberFormat="1" applyFont="1" applyFill="1" applyBorder="1" applyAlignment="1">
      <alignment horizontal="center" vertical="center"/>
    </xf>
    <xf numFmtId="2" fontId="22" fillId="4" borderId="45" xfId="0" applyNumberFormat="1" applyFont="1" applyFill="1" applyBorder="1" applyAlignment="1" applyProtection="1">
      <alignment horizontal="center" vertical="center" wrapText="1"/>
      <protection locked="0"/>
    </xf>
    <xf numFmtId="164" fontId="22" fillId="2" borderId="138" xfId="0" applyNumberFormat="1" applyFont="1" applyFill="1" applyBorder="1" applyAlignment="1" applyProtection="1">
      <alignment horizontal="center" vertical="center" wrapText="1"/>
      <protection locked="0"/>
    </xf>
    <xf numFmtId="1" fontId="40" fillId="5" borderId="71" xfId="0" applyNumberFormat="1" applyFont="1" applyFill="1" applyBorder="1" applyAlignment="1">
      <alignment horizontal="center" vertical="center" wrapText="1"/>
    </xf>
    <xf numFmtId="2" fontId="21" fillId="5" borderId="45" xfId="0" applyNumberFormat="1" applyFont="1" applyFill="1" applyBorder="1" applyAlignment="1" applyProtection="1">
      <alignment horizontal="center" vertical="center" wrapText="1"/>
      <protection locked="0"/>
    </xf>
    <xf numFmtId="1" fontId="40" fillId="5" borderId="6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/>
    </xf>
    <xf numFmtId="16" fontId="35" fillId="0" borderId="0" xfId="0" applyNumberFormat="1" applyFont="1" applyAlignment="1">
      <alignment vertical="center"/>
    </xf>
    <xf numFmtId="14" fontId="11" fillId="0" borderId="94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166" fontId="16" fillId="0" borderId="150" xfId="0" applyNumberFormat="1" applyFont="1" applyBorder="1" applyAlignment="1" applyProtection="1">
      <alignment horizontal="center" vertical="center"/>
      <protection locked="0"/>
    </xf>
    <xf numFmtId="49" fontId="22" fillId="2" borderId="140" xfId="0" applyNumberFormat="1" applyFont="1" applyFill="1" applyBorder="1" applyAlignment="1" applyProtection="1">
      <alignment horizontal="center" vertical="center" wrapText="1"/>
      <protection locked="0"/>
    </xf>
    <xf numFmtId="2" fontId="21" fillId="5" borderId="15" xfId="0" applyNumberFormat="1" applyFont="1" applyFill="1" applyBorder="1" applyAlignment="1" applyProtection="1">
      <alignment horizontal="center" vertical="center" wrapText="1"/>
      <protection locked="0"/>
    </xf>
    <xf numFmtId="0" fontId="22" fillId="3" borderId="9" xfId="0" applyFont="1" applyFill="1" applyBorder="1" applyAlignment="1" applyProtection="1">
      <alignment horizontal="center" vertical="center" wrapText="1"/>
      <protection locked="0"/>
    </xf>
    <xf numFmtId="2" fontId="40" fillId="13" borderId="8" xfId="0" applyNumberFormat="1" applyFont="1" applyFill="1" applyBorder="1" applyAlignment="1">
      <alignment horizontal="center" vertical="center" wrapText="1"/>
    </xf>
    <xf numFmtId="2" fontId="40" fillId="13" borderId="9" xfId="0" applyNumberFormat="1" applyFont="1" applyFill="1" applyBorder="1" applyAlignment="1">
      <alignment horizontal="center" vertical="center" wrapText="1"/>
    </xf>
    <xf numFmtId="166" fontId="40" fillId="13" borderId="49" xfId="0" applyNumberFormat="1" applyFont="1" applyFill="1" applyBorder="1" applyAlignment="1">
      <alignment horizontal="center" vertical="center"/>
    </xf>
    <xf numFmtId="1" fontId="22" fillId="0" borderId="15" xfId="0" applyNumberFormat="1" applyFont="1" applyBorder="1" applyAlignment="1" applyProtection="1">
      <alignment horizontal="center" vertical="center" wrapText="1"/>
      <protection locked="0"/>
    </xf>
    <xf numFmtId="0" fontId="43" fillId="12" borderId="13" xfId="0" applyFont="1" applyFill="1" applyBorder="1" applyAlignment="1" applyProtection="1">
      <alignment horizontal="center" vertical="center"/>
      <protection locked="0"/>
    </xf>
    <xf numFmtId="166" fontId="40" fillId="2" borderId="15" xfId="0" applyNumberFormat="1" applyFont="1" applyFill="1" applyBorder="1" applyAlignment="1" applyProtection="1">
      <alignment horizontal="center" vertical="center"/>
      <protection locked="0"/>
    </xf>
    <xf numFmtId="166" fontId="40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21" fillId="2" borderId="48" xfId="0" applyNumberFormat="1" applyFont="1" applyFill="1" applyBorder="1" applyAlignment="1" applyProtection="1">
      <alignment horizontal="center" vertical="center"/>
      <protection locked="0"/>
    </xf>
    <xf numFmtId="1" fontId="21" fillId="2" borderId="58" xfId="0" applyNumberFormat="1" applyFont="1" applyFill="1" applyBorder="1" applyAlignment="1" applyProtection="1">
      <alignment horizontal="center" vertical="center"/>
      <protection locked="0"/>
    </xf>
    <xf numFmtId="0" fontId="22" fillId="7" borderId="51" xfId="0" applyFont="1" applyFill="1" applyBorder="1" applyAlignment="1" applyProtection="1">
      <alignment horizontal="center" vertical="center"/>
      <protection locked="0"/>
    </xf>
    <xf numFmtId="0" fontId="22" fillId="7" borderId="54" xfId="0" applyFont="1" applyFill="1" applyBorder="1" applyAlignment="1" applyProtection="1">
      <alignment horizontal="center" vertical="center"/>
      <protection locked="0"/>
    </xf>
    <xf numFmtId="0" fontId="22" fillId="7" borderId="53" xfId="0" applyFont="1" applyFill="1" applyBorder="1" applyAlignment="1" applyProtection="1">
      <alignment horizontal="center" vertical="center"/>
      <protection locked="0"/>
    </xf>
    <xf numFmtId="0" fontId="22" fillId="7" borderId="53" xfId="0" applyFont="1" applyFill="1" applyBorder="1" applyAlignment="1" applyProtection="1">
      <alignment horizontal="center" vertical="center" wrapText="1"/>
      <protection locked="0"/>
    </xf>
    <xf numFmtId="0" fontId="22" fillId="7" borderId="53" xfId="8" applyFont="1" applyFill="1" applyBorder="1" applyAlignment="1" applyProtection="1">
      <alignment horizontal="center" vertical="center" wrapText="1"/>
      <protection locked="0"/>
    </xf>
    <xf numFmtId="0" fontId="22" fillId="7" borderId="55" xfId="8" applyFont="1" applyFill="1" applyBorder="1" applyAlignment="1" applyProtection="1">
      <alignment horizontal="center" vertical="center" wrapText="1"/>
      <protection locked="0"/>
    </xf>
    <xf numFmtId="49" fontId="22" fillId="3" borderId="51" xfId="0" applyNumberFormat="1" applyFont="1" applyFill="1" applyBorder="1" applyAlignment="1" applyProtection="1">
      <alignment horizontal="center" vertical="center"/>
      <protection locked="0"/>
    </xf>
    <xf numFmtId="0" fontId="36" fillId="3" borderId="52" xfId="2" applyFont="1" applyFill="1" applyBorder="1" applyAlignment="1" applyProtection="1">
      <alignment horizontal="center" vertical="center" wrapText="1"/>
      <protection locked="0"/>
    </xf>
    <xf numFmtId="0" fontId="22" fillId="3" borderId="52" xfId="0" applyFont="1" applyFill="1" applyBorder="1" applyAlignment="1" applyProtection="1">
      <alignment horizontal="center" vertical="center"/>
      <protection locked="0"/>
    </xf>
    <xf numFmtId="0" fontId="23" fillId="3" borderId="65" xfId="0" applyFont="1" applyFill="1" applyBorder="1" applyAlignment="1" applyProtection="1">
      <alignment horizontal="center" vertical="center"/>
      <protection locked="0"/>
    </xf>
    <xf numFmtId="0" fontId="22" fillId="3" borderId="53" xfId="0" applyFont="1" applyFill="1" applyBorder="1" applyAlignment="1" applyProtection="1">
      <alignment horizontal="center" vertical="center" wrapText="1"/>
      <protection locked="0"/>
    </xf>
    <xf numFmtId="0" fontId="22" fillId="3" borderId="53" xfId="0" applyFont="1" applyFill="1" applyBorder="1" applyAlignment="1" applyProtection="1">
      <alignment horizontal="center" vertical="center"/>
      <protection locked="0"/>
    </xf>
    <xf numFmtId="0" fontId="23" fillId="3" borderId="53" xfId="0" applyFont="1" applyFill="1" applyBorder="1" applyAlignment="1" applyProtection="1">
      <alignment horizontal="center" vertical="center" wrapText="1"/>
      <protection locked="0"/>
    </xf>
    <xf numFmtId="0" fontId="23" fillId="3" borderId="53" xfId="0" applyFont="1" applyFill="1" applyBorder="1" applyAlignment="1" applyProtection="1">
      <alignment horizontal="center" vertical="center"/>
      <protection locked="0"/>
    </xf>
    <xf numFmtId="0" fontId="22" fillId="3" borderId="55" xfId="0" applyFont="1" applyFill="1" applyBorder="1" applyAlignment="1" applyProtection="1">
      <alignment horizontal="center" vertical="center"/>
      <protection locked="0"/>
    </xf>
    <xf numFmtId="0" fontId="43" fillId="12" borderId="158" xfId="0" applyFont="1" applyFill="1" applyBorder="1" applyAlignment="1" applyProtection="1">
      <alignment horizontal="center" vertical="center"/>
      <protection locked="0"/>
    </xf>
    <xf numFmtId="166" fontId="40" fillId="2" borderId="51" xfId="0" applyNumberFormat="1" applyFont="1" applyFill="1" applyBorder="1" applyAlignment="1" applyProtection="1">
      <alignment horizontal="center" vertical="center"/>
      <protection locked="0"/>
    </xf>
    <xf numFmtId="2" fontId="40" fillId="2" borderId="53" xfId="0" applyNumberFormat="1" applyFont="1" applyFill="1" applyBorder="1" applyAlignment="1" applyProtection="1">
      <alignment horizontal="center" vertical="center" wrapText="1"/>
      <protection locked="0"/>
    </xf>
    <xf numFmtId="1" fontId="21" fillId="2" borderId="54" xfId="0" applyNumberFormat="1" applyFont="1" applyFill="1" applyBorder="1" applyAlignment="1" applyProtection="1">
      <alignment horizontal="center" vertical="center"/>
      <protection locked="0"/>
    </xf>
    <xf numFmtId="1" fontId="21" fillId="2" borderId="55" xfId="0" applyNumberFormat="1" applyFont="1" applyFill="1" applyBorder="1" applyAlignment="1" applyProtection="1">
      <alignment horizontal="center" vertical="center"/>
      <protection locked="0"/>
    </xf>
    <xf numFmtId="166" fontId="40" fillId="2" borderId="54" xfId="0" applyNumberFormat="1" applyFont="1" applyFill="1" applyBorder="1" applyAlignment="1" applyProtection="1">
      <alignment horizontal="center" vertical="center" wrapText="1"/>
      <protection locked="0"/>
    </xf>
    <xf numFmtId="164" fontId="12" fillId="2" borderId="53" xfId="0" applyNumberFormat="1" applyFont="1" applyFill="1" applyBorder="1" applyAlignment="1" applyProtection="1">
      <alignment horizontal="center" vertical="center" wrapText="1"/>
      <protection locked="0"/>
    </xf>
    <xf numFmtId="164" fontId="12" fillId="2" borderId="55" xfId="0" applyNumberFormat="1" applyFont="1" applyFill="1" applyBorder="1" applyAlignment="1" applyProtection="1">
      <alignment horizontal="center" vertical="center"/>
      <protection locked="0"/>
    </xf>
    <xf numFmtId="49" fontId="22" fillId="2" borderId="54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3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2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59" xfId="0" applyNumberFormat="1" applyFont="1" applyFill="1" applyBorder="1" applyAlignment="1" applyProtection="1">
      <alignment horizontal="center" vertical="center" wrapText="1"/>
      <protection locked="0"/>
    </xf>
    <xf numFmtId="1" fontId="22" fillId="0" borderId="54" xfId="0" applyNumberFormat="1" applyFont="1" applyBorder="1" applyAlignment="1" applyProtection="1">
      <alignment horizontal="center" vertical="center" wrapText="1"/>
      <protection locked="0"/>
    </xf>
    <xf numFmtId="49" fontId="22" fillId="2" borderId="65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160" xfId="0" applyNumberFormat="1" applyFont="1" applyFill="1" applyBorder="1" applyAlignment="1" applyProtection="1">
      <alignment horizontal="center" vertical="center" wrapText="1"/>
      <protection locked="0"/>
    </xf>
    <xf numFmtId="2" fontId="22" fillId="4" borderId="51" xfId="0" applyNumberFormat="1" applyFont="1" applyFill="1" applyBorder="1" applyAlignment="1" applyProtection="1">
      <alignment horizontal="center" vertical="center" wrapText="1"/>
      <protection locked="0"/>
    </xf>
    <xf numFmtId="164" fontId="22" fillId="2" borderId="159" xfId="0" applyNumberFormat="1" applyFont="1" applyFill="1" applyBorder="1" applyAlignment="1" applyProtection="1">
      <alignment horizontal="center" vertical="center" wrapText="1"/>
      <protection locked="0"/>
    </xf>
    <xf numFmtId="2" fontId="21" fillId="5" borderId="54" xfId="0" applyNumberFormat="1" applyFont="1" applyFill="1" applyBorder="1" applyAlignment="1" applyProtection="1">
      <alignment horizontal="center" vertical="center" wrapText="1"/>
      <protection locked="0"/>
    </xf>
    <xf numFmtId="2" fontId="21" fillId="5" borderId="53" xfId="0" applyNumberFormat="1" applyFont="1" applyFill="1" applyBorder="1" applyAlignment="1" applyProtection="1">
      <alignment horizontal="center" vertical="center" wrapText="1"/>
      <protection locked="0"/>
    </xf>
    <xf numFmtId="0" fontId="12" fillId="5" borderId="64" xfId="0" applyFont="1" applyFill="1" applyBorder="1" applyAlignment="1" applyProtection="1">
      <alignment horizontal="center" vertical="center" wrapText="1"/>
      <protection locked="0"/>
    </xf>
    <xf numFmtId="0" fontId="11" fillId="2" borderId="11" xfId="1" applyNumberFormat="1" applyFont="1" applyFill="1" applyBorder="1" applyAlignment="1" applyProtection="1">
      <alignment horizontal="center" vertical="center"/>
    </xf>
    <xf numFmtId="0" fontId="11" fillId="16" borderId="164" xfId="1" applyNumberFormat="1" applyFont="1" applyFill="1" applyBorder="1" applyAlignment="1" applyProtection="1">
      <alignment horizontal="center" vertical="center"/>
    </xf>
    <xf numFmtId="165" fontId="11" fillId="2" borderId="0" xfId="0" applyNumberFormat="1" applyFont="1" applyFill="1" applyAlignment="1">
      <alignment horizontal="center" vertical="center"/>
    </xf>
    <xf numFmtId="0" fontId="11" fillId="2" borderId="0" xfId="1" applyNumberFormat="1" applyFont="1" applyFill="1" applyBorder="1" applyAlignment="1" applyProtection="1">
      <alignment horizontal="center" vertical="center"/>
    </xf>
    <xf numFmtId="49" fontId="42" fillId="14" borderId="161" xfId="0" applyNumberFormat="1" applyFont="1" applyFill="1" applyBorder="1" applyAlignment="1">
      <alignment horizontal="center" vertical="center"/>
    </xf>
    <xf numFmtId="0" fontId="11" fillId="0" borderId="161" xfId="0" applyFont="1" applyBorder="1" applyAlignment="1">
      <alignment horizontal="center" vertical="center"/>
    </xf>
    <xf numFmtId="166" fontId="11" fillId="2" borderId="34" xfId="0" applyNumberFormat="1" applyFont="1" applyFill="1" applyBorder="1" applyAlignment="1">
      <alignment horizontal="center" vertical="center"/>
    </xf>
    <xf numFmtId="166" fontId="11" fillId="2" borderId="12" xfId="0" applyNumberFormat="1" applyFont="1" applyFill="1" applyBorder="1" applyAlignment="1">
      <alignment horizontal="center" vertical="center"/>
    </xf>
    <xf numFmtId="166" fontId="11" fillId="8" borderId="137" xfId="0" applyNumberFormat="1" applyFont="1" applyFill="1" applyBorder="1" applyAlignment="1">
      <alignment horizontal="center" vertical="center"/>
    </xf>
    <xf numFmtId="0" fontId="11" fillId="0" borderId="35" xfId="1" applyNumberFormat="1" applyFont="1" applyFill="1" applyBorder="1" applyAlignment="1" applyProtection="1">
      <alignment horizontal="center" vertical="center"/>
    </xf>
    <xf numFmtId="0" fontId="11" fillId="0" borderId="165" xfId="1" applyNumberFormat="1" applyFont="1" applyFill="1" applyBorder="1" applyAlignment="1" applyProtection="1">
      <alignment horizontal="center" vertical="center"/>
    </xf>
    <xf numFmtId="0" fontId="11" fillId="15" borderId="161" xfId="0" applyFont="1" applyFill="1" applyBorder="1" applyAlignment="1">
      <alignment horizontal="center" vertical="center"/>
    </xf>
    <xf numFmtId="0" fontId="49" fillId="15" borderId="161" xfId="0" applyFont="1" applyFill="1" applyBorder="1" applyAlignment="1">
      <alignment horizontal="center" vertical="center"/>
    </xf>
    <xf numFmtId="0" fontId="11" fillId="16" borderId="163" xfId="0" applyFont="1" applyFill="1" applyBorder="1" applyAlignment="1">
      <alignment horizontal="center" vertical="center"/>
    </xf>
    <xf numFmtId="166" fontId="40" fillId="13" borderId="92" xfId="0" applyNumberFormat="1" applyFont="1" applyFill="1" applyBorder="1" applyAlignment="1">
      <alignment horizontal="center" vertical="center"/>
    </xf>
    <xf numFmtId="0" fontId="15" fillId="0" borderId="166" xfId="0" applyFont="1" applyBorder="1" applyAlignment="1">
      <alignment horizontal="center" vertical="center"/>
    </xf>
    <xf numFmtId="2" fontId="40" fillId="13" borderId="167" xfId="0" applyNumberFormat="1" applyFont="1" applyFill="1" applyBorder="1" applyAlignment="1">
      <alignment horizontal="center" vertical="center" wrapText="1"/>
    </xf>
    <xf numFmtId="2" fontId="40" fillId="13" borderId="130" xfId="0" applyNumberFormat="1" applyFont="1" applyFill="1" applyBorder="1" applyAlignment="1">
      <alignment horizontal="center" vertical="center" wrapText="1"/>
    </xf>
    <xf numFmtId="49" fontId="22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8" xfId="0" applyNumberFormat="1" applyFont="1" applyFill="1" applyBorder="1" applyAlignment="1" applyProtection="1">
      <alignment horizontal="center" vertical="center" wrapText="1"/>
      <protection locked="0"/>
    </xf>
    <xf numFmtId="49" fontId="22" fillId="2" borderId="55" xfId="0" applyNumberFormat="1" applyFont="1" applyFill="1" applyBorder="1" applyAlignment="1" applyProtection="1">
      <alignment horizontal="center" vertical="center" wrapText="1"/>
      <protection locked="0"/>
    </xf>
    <xf numFmtId="0" fontId="37" fillId="8" borderId="4" xfId="0" applyFont="1" applyFill="1" applyBorder="1" applyAlignment="1">
      <alignment horizontal="center" vertical="center" wrapText="1"/>
    </xf>
    <xf numFmtId="0" fontId="37" fillId="8" borderId="5" xfId="0" applyFont="1" applyFill="1" applyBorder="1" applyAlignment="1">
      <alignment horizontal="center" vertical="center" wrapText="1"/>
    </xf>
    <xf numFmtId="0" fontId="37" fillId="8" borderId="6" xfId="0" applyFont="1" applyFill="1" applyBorder="1" applyAlignment="1">
      <alignment horizontal="center" vertical="center" wrapText="1"/>
    </xf>
    <xf numFmtId="0" fontId="37" fillId="8" borderId="152" xfId="0" applyFont="1" applyFill="1" applyBorder="1" applyAlignment="1">
      <alignment horizontal="center" vertical="center" wrapText="1"/>
    </xf>
    <xf numFmtId="0" fontId="37" fillId="8" borderId="153" xfId="0" applyFont="1" applyFill="1" applyBorder="1" applyAlignment="1">
      <alignment horizontal="center" vertical="center" wrapText="1"/>
    </xf>
    <xf numFmtId="0" fontId="37" fillId="8" borderId="150" xfId="0" applyFont="1" applyFill="1" applyBorder="1" applyAlignment="1">
      <alignment horizontal="center" vertical="center" wrapText="1"/>
    </xf>
    <xf numFmtId="0" fontId="24" fillId="7" borderId="129" xfId="0" applyFont="1" applyFill="1" applyBorder="1" applyAlignment="1">
      <alignment horizontal="center" vertical="center" wrapText="1"/>
    </xf>
    <xf numFmtId="0" fontId="24" fillId="7" borderId="130" xfId="0" applyFont="1" applyFill="1" applyBorder="1" applyAlignment="1">
      <alignment horizontal="center" vertical="center" wrapText="1"/>
    </xf>
    <xf numFmtId="0" fontId="24" fillId="7" borderId="75" xfId="0" applyFont="1" applyFill="1" applyBorder="1" applyAlignment="1">
      <alignment horizontal="center" vertical="center" wrapText="1"/>
    </xf>
    <xf numFmtId="0" fontId="29" fillId="8" borderId="99" xfId="0" applyFont="1" applyFill="1" applyBorder="1" applyAlignment="1">
      <alignment horizontal="center" vertical="center"/>
    </xf>
    <xf numFmtId="0" fontId="29" fillId="8" borderId="10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10" fillId="8" borderId="118" xfId="0" applyFont="1" applyFill="1" applyBorder="1" applyAlignment="1">
      <alignment horizontal="center" vertical="center" wrapText="1"/>
    </xf>
    <xf numFmtId="0" fontId="10" fillId="8" borderId="120" xfId="0" applyFont="1" applyFill="1" applyBorder="1" applyAlignment="1">
      <alignment horizontal="center" vertical="center" wrapText="1"/>
    </xf>
    <xf numFmtId="0" fontId="29" fillId="8" borderId="108" xfId="0" applyFont="1" applyFill="1" applyBorder="1" applyAlignment="1">
      <alignment horizontal="center" vertical="center" textRotation="90"/>
    </xf>
    <xf numFmtId="0" fontId="29" fillId="8" borderId="122" xfId="0" applyFont="1" applyFill="1" applyBorder="1" applyAlignment="1">
      <alignment horizontal="center" vertical="center" textRotation="90"/>
    </xf>
    <xf numFmtId="0" fontId="10" fillId="8" borderId="119" xfId="0" applyFont="1" applyFill="1" applyBorder="1" applyAlignment="1">
      <alignment horizontal="center" vertical="center" textRotation="90" wrapText="1"/>
    </xf>
    <xf numFmtId="0" fontId="10" fillId="8" borderId="121" xfId="0" applyFont="1" applyFill="1" applyBorder="1" applyAlignment="1">
      <alignment horizontal="center" vertical="center" textRotation="90" wrapText="1"/>
    </xf>
    <xf numFmtId="0" fontId="47" fillId="10" borderId="85" xfId="0" applyFont="1" applyFill="1" applyBorder="1" applyAlignment="1">
      <alignment horizontal="center" vertical="center"/>
    </xf>
    <xf numFmtId="0" fontId="47" fillId="10" borderId="86" xfId="0" applyFont="1" applyFill="1" applyBorder="1" applyAlignment="1">
      <alignment horizontal="center" vertical="center"/>
    </xf>
    <xf numFmtId="0" fontId="47" fillId="10" borderId="87" xfId="0" applyFont="1" applyFill="1" applyBorder="1" applyAlignment="1">
      <alignment horizontal="center" vertical="center"/>
    </xf>
    <xf numFmtId="0" fontId="28" fillId="8" borderId="40" xfId="0" applyFont="1" applyFill="1" applyBorder="1" applyAlignment="1">
      <alignment horizontal="center" vertical="center" wrapText="1"/>
    </xf>
    <xf numFmtId="0" fontId="28" fillId="8" borderId="41" xfId="0" applyFont="1" applyFill="1" applyBorder="1" applyAlignment="1">
      <alignment horizontal="center" vertical="center" wrapText="1"/>
    </xf>
    <xf numFmtId="0" fontId="29" fillId="8" borderId="25" xfId="0" applyFont="1" applyFill="1" applyBorder="1" applyAlignment="1">
      <alignment horizontal="center" vertical="center" wrapText="1"/>
    </xf>
    <xf numFmtId="0" fontId="29" fillId="8" borderId="37" xfId="0" applyFont="1" applyFill="1" applyBorder="1" applyAlignment="1">
      <alignment horizontal="center" vertical="center" wrapText="1"/>
    </xf>
    <xf numFmtId="0" fontId="29" fillId="8" borderId="26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textRotation="90" wrapText="1"/>
    </xf>
    <xf numFmtId="0" fontId="10" fillId="8" borderId="65" xfId="0" applyFont="1" applyFill="1" applyBorder="1" applyAlignment="1">
      <alignment horizontal="center" vertical="center" textRotation="90" wrapText="1"/>
    </xf>
    <xf numFmtId="0" fontId="10" fillId="11" borderId="8" xfId="0" applyFont="1" applyFill="1" applyBorder="1" applyAlignment="1">
      <alignment horizontal="center" vertical="center" textRotation="90" wrapText="1"/>
    </xf>
    <xf numFmtId="0" fontId="10" fillId="11" borderId="5" xfId="0" applyFont="1" applyFill="1" applyBorder="1" applyAlignment="1">
      <alignment horizontal="center" vertical="center" textRotation="90"/>
    </xf>
    <xf numFmtId="0" fontId="10" fillId="11" borderId="53" xfId="0" applyFont="1" applyFill="1" applyBorder="1" applyAlignment="1">
      <alignment horizontal="center" vertical="center" textRotation="90"/>
    </xf>
    <xf numFmtId="0" fontId="10" fillId="3" borderId="4" xfId="0" applyFont="1" applyFill="1" applyBorder="1" applyAlignment="1">
      <alignment horizontal="center" vertical="center" textRotation="90" wrapText="1"/>
    </xf>
    <xf numFmtId="0" fontId="10" fillId="3" borderId="65" xfId="0" applyFont="1" applyFill="1" applyBorder="1" applyAlignment="1">
      <alignment horizontal="center" vertical="center" textRotation="90" wrapText="1"/>
    </xf>
    <xf numFmtId="0" fontId="11" fillId="0" borderId="110" xfId="0" applyFont="1" applyBorder="1" applyAlignment="1">
      <alignment horizontal="center" vertical="center"/>
    </xf>
    <xf numFmtId="0" fontId="28" fillId="3" borderId="45" xfId="0" applyFont="1" applyFill="1" applyBorder="1" applyAlignment="1">
      <alignment horizontal="center" vertical="center" wrapText="1"/>
    </xf>
    <xf numFmtId="0" fontId="28" fillId="3" borderId="49" xfId="0" applyFont="1" applyFill="1" applyBorder="1" applyAlignment="1">
      <alignment horizontal="center" vertical="center"/>
    </xf>
    <xf numFmtId="0" fontId="28" fillId="3" borderId="43" xfId="0" applyFont="1" applyFill="1" applyBorder="1" applyAlignment="1">
      <alignment horizontal="center" vertical="center"/>
    </xf>
    <xf numFmtId="0" fontId="28" fillId="3" borderId="51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/>
    </xf>
    <xf numFmtId="0" fontId="28" fillId="3" borderId="52" xfId="0" applyFont="1" applyFill="1" applyBorder="1" applyAlignment="1">
      <alignment horizontal="center" vertical="center"/>
    </xf>
    <xf numFmtId="0" fontId="28" fillId="3" borderId="10" xfId="0" applyFont="1" applyFill="1" applyBorder="1" applyAlignment="1">
      <alignment horizontal="center" vertical="center" wrapText="1"/>
    </xf>
    <xf numFmtId="0" fontId="28" fillId="3" borderId="52" xfId="0" applyFont="1" applyFill="1" applyBorder="1" applyAlignment="1">
      <alignment horizontal="center" vertical="center" wrapText="1"/>
    </xf>
    <xf numFmtId="0" fontId="24" fillId="3" borderId="84" xfId="0" applyFont="1" applyFill="1" applyBorder="1" applyAlignment="1">
      <alignment horizontal="center" vertical="center"/>
    </xf>
    <xf numFmtId="0" fontId="24" fillId="3" borderId="47" xfId="0" applyFont="1" applyFill="1" applyBorder="1" applyAlignment="1">
      <alignment horizontal="center" vertical="center"/>
    </xf>
    <xf numFmtId="0" fontId="24" fillId="3" borderId="48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50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textRotation="90" wrapText="1"/>
    </xf>
    <xf numFmtId="0" fontId="10" fillId="3" borderId="53" xfId="0" applyFont="1" applyFill="1" applyBorder="1" applyAlignment="1">
      <alignment horizontal="center" vertical="center" textRotation="90" wrapText="1"/>
    </xf>
    <xf numFmtId="0" fontId="10" fillId="3" borderId="53" xfId="0" applyFont="1" applyFill="1" applyBorder="1" applyAlignment="1">
      <alignment horizontal="center" vertical="center" textRotation="90"/>
    </xf>
    <xf numFmtId="0" fontId="28" fillId="7" borderId="45" xfId="0" applyFont="1" applyFill="1" applyBorder="1" applyAlignment="1">
      <alignment horizontal="center" vertical="center" textRotation="90" wrapText="1"/>
    </xf>
    <xf numFmtId="0" fontId="28" fillId="7" borderId="43" xfId="0" applyFont="1" applyFill="1" applyBorder="1" applyAlignment="1">
      <alignment horizontal="center" vertical="center" textRotation="90"/>
    </xf>
    <xf numFmtId="0" fontId="28" fillId="7" borderId="51" xfId="0" applyFont="1" applyFill="1" applyBorder="1" applyAlignment="1">
      <alignment horizontal="center" vertical="center" textRotation="90"/>
    </xf>
    <xf numFmtId="0" fontId="28" fillId="7" borderId="47" xfId="0" applyFont="1" applyFill="1" applyBorder="1" applyAlignment="1">
      <alignment horizontal="center" vertical="center" textRotation="90" wrapText="1"/>
    </xf>
    <xf numFmtId="0" fontId="28" fillId="7" borderId="5" xfId="0" applyFont="1" applyFill="1" applyBorder="1" applyAlignment="1">
      <alignment horizontal="center" vertical="center" textRotation="90"/>
    </xf>
    <xf numFmtId="0" fontId="28" fillId="7" borderId="53" xfId="0" applyFont="1" applyFill="1" applyBorder="1" applyAlignment="1">
      <alignment horizontal="center" vertical="center" textRotation="90"/>
    </xf>
    <xf numFmtId="0" fontId="46" fillId="0" borderId="102" xfId="0" applyFont="1" applyBorder="1" applyAlignment="1">
      <alignment horizontal="center" vertical="center" wrapText="1"/>
    </xf>
    <xf numFmtId="0" fontId="46" fillId="0" borderId="103" xfId="0" applyFont="1" applyBorder="1" applyAlignment="1">
      <alignment horizontal="center" vertical="center" wrapText="1"/>
    </xf>
    <xf numFmtId="0" fontId="46" fillId="0" borderId="104" xfId="0" applyFont="1" applyBorder="1" applyAlignment="1">
      <alignment horizontal="center" vertical="center" wrapText="1"/>
    </xf>
    <xf numFmtId="0" fontId="46" fillId="0" borderId="95" xfId="0" applyFont="1" applyBorder="1" applyAlignment="1">
      <alignment horizontal="center" vertical="center"/>
    </xf>
    <xf numFmtId="0" fontId="46" fillId="0" borderId="107" xfId="0" applyFont="1" applyBorder="1" applyAlignment="1">
      <alignment horizontal="center" vertical="center"/>
    </xf>
    <xf numFmtId="0" fontId="46" fillId="0" borderId="96" xfId="0" applyFont="1" applyBorder="1" applyAlignment="1">
      <alignment horizontal="center" vertical="center"/>
    </xf>
    <xf numFmtId="0" fontId="28" fillId="7" borderId="129" xfId="0" applyFont="1" applyFill="1" applyBorder="1" applyAlignment="1">
      <alignment horizontal="center" vertical="center" textRotation="90" wrapText="1"/>
    </xf>
    <xf numFmtId="0" fontId="28" fillId="7" borderId="130" xfId="0" applyFont="1" applyFill="1" applyBorder="1" applyAlignment="1">
      <alignment horizontal="center" vertical="center" textRotation="90" wrapText="1"/>
    </xf>
    <xf numFmtId="0" fontId="28" fillId="7" borderId="75" xfId="0" applyFont="1" applyFill="1" applyBorder="1" applyAlignment="1">
      <alignment horizontal="center" vertical="center" textRotation="90" wrapText="1"/>
    </xf>
    <xf numFmtId="0" fontId="16" fillId="0" borderId="147" xfId="0" applyFont="1" applyBorder="1" applyAlignment="1">
      <alignment horizontal="center" vertical="center" wrapText="1"/>
    </xf>
    <xf numFmtId="0" fontId="16" fillId="0" borderId="12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4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4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6" fillId="0" borderId="148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37" fillId="8" borderId="1" xfId="0" applyFont="1" applyFill="1" applyBorder="1" applyAlignment="1">
      <alignment horizontal="center" vertical="center"/>
    </xf>
    <xf numFmtId="0" fontId="37" fillId="8" borderId="2" xfId="0" applyFont="1" applyFill="1" applyBorder="1" applyAlignment="1">
      <alignment horizontal="center" vertical="center"/>
    </xf>
    <xf numFmtId="0" fontId="37" fillId="8" borderId="3" xfId="0" applyFont="1" applyFill="1" applyBorder="1" applyAlignment="1">
      <alignment horizontal="center" vertical="center"/>
    </xf>
    <xf numFmtId="0" fontId="25" fillId="0" borderId="30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25" fillId="0" borderId="31" xfId="0" applyFont="1" applyBorder="1" applyAlignment="1">
      <alignment horizontal="left" vertical="center" wrapText="1"/>
    </xf>
    <xf numFmtId="0" fontId="25" fillId="0" borderId="32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44" fillId="0" borderId="34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0" fontId="19" fillId="0" borderId="22" xfId="0" applyFont="1" applyBorder="1" applyAlignment="1" applyProtection="1">
      <alignment horizontal="left" vertical="top"/>
      <protection locked="0"/>
    </xf>
    <xf numFmtId="0" fontId="19" fillId="0" borderId="37" xfId="0" applyFont="1" applyBorder="1" applyAlignment="1" applyProtection="1">
      <alignment horizontal="left" vertical="top"/>
      <protection locked="0"/>
    </xf>
    <xf numFmtId="0" fontId="19" fillId="0" borderId="38" xfId="0" applyFont="1" applyBorder="1" applyAlignment="1" applyProtection="1">
      <alignment horizontal="left" vertical="top"/>
      <protection locked="0"/>
    </xf>
    <xf numFmtId="0" fontId="19" fillId="0" borderId="18" xfId="0" applyFont="1" applyBorder="1" applyAlignment="1" applyProtection="1">
      <alignment horizontal="left" vertical="top"/>
      <protection locked="0"/>
    </xf>
    <xf numFmtId="0" fontId="19" fillId="0" borderId="0" xfId="0" applyFont="1" applyAlignment="1" applyProtection="1">
      <alignment horizontal="left" vertical="top"/>
      <protection locked="0"/>
    </xf>
    <xf numFmtId="0" fontId="19" fillId="0" borderId="39" xfId="0" applyFont="1" applyBorder="1" applyAlignment="1" applyProtection="1">
      <alignment horizontal="left" vertical="top"/>
      <protection locked="0"/>
    </xf>
    <xf numFmtId="0" fontId="19" fillId="0" borderId="40" xfId="0" applyFont="1" applyBorder="1" applyAlignment="1" applyProtection="1">
      <alignment horizontal="left" vertical="top"/>
      <protection locked="0"/>
    </xf>
    <xf numFmtId="0" fontId="19" fillId="0" borderId="41" xfId="0" applyFont="1" applyBorder="1" applyAlignment="1" applyProtection="1">
      <alignment horizontal="left" vertical="top"/>
      <protection locked="0"/>
    </xf>
    <xf numFmtId="0" fontId="19" fillId="0" borderId="42" xfId="0" applyFont="1" applyBorder="1" applyAlignment="1" applyProtection="1">
      <alignment horizontal="left" vertical="top"/>
      <protection locked="0"/>
    </xf>
    <xf numFmtId="0" fontId="37" fillId="8" borderId="4" xfId="0" applyFont="1" applyFill="1" applyBorder="1" applyAlignment="1">
      <alignment horizontal="center" vertical="center"/>
    </xf>
    <xf numFmtId="0" fontId="37" fillId="8" borderId="5" xfId="0" applyFont="1" applyFill="1" applyBorder="1" applyAlignment="1">
      <alignment horizontal="center" vertical="center"/>
    </xf>
    <xf numFmtId="0" fontId="37" fillId="8" borderId="6" xfId="0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28" fillId="5" borderId="59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 wrapText="1"/>
    </xf>
    <xf numFmtId="0" fontId="28" fillId="5" borderId="73" xfId="0" applyFont="1" applyFill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6" fillId="0" borderId="149" xfId="0" applyFont="1" applyBorder="1" applyAlignment="1">
      <alignment horizontal="center" vertical="center" wrapText="1"/>
    </xf>
    <xf numFmtId="0" fontId="29" fillId="4" borderId="36" xfId="0" applyFont="1" applyFill="1" applyBorder="1" applyAlignment="1">
      <alignment horizontal="center" vertical="center"/>
    </xf>
    <xf numFmtId="0" fontId="29" fillId="4" borderId="128" xfId="0" applyFont="1" applyFill="1" applyBorder="1" applyAlignment="1">
      <alignment horizontal="center" vertical="center"/>
    </xf>
    <xf numFmtId="0" fontId="29" fillId="4" borderId="9" xfId="0" applyFont="1" applyFill="1" applyBorder="1" applyAlignment="1">
      <alignment horizontal="center" vertical="center"/>
    </xf>
    <xf numFmtId="0" fontId="29" fillId="4" borderId="13" xfId="0" applyFont="1" applyFill="1" applyBorder="1" applyAlignment="1">
      <alignment horizontal="center" vertical="center"/>
    </xf>
    <xf numFmtId="0" fontId="29" fillId="4" borderId="19" xfId="0" applyFont="1" applyFill="1" applyBorder="1" applyAlignment="1">
      <alignment horizontal="center" vertical="center"/>
    </xf>
    <xf numFmtId="0" fontId="29" fillId="4" borderId="15" xfId="0" applyFont="1" applyFill="1" applyBorder="1" applyAlignment="1">
      <alignment horizontal="center" vertical="center"/>
    </xf>
    <xf numFmtId="0" fontId="11" fillId="14" borderId="162" xfId="0" applyFont="1" applyFill="1" applyBorder="1" applyAlignment="1">
      <alignment horizontal="center" vertical="center" wrapText="1"/>
    </xf>
    <xf numFmtId="0" fontId="11" fillId="14" borderId="14" xfId="0" applyFont="1" applyFill="1" applyBorder="1" applyAlignment="1">
      <alignment horizontal="center" vertical="center" wrapText="1"/>
    </xf>
    <xf numFmtId="0" fontId="11" fillId="14" borderId="163" xfId="0" applyFont="1" applyFill="1" applyBorder="1" applyAlignment="1">
      <alignment horizontal="center" vertical="center" wrapText="1"/>
    </xf>
    <xf numFmtId="0" fontId="10" fillId="8" borderId="135" xfId="0" applyFont="1" applyFill="1" applyBorder="1" applyAlignment="1">
      <alignment horizontal="center" vertical="center" wrapText="1"/>
    </xf>
    <xf numFmtId="0" fontId="10" fillId="8" borderId="136" xfId="0" applyFont="1" applyFill="1" applyBorder="1" applyAlignment="1">
      <alignment horizontal="center" vertical="center" wrapText="1"/>
    </xf>
    <xf numFmtId="0" fontId="10" fillId="8" borderId="126" xfId="0" applyFont="1" applyFill="1" applyBorder="1" applyAlignment="1">
      <alignment horizontal="center" vertical="center" wrapText="1"/>
    </xf>
    <xf numFmtId="0" fontId="10" fillId="8" borderId="127" xfId="0" applyFont="1" applyFill="1" applyBorder="1" applyAlignment="1">
      <alignment horizontal="center" vertical="center" wrapText="1"/>
    </xf>
    <xf numFmtId="0" fontId="10" fillId="8" borderId="38" xfId="0" applyFont="1" applyFill="1" applyBorder="1" applyAlignment="1">
      <alignment horizontal="center" vertical="center" wrapText="1"/>
    </xf>
    <xf numFmtId="0" fontId="10" fillId="8" borderId="35" xfId="0" applyFont="1" applyFill="1" applyBorder="1" applyAlignment="1">
      <alignment horizontal="center" vertical="center" wrapText="1"/>
    </xf>
    <xf numFmtId="0" fontId="52" fillId="0" borderId="105" xfId="0" applyFont="1" applyBorder="1" applyAlignment="1" applyProtection="1">
      <alignment horizontal="center" vertical="center"/>
      <protection locked="0"/>
    </xf>
    <xf numFmtId="0" fontId="52" fillId="0" borderId="103" xfId="0" applyFont="1" applyBorder="1" applyAlignment="1" applyProtection="1">
      <alignment horizontal="center" vertical="center"/>
      <protection locked="0"/>
    </xf>
    <xf numFmtId="0" fontId="52" fillId="0" borderId="106" xfId="0" applyFont="1" applyBorder="1" applyAlignment="1" applyProtection="1">
      <alignment horizontal="center" vertical="center"/>
      <protection locked="0"/>
    </xf>
    <xf numFmtId="0" fontId="52" fillId="0" borderId="97" xfId="0" applyFont="1" applyBorder="1" applyAlignment="1" applyProtection="1">
      <alignment horizontal="center" vertical="center"/>
      <protection locked="0"/>
    </xf>
    <xf numFmtId="0" fontId="52" fillId="0" borderId="107" xfId="0" applyFont="1" applyBorder="1" applyAlignment="1" applyProtection="1">
      <alignment horizontal="center" vertical="center"/>
      <protection locked="0"/>
    </xf>
    <xf numFmtId="0" fontId="52" fillId="0" borderId="98" xfId="0" applyFont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/>
    </xf>
    <xf numFmtId="0" fontId="28" fillId="7" borderId="48" xfId="0" applyFont="1" applyFill="1" applyBorder="1" applyAlignment="1">
      <alignment horizontal="center" vertical="center" wrapText="1"/>
    </xf>
    <xf numFmtId="0" fontId="28" fillId="7" borderId="50" xfId="0" applyFont="1" applyFill="1" applyBorder="1" applyAlignment="1">
      <alignment horizontal="center" vertical="center" wrapText="1"/>
    </xf>
    <xf numFmtId="0" fontId="28" fillId="7" borderId="55" xfId="0" applyFont="1" applyFill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/>
    </xf>
    <xf numFmtId="0" fontId="28" fillId="3" borderId="5" xfId="0" applyFont="1" applyFill="1" applyBorder="1" applyAlignment="1">
      <alignment horizontal="center" vertical="center"/>
    </xf>
    <xf numFmtId="0" fontId="10" fillId="3" borderId="50" xfId="0" applyFont="1" applyFill="1" applyBorder="1" applyAlignment="1">
      <alignment horizontal="center" vertical="center" textRotation="90" wrapText="1"/>
    </xf>
    <xf numFmtId="0" fontId="10" fillId="3" borderId="50" xfId="0" applyFont="1" applyFill="1" applyBorder="1" applyAlignment="1">
      <alignment horizontal="center" vertical="center" textRotation="90"/>
    </xf>
    <xf numFmtId="0" fontId="10" fillId="3" borderId="55" xfId="0" applyFont="1" applyFill="1" applyBorder="1" applyAlignment="1">
      <alignment horizontal="center" vertical="center" textRotation="90"/>
    </xf>
    <xf numFmtId="0" fontId="24" fillId="12" borderId="59" xfId="0" applyFont="1" applyFill="1" applyBorder="1" applyAlignment="1">
      <alignment horizontal="center" vertical="center" textRotation="90" wrapText="1"/>
    </xf>
    <xf numFmtId="0" fontId="24" fillId="12" borderId="0" xfId="0" applyFont="1" applyFill="1" applyAlignment="1">
      <alignment horizontal="center" vertical="center" textRotation="90" wrapText="1"/>
    </xf>
    <xf numFmtId="0" fontId="24" fillId="12" borderId="73" xfId="0" applyFont="1" applyFill="1" applyBorder="1" applyAlignment="1">
      <alignment horizontal="center" vertical="center" textRotation="90" wrapText="1"/>
    </xf>
    <xf numFmtId="0" fontId="34" fillId="4" borderId="85" xfId="0" applyFont="1" applyFill="1" applyBorder="1" applyAlignment="1">
      <alignment horizontal="center" vertical="center" wrapText="1"/>
    </xf>
    <xf numFmtId="0" fontId="34" fillId="4" borderId="86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/>
    </xf>
    <xf numFmtId="0" fontId="10" fillId="4" borderId="131" xfId="0" applyFont="1" applyFill="1" applyBorder="1" applyAlignment="1">
      <alignment horizontal="center" vertical="center"/>
    </xf>
    <xf numFmtId="0" fontId="10" fillId="4" borderId="145" xfId="0" applyFont="1" applyFill="1" applyBorder="1" applyAlignment="1">
      <alignment horizontal="center" vertical="center"/>
    </xf>
    <xf numFmtId="0" fontId="10" fillId="4" borderId="133" xfId="0" applyFont="1" applyFill="1" applyBorder="1" applyAlignment="1">
      <alignment horizontal="center" vertical="center"/>
    </xf>
    <xf numFmtId="0" fontId="27" fillId="4" borderId="24" xfId="0" applyFont="1" applyFill="1" applyBorder="1" applyAlignment="1">
      <alignment horizontal="center" vertical="center" textRotation="90"/>
    </xf>
    <xf numFmtId="0" fontId="27" fillId="4" borderId="130" xfId="0" applyFont="1" applyFill="1" applyBorder="1" applyAlignment="1">
      <alignment horizontal="center" vertical="center" textRotation="90"/>
    </xf>
    <xf numFmtId="0" fontId="27" fillId="4" borderId="75" xfId="0" applyFont="1" applyFill="1" applyBorder="1" applyAlignment="1">
      <alignment horizontal="center" vertical="center" textRotation="90"/>
    </xf>
    <xf numFmtId="0" fontId="27" fillId="4" borderId="132" xfId="0" applyFont="1" applyFill="1" applyBorder="1" applyAlignment="1">
      <alignment horizontal="center" vertical="center" textRotation="90"/>
    </xf>
    <xf numFmtId="0" fontId="27" fillId="4" borderId="92" xfId="0" applyFont="1" applyFill="1" applyBorder="1" applyAlignment="1">
      <alignment horizontal="center" vertical="center" textRotation="90"/>
    </xf>
    <xf numFmtId="0" fontId="27" fillId="4" borderId="80" xfId="0" applyFont="1" applyFill="1" applyBorder="1" applyAlignment="1">
      <alignment horizontal="center" vertical="center" textRotation="90"/>
    </xf>
    <xf numFmtId="0" fontId="28" fillId="5" borderId="56" xfId="0" applyFont="1" applyFill="1" applyBorder="1" applyAlignment="1">
      <alignment horizontal="center" vertical="center" wrapText="1"/>
    </xf>
    <xf numFmtId="0" fontId="28" fillId="5" borderId="62" xfId="0" applyFont="1" applyFill="1" applyBorder="1" applyAlignment="1">
      <alignment horizontal="center" vertical="center" wrapText="1"/>
    </xf>
    <xf numFmtId="0" fontId="28" fillId="5" borderId="57" xfId="0" applyFont="1" applyFill="1" applyBorder="1" applyAlignment="1">
      <alignment horizontal="center" vertical="center" wrapText="1"/>
    </xf>
    <xf numFmtId="0" fontId="28" fillId="5" borderId="64" xfId="0" applyFont="1" applyFill="1" applyBorder="1" applyAlignment="1">
      <alignment horizontal="center" vertical="center" wrapText="1"/>
    </xf>
    <xf numFmtId="0" fontId="10" fillId="11" borderId="72" xfId="0" applyFont="1" applyFill="1" applyBorder="1" applyAlignment="1">
      <alignment horizontal="center" vertical="center" textRotation="90" wrapText="1"/>
    </xf>
    <xf numFmtId="0" fontId="10" fillId="11" borderId="83" xfId="0" applyFont="1" applyFill="1" applyBorder="1" applyAlignment="1">
      <alignment horizontal="center" vertical="center" textRotation="90" wrapText="1"/>
    </xf>
    <xf numFmtId="0" fontId="28" fillId="5" borderId="71" xfId="0" applyFont="1" applyFill="1" applyBorder="1" applyAlignment="1">
      <alignment horizontal="center" vertical="center" wrapText="1"/>
    </xf>
    <xf numFmtId="0" fontId="28" fillId="5" borderId="39" xfId="0" applyFont="1" applyFill="1" applyBorder="1" applyAlignment="1">
      <alignment horizontal="center" vertical="center" wrapText="1"/>
    </xf>
    <xf numFmtId="0" fontId="28" fillId="5" borderId="151" xfId="0" applyFont="1" applyFill="1" applyBorder="1" applyAlignment="1">
      <alignment horizontal="center" vertical="center" wrapText="1"/>
    </xf>
    <xf numFmtId="0" fontId="28" fillId="5" borderId="61" xfId="0" applyFont="1" applyFill="1" applyBorder="1" applyAlignment="1">
      <alignment horizontal="center" vertical="center" wrapText="1"/>
    </xf>
    <xf numFmtId="0" fontId="28" fillId="5" borderId="29" xfId="0" applyFont="1" applyFill="1" applyBorder="1" applyAlignment="1">
      <alignment horizontal="center" vertical="center" wrapText="1"/>
    </xf>
    <xf numFmtId="0" fontId="28" fillId="5" borderId="14" xfId="0" applyFont="1" applyFill="1" applyBorder="1" applyAlignment="1">
      <alignment horizontal="center" vertical="center" wrapText="1"/>
    </xf>
    <xf numFmtId="0" fontId="28" fillId="5" borderId="63" xfId="0" applyFont="1" applyFill="1" applyBorder="1" applyAlignment="1">
      <alignment horizontal="center" vertical="center" wrapText="1"/>
    </xf>
    <xf numFmtId="0" fontId="28" fillId="5" borderId="60" xfId="0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8" borderId="0" xfId="0" applyFont="1" applyFill="1" applyAlignment="1">
      <alignment horizontal="center" vertical="center"/>
    </xf>
    <xf numFmtId="0" fontId="28" fillId="8" borderId="39" xfId="0" applyFont="1" applyFill="1" applyBorder="1" applyAlignment="1">
      <alignment horizontal="center" vertical="center"/>
    </xf>
    <xf numFmtId="0" fontId="29" fillId="8" borderId="44" xfId="0" applyFont="1" applyFill="1" applyBorder="1" applyAlignment="1">
      <alignment horizontal="center" vertical="center" wrapText="1"/>
    </xf>
    <xf numFmtId="0" fontId="29" fillId="8" borderId="15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8" borderId="68" xfId="0" applyFont="1" applyFill="1" applyBorder="1" applyAlignment="1">
      <alignment horizontal="center" vertical="center" wrapText="1"/>
    </xf>
    <xf numFmtId="0" fontId="28" fillId="8" borderId="143" xfId="0" applyFont="1" applyFill="1" applyBorder="1" applyAlignment="1">
      <alignment horizontal="center" vertical="center" wrapText="1"/>
    </xf>
    <xf numFmtId="0" fontId="28" fillId="8" borderId="144" xfId="0" applyFont="1" applyFill="1" applyBorder="1" applyAlignment="1">
      <alignment horizontal="center" vertical="center" wrapText="1"/>
    </xf>
    <xf numFmtId="0" fontId="28" fillId="8" borderId="18" xfId="0" applyFont="1" applyFill="1" applyBorder="1" applyAlignment="1">
      <alignment horizontal="center" vertical="center" wrapText="1"/>
    </xf>
    <xf numFmtId="0" fontId="28" fillId="8" borderId="39" xfId="0" applyFont="1" applyFill="1" applyBorder="1" applyAlignment="1">
      <alignment horizontal="center" vertical="center" wrapText="1"/>
    </xf>
    <xf numFmtId="0" fontId="28" fillId="8" borderId="140" xfId="0" applyFont="1" applyFill="1" applyBorder="1" applyAlignment="1">
      <alignment horizontal="center" vertical="center" wrapText="1"/>
    </xf>
    <xf numFmtId="0" fontId="28" fillId="8" borderId="35" xfId="0" applyFont="1" applyFill="1" applyBorder="1" applyAlignment="1">
      <alignment horizontal="center" vertical="center" wrapText="1"/>
    </xf>
    <xf numFmtId="0" fontId="28" fillId="8" borderId="70" xfId="0" applyFont="1" applyFill="1" applyBorder="1" applyAlignment="1">
      <alignment horizontal="center" vertical="center" wrapText="1"/>
    </xf>
    <xf numFmtId="0" fontId="28" fillId="8" borderId="89" xfId="0" applyFont="1" applyFill="1" applyBorder="1" applyAlignment="1">
      <alignment horizontal="center" vertical="center" wrapText="1"/>
    </xf>
    <xf numFmtId="0" fontId="28" fillId="8" borderId="62" xfId="0" applyFont="1" applyFill="1" applyBorder="1" applyAlignment="1">
      <alignment horizontal="center" vertical="center" wrapText="1"/>
    </xf>
    <xf numFmtId="0" fontId="34" fillId="11" borderId="88" xfId="0" applyFont="1" applyFill="1" applyBorder="1" applyAlignment="1">
      <alignment horizontal="center" vertical="center" wrapText="1"/>
    </xf>
    <xf numFmtId="0" fontId="34" fillId="11" borderId="86" xfId="0" applyFont="1" applyFill="1" applyBorder="1" applyAlignment="1">
      <alignment horizontal="center" vertical="center" wrapText="1"/>
    </xf>
    <xf numFmtId="0" fontId="34" fillId="11" borderId="87" xfId="0" applyFont="1" applyFill="1" applyBorder="1" applyAlignment="1">
      <alignment horizontal="center" vertical="center" wrapText="1"/>
    </xf>
    <xf numFmtId="0" fontId="29" fillId="8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8" fillId="8" borderId="40" xfId="0" applyFont="1" applyFill="1" applyBorder="1" applyAlignment="1">
      <alignment horizontal="center" vertical="center"/>
    </xf>
    <xf numFmtId="0" fontId="28" fillId="8" borderId="41" xfId="0" applyFont="1" applyFill="1" applyBorder="1" applyAlignment="1">
      <alignment horizontal="center" vertical="center"/>
    </xf>
    <xf numFmtId="0" fontId="48" fillId="8" borderId="38" xfId="0" applyFont="1" applyFill="1" applyBorder="1" applyAlignment="1">
      <alignment horizontal="center" vertical="center" wrapText="1"/>
    </xf>
    <xf numFmtId="0" fontId="48" fillId="8" borderId="35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textRotation="90" wrapText="1"/>
    </xf>
    <xf numFmtId="0" fontId="10" fillId="11" borderId="27" xfId="0" applyFont="1" applyFill="1" applyBorder="1" applyAlignment="1">
      <alignment horizontal="center" vertical="center" textRotation="90" wrapText="1"/>
    </xf>
    <xf numFmtId="0" fontId="10" fillId="11" borderId="54" xfId="0" applyFont="1" applyFill="1" applyBorder="1" applyAlignment="1">
      <alignment horizontal="center" vertical="center" textRotation="90" wrapText="1"/>
    </xf>
    <xf numFmtId="0" fontId="28" fillId="7" borderId="47" xfId="0" applyFont="1" applyFill="1" applyBorder="1" applyAlignment="1">
      <alignment horizontal="center" vertical="center" wrapText="1"/>
    </xf>
    <xf numFmtId="0" fontId="28" fillId="7" borderId="5" xfId="0" applyFont="1" applyFill="1" applyBorder="1" applyAlignment="1">
      <alignment horizontal="center" vertical="center" wrapText="1"/>
    </xf>
    <xf numFmtId="0" fontId="28" fillId="7" borderId="53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/>
    </xf>
    <xf numFmtId="0" fontId="38" fillId="0" borderId="37" xfId="0" applyFont="1" applyBorder="1" applyAlignment="1">
      <alignment horizontal="center" vertical="center"/>
    </xf>
    <xf numFmtId="0" fontId="38" fillId="0" borderId="38" xfId="0" applyFont="1" applyBorder="1" applyAlignment="1">
      <alignment horizontal="center" vertical="center"/>
    </xf>
  </cellXfs>
  <cellStyles count="21">
    <cellStyle name="Normal 2" xfId="3" xr:uid="{00000000-0005-0000-0000-000000000000}"/>
    <cellStyle name="Normal 2 2" xfId="5" xr:uid="{00000000-0005-0000-0000-000001000000}"/>
    <cellStyle name="Normal 2 3" xfId="15" xr:uid="{00000000-0005-0000-0000-000002000000}"/>
    <cellStyle name="Normal 2 4" xfId="17" xr:uid="{00000000-0005-0000-0000-000003000000}"/>
    <cellStyle name="Normal 3" xfId="4" xr:uid="{00000000-0005-0000-0000-000004000000}"/>
    <cellStyle name="Normal 3 2" xfId="11" xr:uid="{00000000-0005-0000-0000-000005000000}"/>
    <cellStyle name="Normal 3 3" xfId="14" xr:uid="{00000000-0005-0000-0000-000006000000}"/>
    <cellStyle name="Normal 3 3 2" xfId="20" xr:uid="{00000000-0005-0000-0000-000007000000}"/>
    <cellStyle name="Normal 3 4" xfId="16" xr:uid="{00000000-0005-0000-0000-000008000000}"/>
    <cellStyle name="Normal 3 5" xfId="18" xr:uid="{00000000-0005-0000-0000-000009000000}"/>
    <cellStyle name="Normal 4" xfId="6" xr:uid="{00000000-0005-0000-0000-00000A000000}"/>
    <cellStyle name="Normal 4 2" xfId="19" xr:uid="{00000000-0005-0000-0000-00000B000000}"/>
    <cellStyle name="Normal 5" xfId="9" xr:uid="{00000000-0005-0000-0000-00000C000000}"/>
    <cellStyle name="Normal 6" xfId="7" xr:uid="{00000000-0005-0000-0000-00000D000000}"/>
    <cellStyle name="Normal 7" xfId="13" xr:uid="{00000000-0005-0000-0000-00000E000000}"/>
    <cellStyle name="Обычный" xfId="0" builtinId="0"/>
    <cellStyle name="Обычный 2" xfId="8" xr:uid="{00000000-0005-0000-0000-000010000000}"/>
    <cellStyle name="Обычный 3" xfId="12" xr:uid="{00000000-0005-0000-0000-000011000000}"/>
    <cellStyle name="Обычный_Лист1 2" xfId="2" xr:uid="{00000000-0005-0000-0000-000012000000}"/>
    <cellStyle name="Финансовый" xfId="1" builtinId="3"/>
    <cellStyle name="Финансовый 2" xfId="10" xr:uid="{00000000-0005-0000-0000-000014000000}"/>
  </cellStyles>
  <dxfs count="7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00"/>
      <color rgb="FFF3CDE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E21" sqref="E21"/>
    </sheetView>
  </sheetViews>
  <sheetFormatPr defaultRowHeight="12.75"/>
  <sheetData>
    <row r="1" spans="1:1">
      <c r="A1" s="2" t="s">
        <v>32</v>
      </c>
    </row>
    <row r="2" spans="1:1">
      <c r="A2" s="2" t="s">
        <v>33</v>
      </c>
    </row>
    <row r="3" spans="1:1">
      <c r="A3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B1:CF73"/>
  <sheetViews>
    <sheetView showGridLines="0" tabSelected="1" zoomScale="80" zoomScaleNormal="80" zoomScaleSheetLayoutView="25" workbookViewId="0">
      <pane xSplit="6" topLeftCell="S1" activePane="topRight" state="frozen"/>
      <selection activeCell="A16" sqref="A16"/>
      <selection pane="topRight" activeCell="AH37" sqref="AH37"/>
    </sheetView>
  </sheetViews>
  <sheetFormatPr defaultColWidth="9.28515625" defaultRowHeight="15.75" outlineLevelCol="1"/>
  <cols>
    <col min="1" max="1" width="4.7109375" style="7" customWidth="1"/>
    <col min="2" max="2" width="3.7109375" style="7" customWidth="1"/>
    <col min="3" max="3" width="7.42578125" style="7" customWidth="1"/>
    <col min="4" max="4" width="8.140625" style="7" hidden="1" customWidth="1"/>
    <col min="5" max="5" width="8.28515625" style="8" customWidth="1"/>
    <col min="6" max="6" width="16.85546875" style="8" bestFit="1" customWidth="1"/>
    <col min="7" max="7" width="18.85546875" style="8" customWidth="1"/>
    <col min="8" max="8" width="13.85546875" style="8" customWidth="1"/>
    <col min="9" max="9" width="13.28515625" style="7" customWidth="1" outlineLevel="1"/>
    <col min="10" max="10" width="14.7109375" style="7" customWidth="1" outlineLevel="1"/>
    <col min="11" max="11" width="15.42578125" style="7" customWidth="1" outlineLevel="1"/>
    <col min="12" max="12" width="8.28515625" style="7" customWidth="1" outlineLevel="1"/>
    <col min="13" max="13" width="25.7109375" style="7" bestFit="1" customWidth="1" outlineLevel="1"/>
    <col min="14" max="14" width="8.28515625" style="7" customWidth="1" outlineLevel="1"/>
    <col min="15" max="15" width="28.28515625" style="7" customWidth="1" outlineLevel="1"/>
    <col min="16" max="17" width="8.28515625" style="7" customWidth="1" outlineLevel="1"/>
    <col min="18" max="18" width="9" style="7" customWidth="1" outlineLevel="1"/>
    <col min="19" max="19" width="11.140625" style="7" bestFit="1" customWidth="1" outlineLevel="1"/>
    <col min="20" max="20" width="17.28515625" style="9" customWidth="1"/>
    <col min="21" max="21" width="10.7109375" style="7" customWidth="1"/>
    <col min="22" max="22" width="10.7109375" style="7" hidden="1" customWidth="1"/>
    <col min="23" max="23" width="24.42578125" style="7" hidden="1" customWidth="1"/>
    <col min="24" max="24" width="16.7109375" style="7" hidden="1" customWidth="1"/>
    <col min="25" max="25" width="25.42578125" style="9" customWidth="1"/>
    <col min="26" max="26" width="10.7109375" style="9" customWidth="1"/>
    <col min="27" max="27" width="12.7109375" style="7" customWidth="1"/>
    <col min="28" max="28" width="9.7109375" style="7" customWidth="1"/>
    <col min="29" max="29" width="13.7109375" style="7" customWidth="1"/>
    <col min="30" max="30" width="10.7109375" style="7" customWidth="1"/>
    <col min="31" max="32" width="8.42578125" style="7" customWidth="1"/>
    <col min="33" max="33" width="6.7109375" style="7" customWidth="1"/>
    <col min="34" max="34" width="8.140625" style="7" customWidth="1"/>
    <col min="35" max="35" width="8.85546875" style="7" customWidth="1"/>
    <col min="36" max="36" width="10.42578125" style="7" customWidth="1"/>
    <col min="37" max="38" width="8.7109375" style="7" customWidth="1"/>
    <col min="39" max="39" width="10" style="7" hidden="1" customWidth="1"/>
    <col min="40" max="41" width="8.7109375" style="7" hidden="1" customWidth="1"/>
    <col min="42" max="56" width="12.28515625" style="7" hidden="1" customWidth="1"/>
    <col min="57" max="59" width="12.28515625" style="7" customWidth="1"/>
    <col min="60" max="60" width="24.28515625" style="7" customWidth="1"/>
    <col min="61" max="64" width="40.7109375" style="7" customWidth="1"/>
    <col min="65" max="65" width="3.7109375" style="7" customWidth="1"/>
    <col min="66" max="66" width="9.28515625" style="7" customWidth="1"/>
    <col min="67" max="67" width="11.5703125" style="7" customWidth="1"/>
    <col min="68" max="16384" width="9.28515625" style="7"/>
  </cols>
  <sheetData>
    <row r="1" spans="2:84" s="10" customFormat="1" ht="14.25"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spans="2:84" ht="21" customHeight="1" thickBot="1">
      <c r="B2" s="70"/>
      <c r="C2" s="259"/>
      <c r="D2" s="259"/>
      <c r="E2" s="259"/>
      <c r="F2" s="112"/>
      <c r="G2" s="72"/>
      <c r="H2" s="73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4"/>
      <c r="U2" s="71"/>
      <c r="V2" s="71"/>
      <c r="W2" s="71"/>
      <c r="X2" s="71"/>
      <c r="Y2" s="74"/>
      <c r="Z2" s="74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5"/>
    </row>
    <row r="3" spans="2:84" ht="48.6" customHeight="1" thickBot="1">
      <c r="B3" s="76"/>
      <c r="C3" s="300" t="s">
        <v>190</v>
      </c>
      <c r="D3" s="301"/>
      <c r="E3" s="302"/>
      <c r="F3" s="114" t="s">
        <v>262</v>
      </c>
      <c r="G3" s="61"/>
      <c r="H3" s="61"/>
      <c r="I3" s="62"/>
      <c r="J3" s="62"/>
      <c r="K3" s="62"/>
      <c r="L3" s="62"/>
      <c r="M3" s="108"/>
      <c r="N3" s="62"/>
      <c r="O3" s="62"/>
      <c r="P3" s="62"/>
      <c r="Q3" s="62"/>
      <c r="R3" s="62"/>
      <c r="S3" s="62"/>
      <c r="T3" s="63"/>
      <c r="U3" s="62"/>
      <c r="V3" s="62"/>
      <c r="W3" s="155"/>
      <c r="X3" s="62"/>
      <c r="Y3" s="63"/>
      <c r="Z3" s="63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I3" s="209" t="s">
        <v>284</v>
      </c>
      <c r="BJ3" s="210"/>
      <c r="BK3" s="209" t="s">
        <v>285</v>
      </c>
      <c r="BM3" s="77"/>
    </row>
    <row r="4" spans="2:84" ht="28.9" customHeight="1" thickBot="1">
      <c r="B4" s="78"/>
      <c r="C4" s="303" t="s">
        <v>185</v>
      </c>
      <c r="D4" s="304"/>
      <c r="E4" s="305"/>
      <c r="F4" s="115" t="s">
        <v>263</v>
      </c>
      <c r="H4" s="360"/>
      <c r="I4" s="360"/>
      <c r="J4" s="360"/>
      <c r="K4" s="360"/>
      <c r="L4" s="360"/>
      <c r="M4" s="360"/>
      <c r="N4" s="60"/>
      <c r="O4" s="60"/>
      <c r="P4" s="285" t="s">
        <v>186</v>
      </c>
      <c r="Q4" s="286"/>
      <c r="R4" s="287"/>
      <c r="S4" s="354" t="s">
        <v>485</v>
      </c>
      <c r="T4" s="355"/>
      <c r="U4" s="356"/>
      <c r="V4" s="96"/>
      <c r="W4" s="96"/>
      <c r="X4" s="96"/>
      <c r="Y4"/>
      <c r="Z4"/>
      <c r="AA4"/>
      <c r="AB4" s="60"/>
      <c r="AC4" s="60"/>
      <c r="BH4" s="345" t="s">
        <v>282</v>
      </c>
      <c r="BI4" s="211"/>
      <c r="BJ4" s="205"/>
      <c r="BK4" s="212"/>
      <c r="BL4" s="208"/>
      <c r="BM4" s="77"/>
    </row>
    <row r="5" spans="2:84" ht="28.9" customHeight="1" thickBot="1">
      <c r="B5" s="78"/>
      <c r="C5" s="294" t="s">
        <v>199</v>
      </c>
      <c r="D5" s="295"/>
      <c r="E5" s="296"/>
      <c r="F5" s="306">
        <v>11</v>
      </c>
      <c r="H5" s="360"/>
      <c r="I5" s="360"/>
      <c r="J5" s="360"/>
      <c r="K5" s="360"/>
      <c r="L5" s="360"/>
      <c r="M5" s="360"/>
      <c r="N5" s="60"/>
      <c r="O5" s="60"/>
      <c r="P5" s="288" t="s">
        <v>187</v>
      </c>
      <c r="Q5" s="289"/>
      <c r="R5" s="290"/>
      <c r="S5" s="357" t="s">
        <v>486</v>
      </c>
      <c r="T5" s="358"/>
      <c r="U5" s="359"/>
      <c r="V5" s="96"/>
      <c r="W5" s="96"/>
      <c r="X5" s="96"/>
      <c r="Z5"/>
      <c r="AA5"/>
      <c r="AB5" s="60"/>
      <c r="AC5" s="60"/>
      <c r="BH5" s="346"/>
      <c r="BI5" s="213">
        <f>F7</f>
        <v>45825</v>
      </c>
      <c r="BJ5" s="214">
        <v>0</v>
      </c>
      <c r="BK5" s="213">
        <f>F7+1</f>
        <v>45826</v>
      </c>
      <c r="BL5" s="215">
        <v>0</v>
      </c>
      <c r="BM5" s="77"/>
    </row>
    <row r="6" spans="2:84" ht="32.450000000000003" customHeight="1" thickBot="1">
      <c r="B6" s="78"/>
      <c r="C6" s="297"/>
      <c r="D6" s="298"/>
      <c r="E6" s="299"/>
      <c r="F6" s="307"/>
      <c r="H6" s="360"/>
      <c r="I6" s="360"/>
      <c r="J6" s="360"/>
      <c r="K6" s="360"/>
      <c r="L6" s="360"/>
      <c r="M6" s="360"/>
      <c r="N6" s="60"/>
      <c r="O6" s="60"/>
      <c r="P6" s="60"/>
      <c r="Q6" s="60"/>
      <c r="R6" s="60"/>
      <c r="S6" s="60"/>
      <c r="U6" s="60"/>
      <c r="V6" s="60"/>
      <c r="W6" s="60"/>
      <c r="X6" s="60"/>
      <c r="Y6" s="60"/>
      <c r="Z6" s="60"/>
      <c r="AA6" s="154"/>
      <c r="AB6" s="60"/>
      <c r="AC6" s="60"/>
      <c r="AD6" s="60"/>
      <c r="AE6" s="60"/>
      <c r="AF6" s="60"/>
      <c r="AG6" s="60"/>
      <c r="AH6" s="60"/>
      <c r="AI6" s="60"/>
      <c r="AJ6" s="60"/>
      <c r="BH6" s="347"/>
      <c r="BI6" s="216" t="s">
        <v>283</v>
      </c>
      <c r="BJ6" s="206">
        <f>BJ5</f>
        <v>0</v>
      </c>
      <c r="BK6" s="217" t="s">
        <v>283</v>
      </c>
      <c r="BL6" s="218">
        <f>BL5</f>
        <v>0</v>
      </c>
      <c r="BM6" s="77"/>
    </row>
    <row r="7" spans="2:84" ht="26.45" customHeight="1" thickBot="1">
      <c r="B7" s="78"/>
      <c r="C7" s="336" t="s">
        <v>8</v>
      </c>
      <c r="D7" s="337"/>
      <c r="E7" s="338"/>
      <c r="F7" s="157">
        <v>45825</v>
      </c>
      <c r="G7" s="7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J7" s="60"/>
      <c r="BL7" s="207"/>
      <c r="BM7" s="77"/>
    </row>
    <row r="8" spans="2:84" ht="16.5" customHeight="1" thickBot="1">
      <c r="B8" s="78"/>
      <c r="L8" s="53"/>
      <c r="M8" s="53"/>
      <c r="N8" s="53"/>
      <c r="O8" s="53"/>
      <c r="P8" s="53"/>
      <c r="Q8" s="53"/>
      <c r="R8" s="53"/>
      <c r="BM8" s="79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</row>
    <row r="9" spans="2:84" ht="107.45" customHeight="1" thickTop="1" thickBot="1">
      <c r="B9" s="78"/>
      <c r="C9" s="279" t="s">
        <v>201</v>
      </c>
      <c r="D9" s="291" t="s">
        <v>200</v>
      </c>
      <c r="E9" s="282" t="s">
        <v>202</v>
      </c>
      <c r="F9" s="232" t="s">
        <v>217</v>
      </c>
      <c r="G9" s="426" t="s">
        <v>127</v>
      </c>
      <c r="H9" s="361" t="s">
        <v>124</v>
      </c>
      <c r="I9" s="260" t="s">
        <v>119</v>
      </c>
      <c r="J9" s="264" t="s">
        <v>122</v>
      </c>
      <c r="K9" s="264" t="s">
        <v>121</v>
      </c>
      <c r="L9" s="270" t="s">
        <v>120</v>
      </c>
      <c r="M9" s="271"/>
      <c r="N9" s="271"/>
      <c r="O9" s="271"/>
      <c r="P9" s="271"/>
      <c r="Q9" s="271"/>
      <c r="R9" s="272"/>
      <c r="S9" s="369" t="s">
        <v>188</v>
      </c>
      <c r="T9" s="372" t="s">
        <v>214</v>
      </c>
      <c r="U9" s="373"/>
      <c r="V9" s="373"/>
      <c r="W9" s="373"/>
      <c r="X9" s="373"/>
      <c r="Y9" s="373"/>
      <c r="Z9" s="373"/>
      <c r="AA9" s="414" t="s">
        <v>212</v>
      </c>
      <c r="AB9" s="415"/>
      <c r="AC9" s="416"/>
      <c r="AD9" s="244" t="s">
        <v>204</v>
      </c>
      <c r="AE9" s="245"/>
      <c r="AF9" s="245"/>
      <c r="AG9" s="245"/>
      <c r="AH9" s="245"/>
      <c r="AI9" s="245"/>
      <c r="AJ9" s="245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6"/>
      <c r="BH9" s="390" t="s">
        <v>130</v>
      </c>
      <c r="BI9" s="397" t="s">
        <v>118</v>
      </c>
      <c r="BJ9" s="333" t="s">
        <v>117</v>
      </c>
      <c r="BK9" s="393" t="s">
        <v>128</v>
      </c>
      <c r="BL9" s="384" t="s">
        <v>129</v>
      </c>
      <c r="BM9" s="77"/>
      <c r="BN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</row>
    <row r="10" spans="2:84" ht="57" customHeight="1" thickTop="1" thickBot="1">
      <c r="B10" s="78"/>
      <c r="C10" s="280"/>
      <c r="D10" s="292"/>
      <c r="E10" s="283"/>
      <c r="F10" s="233"/>
      <c r="G10" s="427"/>
      <c r="H10" s="362"/>
      <c r="I10" s="261"/>
      <c r="J10" s="265"/>
      <c r="K10" s="268"/>
      <c r="L10" s="273"/>
      <c r="M10" s="274"/>
      <c r="N10" s="274"/>
      <c r="O10" s="274"/>
      <c r="P10" s="274"/>
      <c r="Q10" s="274"/>
      <c r="R10" s="275"/>
      <c r="S10" s="370"/>
      <c r="T10" s="377" t="s">
        <v>209</v>
      </c>
      <c r="U10" s="375"/>
      <c r="V10" s="375"/>
      <c r="W10" s="375"/>
      <c r="X10" s="374" t="s">
        <v>210</v>
      </c>
      <c r="Y10" s="375"/>
      <c r="Z10" s="376"/>
      <c r="AA10" s="423" t="s">
        <v>213</v>
      </c>
      <c r="AB10" s="254" t="s">
        <v>140</v>
      </c>
      <c r="AC10" s="388" t="s">
        <v>133</v>
      </c>
      <c r="AD10" s="399" t="s">
        <v>198</v>
      </c>
      <c r="AE10" s="399"/>
      <c r="AF10" s="399"/>
      <c r="AG10" s="399"/>
      <c r="AH10" s="399"/>
      <c r="AI10" s="400"/>
      <c r="AJ10" s="107"/>
      <c r="AK10" s="247" t="s">
        <v>161</v>
      </c>
      <c r="AL10" s="248"/>
      <c r="AM10" s="419" t="s">
        <v>167</v>
      </c>
      <c r="AN10" s="420"/>
      <c r="AO10" s="420"/>
      <c r="AP10" s="420"/>
      <c r="AQ10" s="420"/>
      <c r="AR10" s="420"/>
      <c r="AS10" s="420"/>
      <c r="AT10" s="420"/>
      <c r="AU10" s="420"/>
      <c r="AV10" s="420"/>
      <c r="AW10" s="420"/>
      <c r="AX10" s="420"/>
      <c r="AY10" s="420"/>
      <c r="AZ10" s="420"/>
      <c r="BA10" s="420"/>
      <c r="BB10" s="420"/>
      <c r="BC10" s="420"/>
      <c r="BD10" s="420"/>
      <c r="BE10" s="405" t="s">
        <v>206</v>
      </c>
      <c r="BF10" s="406"/>
      <c r="BG10" s="411" t="s">
        <v>197</v>
      </c>
      <c r="BH10" s="391"/>
      <c r="BI10" s="398"/>
      <c r="BJ10" s="334"/>
      <c r="BK10" s="394"/>
      <c r="BL10" s="385"/>
      <c r="BM10" s="77"/>
      <c r="BN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</row>
    <row r="11" spans="2:84" ht="16.5" customHeight="1">
      <c r="B11" s="78"/>
      <c r="C11" s="280"/>
      <c r="D11" s="292"/>
      <c r="E11" s="283"/>
      <c r="F11" s="233"/>
      <c r="G11" s="427"/>
      <c r="H11" s="362"/>
      <c r="I11" s="262"/>
      <c r="J11" s="266"/>
      <c r="K11" s="268"/>
      <c r="L11" s="364" t="s">
        <v>0</v>
      </c>
      <c r="M11" s="365"/>
      <c r="N11" s="365" t="s">
        <v>1</v>
      </c>
      <c r="O11" s="365"/>
      <c r="P11" s="365" t="s">
        <v>2</v>
      </c>
      <c r="Q11" s="365"/>
      <c r="R11" s="366" t="s">
        <v>115</v>
      </c>
      <c r="S11" s="370"/>
      <c r="T11" s="381" t="s">
        <v>215</v>
      </c>
      <c r="U11" s="339" t="s">
        <v>110</v>
      </c>
      <c r="V11" s="340"/>
      <c r="W11" s="340"/>
      <c r="X11" s="378" t="s">
        <v>216</v>
      </c>
      <c r="Y11" s="339" t="s">
        <v>138</v>
      </c>
      <c r="Z11" s="343"/>
      <c r="AA11" s="424"/>
      <c r="AB11" s="255"/>
      <c r="AC11" s="388"/>
      <c r="AD11" s="235" t="s">
        <v>162</v>
      </c>
      <c r="AE11" s="236"/>
      <c r="AF11" s="236"/>
      <c r="AG11" s="236"/>
      <c r="AH11" s="236"/>
      <c r="AI11" s="237"/>
      <c r="AJ11" s="421" t="s">
        <v>170</v>
      </c>
      <c r="AK11" s="401" t="s">
        <v>138</v>
      </c>
      <c r="AL11" s="250" t="s">
        <v>162</v>
      </c>
      <c r="AM11" s="348" t="s">
        <v>165</v>
      </c>
      <c r="AN11" s="350" t="s">
        <v>163</v>
      </c>
      <c r="AO11" s="352" t="s">
        <v>162</v>
      </c>
      <c r="AP11" s="249" t="s">
        <v>21</v>
      </c>
      <c r="AQ11" s="250"/>
      <c r="AR11" s="249"/>
      <c r="AS11" s="249"/>
      <c r="AT11" s="251"/>
      <c r="AU11" s="417" t="s">
        <v>20</v>
      </c>
      <c r="AV11" s="418"/>
      <c r="AW11" s="418"/>
      <c r="AX11" s="418"/>
      <c r="AY11" s="418"/>
      <c r="AZ11" s="418"/>
      <c r="BA11" s="404"/>
      <c r="BB11" s="404" t="s">
        <v>22</v>
      </c>
      <c r="BC11" s="249"/>
      <c r="BD11" s="251"/>
      <c r="BE11" s="407"/>
      <c r="BF11" s="408"/>
      <c r="BG11" s="412"/>
      <c r="BH11" s="391"/>
      <c r="BI11" s="398"/>
      <c r="BJ11" s="334"/>
      <c r="BK11" s="395"/>
      <c r="BL11" s="386"/>
      <c r="BM11" s="77"/>
      <c r="BN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</row>
    <row r="12" spans="2:84" ht="15.6" customHeight="1">
      <c r="B12" s="78"/>
      <c r="C12" s="280"/>
      <c r="D12" s="292"/>
      <c r="E12" s="283"/>
      <c r="F12" s="233"/>
      <c r="G12" s="427"/>
      <c r="H12" s="362"/>
      <c r="I12" s="262"/>
      <c r="J12" s="266"/>
      <c r="K12" s="268"/>
      <c r="L12" s="257" t="s">
        <v>111</v>
      </c>
      <c r="M12" s="276" t="s">
        <v>112</v>
      </c>
      <c r="N12" s="276" t="s">
        <v>113</v>
      </c>
      <c r="O12" s="276" t="s">
        <v>114</v>
      </c>
      <c r="P12" s="276" t="s">
        <v>113</v>
      </c>
      <c r="Q12" s="276" t="s">
        <v>114</v>
      </c>
      <c r="R12" s="367"/>
      <c r="S12" s="370"/>
      <c r="T12" s="382"/>
      <c r="U12" s="341"/>
      <c r="V12" s="342"/>
      <c r="W12" s="342"/>
      <c r="X12" s="379"/>
      <c r="Y12" s="341"/>
      <c r="Z12" s="344"/>
      <c r="AA12" s="424"/>
      <c r="AB12" s="255"/>
      <c r="AC12" s="388"/>
      <c r="AD12" s="242" t="s">
        <v>134</v>
      </c>
      <c r="AE12" s="240" t="s">
        <v>135</v>
      </c>
      <c r="AF12" s="240" t="s">
        <v>136</v>
      </c>
      <c r="AG12" s="238" t="s">
        <v>116</v>
      </c>
      <c r="AH12" s="238"/>
      <c r="AI12" s="239"/>
      <c r="AJ12" s="422"/>
      <c r="AK12" s="402"/>
      <c r="AL12" s="403"/>
      <c r="AM12" s="349"/>
      <c r="AN12" s="351"/>
      <c r="AO12" s="353"/>
      <c r="AP12" s="26" t="s">
        <v>170</v>
      </c>
      <c r="AQ12" s="21" t="s">
        <v>192</v>
      </c>
      <c r="AR12" s="25" t="s">
        <v>173</v>
      </c>
      <c r="AS12" s="21" t="s">
        <v>165</v>
      </c>
      <c r="AT12" s="22" t="s">
        <v>176</v>
      </c>
      <c r="AU12" s="252" t="s">
        <v>177</v>
      </c>
      <c r="AV12" s="21" t="s">
        <v>170</v>
      </c>
      <c r="AW12" s="21" t="s">
        <v>170</v>
      </c>
      <c r="AX12" s="21" t="s">
        <v>181</v>
      </c>
      <c r="AY12" s="20"/>
      <c r="AZ12" s="21" t="s">
        <v>182</v>
      </c>
      <c r="BA12" s="28" t="s">
        <v>170</v>
      </c>
      <c r="BB12" s="28" t="s">
        <v>173</v>
      </c>
      <c r="BC12" s="21" t="s">
        <v>182</v>
      </c>
      <c r="BD12" s="26" t="s">
        <v>170</v>
      </c>
      <c r="BE12" s="409"/>
      <c r="BF12" s="410"/>
      <c r="BG12" s="413"/>
      <c r="BH12" s="391"/>
      <c r="BI12" s="398"/>
      <c r="BJ12" s="334"/>
      <c r="BK12" s="395"/>
      <c r="BL12" s="386"/>
      <c r="BM12" s="77"/>
      <c r="BN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</row>
    <row r="13" spans="2:84" ht="105" customHeight="1" thickBot="1">
      <c r="B13" s="78"/>
      <c r="C13" s="281"/>
      <c r="D13" s="293"/>
      <c r="E13" s="284"/>
      <c r="F13" s="234"/>
      <c r="G13" s="428"/>
      <c r="H13" s="363"/>
      <c r="I13" s="263"/>
      <c r="J13" s="267"/>
      <c r="K13" s="269"/>
      <c r="L13" s="258"/>
      <c r="M13" s="278"/>
      <c r="N13" s="277"/>
      <c r="O13" s="278"/>
      <c r="P13" s="277"/>
      <c r="Q13" s="278"/>
      <c r="R13" s="368"/>
      <c r="S13" s="371"/>
      <c r="T13" s="383"/>
      <c r="U13" s="58" t="s">
        <v>109</v>
      </c>
      <c r="V13" s="58" t="s">
        <v>193</v>
      </c>
      <c r="W13" s="100" t="s">
        <v>194</v>
      </c>
      <c r="X13" s="380"/>
      <c r="Y13" s="59" t="s">
        <v>137</v>
      </c>
      <c r="Z13" s="97" t="s">
        <v>211</v>
      </c>
      <c r="AA13" s="425"/>
      <c r="AB13" s="256"/>
      <c r="AC13" s="389"/>
      <c r="AD13" s="243"/>
      <c r="AE13" s="241"/>
      <c r="AF13" s="241"/>
      <c r="AG13" s="89" t="s">
        <v>3</v>
      </c>
      <c r="AH13" s="90" t="s">
        <v>4</v>
      </c>
      <c r="AI13" s="91" t="s">
        <v>5</v>
      </c>
      <c r="AJ13" s="88" t="s">
        <v>195</v>
      </c>
      <c r="AK13" s="29" t="s">
        <v>219</v>
      </c>
      <c r="AL13" s="102" t="s">
        <v>220</v>
      </c>
      <c r="AM13" s="94" t="s">
        <v>168</v>
      </c>
      <c r="AN13" s="48" t="s">
        <v>221</v>
      </c>
      <c r="AO13" s="49" t="s">
        <v>164</v>
      </c>
      <c r="AP13" s="50" t="s">
        <v>169</v>
      </c>
      <c r="AQ13" s="51" t="s">
        <v>171</v>
      </c>
      <c r="AR13" s="48" t="s">
        <v>172</v>
      </c>
      <c r="AS13" s="48" t="s">
        <v>174</v>
      </c>
      <c r="AT13" s="49" t="s">
        <v>175</v>
      </c>
      <c r="AU13" s="253"/>
      <c r="AV13" s="48" t="s">
        <v>178</v>
      </c>
      <c r="AW13" s="48" t="s">
        <v>179</v>
      </c>
      <c r="AX13" s="48" t="s">
        <v>180</v>
      </c>
      <c r="AY13" s="48" t="s">
        <v>166</v>
      </c>
      <c r="AZ13" s="48" t="s">
        <v>191</v>
      </c>
      <c r="BA13" s="102" t="s">
        <v>183</v>
      </c>
      <c r="BB13" s="102" t="s">
        <v>172</v>
      </c>
      <c r="BC13" s="135" t="s">
        <v>203</v>
      </c>
      <c r="BD13" s="136" t="s">
        <v>184</v>
      </c>
      <c r="BE13" s="110" t="s">
        <v>207</v>
      </c>
      <c r="BF13" s="111" t="s">
        <v>208</v>
      </c>
      <c r="BG13" s="137" t="s">
        <v>196</v>
      </c>
      <c r="BH13" s="392"/>
      <c r="BI13" s="398"/>
      <c r="BJ13" s="335"/>
      <c r="BK13" s="396"/>
      <c r="BL13" s="387"/>
      <c r="BM13" s="77"/>
      <c r="BN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</row>
    <row r="14" spans="2:84" ht="14.25" customHeight="1" thickTop="1" thickBot="1">
      <c r="B14" s="78"/>
      <c r="C14" s="39">
        <v>1</v>
      </c>
      <c r="D14" s="95">
        <v>2</v>
      </c>
      <c r="E14" s="40">
        <v>3</v>
      </c>
      <c r="F14" s="40">
        <v>4</v>
      </c>
      <c r="G14" s="40">
        <v>5</v>
      </c>
      <c r="H14" s="41">
        <v>6</v>
      </c>
      <c r="I14" s="42">
        <v>7</v>
      </c>
      <c r="J14" s="43">
        <v>8</v>
      </c>
      <c r="K14" s="43">
        <v>9</v>
      </c>
      <c r="L14" s="52">
        <v>10</v>
      </c>
      <c r="M14" s="44">
        <v>11</v>
      </c>
      <c r="N14" s="44">
        <v>12</v>
      </c>
      <c r="O14" s="44">
        <v>13</v>
      </c>
      <c r="P14" s="44">
        <v>14</v>
      </c>
      <c r="Q14" s="44">
        <v>15</v>
      </c>
      <c r="R14" s="54">
        <v>16</v>
      </c>
      <c r="S14" s="92">
        <v>17</v>
      </c>
      <c r="T14" s="101">
        <v>18</v>
      </c>
      <c r="U14" s="109">
        <v>19</v>
      </c>
      <c r="V14" s="109">
        <v>20</v>
      </c>
      <c r="W14" s="109">
        <v>21</v>
      </c>
      <c r="X14" s="109">
        <v>22</v>
      </c>
      <c r="Y14" s="98">
        <v>23</v>
      </c>
      <c r="Z14" s="98">
        <v>24</v>
      </c>
      <c r="AA14" s="45">
        <v>25</v>
      </c>
      <c r="AB14" s="46">
        <v>26</v>
      </c>
      <c r="AC14" s="47">
        <v>27</v>
      </c>
      <c r="AD14" s="31">
        <v>28</v>
      </c>
      <c r="AE14" s="32">
        <v>29</v>
      </c>
      <c r="AF14" s="32">
        <v>30</v>
      </c>
      <c r="AG14" s="32">
        <v>31</v>
      </c>
      <c r="AH14" s="32">
        <v>32</v>
      </c>
      <c r="AI14" s="33">
        <v>33</v>
      </c>
      <c r="AJ14" s="56">
        <v>34</v>
      </c>
      <c r="AK14" s="57">
        <v>35</v>
      </c>
      <c r="AL14" s="103">
        <v>36</v>
      </c>
      <c r="AM14" s="34">
        <v>37</v>
      </c>
      <c r="AN14" s="32">
        <v>38</v>
      </c>
      <c r="AO14" s="33">
        <v>39</v>
      </c>
      <c r="AP14" s="31">
        <v>40</v>
      </c>
      <c r="AQ14" s="32">
        <v>41</v>
      </c>
      <c r="AR14" s="32">
        <v>42</v>
      </c>
      <c r="AS14" s="32">
        <v>43</v>
      </c>
      <c r="AT14" s="33">
        <v>44</v>
      </c>
      <c r="AU14" s="34">
        <v>45</v>
      </c>
      <c r="AV14" s="32">
        <v>46</v>
      </c>
      <c r="AW14" s="32">
        <v>47</v>
      </c>
      <c r="AX14" s="32">
        <v>48</v>
      </c>
      <c r="AY14" s="32">
        <v>49</v>
      </c>
      <c r="AZ14" s="35">
        <v>50</v>
      </c>
      <c r="BA14" s="57">
        <v>51</v>
      </c>
      <c r="BB14" s="139">
        <v>52</v>
      </c>
      <c r="BC14" s="141">
        <v>53</v>
      </c>
      <c r="BD14" s="142">
        <v>54</v>
      </c>
      <c r="BE14" s="144">
        <v>55</v>
      </c>
      <c r="BF14" s="142">
        <v>4</v>
      </c>
      <c r="BG14" s="139">
        <v>57</v>
      </c>
      <c r="BH14" s="147">
        <v>58</v>
      </c>
      <c r="BI14" s="149">
        <v>59</v>
      </c>
      <c r="BJ14" s="37">
        <v>60</v>
      </c>
      <c r="BK14" s="36">
        <v>61</v>
      </c>
      <c r="BL14" s="38">
        <v>62</v>
      </c>
      <c r="BM14" s="77"/>
      <c r="BN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</row>
    <row r="15" spans="2:84" s="12" customFormat="1" ht="60" customHeight="1" thickTop="1">
      <c r="B15" s="80"/>
      <c r="C15" s="116">
        <v>1</v>
      </c>
      <c r="D15" s="117"/>
      <c r="E15" s="118">
        <v>30</v>
      </c>
      <c r="F15" s="119" t="s">
        <v>9</v>
      </c>
      <c r="G15" s="120" t="s">
        <v>264</v>
      </c>
      <c r="H15" s="121" t="s">
        <v>19</v>
      </c>
      <c r="I15" s="130" t="s">
        <v>154</v>
      </c>
      <c r="J15" s="122" t="s">
        <v>286</v>
      </c>
      <c r="K15" s="160" t="s">
        <v>287</v>
      </c>
      <c r="L15" s="124" t="s">
        <v>265</v>
      </c>
      <c r="M15" s="125" t="s">
        <v>288</v>
      </c>
      <c r="N15" s="126" t="s">
        <v>289</v>
      </c>
      <c r="O15" s="127" t="s">
        <v>290</v>
      </c>
      <c r="P15" s="126"/>
      <c r="Q15" s="127"/>
      <c r="R15" s="129"/>
      <c r="S15" s="165">
        <v>4</v>
      </c>
      <c r="T15" s="131">
        <v>45821</v>
      </c>
      <c r="U15" s="132">
        <v>197</v>
      </c>
      <c r="V15" s="161">
        <f>U15-U15*AB15/100</f>
        <v>118.2</v>
      </c>
      <c r="W15" s="162">
        <f>U15-V15</f>
        <v>78.8</v>
      </c>
      <c r="X15" s="163">
        <f>T15</f>
        <v>45821</v>
      </c>
      <c r="Y15" s="99">
        <v>15900</v>
      </c>
      <c r="Z15" s="168">
        <v>0</v>
      </c>
      <c r="AA15" s="166">
        <v>45819</v>
      </c>
      <c r="AB15" s="19">
        <v>40</v>
      </c>
      <c r="AC15" s="30">
        <v>0.1</v>
      </c>
      <c r="AD15" s="27" t="s">
        <v>410</v>
      </c>
      <c r="AE15" s="23" t="s">
        <v>411</v>
      </c>
      <c r="AF15" s="23" t="s">
        <v>411</v>
      </c>
      <c r="AG15" s="23">
        <v>0</v>
      </c>
      <c r="AH15" s="23" t="s">
        <v>271</v>
      </c>
      <c r="AI15" s="104" t="s">
        <v>254</v>
      </c>
      <c r="AJ15" s="105" t="s">
        <v>256</v>
      </c>
      <c r="AK15" s="164">
        <v>0</v>
      </c>
      <c r="AL15" s="27" t="s">
        <v>487</v>
      </c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40"/>
      <c r="BC15" s="140"/>
      <c r="BD15" s="143"/>
      <c r="BE15" s="145"/>
      <c r="BF15" s="223" t="s">
        <v>484</v>
      </c>
      <c r="BG15" s="146">
        <v>24</v>
      </c>
      <c r="BH15" s="148"/>
      <c r="BI15" s="55"/>
      <c r="BJ15" s="55"/>
      <c r="BK15" s="55"/>
      <c r="BL15" s="24"/>
      <c r="BM15" s="81"/>
      <c r="BN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</row>
    <row r="16" spans="2:84" s="12" customFormat="1" ht="60" customHeight="1">
      <c r="B16" s="80"/>
      <c r="C16" s="116">
        <v>2</v>
      </c>
      <c r="D16" s="117"/>
      <c r="E16" s="118">
        <v>31</v>
      </c>
      <c r="F16" s="119" t="s">
        <v>9</v>
      </c>
      <c r="G16" s="120" t="s">
        <v>264</v>
      </c>
      <c r="H16" s="121" t="s">
        <v>30</v>
      </c>
      <c r="I16" s="130" t="s">
        <v>150</v>
      </c>
      <c r="J16" s="122" t="s">
        <v>291</v>
      </c>
      <c r="K16" s="160" t="s">
        <v>292</v>
      </c>
      <c r="L16" s="124" t="s">
        <v>265</v>
      </c>
      <c r="M16" s="125" t="s">
        <v>293</v>
      </c>
      <c r="N16" s="126" t="s">
        <v>289</v>
      </c>
      <c r="O16" s="127" t="s">
        <v>294</v>
      </c>
      <c r="P16" s="126"/>
      <c r="Q16" s="127"/>
      <c r="R16" s="129"/>
      <c r="S16" s="165">
        <v>4</v>
      </c>
      <c r="T16" s="131">
        <v>45820</v>
      </c>
      <c r="U16" s="132">
        <v>53</v>
      </c>
      <c r="V16" s="161">
        <f t="shared" ref="V16:V49" si="0">U16-U16*AB16/100</f>
        <v>14.840000000000003</v>
      </c>
      <c r="W16" s="162">
        <f t="shared" ref="W16:W49" si="1">U16-V16</f>
        <v>38.159999999999997</v>
      </c>
      <c r="X16" s="163">
        <f t="shared" ref="X16:X49" si="2">T16</f>
        <v>45820</v>
      </c>
      <c r="Y16" s="99">
        <v>31800</v>
      </c>
      <c r="Z16" s="169">
        <v>22000</v>
      </c>
      <c r="AA16" s="167">
        <v>45819</v>
      </c>
      <c r="AB16" s="19">
        <v>72</v>
      </c>
      <c r="AC16" s="30">
        <v>0.1</v>
      </c>
      <c r="AD16" s="27" t="s">
        <v>281</v>
      </c>
      <c r="AE16" s="23" t="s">
        <v>412</v>
      </c>
      <c r="AF16" s="23" t="s">
        <v>413</v>
      </c>
      <c r="AG16" s="23" t="s">
        <v>414</v>
      </c>
      <c r="AH16" s="23">
        <v>0</v>
      </c>
      <c r="AI16" s="104">
        <v>0</v>
      </c>
      <c r="AJ16" s="106">
        <v>15</v>
      </c>
      <c r="AK16" s="164">
        <v>22000</v>
      </c>
      <c r="AL16" s="27" t="s">
        <v>487</v>
      </c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58"/>
      <c r="BC16" s="158"/>
      <c r="BD16" s="158"/>
      <c r="BE16" s="134"/>
      <c r="BF16" s="224" t="s">
        <v>484</v>
      </c>
      <c r="BG16" s="138">
        <v>24</v>
      </c>
      <c r="BH16" s="159"/>
      <c r="BI16" s="113"/>
      <c r="BJ16" s="113"/>
      <c r="BK16" s="113"/>
      <c r="BL16" s="24"/>
      <c r="BM16" s="81"/>
      <c r="BN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</row>
    <row r="17" spans="2:84" s="12" customFormat="1" ht="60" customHeight="1">
      <c r="B17" s="80"/>
      <c r="C17" s="116">
        <v>3</v>
      </c>
      <c r="D17" s="117"/>
      <c r="E17" s="118">
        <v>44</v>
      </c>
      <c r="F17" s="119" t="s">
        <v>9</v>
      </c>
      <c r="G17" s="120" t="s">
        <v>267</v>
      </c>
      <c r="H17" s="121" t="s">
        <v>29</v>
      </c>
      <c r="I17" s="130" t="s">
        <v>149</v>
      </c>
      <c r="J17" s="122" t="s">
        <v>295</v>
      </c>
      <c r="K17" s="123" t="s">
        <v>296</v>
      </c>
      <c r="L17" s="124" t="s">
        <v>265</v>
      </c>
      <c r="M17" s="125" t="s">
        <v>297</v>
      </c>
      <c r="N17" s="126" t="s">
        <v>298</v>
      </c>
      <c r="O17" s="127" t="s">
        <v>299</v>
      </c>
      <c r="P17" s="126"/>
      <c r="Q17" s="128"/>
      <c r="R17" s="129"/>
      <c r="S17" s="165">
        <v>4</v>
      </c>
      <c r="T17" s="131">
        <v>45821</v>
      </c>
      <c r="U17" s="132">
        <v>5</v>
      </c>
      <c r="V17" s="161">
        <f t="shared" si="0"/>
        <v>5</v>
      </c>
      <c r="W17" s="162">
        <f t="shared" si="1"/>
        <v>0</v>
      </c>
      <c r="X17" s="163">
        <f t="shared" si="2"/>
        <v>45821</v>
      </c>
      <c r="Y17" s="99">
        <v>28200</v>
      </c>
      <c r="Z17" s="169">
        <v>17000</v>
      </c>
      <c r="AA17" s="167">
        <v>45819</v>
      </c>
      <c r="AB17" s="19">
        <v>0</v>
      </c>
      <c r="AC17" s="30">
        <v>0</v>
      </c>
      <c r="AD17" s="27" t="s">
        <v>415</v>
      </c>
      <c r="AE17" s="23" t="s">
        <v>416</v>
      </c>
      <c r="AF17" s="23" t="s">
        <v>417</v>
      </c>
      <c r="AG17" s="23">
        <v>0</v>
      </c>
      <c r="AH17" s="23">
        <v>0</v>
      </c>
      <c r="AI17" s="104">
        <v>0</v>
      </c>
      <c r="AJ17" s="106">
        <v>12</v>
      </c>
      <c r="AK17" s="164">
        <v>17000</v>
      </c>
      <c r="AL17" s="27" t="s">
        <v>487</v>
      </c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  <c r="BA17" s="133"/>
      <c r="BB17" s="158"/>
      <c r="BC17" s="158"/>
      <c r="BD17" s="158"/>
      <c r="BE17" s="134"/>
      <c r="BF17" s="224" t="s">
        <v>484</v>
      </c>
      <c r="BG17" s="138">
        <v>24</v>
      </c>
      <c r="BH17" s="159"/>
      <c r="BI17" s="113"/>
      <c r="BJ17" s="113"/>
      <c r="BK17" s="113"/>
      <c r="BL17" s="24"/>
      <c r="BM17" s="81"/>
      <c r="BN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</row>
    <row r="18" spans="2:84" s="12" customFormat="1" ht="60" customHeight="1">
      <c r="B18" s="80"/>
      <c r="C18" s="116">
        <v>4</v>
      </c>
      <c r="D18" s="117"/>
      <c r="E18" s="118">
        <v>48</v>
      </c>
      <c r="F18" s="119" t="s">
        <v>9</v>
      </c>
      <c r="G18" s="120" t="s">
        <v>264</v>
      </c>
      <c r="H18" s="121" t="s">
        <v>29</v>
      </c>
      <c r="I18" s="130" t="s">
        <v>150</v>
      </c>
      <c r="J18" s="122" t="s">
        <v>300</v>
      </c>
      <c r="K18" s="123" t="s">
        <v>301</v>
      </c>
      <c r="L18" s="124" t="s">
        <v>265</v>
      </c>
      <c r="M18" s="125" t="s">
        <v>302</v>
      </c>
      <c r="N18" s="126">
        <v>73</v>
      </c>
      <c r="O18" s="127" t="s">
        <v>303</v>
      </c>
      <c r="P18" s="126"/>
      <c r="Q18" s="128"/>
      <c r="R18" s="129"/>
      <c r="S18" s="165">
        <v>4</v>
      </c>
      <c r="T18" s="131">
        <v>45821</v>
      </c>
      <c r="U18" s="132">
        <v>31</v>
      </c>
      <c r="V18" s="161">
        <f t="shared" si="0"/>
        <v>31</v>
      </c>
      <c r="W18" s="162">
        <f t="shared" si="1"/>
        <v>0</v>
      </c>
      <c r="X18" s="163">
        <f t="shared" si="2"/>
        <v>45821</v>
      </c>
      <c r="Y18" s="99">
        <v>27500</v>
      </c>
      <c r="Z18" s="169">
        <v>19000</v>
      </c>
      <c r="AA18" s="167">
        <v>45819</v>
      </c>
      <c r="AB18" s="19">
        <v>0</v>
      </c>
      <c r="AC18" s="30">
        <v>0</v>
      </c>
      <c r="AD18" s="27" t="s">
        <v>418</v>
      </c>
      <c r="AE18" s="23" t="s">
        <v>419</v>
      </c>
      <c r="AF18" s="23" t="s">
        <v>275</v>
      </c>
      <c r="AG18" s="23" t="s">
        <v>420</v>
      </c>
      <c r="AH18" s="23" t="s">
        <v>257</v>
      </c>
      <c r="AI18" s="104">
        <v>0</v>
      </c>
      <c r="AJ18" s="106">
        <v>10</v>
      </c>
      <c r="AK18" s="164">
        <v>19000</v>
      </c>
      <c r="AL18" s="27" t="s">
        <v>487</v>
      </c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  <c r="BA18" s="133"/>
      <c r="BB18" s="158"/>
      <c r="BC18" s="158"/>
      <c r="BD18" s="158"/>
      <c r="BE18" s="134"/>
      <c r="BF18" s="224" t="s">
        <v>484</v>
      </c>
      <c r="BG18" s="138">
        <v>24</v>
      </c>
      <c r="BH18" s="159"/>
      <c r="BI18" s="113"/>
      <c r="BJ18" s="113"/>
      <c r="BK18" s="113"/>
      <c r="BL18" s="24"/>
      <c r="BM18" s="81"/>
      <c r="BN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</row>
    <row r="19" spans="2:84" s="12" customFormat="1" ht="60" customHeight="1">
      <c r="B19" s="80"/>
      <c r="C19" s="116">
        <v>5</v>
      </c>
      <c r="D19" s="117"/>
      <c r="E19" s="118">
        <v>52</v>
      </c>
      <c r="F19" s="119" t="s">
        <v>9</v>
      </c>
      <c r="G19" s="120" t="s">
        <v>264</v>
      </c>
      <c r="H19" s="121" t="s">
        <v>30</v>
      </c>
      <c r="I19" s="130" t="s">
        <v>150</v>
      </c>
      <c r="J19" s="122" t="s">
        <v>304</v>
      </c>
      <c r="K19" s="123" t="s">
        <v>305</v>
      </c>
      <c r="L19" s="124" t="s">
        <v>265</v>
      </c>
      <c r="M19" s="125" t="s">
        <v>306</v>
      </c>
      <c r="N19" s="126" t="s">
        <v>298</v>
      </c>
      <c r="O19" s="127" t="s">
        <v>307</v>
      </c>
      <c r="P19" s="126"/>
      <c r="Q19" s="128"/>
      <c r="R19" s="129"/>
      <c r="S19" s="165">
        <v>4</v>
      </c>
      <c r="T19" s="131">
        <v>45821</v>
      </c>
      <c r="U19" s="132">
        <v>51</v>
      </c>
      <c r="V19" s="161">
        <f t="shared" si="0"/>
        <v>51</v>
      </c>
      <c r="W19" s="162">
        <f t="shared" si="1"/>
        <v>0</v>
      </c>
      <c r="X19" s="163">
        <f t="shared" si="2"/>
        <v>45821</v>
      </c>
      <c r="Y19" s="99">
        <v>32200</v>
      </c>
      <c r="Z19" s="169">
        <v>20000</v>
      </c>
      <c r="AA19" s="166">
        <v>45819</v>
      </c>
      <c r="AB19" s="19">
        <v>0</v>
      </c>
      <c r="AC19" s="30">
        <v>0</v>
      </c>
      <c r="AD19" s="27" t="s">
        <v>421</v>
      </c>
      <c r="AE19" s="23" t="s">
        <v>422</v>
      </c>
      <c r="AF19" s="23" t="s">
        <v>276</v>
      </c>
      <c r="AG19" s="23">
        <v>0</v>
      </c>
      <c r="AH19" s="23" t="s">
        <v>261</v>
      </c>
      <c r="AI19" s="104">
        <v>0</v>
      </c>
      <c r="AJ19" s="106" t="s">
        <v>258</v>
      </c>
      <c r="AK19" s="164">
        <v>20000</v>
      </c>
      <c r="AL19" s="27" t="s">
        <v>487</v>
      </c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  <c r="BA19" s="133"/>
      <c r="BB19" s="158"/>
      <c r="BC19" s="158"/>
      <c r="BD19" s="158"/>
      <c r="BE19" s="134"/>
      <c r="BF19" s="224" t="s">
        <v>484</v>
      </c>
      <c r="BG19" s="138">
        <v>24</v>
      </c>
      <c r="BH19" s="159"/>
      <c r="BI19" s="113"/>
      <c r="BJ19" s="113"/>
      <c r="BK19" s="113"/>
      <c r="BL19" s="24"/>
      <c r="BM19" s="81"/>
      <c r="BN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</row>
    <row r="20" spans="2:84" s="12" customFormat="1" ht="60" customHeight="1">
      <c r="B20" s="80"/>
      <c r="C20" s="116">
        <v>6</v>
      </c>
      <c r="D20" s="117"/>
      <c r="E20" s="118">
        <v>54</v>
      </c>
      <c r="F20" s="119" t="s">
        <v>9</v>
      </c>
      <c r="G20" s="120" t="s">
        <v>267</v>
      </c>
      <c r="H20" s="121" t="s">
        <v>30</v>
      </c>
      <c r="I20" s="130" t="s">
        <v>154</v>
      </c>
      <c r="J20" s="122" t="s">
        <v>308</v>
      </c>
      <c r="K20" s="160" t="s">
        <v>309</v>
      </c>
      <c r="L20" s="124" t="s">
        <v>265</v>
      </c>
      <c r="M20" s="125" t="s">
        <v>310</v>
      </c>
      <c r="N20" s="126">
        <v>73</v>
      </c>
      <c r="O20" s="127" t="s">
        <v>311</v>
      </c>
      <c r="P20" s="126"/>
      <c r="Q20" s="128"/>
      <c r="R20" s="129"/>
      <c r="S20" s="165">
        <v>4</v>
      </c>
      <c r="T20" s="131">
        <v>45821</v>
      </c>
      <c r="U20" s="132">
        <v>169</v>
      </c>
      <c r="V20" s="161">
        <f t="shared" si="0"/>
        <v>38.870000000000005</v>
      </c>
      <c r="W20" s="162">
        <f t="shared" si="1"/>
        <v>130.13</v>
      </c>
      <c r="X20" s="163">
        <f t="shared" si="2"/>
        <v>45821</v>
      </c>
      <c r="Y20" s="99">
        <v>28200</v>
      </c>
      <c r="Z20" s="169">
        <v>14000</v>
      </c>
      <c r="AA20" s="167">
        <v>45819</v>
      </c>
      <c r="AB20" s="19">
        <v>77</v>
      </c>
      <c r="AC20" s="30">
        <v>0.3</v>
      </c>
      <c r="AD20" s="27" t="s">
        <v>423</v>
      </c>
      <c r="AE20" s="23" t="s">
        <v>270</v>
      </c>
      <c r="AF20" s="23" t="s">
        <v>424</v>
      </c>
      <c r="AG20" s="23" t="s">
        <v>425</v>
      </c>
      <c r="AH20" s="23">
        <v>0</v>
      </c>
      <c r="AI20" s="104">
        <v>0</v>
      </c>
      <c r="AJ20" s="106" t="s">
        <v>258</v>
      </c>
      <c r="AK20" s="164">
        <v>18000</v>
      </c>
      <c r="AL20" s="27" t="s">
        <v>487</v>
      </c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  <c r="BA20" s="133"/>
      <c r="BB20" s="158"/>
      <c r="BC20" s="158"/>
      <c r="BD20" s="158"/>
      <c r="BE20" s="134"/>
      <c r="BF20" s="224" t="s">
        <v>484</v>
      </c>
      <c r="BG20" s="138">
        <v>24</v>
      </c>
      <c r="BH20" s="159"/>
      <c r="BI20" s="113"/>
      <c r="BJ20" s="113"/>
      <c r="BK20" s="113"/>
      <c r="BL20" s="24"/>
      <c r="BM20" s="81"/>
      <c r="BN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</row>
    <row r="21" spans="2:84" s="12" customFormat="1" ht="60" customHeight="1">
      <c r="B21" s="80"/>
      <c r="C21" s="116">
        <v>7</v>
      </c>
      <c r="D21" s="117"/>
      <c r="E21" s="118">
        <v>56</v>
      </c>
      <c r="F21" s="119" t="s">
        <v>11</v>
      </c>
      <c r="G21" s="120" t="s">
        <v>264</v>
      </c>
      <c r="H21" s="121"/>
      <c r="I21" s="130" t="s">
        <v>154</v>
      </c>
      <c r="J21" s="122" t="s">
        <v>312</v>
      </c>
      <c r="K21" s="123" t="s">
        <v>313</v>
      </c>
      <c r="L21" s="124" t="s">
        <v>265</v>
      </c>
      <c r="M21" s="125" t="s">
        <v>314</v>
      </c>
      <c r="N21" s="126">
        <v>73</v>
      </c>
      <c r="O21" s="127" t="s">
        <v>315</v>
      </c>
      <c r="P21" s="126"/>
      <c r="Q21" s="128"/>
      <c r="R21" s="129"/>
      <c r="S21" s="165"/>
      <c r="T21" s="131">
        <v>45825</v>
      </c>
      <c r="U21" s="132">
        <v>427</v>
      </c>
      <c r="V21" s="161">
        <f t="shared" si="0"/>
        <v>0</v>
      </c>
      <c r="W21" s="162">
        <f t="shared" si="1"/>
        <v>427</v>
      </c>
      <c r="X21" s="163">
        <f t="shared" si="2"/>
        <v>45825</v>
      </c>
      <c r="Y21" s="99">
        <v>0</v>
      </c>
      <c r="Z21" s="169"/>
      <c r="AA21" s="167">
        <v>45822</v>
      </c>
      <c r="AB21" s="19">
        <v>100</v>
      </c>
      <c r="AC21" s="30">
        <v>0</v>
      </c>
      <c r="AD21" s="27" t="s">
        <v>449</v>
      </c>
      <c r="AE21" s="23" t="s">
        <v>493</v>
      </c>
      <c r="AF21" s="23" t="s">
        <v>494</v>
      </c>
      <c r="AG21" s="23" t="s">
        <v>460</v>
      </c>
      <c r="AH21" s="23" t="s">
        <v>495</v>
      </c>
      <c r="AI21" s="104">
        <v>0</v>
      </c>
      <c r="AJ21" s="106">
        <v>40</v>
      </c>
      <c r="AK21" s="164"/>
      <c r="AL21" s="27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58"/>
      <c r="BC21" s="158"/>
      <c r="BD21" s="158"/>
      <c r="BE21" s="134"/>
      <c r="BF21" s="224" t="s">
        <v>484</v>
      </c>
      <c r="BG21" s="138">
        <v>24</v>
      </c>
      <c r="BH21" s="159"/>
      <c r="BI21" s="113"/>
      <c r="BJ21" s="113"/>
      <c r="BK21" s="113"/>
      <c r="BL21" s="24"/>
      <c r="BM21" s="81"/>
      <c r="BN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</row>
    <row r="22" spans="2:84" s="12" customFormat="1" ht="60" customHeight="1">
      <c r="B22" s="80"/>
      <c r="C22" s="116">
        <v>8</v>
      </c>
      <c r="D22" s="117"/>
      <c r="E22" s="118">
        <v>57</v>
      </c>
      <c r="F22" s="119" t="s">
        <v>9</v>
      </c>
      <c r="G22" s="120" t="s">
        <v>264</v>
      </c>
      <c r="H22" s="121" t="s">
        <v>19</v>
      </c>
      <c r="I22" s="130" t="s">
        <v>154</v>
      </c>
      <c r="J22" s="122" t="s">
        <v>316</v>
      </c>
      <c r="K22" s="123" t="s">
        <v>317</v>
      </c>
      <c r="L22" s="124" t="s">
        <v>265</v>
      </c>
      <c r="M22" s="125" t="s">
        <v>318</v>
      </c>
      <c r="N22" s="126">
        <v>73</v>
      </c>
      <c r="O22" s="127" t="s">
        <v>319</v>
      </c>
      <c r="P22" s="126"/>
      <c r="Q22" s="128"/>
      <c r="R22" s="129"/>
      <c r="S22" s="165">
        <v>4</v>
      </c>
      <c r="T22" s="131">
        <v>45821</v>
      </c>
      <c r="U22" s="132">
        <v>118</v>
      </c>
      <c r="V22" s="161">
        <f t="shared" si="0"/>
        <v>28.319999999999993</v>
      </c>
      <c r="W22" s="162">
        <f t="shared" si="1"/>
        <v>89.68</v>
      </c>
      <c r="X22" s="163">
        <f t="shared" si="2"/>
        <v>45821</v>
      </c>
      <c r="Y22" s="99">
        <v>13200</v>
      </c>
      <c r="Z22" s="169">
        <v>0</v>
      </c>
      <c r="AA22" s="166">
        <v>45819</v>
      </c>
      <c r="AB22" s="19">
        <v>76</v>
      </c>
      <c r="AC22" s="30">
        <v>0</v>
      </c>
      <c r="AD22" s="27" t="s">
        <v>426</v>
      </c>
      <c r="AE22" s="23" t="s">
        <v>427</v>
      </c>
      <c r="AF22" s="23" t="s">
        <v>428</v>
      </c>
      <c r="AG22" s="23" t="s">
        <v>254</v>
      </c>
      <c r="AH22" s="23" t="s">
        <v>280</v>
      </c>
      <c r="AI22" s="104">
        <v>0</v>
      </c>
      <c r="AJ22" s="106" t="s">
        <v>256</v>
      </c>
      <c r="AK22" s="164">
        <v>0</v>
      </c>
      <c r="AL22" s="27" t="s">
        <v>487</v>
      </c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  <c r="BA22" s="133"/>
      <c r="BB22" s="158"/>
      <c r="BC22" s="158"/>
      <c r="BD22" s="158"/>
      <c r="BE22" s="134"/>
      <c r="BF22" s="224" t="s">
        <v>484</v>
      </c>
      <c r="BG22" s="138">
        <v>24</v>
      </c>
      <c r="BH22" s="159"/>
      <c r="BI22" s="113"/>
      <c r="BJ22" s="113"/>
      <c r="BK22" s="113"/>
      <c r="BL22" s="24"/>
      <c r="BM22" s="81"/>
      <c r="BN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</row>
    <row r="23" spans="2:84" s="12" customFormat="1" ht="60" customHeight="1">
      <c r="B23" s="80"/>
      <c r="C23" s="116">
        <v>9</v>
      </c>
      <c r="D23" s="117"/>
      <c r="E23" s="118">
        <v>58</v>
      </c>
      <c r="F23" s="119" t="s">
        <v>9</v>
      </c>
      <c r="G23" s="120" t="s">
        <v>267</v>
      </c>
      <c r="H23" s="121" t="s">
        <v>29</v>
      </c>
      <c r="I23" s="130" t="s">
        <v>150</v>
      </c>
      <c r="J23" s="122" t="s">
        <v>320</v>
      </c>
      <c r="K23" s="123" t="s">
        <v>321</v>
      </c>
      <c r="L23" s="124" t="s">
        <v>265</v>
      </c>
      <c r="M23" s="125" t="s">
        <v>322</v>
      </c>
      <c r="N23" s="126">
        <v>73</v>
      </c>
      <c r="O23" s="127" t="s">
        <v>323</v>
      </c>
      <c r="P23" s="126"/>
      <c r="Q23" s="128"/>
      <c r="R23" s="129"/>
      <c r="S23" s="165">
        <v>4</v>
      </c>
      <c r="T23" s="131">
        <v>45822</v>
      </c>
      <c r="U23" s="132">
        <v>58</v>
      </c>
      <c r="V23" s="161">
        <f t="shared" si="0"/>
        <v>56.26</v>
      </c>
      <c r="W23" s="162">
        <f t="shared" si="1"/>
        <v>1.740000000000002</v>
      </c>
      <c r="X23" s="163">
        <f t="shared" si="2"/>
        <v>45822</v>
      </c>
      <c r="Y23" s="99">
        <v>30400</v>
      </c>
      <c r="Z23" s="169">
        <v>26000</v>
      </c>
      <c r="AA23" s="166">
        <v>45819</v>
      </c>
      <c r="AB23" s="19">
        <v>3</v>
      </c>
      <c r="AC23" s="30">
        <v>0.1</v>
      </c>
      <c r="AD23" s="27" t="s">
        <v>429</v>
      </c>
      <c r="AE23" s="23" t="s">
        <v>430</v>
      </c>
      <c r="AF23" s="23" t="s">
        <v>431</v>
      </c>
      <c r="AG23" s="23">
        <v>0</v>
      </c>
      <c r="AH23" s="23" t="s">
        <v>272</v>
      </c>
      <c r="AI23" s="104">
        <v>0</v>
      </c>
      <c r="AJ23" s="106" t="s">
        <v>256</v>
      </c>
      <c r="AK23" s="164">
        <v>26000</v>
      </c>
      <c r="AL23" s="27" t="s">
        <v>487</v>
      </c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58"/>
      <c r="BC23" s="158"/>
      <c r="BD23" s="158"/>
      <c r="BE23" s="134"/>
      <c r="BF23" s="224" t="s">
        <v>484</v>
      </c>
      <c r="BG23" s="138">
        <v>24</v>
      </c>
      <c r="BH23" s="159"/>
      <c r="BI23" s="113"/>
      <c r="BJ23" s="113"/>
      <c r="BK23" s="113"/>
      <c r="BL23" s="24"/>
      <c r="BM23" s="81"/>
      <c r="BN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</row>
    <row r="24" spans="2:84" s="12" customFormat="1" ht="60" customHeight="1">
      <c r="B24" s="80"/>
      <c r="C24" s="116">
        <v>10</v>
      </c>
      <c r="D24" s="117"/>
      <c r="E24" s="118">
        <v>59</v>
      </c>
      <c r="F24" s="119" t="s">
        <v>11</v>
      </c>
      <c r="G24" s="120" t="s">
        <v>264</v>
      </c>
      <c r="H24" s="121"/>
      <c r="I24" s="130" t="s">
        <v>154</v>
      </c>
      <c r="J24" s="122" t="s">
        <v>324</v>
      </c>
      <c r="K24" s="123" t="s">
        <v>325</v>
      </c>
      <c r="L24" s="124" t="s">
        <v>265</v>
      </c>
      <c r="M24" s="125" t="s">
        <v>326</v>
      </c>
      <c r="N24" s="126">
        <v>73</v>
      </c>
      <c r="O24" s="127" t="s">
        <v>327</v>
      </c>
      <c r="P24" s="126"/>
      <c r="Q24" s="128"/>
      <c r="R24" s="129"/>
      <c r="S24" s="165"/>
      <c r="T24" s="131">
        <v>45825</v>
      </c>
      <c r="U24" s="132">
        <v>540</v>
      </c>
      <c r="V24" s="161">
        <f t="shared" si="0"/>
        <v>0</v>
      </c>
      <c r="W24" s="162">
        <f t="shared" si="1"/>
        <v>540</v>
      </c>
      <c r="X24" s="163">
        <f t="shared" si="2"/>
        <v>45825</v>
      </c>
      <c r="Y24" s="99">
        <v>0</v>
      </c>
      <c r="Z24" s="169"/>
      <c r="AA24" s="167">
        <v>45822</v>
      </c>
      <c r="AB24" s="19">
        <v>100</v>
      </c>
      <c r="AC24" s="30">
        <v>0</v>
      </c>
      <c r="AD24" s="27" t="s">
        <v>449</v>
      </c>
      <c r="AE24" s="23" t="s">
        <v>496</v>
      </c>
      <c r="AF24" s="23" t="s">
        <v>432</v>
      </c>
      <c r="AG24" s="23" t="s">
        <v>497</v>
      </c>
      <c r="AH24" s="23" t="s">
        <v>280</v>
      </c>
      <c r="AI24" s="104" t="s">
        <v>254</v>
      </c>
      <c r="AJ24" s="106" t="s">
        <v>252</v>
      </c>
      <c r="AK24" s="164"/>
      <c r="AL24" s="27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  <c r="BA24" s="133"/>
      <c r="BB24" s="158"/>
      <c r="BC24" s="158"/>
      <c r="BD24" s="158"/>
      <c r="BE24" s="134"/>
      <c r="BF24" s="224" t="s">
        <v>484</v>
      </c>
      <c r="BG24" s="138">
        <v>24</v>
      </c>
      <c r="BH24" s="159"/>
      <c r="BI24" s="113"/>
      <c r="BJ24" s="113"/>
      <c r="BK24" s="113"/>
      <c r="BL24" s="24"/>
      <c r="BM24" s="81"/>
      <c r="BN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</row>
    <row r="25" spans="2:84" s="12" customFormat="1" ht="60" customHeight="1">
      <c r="B25" s="80"/>
      <c r="C25" s="116">
        <v>11</v>
      </c>
      <c r="D25" s="117"/>
      <c r="E25" s="118">
        <v>78</v>
      </c>
      <c r="F25" s="119" t="s">
        <v>9</v>
      </c>
      <c r="G25" s="120" t="s">
        <v>264</v>
      </c>
      <c r="H25" s="121" t="s">
        <v>29</v>
      </c>
      <c r="I25" s="130" t="s">
        <v>150</v>
      </c>
      <c r="J25" s="122" t="s">
        <v>328</v>
      </c>
      <c r="K25" s="160" t="s">
        <v>329</v>
      </c>
      <c r="L25" s="124" t="s">
        <v>265</v>
      </c>
      <c r="M25" s="125" t="s">
        <v>330</v>
      </c>
      <c r="N25" s="126">
        <v>73</v>
      </c>
      <c r="O25" s="127" t="s">
        <v>331</v>
      </c>
      <c r="P25" s="126"/>
      <c r="Q25" s="128"/>
      <c r="R25" s="129"/>
      <c r="S25" s="165">
        <v>4</v>
      </c>
      <c r="T25" s="131">
        <v>45822</v>
      </c>
      <c r="U25" s="132">
        <v>64</v>
      </c>
      <c r="V25" s="161">
        <f t="shared" si="0"/>
        <v>49.92</v>
      </c>
      <c r="W25" s="162">
        <f t="shared" si="1"/>
        <v>14.079999999999998</v>
      </c>
      <c r="X25" s="163">
        <f t="shared" si="2"/>
        <v>45822</v>
      </c>
      <c r="Y25" s="99">
        <v>31300</v>
      </c>
      <c r="Z25" s="169">
        <v>24000</v>
      </c>
      <c r="AA25" s="166">
        <v>45819</v>
      </c>
      <c r="AB25" s="19">
        <v>22</v>
      </c>
      <c r="AC25" s="30">
        <v>0.1</v>
      </c>
      <c r="AD25" s="27" t="s">
        <v>433</v>
      </c>
      <c r="AE25" s="23" t="s">
        <v>260</v>
      </c>
      <c r="AF25" s="23" t="s">
        <v>413</v>
      </c>
      <c r="AG25" s="23">
        <v>0</v>
      </c>
      <c r="AH25" s="23" t="s">
        <v>269</v>
      </c>
      <c r="AI25" s="104">
        <v>0</v>
      </c>
      <c r="AJ25" s="106" t="s">
        <v>251</v>
      </c>
      <c r="AK25" s="164">
        <v>24000</v>
      </c>
      <c r="AL25" s="27" t="s">
        <v>487</v>
      </c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58"/>
      <c r="BC25" s="158"/>
      <c r="BD25" s="158"/>
      <c r="BE25" s="134"/>
      <c r="BF25" s="224" t="s">
        <v>484</v>
      </c>
      <c r="BG25" s="138">
        <v>24</v>
      </c>
      <c r="BH25" s="159"/>
      <c r="BI25" s="113"/>
      <c r="BJ25" s="113"/>
      <c r="BK25" s="113"/>
      <c r="BL25" s="24"/>
      <c r="BM25" s="81"/>
      <c r="BN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</row>
    <row r="26" spans="2:84" s="12" customFormat="1" ht="60" customHeight="1">
      <c r="B26" s="80"/>
      <c r="C26" s="116">
        <v>12</v>
      </c>
      <c r="D26" s="117"/>
      <c r="E26" s="118">
        <v>83</v>
      </c>
      <c r="F26" s="119" t="s">
        <v>9</v>
      </c>
      <c r="G26" s="120" t="s">
        <v>267</v>
      </c>
      <c r="H26" s="121" t="s">
        <v>29</v>
      </c>
      <c r="I26" s="130" t="s">
        <v>151</v>
      </c>
      <c r="J26" s="122" t="s">
        <v>332</v>
      </c>
      <c r="K26" s="160" t="s">
        <v>333</v>
      </c>
      <c r="L26" s="124" t="s">
        <v>265</v>
      </c>
      <c r="M26" s="125" t="s">
        <v>334</v>
      </c>
      <c r="N26" s="126" t="s">
        <v>298</v>
      </c>
      <c r="O26" s="127" t="s">
        <v>335</v>
      </c>
      <c r="P26" s="126"/>
      <c r="Q26" s="128"/>
      <c r="R26" s="129"/>
      <c r="S26" s="165">
        <v>4</v>
      </c>
      <c r="T26" s="131">
        <v>45819</v>
      </c>
      <c r="U26" s="132">
        <v>52</v>
      </c>
      <c r="V26" s="161">
        <f t="shared" si="0"/>
        <v>42.12</v>
      </c>
      <c r="W26" s="162">
        <f t="shared" si="1"/>
        <v>9.8800000000000026</v>
      </c>
      <c r="X26" s="163">
        <f t="shared" si="2"/>
        <v>45819</v>
      </c>
      <c r="Y26" s="99">
        <v>36500</v>
      </c>
      <c r="Z26" s="169">
        <v>28000</v>
      </c>
      <c r="AA26" s="166">
        <v>45819</v>
      </c>
      <c r="AB26" s="19">
        <v>19</v>
      </c>
      <c r="AC26" s="30">
        <v>0.2</v>
      </c>
      <c r="AD26" s="27" t="s">
        <v>434</v>
      </c>
      <c r="AE26" s="23" t="s">
        <v>430</v>
      </c>
      <c r="AF26" s="23" t="s">
        <v>430</v>
      </c>
      <c r="AG26" s="23" t="s">
        <v>254</v>
      </c>
      <c r="AH26" s="23">
        <v>0</v>
      </c>
      <c r="AI26" s="104">
        <v>0</v>
      </c>
      <c r="AJ26" s="106" t="s">
        <v>255</v>
      </c>
      <c r="AK26" s="164">
        <v>28000</v>
      </c>
      <c r="AL26" s="27" t="s">
        <v>487</v>
      </c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  <c r="BA26" s="133"/>
      <c r="BB26" s="158"/>
      <c r="BC26" s="158"/>
      <c r="BD26" s="158"/>
      <c r="BE26" s="134"/>
      <c r="BF26" s="224" t="s">
        <v>484</v>
      </c>
      <c r="BG26" s="138">
        <v>24</v>
      </c>
      <c r="BH26" s="159"/>
      <c r="BI26" s="113"/>
      <c r="BJ26" s="113"/>
      <c r="BK26" s="113"/>
      <c r="BL26" s="24"/>
      <c r="BM26" s="81"/>
      <c r="BN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</row>
    <row r="27" spans="2:84" s="12" customFormat="1" ht="60" customHeight="1">
      <c r="B27" s="80"/>
      <c r="C27" s="116">
        <v>13</v>
      </c>
      <c r="D27" s="117"/>
      <c r="E27" s="118">
        <v>166</v>
      </c>
      <c r="F27" s="119" t="s">
        <v>9</v>
      </c>
      <c r="G27" s="120" t="s">
        <v>264</v>
      </c>
      <c r="H27" s="121" t="s">
        <v>29</v>
      </c>
      <c r="I27" s="130" t="s">
        <v>150</v>
      </c>
      <c r="J27" s="122" t="s">
        <v>336</v>
      </c>
      <c r="K27" s="160" t="s">
        <v>337</v>
      </c>
      <c r="L27" s="124" t="s">
        <v>265</v>
      </c>
      <c r="M27" s="125" t="s">
        <v>338</v>
      </c>
      <c r="N27" s="126"/>
      <c r="O27" s="127"/>
      <c r="P27" s="126"/>
      <c r="Q27" s="128"/>
      <c r="R27" s="129">
        <v>2995</v>
      </c>
      <c r="S27" s="165">
        <v>4</v>
      </c>
      <c r="T27" s="131">
        <v>45819</v>
      </c>
      <c r="U27" s="132">
        <v>85</v>
      </c>
      <c r="V27" s="161">
        <f t="shared" si="0"/>
        <v>85</v>
      </c>
      <c r="W27" s="162">
        <f t="shared" si="1"/>
        <v>0</v>
      </c>
      <c r="X27" s="163">
        <f t="shared" si="2"/>
        <v>45819</v>
      </c>
      <c r="Y27" s="99">
        <v>28600</v>
      </c>
      <c r="Z27" s="169">
        <v>19000</v>
      </c>
      <c r="AA27" s="167">
        <v>45819</v>
      </c>
      <c r="AB27" s="19">
        <v>0</v>
      </c>
      <c r="AC27" s="30">
        <v>0</v>
      </c>
      <c r="AD27" s="27" t="s">
        <v>435</v>
      </c>
      <c r="AE27" s="23" t="s">
        <v>254</v>
      </c>
      <c r="AF27" s="23" t="s">
        <v>436</v>
      </c>
      <c r="AG27" s="23">
        <v>0</v>
      </c>
      <c r="AH27" s="23">
        <v>0</v>
      </c>
      <c r="AI27" s="104">
        <v>0</v>
      </c>
      <c r="AJ27" s="106">
        <v>15</v>
      </c>
      <c r="AK27" s="164">
        <v>19000</v>
      </c>
      <c r="AL27" s="27" t="s">
        <v>487</v>
      </c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58"/>
      <c r="BC27" s="158"/>
      <c r="BD27" s="158"/>
      <c r="BE27" s="134"/>
      <c r="BF27" s="224" t="s">
        <v>484</v>
      </c>
      <c r="BG27" s="138">
        <v>24</v>
      </c>
      <c r="BH27" s="159"/>
      <c r="BI27" s="113"/>
      <c r="BJ27" s="113"/>
      <c r="BK27" s="113"/>
      <c r="BL27" s="24"/>
      <c r="BM27" s="81"/>
      <c r="BN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</row>
    <row r="28" spans="2:84" s="12" customFormat="1" ht="60" customHeight="1">
      <c r="B28" s="80"/>
      <c r="C28" s="116">
        <v>14</v>
      </c>
      <c r="D28" s="117"/>
      <c r="E28" s="118">
        <v>168</v>
      </c>
      <c r="F28" s="119" t="s">
        <v>9</v>
      </c>
      <c r="G28" s="120" t="s">
        <v>264</v>
      </c>
      <c r="H28" s="121" t="s">
        <v>29</v>
      </c>
      <c r="I28" s="130" t="s">
        <v>155</v>
      </c>
      <c r="J28" s="122" t="s">
        <v>339</v>
      </c>
      <c r="K28" s="160" t="s">
        <v>340</v>
      </c>
      <c r="L28" s="124" t="s">
        <v>265</v>
      </c>
      <c r="M28" s="125" t="s">
        <v>341</v>
      </c>
      <c r="N28" s="126" t="s">
        <v>298</v>
      </c>
      <c r="O28" s="127" t="s">
        <v>342</v>
      </c>
      <c r="P28" s="126"/>
      <c r="Q28" s="128"/>
      <c r="R28" s="129"/>
      <c r="S28" s="165">
        <v>4</v>
      </c>
      <c r="T28" s="131">
        <v>45819</v>
      </c>
      <c r="U28" s="132">
        <v>49</v>
      </c>
      <c r="V28" s="161">
        <f t="shared" si="0"/>
        <v>41.16</v>
      </c>
      <c r="W28" s="162">
        <f t="shared" si="1"/>
        <v>7.8400000000000034</v>
      </c>
      <c r="X28" s="163">
        <f t="shared" si="2"/>
        <v>45819</v>
      </c>
      <c r="Y28" s="99">
        <v>18000</v>
      </c>
      <c r="Z28" s="169">
        <v>17000</v>
      </c>
      <c r="AA28" s="167">
        <v>45819</v>
      </c>
      <c r="AB28" s="19">
        <v>16</v>
      </c>
      <c r="AC28" s="30">
        <v>0.1</v>
      </c>
      <c r="AD28" s="27" t="s">
        <v>437</v>
      </c>
      <c r="AE28" s="23" t="s">
        <v>438</v>
      </c>
      <c r="AF28" s="23" t="s">
        <v>439</v>
      </c>
      <c r="AG28" s="23" t="s">
        <v>261</v>
      </c>
      <c r="AH28" s="23">
        <v>0</v>
      </c>
      <c r="AI28" s="104">
        <v>0</v>
      </c>
      <c r="AJ28" s="106" t="s">
        <v>251</v>
      </c>
      <c r="AK28" s="164">
        <v>14500</v>
      </c>
      <c r="AL28" s="27" t="s">
        <v>487</v>
      </c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  <c r="BA28" s="133"/>
      <c r="BB28" s="158"/>
      <c r="BC28" s="158"/>
      <c r="BD28" s="158"/>
      <c r="BE28" s="134"/>
      <c r="BF28" s="224" t="s">
        <v>484</v>
      </c>
      <c r="BG28" s="138">
        <v>24</v>
      </c>
      <c r="BH28" s="159"/>
      <c r="BI28" s="113"/>
      <c r="BJ28" s="113"/>
      <c r="BK28" s="113"/>
      <c r="BL28" s="24"/>
      <c r="BM28" s="81"/>
      <c r="BN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 spans="2:84" s="12" customFormat="1" ht="60" customHeight="1">
      <c r="B29" s="80"/>
      <c r="C29" s="116">
        <v>15</v>
      </c>
      <c r="D29" s="117"/>
      <c r="E29" s="118">
        <v>170</v>
      </c>
      <c r="F29" s="119" t="s">
        <v>9</v>
      </c>
      <c r="G29" s="120" t="s">
        <v>7</v>
      </c>
      <c r="H29" s="121"/>
      <c r="I29" s="130" t="s">
        <v>150</v>
      </c>
      <c r="J29" s="122" t="s">
        <v>343</v>
      </c>
      <c r="K29" s="123"/>
      <c r="L29" s="124"/>
      <c r="M29" s="125"/>
      <c r="N29" s="126"/>
      <c r="O29" s="127"/>
      <c r="P29" s="126"/>
      <c r="Q29" s="128"/>
      <c r="R29" s="129"/>
      <c r="S29" s="165"/>
      <c r="T29" s="131">
        <v>43825</v>
      </c>
      <c r="U29" s="132">
        <v>32</v>
      </c>
      <c r="V29" s="161">
        <f t="shared" si="0"/>
        <v>15</v>
      </c>
      <c r="W29" s="162">
        <f t="shared" si="1"/>
        <v>17</v>
      </c>
      <c r="X29" s="163">
        <f t="shared" si="2"/>
        <v>43825</v>
      </c>
      <c r="Y29" s="99">
        <v>27700</v>
      </c>
      <c r="Z29" s="169"/>
      <c r="AA29" s="167">
        <v>43825</v>
      </c>
      <c r="AB29" s="19">
        <v>53.125</v>
      </c>
      <c r="AC29" s="30">
        <v>0.1</v>
      </c>
      <c r="AD29" s="27" t="s">
        <v>254</v>
      </c>
      <c r="AE29" s="23" t="s">
        <v>254</v>
      </c>
      <c r="AF29" s="23" t="s">
        <v>254</v>
      </c>
      <c r="AG29" s="23" t="s">
        <v>254</v>
      </c>
      <c r="AH29" s="23" t="s">
        <v>254</v>
      </c>
      <c r="AI29" s="104" t="s">
        <v>254</v>
      </c>
      <c r="AJ29" s="106" t="s">
        <v>254</v>
      </c>
      <c r="AK29" s="164"/>
      <c r="AL29" s="27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58"/>
      <c r="BC29" s="158"/>
      <c r="BD29" s="158"/>
      <c r="BE29" s="134"/>
      <c r="BF29" s="224" t="s">
        <v>484</v>
      </c>
      <c r="BG29" s="138">
        <v>0</v>
      </c>
      <c r="BH29" s="159" t="s">
        <v>24</v>
      </c>
      <c r="BI29" s="113" t="s">
        <v>104</v>
      </c>
      <c r="BJ29" s="113" t="s">
        <v>38</v>
      </c>
      <c r="BK29" s="113" t="s">
        <v>68</v>
      </c>
      <c r="BL29" s="24" t="s">
        <v>479</v>
      </c>
      <c r="BM29" s="81"/>
      <c r="BN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 spans="2:84" s="12" customFormat="1" ht="60" customHeight="1">
      <c r="B30" s="80"/>
      <c r="C30" s="116">
        <v>16</v>
      </c>
      <c r="D30" s="117"/>
      <c r="E30" s="118">
        <v>171</v>
      </c>
      <c r="F30" s="119" t="s">
        <v>9</v>
      </c>
      <c r="G30" s="120" t="s">
        <v>264</v>
      </c>
      <c r="H30" s="121" t="s">
        <v>29</v>
      </c>
      <c r="I30" s="130" t="s">
        <v>150</v>
      </c>
      <c r="J30" s="122" t="s">
        <v>344</v>
      </c>
      <c r="K30" s="160" t="s">
        <v>345</v>
      </c>
      <c r="L30" s="124" t="s">
        <v>265</v>
      </c>
      <c r="M30" s="125" t="s">
        <v>346</v>
      </c>
      <c r="N30" s="126" t="s">
        <v>298</v>
      </c>
      <c r="O30" s="127" t="s">
        <v>347</v>
      </c>
      <c r="P30" s="126"/>
      <c r="Q30" s="128"/>
      <c r="R30" s="129"/>
      <c r="S30" s="165">
        <v>4</v>
      </c>
      <c r="T30" s="131">
        <v>45819</v>
      </c>
      <c r="U30" s="132">
        <v>32</v>
      </c>
      <c r="V30" s="161">
        <f t="shared" si="0"/>
        <v>16</v>
      </c>
      <c r="W30" s="162">
        <f t="shared" si="1"/>
        <v>16</v>
      </c>
      <c r="X30" s="163">
        <f t="shared" si="2"/>
        <v>45819</v>
      </c>
      <c r="Y30" s="99">
        <v>25000</v>
      </c>
      <c r="Z30" s="169">
        <v>13000</v>
      </c>
      <c r="AA30" s="167">
        <v>45788</v>
      </c>
      <c r="AB30" s="19">
        <v>50</v>
      </c>
      <c r="AC30" s="30">
        <v>0.1</v>
      </c>
      <c r="AD30" s="27" t="s">
        <v>440</v>
      </c>
      <c r="AE30" s="23" t="s">
        <v>441</v>
      </c>
      <c r="AF30" s="23">
        <v>0</v>
      </c>
      <c r="AG30" s="23">
        <v>0</v>
      </c>
      <c r="AH30" s="23">
        <v>0</v>
      </c>
      <c r="AI30" s="104">
        <v>0</v>
      </c>
      <c r="AJ30" s="106">
        <v>15</v>
      </c>
      <c r="AK30" s="164">
        <v>13000</v>
      </c>
      <c r="AL30" s="27" t="s">
        <v>487</v>
      </c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  <c r="BA30" s="133"/>
      <c r="BB30" s="158"/>
      <c r="BC30" s="158"/>
      <c r="BD30" s="158"/>
      <c r="BE30" s="134"/>
      <c r="BF30" s="224" t="s">
        <v>484</v>
      </c>
      <c r="BG30" s="138">
        <v>24</v>
      </c>
      <c r="BH30" s="159"/>
      <c r="BI30" s="113"/>
      <c r="BJ30" s="113"/>
      <c r="BK30" s="113"/>
      <c r="BL30" s="24"/>
      <c r="BM30" s="81"/>
      <c r="BN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</row>
    <row r="31" spans="2:84" s="12" customFormat="1" ht="60" customHeight="1">
      <c r="B31" s="80"/>
      <c r="C31" s="116">
        <v>17</v>
      </c>
      <c r="D31" s="117"/>
      <c r="E31" s="118">
        <v>172</v>
      </c>
      <c r="F31" s="119" t="s">
        <v>9</v>
      </c>
      <c r="G31" s="120" t="s">
        <v>7</v>
      </c>
      <c r="H31" s="121"/>
      <c r="I31" s="130" t="s">
        <v>149</v>
      </c>
      <c r="J31" s="122" t="s">
        <v>348</v>
      </c>
      <c r="K31" s="160"/>
      <c r="L31" s="124"/>
      <c r="M31" s="125"/>
      <c r="N31" s="126"/>
      <c r="O31" s="127"/>
      <c r="P31" s="126"/>
      <c r="Q31" s="128"/>
      <c r="R31" s="129"/>
      <c r="S31" s="165"/>
      <c r="T31" s="131">
        <v>44450</v>
      </c>
      <c r="U31" s="132">
        <v>21</v>
      </c>
      <c r="V31" s="161">
        <f t="shared" si="0"/>
        <v>0</v>
      </c>
      <c r="W31" s="162">
        <f t="shared" si="1"/>
        <v>21</v>
      </c>
      <c r="X31" s="163">
        <f t="shared" si="2"/>
        <v>44450</v>
      </c>
      <c r="Y31" s="99">
        <v>32953</v>
      </c>
      <c r="Z31" s="169"/>
      <c r="AA31" s="167">
        <v>44450</v>
      </c>
      <c r="AB31" s="19">
        <v>100</v>
      </c>
      <c r="AC31" s="30">
        <v>0</v>
      </c>
      <c r="AD31" s="27" t="s">
        <v>254</v>
      </c>
      <c r="AE31" s="23" t="s">
        <v>254</v>
      </c>
      <c r="AF31" s="23" t="s">
        <v>254</v>
      </c>
      <c r="AG31" s="23" t="s">
        <v>254</v>
      </c>
      <c r="AH31" s="23" t="s">
        <v>254</v>
      </c>
      <c r="AI31" s="104" t="s">
        <v>254</v>
      </c>
      <c r="AJ31" s="106" t="s">
        <v>254</v>
      </c>
      <c r="AK31" s="164"/>
      <c r="AL31" s="27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58"/>
      <c r="BC31" s="158"/>
      <c r="BD31" s="158"/>
      <c r="BE31" s="134"/>
      <c r="BF31" s="224" t="s">
        <v>484</v>
      </c>
      <c r="BG31" s="138">
        <v>0</v>
      </c>
      <c r="BH31" s="159" t="s">
        <v>24</v>
      </c>
      <c r="BI31" s="113" t="s">
        <v>104</v>
      </c>
      <c r="BJ31" s="113" t="s">
        <v>38</v>
      </c>
      <c r="BK31" s="113" t="s">
        <v>68</v>
      </c>
      <c r="BL31" s="24" t="s">
        <v>480</v>
      </c>
      <c r="BM31" s="81"/>
      <c r="BN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</row>
    <row r="32" spans="2:84" s="12" customFormat="1" ht="60" customHeight="1">
      <c r="B32" s="80"/>
      <c r="C32" s="116">
        <v>18</v>
      </c>
      <c r="D32" s="117"/>
      <c r="E32" s="118">
        <v>173</v>
      </c>
      <c r="F32" s="119" t="s">
        <v>9</v>
      </c>
      <c r="G32" s="120" t="s">
        <v>267</v>
      </c>
      <c r="H32" s="121" t="s">
        <v>29</v>
      </c>
      <c r="I32" s="130" t="s">
        <v>149</v>
      </c>
      <c r="J32" s="122" t="s">
        <v>349</v>
      </c>
      <c r="K32" s="160" t="s">
        <v>350</v>
      </c>
      <c r="L32" s="124" t="s">
        <v>265</v>
      </c>
      <c r="M32" s="125" t="s">
        <v>351</v>
      </c>
      <c r="N32" s="126" t="s">
        <v>298</v>
      </c>
      <c r="O32" s="127" t="s">
        <v>352</v>
      </c>
      <c r="P32" s="126"/>
      <c r="Q32" s="128"/>
      <c r="R32" s="129"/>
      <c r="S32" s="165">
        <v>4</v>
      </c>
      <c r="T32" s="131">
        <v>45819</v>
      </c>
      <c r="U32" s="132">
        <v>70</v>
      </c>
      <c r="V32" s="161">
        <f t="shared" si="0"/>
        <v>70</v>
      </c>
      <c r="W32" s="162">
        <f t="shared" si="1"/>
        <v>0</v>
      </c>
      <c r="X32" s="163">
        <f t="shared" si="2"/>
        <v>45819</v>
      </c>
      <c r="Y32" s="99">
        <v>28400</v>
      </c>
      <c r="Z32" s="169">
        <v>16000</v>
      </c>
      <c r="AA32" s="167">
        <v>45819</v>
      </c>
      <c r="AB32" s="19">
        <v>0</v>
      </c>
      <c r="AC32" s="30">
        <v>0</v>
      </c>
      <c r="AD32" s="27" t="s">
        <v>442</v>
      </c>
      <c r="AE32" s="23" t="s">
        <v>443</v>
      </c>
      <c r="AF32" s="23">
        <v>68</v>
      </c>
      <c r="AG32" s="23" t="s">
        <v>254</v>
      </c>
      <c r="AH32" s="23">
        <v>0</v>
      </c>
      <c r="AI32" s="104">
        <v>0</v>
      </c>
      <c r="AJ32" s="106" t="s">
        <v>253</v>
      </c>
      <c r="AK32" s="164">
        <v>16000</v>
      </c>
      <c r="AL32" s="27" t="s">
        <v>487</v>
      </c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  <c r="BA32" s="133"/>
      <c r="BB32" s="158"/>
      <c r="BC32" s="158"/>
      <c r="BD32" s="158"/>
      <c r="BE32" s="134"/>
      <c r="BF32" s="224" t="s">
        <v>484</v>
      </c>
      <c r="BG32" s="138">
        <v>24</v>
      </c>
      <c r="BH32" s="159"/>
      <c r="BI32" s="113"/>
      <c r="BJ32" s="113"/>
      <c r="BK32" s="113"/>
      <c r="BL32" s="24"/>
      <c r="BM32" s="81"/>
      <c r="BN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  <row r="33" spans="2:84" s="12" customFormat="1" ht="60" customHeight="1">
      <c r="B33" s="80"/>
      <c r="C33" s="116">
        <v>19</v>
      </c>
      <c r="D33" s="117"/>
      <c r="E33" s="118">
        <v>174</v>
      </c>
      <c r="F33" s="119" t="s">
        <v>9</v>
      </c>
      <c r="G33" s="120" t="s">
        <v>264</v>
      </c>
      <c r="H33" s="121" t="s">
        <v>29</v>
      </c>
      <c r="I33" s="130" t="s">
        <v>149</v>
      </c>
      <c r="J33" s="122" t="s">
        <v>353</v>
      </c>
      <c r="K33" s="123" t="s">
        <v>354</v>
      </c>
      <c r="L33" s="124" t="s">
        <v>265</v>
      </c>
      <c r="M33" s="125" t="s">
        <v>355</v>
      </c>
      <c r="N33" s="126" t="s">
        <v>298</v>
      </c>
      <c r="O33" s="127" t="s">
        <v>356</v>
      </c>
      <c r="P33" s="126"/>
      <c r="Q33" s="128"/>
      <c r="R33" s="129"/>
      <c r="S33" s="165">
        <v>4</v>
      </c>
      <c r="T33" s="131">
        <v>45819</v>
      </c>
      <c r="U33" s="132">
        <v>16</v>
      </c>
      <c r="V33" s="161">
        <f t="shared" si="0"/>
        <v>15.84</v>
      </c>
      <c r="W33" s="162">
        <f t="shared" si="1"/>
        <v>0.16000000000000014</v>
      </c>
      <c r="X33" s="163">
        <f t="shared" si="2"/>
        <v>45819</v>
      </c>
      <c r="Y33" s="99">
        <v>28500</v>
      </c>
      <c r="Z33" s="169">
        <v>18000</v>
      </c>
      <c r="AA33" s="167">
        <v>45819</v>
      </c>
      <c r="AB33" s="19">
        <v>1</v>
      </c>
      <c r="AC33" s="30">
        <v>0</v>
      </c>
      <c r="AD33" s="27" t="s">
        <v>444</v>
      </c>
      <c r="AE33" s="23" t="s">
        <v>445</v>
      </c>
      <c r="AF33" s="23" t="s">
        <v>275</v>
      </c>
      <c r="AG33" s="23" t="s">
        <v>261</v>
      </c>
      <c r="AH33" s="23">
        <v>0</v>
      </c>
      <c r="AI33" s="104">
        <v>0</v>
      </c>
      <c r="AJ33" s="106">
        <v>9</v>
      </c>
      <c r="AK33" s="164">
        <v>18000</v>
      </c>
      <c r="AL33" s="27" t="s">
        <v>487</v>
      </c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58"/>
      <c r="BC33" s="158"/>
      <c r="BD33" s="158"/>
      <c r="BE33" s="134"/>
      <c r="BF33" s="224" t="s">
        <v>484</v>
      </c>
      <c r="BG33" s="138">
        <v>24</v>
      </c>
      <c r="BH33" s="159"/>
      <c r="BI33" s="113"/>
      <c r="BJ33" s="113"/>
      <c r="BK33" s="113"/>
      <c r="BL33" s="24"/>
      <c r="BM33" s="81"/>
      <c r="BN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</row>
    <row r="34" spans="2:84" s="12" customFormat="1" ht="60" customHeight="1">
      <c r="B34" s="80"/>
      <c r="C34" s="116">
        <v>20</v>
      </c>
      <c r="D34" s="117"/>
      <c r="E34" s="118">
        <v>175</v>
      </c>
      <c r="F34" s="119" t="s">
        <v>9</v>
      </c>
      <c r="G34" s="120" t="s">
        <v>264</v>
      </c>
      <c r="H34" s="121" t="s">
        <v>30</v>
      </c>
      <c r="I34" s="130" t="s">
        <v>149</v>
      </c>
      <c r="J34" s="122" t="s">
        <v>357</v>
      </c>
      <c r="K34" s="160" t="s">
        <v>358</v>
      </c>
      <c r="L34" s="124" t="s">
        <v>265</v>
      </c>
      <c r="M34" s="125" t="s">
        <v>359</v>
      </c>
      <c r="N34" s="126" t="s">
        <v>298</v>
      </c>
      <c r="O34" s="127" t="s">
        <v>360</v>
      </c>
      <c r="P34" s="126"/>
      <c r="Q34" s="127"/>
      <c r="R34" s="129"/>
      <c r="S34" s="165">
        <v>4</v>
      </c>
      <c r="T34" s="131">
        <v>45819</v>
      </c>
      <c r="U34" s="132">
        <v>21</v>
      </c>
      <c r="V34" s="161">
        <f t="shared" si="0"/>
        <v>12.18</v>
      </c>
      <c r="W34" s="162">
        <f t="shared" si="1"/>
        <v>8.82</v>
      </c>
      <c r="X34" s="163">
        <f t="shared" si="2"/>
        <v>45819</v>
      </c>
      <c r="Y34" s="99">
        <v>30000</v>
      </c>
      <c r="Z34" s="169">
        <v>22500</v>
      </c>
      <c r="AA34" s="166">
        <v>45819</v>
      </c>
      <c r="AB34" s="19">
        <v>42</v>
      </c>
      <c r="AC34" s="30">
        <v>0</v>
      </c>
      <c r="AD34" s="27" t="s">
        <v>446</v>
      </c>
      <c r="AE34" s="23" t="s">
        <v>447</v>
      </c>
      <c r="AF34" s="23" t="s">
        <v>278</v>
      </c>
      <c r="AG34" s="23">
        <v>0</v>
      </c>
      <c r="AH34" s="23">
        <v>0</v>
      </c>
      <c r="AI34" s="104">
        <v>0</v>
      </c>
      <c r="AJ34" s="106">
        <v>10</v>
      </c>
      <c r="AK34" s="164">
        <v>22500</v>
      </c>
      <c r="AL34" s="27" t="s">
        <v>487</v>
      </c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  <c r="BA34" s="133"/>
      <c r="BB34" s="158"/>
      <c r="BC34" s="158"/>
      <c r="BD34" s="158"/>
      <c r="BE34" s="134"/>
      <c r="BF34" s="224" t="s">
        <v>484</v>
      </c>
      <c r="BG34" s="138">
        <v>24</v>
      </c>
      <c r="BH34" s="159"/>
      <c r="BI34" s="113"/>
      <c r="BJ34" s="113"/>
      <c r="BK34" s="113"/>
      <c r="BL34" s="24"/>
      <c r="BM34" s="81"/>
      <c r="BN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</row>
    <row r="35" spans="2:84" s="12" customFormat="1" ht="60" customHeight="1">
      <c r="B35" s="80"/>
      <c r="C35" s="116">
        <v>21</v>
      </c>
      <c r="D35" s="117"/>
      <c r="E35" s="118">
        <v>176</v>
      </c>
      <c r="F35" s="119" t="s">
        <v>9</v>
      </c>
      <c r="G35" s="120" t="s">
        <v>189</v>
      </c>
      <c r="H35" s="121" t="s">
        <v>30</v>
      </c>
      <c r="I35" s="130" t="s">
        <v>149</v>
      </c>
      <c r="J35" s="122" t="s">
        <v>361</v>
      </c>
      <c r="K35" s="160" t="s">
        <v>488</v>
      </c>
      <c r="L35" s="124" t="s">
        <v>265</v>
      </c>
      <c r="M35" s="125" t="s">
        <v>489</v>
      </c>
      <c r="N35" s="126" t="s">
        <v>298</v>
      </c>
      <c r="O35" s="127" t="s">
        <v>492</v>
      </c>
      <c r="P35" s="126"/>
      <c r="Q35" s="127"/>
      <c r="R35" s="129"/>
      <c r="S35" s="165">
        <v>4</v>
      </c>
      <c r="T35" s="131">
        <v>45824</v>
      </c>
      <c r="U35" s="132">
        <v>11</v>
      </c>
      <c r="V35" s="161">
        <f t="shared" si="0"/>
        <v>11</v>
      </c>
      <c r="W35" s="162">
        <f t="shared" si="1"/>
        <v>0</v>
      </c>
      <c r="X35" s="163">
        <f t="shared" si="2"/>
        <v>45824</v>
      </c>
      <c r="Y35" s="99">
        <v>26700</v>
      </c>
      <c r="Z35" s="169">
        <v>19000</v>
      </c>
      <c r="AA35" s="166">
        <v>45819</v>
      </c>
      <c r="AB35" s="19">
        <v>0</v>
      </c>
      <c r="AC35" s="30">
        <v>0.1</v>
      </c>
      <c r="AD35" s="27" t="s">
        <v>490</v>
      </c>
      <c r="AE35" s="23" t="s">
        <v>491</v>
      </c>
      <c r="AF35" s="23" t="s">
        <v>430</v>
      </c>
      <c r="AG35" s="23">
        <v>0</v>
      </c>
      <c r="AH35" s="23">
        <v>0</v>
      </c>
      <c r="AI35" s="104">
        <v>0</v>
      </c>
      <c r="AJ35" s="106" t="s">
        <v>257</v>
      </c>
      <c r="AK35" s="164">
        <v>19000</v>
      </c>
      <c r="AL35" s="27" t="s">
        <v>487</v>
      </c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  <c r="BA35" s="133"/>
      <c r="BB35" s="158"/>
      <c r="BC35" s="158"/>
      <c r="BD35" s="158"/>
      <c r="BE35" s="134"/>
      <c r="BF35" s="224" t="s">
        <v>484</v>
      </c>
      <c r="BG35" s="138">
        <v>0</v>
      </c>
      <c r="BH35" s="159" t="s">
        <v>24</v>
      </c>
      <c r="BI35" s="113" t="s">
        <v>104</v>
      </c>
      <c r="BJ35" s="113" t="s">
        <v>38</v>
      </c>
      <c r="BK35" s="113" t="s">
        <v>68</v>
      </c>
      <c r="BL35" s="24" t="s">
        <v>481</v>
      </c>
      <c r="BM35" s="81"/>
      <c r="BN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 spans="2:84" s="12" customFormat="1" ht="60" customHeight="1">
      <c r="B36" s="80"/>
      <c r="C36" s="116">
        <v>22</v>
      </c>
      <c r="D36" s="117"/>
      <c r="E36" s="118">
        <v>177</v>
      </c>
      <c r="F36" s="119" t="s">
        <v>9</v>
      </c>
      <c r="G36" s="120" t="s">
        <v>7</v>
      </c>
      <c r="H36" s="121"/>
      <c r="I36" s="130" t="s">
        <v>149</v>
      </c>
      <c r="J36" s="122" t="s">
        <v>362</v>
      </c>
      <c r="K36" s="160"/>
      <c r="L36" s="124"/>
      <c r="M36" s="125"/>
      <c r="N36" s="126"/>
      <c r="O36" s="127"/>
      <c r="P36" s="126"/>
      <c r="Q36" s="128"/>
      <c r="R36" s="129"/>
      <c r="S36" s="165"/>
      <c r="T36" s="131">
        <v>44368</v>
      </c>
      <c r="U36" s="132">
        <v>7</v>
      </c>
      <c r="V36" s="161">
        <f t="shared" si="0"/>
        <v>4.13</v>
      </c>
      <c r="W36" s="162">
        <f t="shared" si="1"/>
        <v>2.87</v>
      </c>
      <c r="X36" s="163">
        <f t="shared" si="2"/>
        <v>44368</v>
      </c>
      <c r="Y36" s="99">
        <v>45200</v>
      </c>
      <c r="Z36" s="169"/>
      <c r="AA36" s="167">
        <v>44368</v>
      </c>
      <c r="AB36" s="19">
        <v>41</v>
      </c>
      <c r="AC36" s="30">
        <v>0.1</v>
      </c>
      <c r="AD36" s="27">
        <v>0</v>
      </c>
      <c r="AE36" s="23">
        <v>0</v>
      </c>
      <c r="AF36" s="23">
        <v>0</v>
      </c>
      <c r="AG36" s="23">
        <v>0</v>
      </c>
      <c r="AH36" s="23">
        <v>0</v>
      </c>
      <c r="AI36" s="104">
        <v>0</v>
      </c>
      <c r="AJ36" s="106" t="s">
        <v>254</v>
      </c>
      <c r="AK36" s="164"/>
      <c r="AL36" s="27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3"/>
      <c r="BA36" s="133"/>
      <c r="BB36" s="158"/>
      <c r="BC36" s="158"/>
      <c r="BD36" s="158"/>
      <c r="BE36" s="134"/>
      <c r="BF36" s="224" t="s">
        <v>484</v>
      </c>
      <c r="BG36" s="138">
        <v>0</v>
      </c>
      <c r="BH36" s="159" t="s">
        <v>24</v>
      </c>
      <c r="BI36" s="113" t="s">
        <v>104</v>
      </c>
      <c r="BJ36" s="113" t="s">
        <v>38</v>
      </c>
      <c r="BK36" s="113" t="s">
        <v>68</v>
      </c>
      <c r="BL36" s="24" t="s">
        <v>482</v>
      </c>
      <c r="BM36" s="81"/>
      <c r="BN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 spans="2:84" s="12" customFormat="1" ht="60" customHeight="1">
      <c r="B37" s="80"/>
      <c r="C37" s="116">
        <v>23</v>
      </c>
      <c r="D37" s="117"/>
      <c r="E37" s="118">
        <v>178</v>
      </c>
      <c r="F37" s="119" t="s">
        <v>11</v>
      </c>
      <c r="G37" s="120" t="s">
        <v>264</v>
      </c>
      <c r="H37" s="121"/>
      <c r="I37" s="130" t="s">
        <v>150</v>
      </c>
      <c r="J37" s="122" t="s">
        <v>363</v>
      </c>
      <c r="K37" s="160" t="s">
        <v>364</v>
      </c>
      <c r="L37" s="124" t="s">
        <v>265</v>
      </c>
      <c r="M37" s="125" t="s">
        <v>365</v>
      </c>
      <c r="N37" s="126">
        <v>73</v>
      </c>
      <c r="O37" s="127" t="s">
        <v>366</v>
      </c>
      <c r="P37" s="126"/>
      <c r="Q37" s="128"/>
      <c r="R37" s="129"/>
      <c r="S37" s="165"/>
      <c r="T37" s="131">
        <v>45825</v>
      </c>
      <c r="U37" s="132">
        <v>276</v>
      </c>
      <c r="V37" s="161">
        <f t="shared" si="0"/>
        <v>0</v>
      </c>
      <c r="W37" s="162">
        <f t="shared" si="1"/>
        <v>276</v>
      </c>
      <c r="X37" s="163">
        <f t="shared" si="2"/>
        <v>45825</v>
      </c>
      <c r="Y37" s="99">
        <v>0</v>
      </c>
      <c r="Z37" s="169"/>
      <c r="AA37" s="167">
        <v>45823</v>
      </c>
      <c r="AB37" s="19">
        <v>100</v>
      </c>
      <c r="AC37" s="30">
        <v>0</v>
      </c>
      <c r="AD37" s="27" t="s">
        <v>449</v>
      </c>
      <c r="AE37" s="23" t="s">
        <v>448</v>
      </c>
      <c r="AF37" s="23" t="s">
        <v>498</v>
      </c>
      <c r="AG37" s="23">
        <v>0</v>
      </c>
      <c r="AH37" s="23">
        <v>0</v>
      </c>
      <c r="AI37" s="104">
        <v>0</v>
      </c>
      <c r="AJ37" s="106" t="s">
        <v>252</v>
      </c>
      <c r="AK37" s="164"/>
      <c r="AL37" s="27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  <c r="BA37" s="133"/>
      <c r="BB37" s="158"/>
      <c r="BC37" s="158"/>
      <c r="BD37" s="158"/>
      <c r="BE37" s="134"/>
      <c r="BF37" s="224" t="s">
        <v>484</v>
      </c>
      <c r="BG37" s="138">
        <v>24</v>
      </c>
      <c r="BH37" s="159"/>
      <c r="BI37" s="113"/>
      <c r="BJ37" s="113"/>
      <c r="BK37" s="113"/>
      <c r="BL37" s="24"/>
      <c r="BM37" s="81"/>
      <c r="BN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</row>
    <row r="38" spans="2:84" s="12" customFormat="1" ht="60" customHeight="1">
      <c r="B38" s="80"/>
      <c r="C38" s="116">
        <v>24</v>
      </c>
      <c r="D38" s="117"/>
      <c r="E38" s="118">
        <v>179</v>
      </c>
      <c r="F38" s="119" t="s">
        <v>9</v>
      </c>
      <c r="G38" s="120" t="s">
        <v>267</v>
      </c>
      <c r="H38" s="121" t="s">
        <v>29</v>
      </c>
      <c r="I38" s="130" t="s">
        <v>149</v>
      </c>
      <c r="J38" s="122" t="s">
        <v>367</v>
      </c>
      <c r="K38" s="123" t="s">
        <v>368</v>
      </c>
      <c r="L38" s="124" t="s">
        <v>265</v>
      </c>
      <c r="M38" s="125" t="s">
        <v>369</v>
      </c>
      <c r="N38" s="126" t="s">
        <v>298</v>
      </c>
      <c r="O38" s="127" t="s">
        <v>370</v>
      </c>
      <c r="P38" s="126"/>
      <c r="Q38" s="128"/>
      <c r="R38" s="129"/>
      <c r="S38" s="165">
        <v>4</v>
      </c>
      <c r="T38" s="131">
        <v>45819</v>
      </c>
      <c r="U38" s="132">
        <v>9</v>
      </c>
      <c r="V38" s="161">
        <f t="shared" si="0"/>
        <v>4.5</v>
      </c>
      <c r="W38" s="162">
        <f t="shared" si="1"/>
        <v>4.5</v>
      </c>
      <c r="X38" s="163">
        <f t="shared" si="2"/>
        <v>45819</v>
      </c>
      <c r="Y38" s="99">
        <v>25600</v>
      </c>
      <c r="Z38" s="169">
        <v>19000</v>
      </c>
      <c r="AA38" s="167">
        <v>45819</v>
      </c>
      <c r="AB38" s="19">
        <v>50</v>
      </c>
      <c r="AC38" s="30">
        <v>0.1</v>
      </c>
      <c r="AD38" s="27" t="s">
        <v>450</v>
      </c>
      <c r="AE38" s="23" t="s">
        <v>451</v>
      </c>
      <c r="AF38" s="23" t="s">
        <v>452</v>
      </c>
      <c r="AG38" s="23" t="s">
        <v>280</v>
      </c>
      <c r="AH38" s="23" t="s">
        <v>453</v>
      </c>
      <c r="AI38" s="104">
        <v>0</v>
      </c>
      <c r="AJ38" s="106" t="s">
        <v>256</v>
      </c>
      <c r="AK38" s="164">
        <v>19000</v>
      </c>
      <c r="AL38" s="27" t="s">
        <v>487</v>
      </c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58"/>
      <c r="BC38" s="158"/>
      <c r="BD38" s="158"/>
      <c r="BE38" s="134"/>
      <c r="BF38" s="224" t="s">
        <v>484</v>
      </c>
      <c r="BG38" s="138">
        <v>24</v>
      </c>
      <c r="BH38" s="159"/>
      <c r="BI38" s="113"/>
      <c r="BJ38" s="113"/>
      <c r="BK38" s="113"/>
      <c r="BL38" s="24"/>
      <c r="BM38" s="81"/>
      <c r="BN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</row>
    <row r="39" spans="2:84" s="12" customFormat="1" ht="60" customHeight="1">
      <c r="B39" s="80"/>
      <c r="C39" s="116">
        <v>25</v>
      </c>
      <c r="D39" s="117"/>
      <c r="E39" s="118">
        <v>209</v>
      </c>
      <c r="F39" s="119" t="s">
        <v>9</v>
      </c>
      <c r="G39" s="120" t="s">
        <v>264</v>
      </c>
      <c r="H39" s="121" t="s">
        <v>29</v>
      </c>
      <c r="I39" s="130" t="s">
        <v>154</v>
      </c>
      <c r="J39" s="122" t="s">
        <v>371</v>
      </c>
      <c r="K39" s="123" t="s">
        <v>372</v>
      </c>
      <c r="L39" s="124" t="s">
        <v>265</v>
      </c>
      <c r="M39" s="125" t="s">
        <v>373</v>
      </c>
      <c r="N39" s="126">
        <v>73</v>
      </c>
      <c r="O39" s="127" t="s">
        <v>374</v>
      </c>
      <c r="P39" s="126"/>
      <c r="Q39" s="128"/>
      <c r="R39" s="129"/>
      <c r="S39" s="165">
        <v>4</v>
      </c>
      <c r="T39" s="131">
        <v>45823</v>
      </c>
      <c r="U39" s="132">
        <v>67</v>
      </c>
      <c r="V39" s="161">
        <f t="shared" si="0"/>
        <v>51.59</v>
      </c>
      <c r="W39" s="162">
        <f t="shared" si="1"/>
        <v>15.409999999999997</v>
      </c>
      <c r="X39" s="163">
        <f t="shared" si="2"/>
        <v>45823</v>
      </c>
      <c r="Y39" s="99">
        <v>29300</v>
      </c>
      <c r="Z39" s="169">
        <v>21000</v>
      </c>
      <c r="AA39" s="167">
        <v>45819</v>
      </c>
      <c r="AB39" s="19">
        <v>23</v>
      </c>
      <c r="AC39" s="30">
        <v>0.1</v>
      </c>
      <c r="AD39" s="27" t="s">
        <v>454</v>
      </c>
      <c r="AE39" s="23" t="s">
        <v>455</v>
      </c>
      <c r="AF39" s="23" t="s">
        <v>277</v>
      </c>
      <c r="AG39" s="23">
        <v>0</v>
      </c>
      <c r="AH39" s="23">
        <v>0</v>
      </c>
      <c r="AI39" s="104">
        <v>0</v>
      </c>
      <c r="AJ39" s="106" t="s">
        <v>255</v>
      </c>
      <c r="AK39" s="164">
        <v>21000</v>
      </c>
      <c r="AL39" s="27" t="s">
        <v>487</v>
      </c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  <c r="BA39" s="133"/>
      <c r="BB39" s="158"/>
      <c r="BC39" s="158"/>
      <c r="BD39" s="158"/>
      <c r="BE39" s="134"/>
      <c r="BF39" s="224" t="s">
        <v>484</v>
      </c>
      <c r="BG39" s="138">
        <v>24</v>
      </c>
      <c r="BH39" s="159"/>
      <c r="BI39" s="113"/>
      <c r="BJ39" s="113"/>
      <c r="BK39" s="113"/>
      <c r="BL39" s="24"/>
      <c r="BM39" s="81"/>
      <c r="BN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</row>
    <row r="40" spans="2:84" s="12" customFormat="1" ht="60" customHeight="1">
      <c r="B40" s="80"/>
      <c r="C40" s="116">
        <v>26</v>
      </c>
      <c r="D40" s="117"/>
      <c r="E40" s="118">
        <v>210</v>
      </c>
      <c r="F40" s="119" t="s">
        <v>9</v>
      </c>
      <c r="G40" s="120" t="s">
        <v>264</v>
      </c>
      <c r="H40" s="121" t="s">
        <v>29</v>
      </c>
      <c r="I40" s="130" t="s">
        <v>150</v>
      </c>
      <c r="J40" s="122" t="s">
        <v>375</v>
      </c>
      <c r="K40" s="123" t="s">
        <v>376</v>
      </c>
      <c r="L40" s="124" t="s">
        <v>265</v>
      </c>
      <c r="M40" s="125" t="s">
        <v>377</v>
      </c>
      <c r="N40" s="126">
        <v>73</v>
      </c>
      <c r="O40" s="127" t="s">
        <v>378</v>
      </c>
      <c r="P40" s="126"/>
      <c r="Q40" s="128"/>
      <c r="R40" s="129"/>
      <c r="S40" s="165">
        <v>4</v>
      </c>
      <c r="T40" s="131">
        <v>45820</v>
      </c>
      <c r="U40" s="132">
        <v>49</v>
      </c>
      <c r="V40" s="161">
        <f t="shared" si="0"/>
        <v>7.8400000000000034</v>
      </c>
      <c r="W40" s="162">
        <f t="shared" si="1"/>
        <v>41.16</v>
      </c>
      <c r="X40" s="163">
        <f t="shared" si="2"/>
        <v>45820</v>
      </c>
      <c r="Y40" s="99">
        <v>39500</v>
      </c>
      <c r="Z40" s="169">
        <v>32000</v>
      </c>
      <c r="AA40" s="167">
        <v>45819</v>
      </c>
      <c r="AB40" s="19">
        <v>84</v>
      </c>
      <c r="AC40" s="30">
        <v>0.2</v>
      </c>
      <c r="AD40" s="27" t="s">
        <v>456</v>
      </c>
      <c r="AE40" s="23" t="s">
        <v>457</v>
      </c>
      <c r="AF40" s="23" t="s">
        <v>458</v>
      </c>
      <c r="AG40" s="23" t="s">
        <v>258</v>
      </c>
      <c r="AH40" s="23" t="s">
        <v>254</v>
      </c>
      <c r="AI40" s="104">
        <v>0</v>
      </c>
      <c r="AJ40" s="106" t="s">
        <v>258</v>
      </c>
      <c r="AK40" s="164">
        <v>32000</v>
      </c>
      <c r="AL40" s="27" t="s">
        <v>487</v>
      </c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58"/>
      <c r="BC40" s="158"/>
      <c r="BD40" s="158"/>
      <c r="BE40" s="134"/>
      <c r="BF40" s="224" t="s">
        <v>484</v>
      </c>
      <c r="BG40" s="138">
        <v>24</v>
      </c>
      <c r="BH40" s="159"/>
      <c r="BI40" s="113"/>
      <c r="BJ40" s="113"/>
      <c r="BK40" s="113"/>
      <c r="BL40" s="24"/>
      <c r="BM40" s="81"/>
      <c r="BN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</row>
    <row r="41" spans="2:84" s="12" customFormat="1" ht="60" customHeight="1">
      <c r="B41" s="80"/>
      <c r="C41" s="116">
        <v>27</v>
      </c>
      <c r="D41" s="117"/>
      <c r="E41" s="118">
        <v>211</v>
      </c>
      <c r="F41" s="119" t="s">
        <v>9</v>
      </c>
      <c r="G41" s="120" t="s">
        <v>267</v>
      </c>
      <c r="H41" s="121" t="s">
        <v>29</v>
      </c>
      <c r="I41" s="130" t="s">
        <v>150</v>
      </c>
      <c r="J41" s="122" t="s">
        <v>379</v>
      </c>
      <c r="K41" s="123" t="s">
        <v>380</v>
      </c>
      <c r="L41" s="124" t="s">
        <v>265</v>
      </c>
      <c r="M41" s="125" t="s">
        <v>381</v>
      </c>
      <c r="N41" s="126">
        <v>73</v>
      </c>
      <c r="O41" s="127" t="s">
        <v>266</v>
      </c>
      <c r="P41" s="126"/>
      <c r="Q41" s="128"/>
      <c r="R41" s="129"/>
      <c r="S41" s="165">
        <v>4</v>
      </c>
      <c r="T41" s="131">
        <v>45820</v>
      </c>
      <c r="U41" s="132">
        <v>51</v>
      </c>
      <c r="V41" s="161">
        <f t="shared" si="0"/>
        <v>50.49</v>
      </c>
      <c r="W41" s="162">
        <f t="shared" si="1"/>
        <v>0.50999999999999801</v>
      </c>
      <c r="X41" s="163">
        <f t="shared" si="2"/>
        <v>45820</v>
      </c>
      <c r="Y41" s="99">
        <v>33400</v>
      </c>
      <c r="Z41" s="169">
        <v>17500</v>
      </c>
      <c r="AA41" s="167">
        <v>45819</v>
      </c>
      <c r="AB41" s="19">
        <v>1</v>
      </c>
      <c r="AC41" s="30">
        <v>0</v>
      </c>
      <c r="AD41" s="27" t="s">
        <v>459</v>
      </c>
      <c r="AE41" s="23" t="s">
        <v>275</v>
      </c>
      <c r="AF41" s="23" t="s">
        <v>460</v>
      </c>
      <c r="AG41" s="23">
        <v>0</v>
      </c>
      <c r="AH41" s="23" t="s">
        <v>461</v>
      </c>
      <c r="AI41" s="104">
        <v>0</v>
      </c>
      <c r="AJ41" s="106" t="s">
        <v>255</v>
      </c>
      <c r="AK41" s="164">
        <v>17500</v>
      </c>
      <c r="AL41" s="27" t="s">
        <v>487</v>
      </c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3"/>
      <c r="BA41" s="133"/>
      <c r="BB41" s="158"/>
      <c r="BC41" s="158"/>
      <c r="BD41" s="158"/>
      <c r="BE41" s="134"/>
      <c r="BF41" s="224" t="s">
        <v>484</v>
      </c>
      <c r="BG41" s="138">
        <v>24</v>
      </c>
      <c r="BH41" s="159"/>
      <c r="BI41" s="113"/>
      <c r="BJ41" s="113"/>
      <c r="BK41" s="113"/>
      <c r="BL41" s="24"/>
      <c r="BM41" s="81"/>
      <c r="BN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</row>
    <row r="42" spans="2:84" s="12" customFormat="1" ht="60" customHeight="1">
      <c r="B42" s="80"/>
      <c r="C42" s="116">
        <v>28</v>
      </c>
      <c r="D42" s="117"/>
      <c r="E42" s="118">
        <v>230</v>
      </c>
      <c r="F42" s="119" t="s">
        <v>9</v>
      </c>
      <c r="G42" s="120" t="s">
        <v>7</v>
      </c>
      <c r="H42" s="121"/>
      <c r="I42" s="130" t="s">
        <v>154</v>
      </c>
      <c r="J42" s="122" t="s">
        <v>382</v>
      </c>
      <c r="K42" s="123"/>
      <c r="L42" s="124"/>
      <c r="M42" s="125"/>
      <c r="N42" s="126"/>
      <c r="O42" s="127"/>
      <c r="P42" s="126"/>
      <c r="Q42" s="128"/>
      <c r="R42" s="129"/>
      <c r="S42" s="165"/>
      <c r="T42" s="131">
        <v>44375</v>
      </c>
      <c r="U42" s="132">
        <v>104</v>
      </c>
      <c r="V42" s="161">
        <f t="shared" si="0"/>
        <v>62.4</v>
      </c>
      <c r="W42" s="162">
        <f t="shared" si="1"/>
        <v>41.6</v>
      </c>
      <c r="X42" s="163">
        <f t="shared" si="2"/>
        <v>44375</v>
      </c>
      <c r="Y42" s="99">
        <v>49700</v>
      </c>
      <c r="Z42" s="169"/>
      <c r="AA42" s="167">
        <v>44375</v>
      </c>
      <c r="AB42" s="19">
        <v>40</v>
      </c>
      <c r="AC42" s="30">
        <v>0.1</v>
      </c>
      <c r="AD42" s="27">
        <v>0</v>
      </c>
      <c r="AE42" s="23">
        <v>0</v>
      </c>
      <c r="AF42" s="23">
        <v>0</v>
      </c>
      <c r="AG42" s="23">
        <v>0</v>
      </c>
      <c r="AH42" s="23">
        <v>0</v>
      </c>
      <c r="AI42" s="104">
        <v>0</v>
      </c>
      <c r="AJ42" s="106" t="s">
        <v>254</v>
      </c>
      <c r="AK42" s="164"/>
      <c r="AL42" s="27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  <c r="BA42" s="133"/>
      <c r="BB42" s="158"/>
      <c r="BC42" s="158"/>
      <c r="BD42" s="158"/>
      <c r="BE42" s="134"/>
      <c r="BF42" s="224" t="s">
        <v>484</v>
      </c>
      <c r="BG42" s="138">
        <v>0</v>
      </c>
      <c r="BH42" s="159" t="s">
        <v>24</v>
      </c>
      <c r="BI42" s="113" t="s">
        <v>104</v>
      </c>
      <c r="BJ42" s="113" t="s">
        <v>38</v>
      </c>
      <c r="BK42" s="113" t="s">
        <v>68</v>
      </c>
      <c r="BL42" s="24" t="s">
        <v>483</v>
      </c>
      <c r="BM42" s="81"/>
      <c r="BN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</row>
    <row r="43" spans="2:84" s="12" customFormat="1" ht="60" customHeight="1">
      <c r="B43" s="80"/>
      <c r="C43" s="116">
        <v>29</v>
      </c>
      <c r="D43" s="117"/>
      <c r="E43" s="118">
        <v>234</v>
      </c>
      <c r="F43" s="119" t="s">
        <v>9</v>
      </c>
      <c r="G43" s="120" t="s">
        <v>264</v>
      </c>
      <c r="H43" s="121" t="s">
        <v>30</v>
      </c>
      <c r="I43" s="130" t="s">
        <v>149</v>
      </c>
      <c r="J43" s="122" t="s">
        <v>383</v>
      </c>
      <c r="K43" s="123" t="s">
        <v>384</v>
      </c>
      <c r="L43" s="124" t="s">
        <v>265</v>
      </c>
      <c r="M43" s="125" t="s">
        <v>385</v>
      </c>
      <c r="N43" s="126" t="s">
        <v>298</v>
      </c>
      <c r="O43" s="127" t="s">
        <v>386</v>
      </c>
      <c r="P43" s="126"/>
      <c r="Q43" s="128"/>
      <c r="R43" s="129"/>
      <c r="S43" s="165">
        <v>4</v>
      </c>
      <c r="T43" s="131">
        <v>45820</v>
      </c>
      <c r="U43" s="132">
        <v>10</v>
      </c>
      <c r="V43" s="161">
        <f t="shared" si="0"/>
        <v>9.8000000000000007</v>
      </c>
      <c r="W43" s="162">
        <f t="shared" si="1"/>
        <v>0.19999999999999929</v>
      </c>
      <c r="X43" s="163">
        <f t="shared" si="2"/>
        <v>45820</v>
      </c>
      <c r="Y43" s="99">
        <v>29900</v>
      </c>
      <c r="Z43" s="169">
        <v>22000</v>
      </c>
      <c r="AA43" s="167">
        <v>45819</v>
      </c>
      <c r="AB43" s="19">
        <v>2</v>
      </c>
      <c r="AC43" s="30">
        <v>0</v>
      </c>
      <c r="AD43" s="27" t="s">
        <v>462</v>
      </c>
      <c r="AE43" s="23" t="s">
        <v>412</v>
      </c>
      <c r="AF43" s="23" t="s">
        <v>463</v>
      </c>
      <c r="AG43" s="23" t="s">
        <v>259</v>
      </c>
      <c r="AH43" s="23" t="s">
        <v>254</v>
      </c>
      <c r="AI43" s="104">
        <v>0</v>
      </c>
      <c r="AJ43" s="106" t="s">
        <v>273</v>
      </c>
      <c r="AK43" s="164">
        <v>22000</v>
      </c>
      <c r="AL43" s="27" t="s">
        <v>487</v>
      </c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  <c r="BA43" s="133"/>
      <c r="BB43" s="158"/>
      <c r="BC43" s="158"/>
      <c r="BD43" s="158"/>
      <c r="BE43" s="134"/>
      <c r="BF43" s="224" t="s">
        <v>484</v>
      </c>
      <c r="BG43" s="138">
        <v>24</v>
      </c>
      <c r="BH43" s="159"/>
      <c r="BI43" s="113"/>
      <c r="BJ43" s="113"/>
      <c r="BK43" s="113"/>
      <c r="BL43" s="24"/>
      <c r="BM43" s="81"/>
      <c r="BN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</row>
    <row r="44" spans="2:84" s="12" customFormat="1" ht="60" customHeight="1">
      <c r="B44" s="80"/>
      <c r="C44" s="116">
        <v>30</v>
      </c>
      <c r="D44" s="117"/>
      <c r="E44" s="118">
        <v>239</v>
      </c>
      <c r="F44" s="119" t="s">
        <v>9</v>
      </c>
      <c r="G44" s="120" t="s">
        <v>267</v>
      </c>
      <c r="H44" s="121" t="s">
        <v>29</v>
      </c>
      <c r="I44" s="130" t="s">
        <v>150</v>
      </c>
      <c r="J44" s="122" t="s">
        <v>387</v>
      </c>
      <c r="K44" s="123" t="s">
        <v>388</v>
      </c>
      <c r="L44" s="124" t="s">
        <v>265</v>
      </c>
      <c r="M44" s="125" t="s">
        <v>389</v>
      </c>
      <c r="N44" s="126">
        <v>73</v>
      </c>
      <c r="O44" s="127" t="s">
        <v>390</v>
      </c>
      <c r="P44" s="126"/>
      <c r="Q44" s="128"/>
      <c r="R44" s="129"/>
      <c r="S44" s="165">
        <v>4</v>
      </c>
      <c r="T44" s="131">
        <v>45820</v>
      </c>
      <c r="U44" s="132">
        <v>64</v>
      </c>
      <c r="V44" s="161">
        <f t="shared" si="0"/>
        <v>53.12</v>
      </c>
      <c r="W44" s="162">
        <f t="shared" si="1"/>
        <v>10.880000000000003</v>
      </c>
      <c r="X44" s="163">
        <f t="shared" si="2"/>
        <v>45820</v>
      </c>
      <c r="Y44" s="99">
        <v>33500</v>
      </c>
      <c r="Z44" s="169">
        <v>22000</v>
      </c>
      <c r="AA44" s="167">
        <v>45819</v>
      </c>
      <c r="AB44" s="19">
        <v>17</v>
      </c>
      <c r="AC44" s="30">
        <v>0.1</v>
      </c>
      <c r="AD44" s="27" t="s">
        <v>464</v>
      </c>
      <c r="AE44" s="23" t="s">
        <v>465</v>
      </c>
      <c r="AF44" s="23" t="s">
        <v>466</v>
      </c>
      <c r="AG44" s="23" t="s">
        <v>453</v>
      </c>
      <c r="AH44" s="23" t="s">
        <v>250</v>
      </c>
      <c r="AI44" s="104">
        <v>0</v>
      </c>
      <c r="AJ44" s="106" t="s">
        <v>255</v>
      </c>
      <c r="AK44" s="164">
        <v>22000</v>
      </c>
      <c r="AL44" s="27" t="s">
        <v>487</v>
      </c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3"/>
      <c r="AZ44" s="133"/>
      <c r="BA44" s="133"/>
      <c r="BB44" s="158"/>
      <c r="BC44" s="158"/>
      <c r="BD44" s="158"/>
      <c r="BE44" s="134"/>
      <c r="BF44" s="224" t="s">
        <v>484</v>
      </c>
      <c r="BG44" s="138">
        <v>24</v>
      </c>
      <c r="BH44" s="159"/>
      <c r="BI44" s="113"/>
      <c r="BJ44" s="113"/>
      <c r="BK44" s="113"/>
      <c r="BL44" s="24"/>
      <c r="BM44" s="81"/>
      <c r="BN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</row>
    <row r="45" spans="2:84" s="12" customFormat="1" ht="60" customHeight="1">
      <c r="B45" s="80"/>
      <c r="C45" s="116">
        <v>31</v>
      </c>
      <c r="D45" s="117"/>
      <c r="E45" s="118">
        <v>307</v>
      </c>
      <c r="F45" s="119" t="s">
        <v>9</v>
      </c>
      <c r="G45" s="120" t="s">
        <v>264</v>
      </c>
      <c r="H45" s="121" t="s">
        <v>30</v>
      </c>
      <c r="I45" s="130" t="s">
        <v>154</v>
      </c>
      <c r="J45" s="122" t="s">
        <v>391</v>
      </c>
      <c r="K45" s="160" t="s">
        <v>392</v>
      </c>
      <c r="L45" s="124" t="s">
        <v>265</v>
      </c>
      <c r="M45" s="125" t="s">
        <v>393</v>
      </c>
      <c r="N45" s="126">
        <v>73</v>
      </c>
      <c r="O45" s="127" t="s">
        <v>394</v>
      </c>
      <c r="P45" s="126"/>
      <c r="Q45" s="128"/>
      <c r="R45" s="129"/>
      <c r="S45" s="165">
        <v>4</v>
      </c>
      <c r="T45" s="131">
        <v>45820</v>
      </c>
      <c r="U45" s="132">
        <v>233</v>
      </c>
      <c r="V45" s="161">
        <f t="shared" si="0"/>
        <v>76.889999999999986</v>
      </c>
      <c r="W45" s="162">
        <f t="shared" si="1"/>
        <v>156.11000000000001</v>
      </c>
      <c r="X45" s="163">
        <f t="shared" si="2"/>
        <v>45820</v>
      </c>
      <c r="Y45" s="99">
        <v>32900</v>
      </c>
      <c r="Z45" s="169">
        <v>16000</v>
      </c>
      <c r="AA45" s="166">
        <v>45819</v>
      </c>
      <c r="AB45" s="19">
        <v>67</v>
      </c>
      <c r="AC45" s="30">
        <v>0.3</v>
      </c>
      <c r="AD45" s="27" t="s">
        <v>467</v>
      </c>
      <c r="AE45" s="23">
        <v>102</v>
      </c>
      <c r="AF45" s="23" t="s">
        <v>468</v>
      </c>
      <c r="AG45" s="23" t="s">
        <v>254</v>
      </c>
      <c r="AH45" s="23" t="s">
        <v>273</v>
      </c>
      <c r="AI45" s="104">
        <v>0</v>
      </c>
      <c r="AJ45" s="106" t="s">
        <v>280</v>
      </c>
      <c r="AK45" s="164">
        <v>16000</v>
      </c>
      <c r="AL45" s="27" t="s">
        <v>487</v>
      </c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3"/>
      <c r="AZ45" s="133"/>
      <c r="BA45" s="133"/>
      <c r="BB45" s="158"/>
      <c r="BC45" s="158"/>
      <c r="BD45" s="158"/>
      <c r="BE45" s="134"/>
      <c r="BF45" s="224" t="s">
        <v>484</v>
      </c>
      <c r="BG45" s="138">
        <v>24</v>
      </c>
      <c r="BH45" s="159"/>
      <c r="BI45" s="113"/>
      <c r="BJ45" s="113"/>
      <c r="BK45" s="113"/>
      <c r="BL45" s="24"/>
      <c r="BM45" s="81"/>
      <c r="BN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</row>
    <row r="46" spans="2:84" s="12" customFormat="1" ht="60" customHeight="1">
      <c r="B46" s="80"/>
      <c r="C46" s="116">
        <v>32</v>
      </c>
      <c r="D46" s="117"/>
      <c r="E46" s="118">
        <v>344</v>
      </c>
      <c r="F46" s="119" t="s">
        <v>9</v>
      </c>
      <c r="G46" s="120" t="s">
        <v>264</v>
      </c>
      <c r="H46" s="121" t="s">
        <v>19</v>
      </c>
      <c r="I46" s="130" t="s">
        <v>154</v>
      </c>
      <c r="J46" s="122" t="s">
        <v>395</v>
      </c>
      <c r="K46" s="160" t="s">
        <v>396</v>
      </c>
      <c r="L46" s="124" t="s">
        <v>265</v>
      </c>
      <c r="M46" s="125" t="s">
        <v>397</v>
      </c>
      <c r="N46" s="126">
        <v>73</v>
      </c>
      <c r="O46" s="127" t="s">
        <v>268</v>
      </c>
      <c r="P46" s="126"/>
      <c r="Q46" s="128"/>
      <c r="R46" s="129"/>
      <c r="S46" s="165">
        <v>4</v>
      </c>
      <c r="T46" s="131">
        <v>45821</v>
      </c>
      <c r="U46" s="132">
        <v>209</v>
      </c>
      <c r="V46" s="161">
        <f t="shared" si="0"/>
        <v>100.32</v>
      </c>
      <c r="W46" s="162">
        <f t="shared" si="1"/>
        <v>108.68</v>
      </c>
      <c r="X46" s="163">
        <f t="shared" si="2"/>
        <v>45821</v>
      </c>
      <c r="Y46" s="99">
        <v>12200</v>
      </c>
      <c r="Z46" s="169">
        <v>0</v>
      </c>
      <c r="AA46" s="167">
        <v>45819</v>
      </c>
      <c r="AB46" s="19">
        <v>52</v>
      </c>
      <c r="AC46" s="30">
        <v>0.1</v>
      </c>
      <c r="AD46" s="27" t="s">
        <v>469</v>
      </c>
      <c r="AE46" s="23" t="s">
        <v>274</v>
      </c>
      <c r="AF46" s="23" t="s">
        <v>274</v>
      </c>
      <c r="AG46" s="23" t="s">
        <v>257</v>
      </c>
      <c r="AH46" s="23" t="s">
        <v>261</v>
      </c>
      <c r="AI46" s="104">
        <v>0</v>
      </c>
      <c r="AJ46" s="106" t="s">
        <v>258</v>
      </c>
      <c r="AK46" s="164">
        <v>0</v>
      </c>
      <c r="AL46" s="27" t="s">
        <v>487</v>
      </c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  <c r="BA46" s="133"/>
      <c r="BB46" s="158"/>
      <c r="BC46" s="158"/>
      <c r="BD46" s="158"/>
      <c r="BE46" s="134"/>
      <c r="BF46" s="224" t="s">
        <v>484</v>
      </c>
      <c r="BG46" s="138">
        <v>24</v>
      </c>
      <c r="BH46" s="159"/>
      <c r="BI46" s="113"/>
      <c r="BJ46" s="113"/>
      <c r="BK46" s="113"/>
      <c r="BL46" s="24"/>
      <c r="BM46" s="81"/>
      <c r="BN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</row>
    <row r="47" spans="2:84" s="12" customFormat="1" ht="60" customHeight="1">
      <c r="B47" s="80"/>
      <c r="C47" s="116">
        <v>33</v>
      </c>
      <c r="D47" s="117"/>
      <c r="E47" s="118">
        <v>345</v>
      </c>
      <c r="F47" s="119" t="s">
        <v>9</v>
      </c>
      <c r="G47" s="120" t="s">
        <v>267</v>
      </c>
      <c r="H47" s="121" t="s">
        <v>29</v>
      </c>
      <c r="I47" s="130" t="s">
        <v>154</v>
      </c>
      <c r="J47" s="122" t="s">
        <v>398</v>
      </c>
      <c r="K47" s="160" t="s">
        <v>399</v>
      </c>
      <c r="L47" s="124" t="s">
        <v>265</v>
      </c>
      <c r="M47" s="125" t="s">
        <v>400</v>
      </c>
      <c r="N47" s="126">
        <v>73</v>
      </c>
      <c r="O47" s="127" t="s">
        <v>401</v>
      </c>
      <c r="P47" s="126"/>
      <c r="Q47" s="128"/>
      <c r="R47" s="129"/>
      <c r="S47" s="165">
        <v>4</v>
      </c>
      <c r="T47" s="131">
        <v>45820</v>
      </c>
      <c r="U47" s="132">
        <v>34</v>
      </c>
      <c r="V47" s="161">
        <f t="shared" si="0"/>
        <v>34</v>
      </c>
      <c r="W47" s="162">
        <f t="shared" si="1"/>
        <v>0</v>
      </c>
      <c r="X47" s="163">
        <f t="shared" si="2"/>
        <v>45820</v>
      </c>
      <c r="Y47" s="99">
        <v>24600</v>
      </c>
      <c r="Z47" s="169">
        <v>12000</v>
      </c>
      <c r="AA47" s="166">
        <v>45819</v>
      </c>
      <c r="AB47" s="19">
        <v>0</v>
      </c>
      <c r="AC47" s="30">
        <v>0</v>
      </c>
      <c r="AD47" s="27" t="s">
        <v>470</v>
      </c>
      <c r="AE47" s="23" t="s">
        <v>471</v>
      </c>
      <c r="AF47" s="23" t="s">
        <v>472</v>
      </c>
      <c r="AG47" s="23" t="s">
        <v>256</v>
      </c>
      <c r="AH47" s="23" t="s">
        <v>453</v>
      </c>
      <c r="AI47" s="104">
        <v>0</v>
      </c>
      <c r="AJ47" s="106">
        <v>11</v>
      </c>
      <c r="AK47" s="164">
        <v>12000</v>
      </c>
      <c r="AL47" s="27" t="s">
        <v>487</v>
      </c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  <c r="BA47" s="133"/>
      <c r="BB47" s="158"/>
      <c r="BC47" s="158"/>
      <c r="BD47" s="158"/>
      <c r="BE47" s="134"/>
      <c r="BF47" s="224" t="s">
        <v>484</v>
      </c>
      <c r="BG47" s="138">
        <v>24</v>
      </c>
      <c r="BH47" s="159"/>
      <c r="BI47" s="113"/>
      <c r="BJ47" s="113"/>
      <c r="BK47" s="113"/>
      <c r="BL47" s="24"/>
      <c r="BM47" s="81"/>
      <c r="BN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</row>
    <row r="48" spans="2:84" s="12" customFormat="1" ht="60" customHeight="1">
      <c r="B48" s="80"/>
      <c r="C48" s="116">
        <v>34</v>
      </c>
      <c r="D48" s="117"/>
      <c r="E48" s="118">
        <v>346</v>
      </c>
      <c r="F48" s="119" t="s">
        <v>9</v>
      </c>
      <c r="G48" s="120" t="s">
        <v>264</v>
      </c>
      <c r="H48" s="121" t="s">
        <v>29</v>
      </c>
      <c r="I48" s="130" t="s">
        <v>150</v>
      </c>
      <c r="J48" s="122" t="s">
        <v>402</v>
      </c>
      <c r="K48" s="160" t="s">
        <v>403</v>
      </c>
      <c r="L48" s="124" t="s">
        <v>265</v>
      </c>
      <c r="M48" s="125" t="s">
        <v>404</v>
      </c>
      <c r="N48" s="126">
        <v>73</v>
      </c>
      <c r="O48" s="127" t="s">
        <v>405</v>
      </c>
      <c r="P48" s="126"/>
      <c r="Q48" s="128"/>
      <c r="R48" s="129"/>
      <c r="S48" s="165">
        <v>4</v>
      </c>
      <c r="T48" s="131">
        <v>45819</v>
      </c>
      <c r="U48" s="132">
        <v>95</v>
      </c>
      <c r="V48" s="161">
        <f t="shared" si="0"/>
        <v>77.900000000000006</v>
      </c>
      <c r="W48" s="162">
        <f t="shared" si="1"/>
        <v>17.099999999999994</v>
      </c>
      <c r="X48" s="163">
        <f t="shared" si="2"/>
        <v>45819</v>
      </c>
      <c r="Y48" s="99">
        <v>35200</v>
      </c>
      <c r="Z48" s="169">
        <v>24000</v>
      </c>
      <c r="AA48" s="167">
        <v>45819</v>
      </c>
      <c r="AB48" s="19">
        <v>18</v>
      </c>
      <c r="AC48" s="30">
        <v>0.1</v>
      </c>
      <c r="AD48" s="27" t="s">
        <v>473</v>
      </c>
      <c r="AE48" s="23" t="s">
        <v>474</v>
      </c>
      <c r="AF48" s="23" t="s">
        <v>270</v>
      </c>
      <c r="AG48" s="23" t="s">
        <v>475</v>
      </c>
      <c r="AH48" s="23">
        <v>0</v>
      </c>
      <c r="AI48" s="104">
        <v>0</v>
      </c>
      <c r="AJ48" s="106" t="s">
        <v>258</v>
      </c>
      <c r="AK48" s="164">
        <v>24000</v>
      </c>
      <c r="AL48" s="27" t="s">
        <v>487</v>
      </c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58"/>
      <c r="BC48" s="158"/>
      <c r="BD48" s="158"/>
      <c r="BE48" s="134"/>
      <c r="BF48" s="224" t="s">
        <v>484</v>
      </c>
      <c r="BG48" s="138">
        <v>24</v>
      </c>
      <c r="BH48" s="159"/>
      <c r="BI48" s="113"/>
      <c r="BJ48" s="113"/>
      <c r="BK48" s="113"/>
      <c r="BL48" s="24"/>
      <c r="BM48" s="81"/>
      <c r="BN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</row>
    <row r="49" spans="2:84" s="12" customFormat="1" ht="60" customHeight="1" thickBot="1">
      <c r="B49" s="80"/>
      <c r="C49" s="170">
        <v>35</v>
      </c>
      <c r="D49" s="171"/>
      <c r="E49" s="172">
        <v>347</v>
      </c>
      <c r="F49" s="173" t="s">
        <v>9</v>
      </c>
      <c r="G49" s="174" t="s">
        <v>264</v>
      </c>
      <c r="H49" s="175" t="s">
        <v>29</v>
      </c>
      <c r="I49" s="176" t="s">
        <v>154</v>
      </c>
      <c r="J49" s="177" t="s">
        <v>406</v>
      </c>
      <c r="K49" s="178" t="s">
        <v>407</v>
      </c>
      <c r="L49" s="179" t="s">
        <v>265</v>
      </c>
      <c r="M49" s="180" t="s">
        <v>408</v>
      </c>
      <c r="N49" s="181">
        <v>73</v>
      </c>
      <c r="O49" s="182" t="s">
        <v>409</v>
      </c>
      <c r="P49" s="181"/>
      <c r="Q49" s="183"/>
      <c r="R49" s="184"/>
      <c r="S49" s="185">
        <v>4</v>
      </c>
      <c r="T49" s="186">
        <v>45820</v>
      </c>
      <c r="U49" s="187">
        <v>53</v>
      </c>
      <c r="V49" s="222">
        <f t="shared" si="0"/>
        <v>29.68</v>
      </c>
      <c r="W49" s="221">
        <f t="shared" si="1"/>
        <v>23.32</v>
      </c>
      <c r="X49" s="219">
        <f t="shared" si="2"/>
        <v>45820</v>
      </c>
      <c r="Y49" s="188">
        <v>32800</v>
      </c>
      <c r="Z49" s="189">
        <v>29000</v>
      </c>
      <c r="AA49" s="190">
        <v>45819</v>
      </c>
      <c r="AB49" s="191">
        <v>44</v>
      </c>
      <c r="AC49" s="192">
        <v>0.1</v>
      </c>
      <c r="AD49" s="193" t="s">
        <v>476</v>
      </c>
      <c r="AE49" s="194" t="s">
        <v>477</v>
      </c>
      <c r="AF49" s="194" t="s">
        <v>478</v>
      </c>
      <c r="AG49" s="194" t="s">
        <v>279</v>
      </c>
      <c r="AH49" s="194">
        <v>0</v>
      </c>
      <c r="AI49" s="195">
        <v>0</v>
      </c>
      <c r="AJ49" s="196">
        <v>11</v>
      </c>
      <c r="AK49" s="197">
        <v>29000</v>
      </c>
      <c r="AL49" s="193" t="s">
        <v>487</v>
      </c>
      <c r="AM49" s="198"/>
      <c r="AN49" s="198"/>
      <c r="AO49" s="198"/>
      <c r="AP49" s="198"/>
      <c r="AQ49" s="198"/>
      <c r="AR49" s="198"/>
      <c r="AS49" s="198"/>
      <c r="AT49" s="198"/>
      <c r="AU49" s="198"/>
      <c r="AV49" s="198"/>
      <c r="AW49" s="198"/>
      <c r="AX49" s="198"/>
      <c r="AY49" s="198"/>
      <c r="AZ49" s="198"/>
      <c r="BA49" s="198"/>
      <c r="BB49" s="199"/>
      <c r="BC49" s="199"/>
      <c r="BD49" s="199"/>
      <c r="BE49" s="200"/>
      <c r="BF49" s="225" t="s">
        <v>484</v>
      </c>
      <c r="BG49" s="201">
        <v>24</v>
      </c>
      <c r="BH49" s="202"/>
      <c r="BI49" s="203"/>
      <c r="BJ49" s="203"/>
      <c r="BK49" s="203"/>
      <c r="BL49" s="204"/>
      <c r="BM49" s="81"/>
      <c r="BN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</row>
    <row r="50" spans="2:84" ht="21" customHeight="1" thickTop="1">
      <c r="B50" s="82"/>
      <c r="C50" s="83"/>
      <c r="D50" s="83"/>
      <c r="E50" s="84"/>
      <c r="F50" s="84"/>
      <c r="G50" s="84"/>
      <c r="H50" s="84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5"/>
      <c r="U50" s="85"/>
      <c r="V50" s="220"/>
      <c r="W50" s="220"/>
      <c r="X50" s="220"/>
      <c r="Y50" s="83"/>
      <c r="Z50" s="83"/>
      <c r="AA50" s="83"/>
      <c r="AB50" s="83"/>
      <c r="AC50" s="85"/>
      <c r="AD50" s="83"/>
      <c r="AE50" s="83"/>
      <c r="AF50" s="83"/>
      <c r="AG50" s="83"/>
      <c r="AH50" s="83" t="s">
        <v>131</v>
      </c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6"/>
      <c r="BI50" s="86"/>
      <c r="BJ50" s="86"/>
      <c r="BK50" s="86"/>
      <c r="BL50" s="86"/>
      <c r="BM50" s="87"/>
      <c r="BN50"/>
      <c r="BO50"/>
      <c r="BP50"/>
      <c r="BQ50"/>
      <c r="BR50"/>
      <c r="BS50"/>
      <c r="BT50"/>
      <c r="BU50"/>
      <c r="BV50"/>
      <c r="BW50"/>
    </row>
    <row r="51" spans="2:84">
      <c r="B51" s="64"/>
      <c r="C51" s="65"/>
      <c r="D51" s="65"/>
      <c r="E51" s="66"/>
      <c r="F51" s="66"/>
      <c r="G51" s="66"/>
      <c r="H51" s="66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7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8"/>
      <c r="BM51" s="69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</row>
    <row r="52" spans="2:84" ht="15.6" customHeight="1">
      <c r="B52" s="311" t="s">
        <v>139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2"/>
      <c r="AT52" s="312"/>
      <c r="AU52" s="312"/>
      <c r="AV52" s="312"/>
      <c r="AW52" s="312"/>
      <c r="AX52" s="312"/>
      <c r="AY52" s="312"/>
      <c r="AZ52" s="312"/>
      <c r="BA52" s="312"/>
      <c r="BB52" s="312"/>
      <c r="BC52" s="312"/>
      <c r="BD52" s="312"/>
      <c r="BE52" s="312"/>
      <c r="BF52" s="312"/>
      <c r="BG52" s="312"/>
      <c r="BH52" s="312"/>
      <c r="BI52" s="312"/>
      <c r="BJ52" s="312"/>
      <c r="BK52" s="313"/>
      <c r="BL52" s="13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</row>
    <row r="53" spans="2:84" ht="15.6" customHeight="1">
      <c r="B53" s="311"/>
      <c r="C53" s="312"/>
      <c r="D53" s="312"/>
      <c r="E53" s="312"/>
      <c r="F53" s="312"/>
      <c r="G53" s="312"/>
      <c r="H53" s="312"/>
      <c r="I53" s="312"/>
      <c r="J53" s="312"/>
      <c r="K53" s="312"/>
      <c r="L53" s="312"/>
      <c r="M53" s="312"/>
      <c r="N53" s="312"/>
      <c r="O53" s="312"/>
      <c r="P53" s="312"/>
      <c r="Q53" s="312"/>
      <c r="R53" s="312"/>
      <c r="S53" s="312"/>
      <c r="T53" s="312"/>
      <c r="U53" s="312"/>
      <c r="V53" s="312"/>
      <c r="W53" s="312"/>
      <c r="X53" s="312"/>
      <c r="Y53" s="312"/>
      <c r="Z53" s="312"/>
      <c r="AA53" s="312"/>
      <c r="AB53" s="312"/>
      <c r="AC53" s="312"/>
      <c r="AD53" s="312"/>
      <c r="AE53" s="312"/>
      <c r="AF53" s="312"/>
      <c r="AG53" s="312"/>
      <c r="AH53" s="312"/>
      <c r="AI53" s="312"/>
      <c r="AJ53" s="312"/>
      <c r="AK53" s="312"/>
      <c r="AL53" s="312"/>
      <c r="AM53" s="312"/>
      <c r="AN53" s="312"/>
      <c r="AO53" s="312"/>
      <c r="AP53" s="312"/>
      <c r="AQ53" s="312"/>
      <c r="AR53" s="312"/>
      <c r="AS53" s="312"/>
      <c r="AT53" s="312"/>
      <c r="AU53" s="312"/>
      <c r="AV53" s="312"/>
      <c r="AW53" s="312"/>
      <c r="AX53" s="312"/>
      <c r="AY53" s="312"/>
      <c r="AZ53" s="312"/>
      <c r="BA53" s="312"/>
      <c r="BB53" s="312"/>
      <c r="BC53" s="312"/>
      <c r="BD53" s="312"/>
      <c r="BE53" s="312"/>
      <c r="BF53" s="312"/>
      <c r="BG53" s="312"/>
      <c r="BH53" s="312"/>
      <c r="BI53" s="312"/>
      <c r="BJ53" s="312"/>
      <c r="BK53" s="313"/>
      <c r="BL53" s="13"/>
      <c r="BM53"/>
    </row>
    <row r="54" spans="2:84" ht="44.45" customHeight="1">
      <c r="B54" s="314"/>
      <c r="C54" s="315"/>
      <c r="D54" s="315"/>
      <c r="E54" s="315"/>
      <c r="F54" s="315"/>
      <c r="G54" s="315"/>
      <c r="H54" s="315"/>
      <c r="I54" s="315"/>
      <c r="J54" s="315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15"/>
      <c r="Y54" s="315"/>
      <c r="Z54" s="315"/>
      <c r="AA54" s="315"/>
      <c r="AB54" s="315"/>
      <c r="AC54" s="315"/>
      <c r="AD54" s="315"/>
      <c r="AE54" s="315"/>
      <c r="AF54" s="315"/>
      <c r="AG54" s="315"/>
      <c r="AH54" s="315"/>
      <c r="AI54" s="315"/>
      <c r="AJ54" s="315"/>
      <c r="AK54" s="315"/>
      <c r="AL54" s="315"/>
      <c r="AM54" s="315"/>
      <c r="AN54" s="315"/>
      <c r="AO54" s="315"/>
      <c r="AP54" s="315"/>
      <c r="AQ54" s="315"/>
      <c r="AR54" s="315"/>
      <c r="AS54" s="315"/>
      <c r="AT54" s="315"/>
      <c r="AU54" s="315"/>
      <c r="AV54" s="315"/>
      <c r="AW54" s="315"/>
      <c r="AX54" s="315"/>
      <c r="AY54" s="315"/>
      <c r="AZ54" s="315"/>
      <c r="BA54" s="315"/>
      <c r="BB54" s="315"/>
      <c r="BC54" s="315"/>
      <c r="BD54" s="315"/>
      <c r="BE54" s="315"/>
      <c r="BF54" s="315"/>
      <c r="BG54" s="315"/>
      <c r="BH54" s="315"/>
      <c r="BI54" s="315"/>
      <c r="BJ54" s="315"/>
      <c r="BK54" s="316"/>
      <c r="BL54" s="14"/>
      <c r="BM54"/>
    </row>
    <row r="55" spans="2:84" ht="28.9" customHeight="1" thickBot="1">
      <c r="E55" s="7"/>
      <c r="F55"/>
      <c r="G55" s="7"/>
      <c r="H55" s="7"/>
      <c r="T55" s="7"/>
      <c r="Y55" s="7"/>
      <c r="Z55" s="7"/>
    </row>
    <row r="56" spans="2:84" s="10" customFormat="1" ht="27" thickBot="1">
      <c r="B56" s="15"/>
      <c r="C56" s="7"/>
      <c r="D56" s="7"/>
      <c r="F56"/>
      <c r="G56" s="429" t="s">
        <v>218</v>
      </c>
      <c r="H56" s="430"/>
      <c r="I56" s="430"/>
      <c r="J56" s="430"/>
      <c r="K56" s="430"/>
      <c r="L56" s="431"/>
      <c r="R56" s="156"/>
      <c r="AA56" s="317" t="s">
        <v>205</v>
      </c>
      <c r="AB56" s="318"/>
      <c r="AC56" s="318"/>
      <c r="AD56" s="318"/>
      <c r="AE56" s="318"/>
      <c r="AF56" s="318"/>
      <c r="AG56" s="318"/>
      <c r="AH56" s="318"/>
      <c r="AI56" s="318"/>
      <c r="AJ56" s="318"/>
      <c r="AK56" s="318"/>
      <c r="AL56" s="318"/>
      <c r="AM56" s="318"/>
      <c r="AN56" s="318"/>
      <c r="AO56" s="318"/>
      <c r="AP56" s="318"/>
      <c r="AQ56" s="318"/>
      <c r="AR56" s="318"/>
      <c r="AS56" s="318"/>
      <c r="AT56" s="318"/>
      <c r="AU56" s="318"/>
      <c r="AV56" s="318"/>
      <c r="AW56" s="318"/>
      <c r="AX56" s="318"/>
      <c r="AY56" s="318"/>
      <c r="AZ56" s="318"/>
      <c r="BA56" s="318"/>
      <c r="BB56" s="318"/>
      <c r="BC56" s="318"/>
      <c r="BD56" s="318"/>
      <c r="BE56" s="318"/>
      <c r="BF56" s="318"/>
      <c r="BG56" s="318"/>
      <c r="BH56" s="318"/>
      <c r="BI56" s="319"/>
    </row>
    <row r="57" spans="2:84" s="10" customFormat="1" ht="49.9" customHeight="1">
      <c r="B57" s="15"/>
      <c r="C57" s="7"/>
      <c r="D57" s="7"/>
      <c r="F57" s="152">
        <v>1</v>
      </c>
      <c r="G57" s="308" t="str">
        <f>IF(COUNTBLANK(S4:S5)&gt;0,"Əlaqə vasitələri tam doldurulmayıb","")</f>
        <v/>
      </c>
      <c r="H57" s="309"/>
      <c r="I57" s="309"/>
      <c r="J57" s="309"/>
      <c r="K57" s="309"/>
      <c r="L57" s="310"/>
      <c r="R57"/>
      <c r="S57"/>
      <c r="T57" s="332"/>
      <c r="U57" s="332"/>
      <c r="V57" s="93"/>
      <c r="W57" s="93"/>
      <c r="X57" s="93"/>
      <c r="Y57" s="156"/>
      <c r="AA57" s="320"/>
      <c r="AB57" s="321"/>
      <c r="AC57" s="321"/>
      <c r="AD57" s="321"/>
      <c r="AE57" s="321"/>
      <c r="AF57" s="321"/>
      <c r="AG57" s="321"/>
      <c r="AH57" s="321"/>
      <c r="AI57" s="321"/>
      <c r="AJ57" s="321"/>
      <c r="AK57" s="321"/>
      <c r="AL57" s="321"/>
      <c r="AM57" s="321"/>
      <c r="AN57" s="321"/>
      <c r="AO57" s="321"/>
      <c r="AP57" s="321"/>
      <c r="AQ57" s="321"/>
      <c r="AR57" s="321"/>
      <c r="AS57" s="321"/>
      <c r="AT57" s="321"/>
      <c r="AU57" s="321"/>
      <c r="AV57" s="321"/>
      <c r="AW57" s="321"/>
      <c r="AX57" s="321"/>
      <c r="AY57" s="321"/>
      <c r="AZ57" s="321"/>
      <c r="BA57" s="321"/>
      <c r="BB57" s="321"/>
      <c r="BC57" s="321"/>
      <c r="BD57" s="321"/>
      <c r="BE57" s="321"/>
      <c r="BF57" s="321"/>
      <c r="BG57" s="321"/>
      <c r="BH57" s="321"/>
      <c r="BI57" s="322"/>
    </row>
    <row r="58" spans="2:84" s="10" customFormat="1" ht="49.9" customHeight="1">
      <c r="B58" s="15"/>
      <c r="C58" s="7"/>
      <c r="D58" s="7"/>
      <c r="F58" s="152">
        <v>2</v>
      </c>
      <c r="G58" s="329" t="str" cm="1">
        <f t="array" ref="G58">IF( OR(      COUNTBLANK(T15:Y49)&gt;0,     COUNTBLANK(AA15:AJ49)&gt;0,     COUNTBLANK(BF15:BG49)&gt;0,     OR(          SUMPRODUCT(--(ISBLANK(Z15:Z49)), --ISNA(MATCH(H15:H49, Siyahılar!E8:E10, 0)), --(H15:H49&lt;&gt;"")) &gt; 0,        SUMPRODUCT(--(ISBLANK(AL15:AL49)), --ISNA(MATCH(H15:H49, Siyahılar!E8:E10, 0)), --(H15:H49&lt;&gt;"")) &gt; 0, SUMPRODUCT(--(ISBLANK(AK15:AK49)), --ISNA(MATCH(H15:H49, Siyahılar!E8:E10, 0)), --(H15:H49&lt;&gt;"")) &gt; 0, SUMPRODUCT(--(ISBLANK(AM15:AM49)), --ISNUMBER(MATCH(H15:H49, Siyahılar!E8:E10, 0))) &gt; 0,         SUMPRODUCT(--(ISBLANK(AN15:AN49)), --ISNUMBER(MATCH(H15:H49, Siyahılar!E8:E10, 0))) &gt; 0,         SUMPRODUCT(--(ISBLANK(AO15:AO49)), --ISNUMBER(MATCH(H15:H49, Siyahılar!E8:E10, 0))) &gt; 0,         SUMPRODUCT(--(ISBLANK(AP15:AP49)), --(H15:H49 = Siyahılar!E9)) &gt; 0,  SUMPRODUCT(--(ISBLANK(AQ15:AQ49)), --(H15:H49 = Siyahılar!E9)) &gt; 0,  SUMPRODUCT(--(ISBLANK(AR15:AR49)), --(H15:H49 = Siyahılar!E9)) &gt; 0,  SUMPRODUCT(--(ISBLANK(AS15:AS49)), --(H15:H49 = Siyahılar!E9)) &gt; 0,  SUMPRODUCT(--(ISBLANK(AT15:AT49)), --(H15:H49 = Siyahılar!E9)) &gt; 0,         SUMPRODUCT(--(ISBLANK(AU15:AU49)), --(H15:H49 = Siyahılar!E8)) &gt; 0,  SUMPRODUCT(--(ISBLANK(AV15:AV49)), --(H15:H49 = Siyahılar!E8)) &gt; 0,  SUMPRODUCT(--(ISBLANK(AW15:AW49)), --(H15:H49 = Siyahılar!E8)) &gt; 0,  SUMPRODUCT(--(ISBLANK(AX15:AX49)), --(H15:H49 = Siyahılar!E8)) &gt; 0,  SUMPRODUCT(--(ISBLANK(AY15:AY49)), --(H15:H49 = Siyahılar!E8)) &gt; 0,  SUMPRODUCT(--(ISBLANK(AZ15:AZ49)), --(H15:H49 = Siyahılar!E8)) &gt; 0,  SUMPRODUCT(--(ISBLANK(BA15:BA49)), --(H15:H49 = Siyahılar!E8)) &gt; 0,  SUMPRODUCT(--(ISBLANK(BB15:BB49)), --(H15:H49 = Siyahılar!E10)) &gt; 0,  SUMPRODUCT(--(ISBLANK(BC15:BC49)), --(H15:H49 = Siyahılar!E10)) &gt; 0,  SUMPRODUCT(--(ISBLANK(BD15:BD49)), --(H15:H49 = Siyahılar!E10)) &gt; 0     ) ),"Doldurulmayan xana var","")</f>
        <v/>
      </c>
      <c r="H58" s="330"/>
      <c r="I58" s="330"/>
      <c r="J58" s="330"/>
      <c r="K58" s="330"/>
      <c r="L58" s="331"/>
      <c r="W58" s="156"/>
      <c r="AA58" s="323"/>
      <c r="AB58" s="324"/>
      <c r="AC58" s="324"/>
      <c r="AD58" s="324"/>
      <c r="AE58" s="324"/>
      <c r="AF58" s="324"/>
      <c r="AG58" s="324"/>
      <c r="AH58" s="324"/>
      <c r="AI58" s="324"/>
      <c r="AJ58" s="324"/>
      <c r="AK58" s="324"/>
      <c r="AL58" s="324"/>
      <c r="AM58" s="324"/>
      <c r="AN58" s="324"/>
      <c r="AO58" s="324"/>
      <c r="AP58" s="324"/>
      <c r="AQ58" s="324"/>
      <c r="AR58" s="324"/>
      <c r="AS58" s="324"/>
      <c r="AT58" s="324"/>
      <c r="AU58" s="324"/>
      <c r="AV58" s="324"/>
      <c r="AW58" s="324"/>
      <c r="AX58" s="324"/>
      <c r="AY58" s="324"/>
      <c r="AZ58" s="324"/>
      <c r="BA58" s="324"/>
      <c r="BB58" s="324"/>
      <c r="BC58" s="324"/>
      <c r="BD58" s="324"/>
      <c r="BE58" s="324"/>
      <c r="BF58" s="324"/>
      <c r="BG58" s="324"/>
      <c r="BH58" s="324"/>
      <c r="BI58" s="325"/>
    </row>
    <row r="59" spans="2:84" s="10" customFormat="1" ht="49.9" customHeight="1" thickBot="1">
      <c r="B59" s="15"/>
      <c r="C59" s="7"/>
      <c r="D59" s="7"/>
      <c r="F59" s="152">
        <v>3</v>
      </c>
      <c r="G59" s="226" t="str" cm="1">
        <f t="array" ref="G59">IF(SUMPRODUCT((BG15:BG49&lt;&gt;24)*((BH15:BH49="")+(BI15:BI49="")+(BJ15:BJ49="")+(BK15:BK49="")+(BL15:BL49="")))&gt;0,"Quyunun işləmə müddəti 24 saat olmadığı halda, dayanma səbəbləri son 5 boz xananın hər birində tam doldurulmayıb","")</f>
        <v/>
      </c>
      <c r="H59" s="227"/>
      <c r="I59" s="227"/>
      <c r="J59" s="227"/>
      <c r="K59" s="227"/>
      <c r="L59" s="228"/>
      <c r="AA59" s="326"/>
      <c r="AB59" s="327"/>
      <c r="AC59" s="327"/>
      <c r="AD59" s="327"/>
      <c r="AE59" s="327"/>
      <c r="AF59" s="327"/>
      <c r="AG59" s="327"/>
      <c r="AH59" s="327"/>
      <c r="AI59" s="327"/>
      <c r="AJ59" s="327"/>
      <c r="AK59" s="327"/>
      <c r="AL59" s="327"/>
      <c r="AM59" s="327"/>
      <c r="AN59" s="327"/>
      <c r="AO59" s="327"/>
      <c r="AP59" s="327"/>
      <c r="AQ59" s="327"/>
      <c r="AR59" s="327"/>
      <c r="AS59" s="327"/>
      <c r="AT59" s="327"/>
      <c r="AU59" s="327"/>
      <c r="AV59" s="327"/>
      <c r="AW59" s="327"/>
      <c r="AX59" s="327"/>
      <c r="AY59" s="327"/>
      <c r="AZ59" s="327"/>
      <c r="BA59" s="327"/>
      <c r="BB59" s="327"/>
      <c r="BC59" s="327"/>
      <c r="BD59" s="327"/>
      <c r="BE59" s="327"/>
      <c r="BF59" s="327"/>
      <c r="BG59" s="327"/>
      <c r="BH59" s="327"/>
      <c r="BI59" s="328"/>
    </row>
    <row r="60" spans="2:84" s="10" customFormat="1" ht="49.9" customHeight="1">
      <c r="B60" s="15"/>
      <c r="C60" s="7"/>
      <c r="D60" s="7"/>
      <c r="F60" s="152">
        <v>4</v>
      </c>
      <c r="G60" s="226" t="str" cm="1">
        <f t="array" ref="G60">IF(
  OR(
    SUMPRODUCT(
      --( (NOT(ISNA(MATCH(H15:H49,Siyahılar!E8:E10,0))) + (LEN(H15:H49)=0))&gt;0 ),
      --( LEN(Z15:Z49)&gt;0 )
    )&gt;0,
    SUMPRODUCT(
      --( (NOT(ISNA(MATCH(H15:H49,Siyahılar!E8:E10,0))) + (LEN(H15:H49)=0))&gt;0 ),
      --( LEN(AK15:AK49)&gt;0 )
    )&gt;0,
    SUMPRODUCT(
      --( (NOT(ISNA(MATCH(H15:H49,Siyahılar!E8:E10,0))) + (LEN(H15:H49)=0))&gt;0 ),
      --( LEN(AL15:AL49)&gt;0 )
    )&gt;0,
    SUMPRODUCT(
      --( ( ISNA(MATCH(H15:H49,Siyahılar!E8:E10,0)) + (LEN(H15:H49)=0))&gt;0 ),
      --( LEN(AM15:AM49)&gt;0 )
    )&gt;0,
    SUMPRODUCT(
      --( ( ISNA(MATCH(H15:H49,Siyahılar!E9,0))  + (LEN(H15:H49)=0))&gt;0 ),
      --( LEN(AP15:AP49)&gt;0 )
    )&gt;0,
    SUMPRODUCT(
      --( ( ISNA(MATCH(H15:H49,Siyahılar!E9,0))  + (LEN(H15:H49)=0))&gt;0 ),
      --( LEN(AQ15:AQ49)&gt;0 )
    )&gt;0,
    SUMPRODUCT(
      --( ( ISNA(MATCH(H15:H49,Siyahılar!E9,0))  + (LEN(H15:H49)=0))&gt;0 ),
      --( LEN(AR15:AR49)&gt;0 )
    )&gt;0,
    SUMPRODUCT(
      --( ( ISNA(MATCH(H15:H49,Siyahılar!E9,0))  + (LEN(H15:H49)=0))&gt;0 ),
      --( LEN(AS15:AS49)&gt;0 )
    )&gt;0,
    SUMPRODUCT(
      --( ( ISNA(MATCH(H15:H49,Siyahılar!E9,0))  + (LEN(H15:H49)=0))&gt;0 ),
      --( LEN(AT15:AT49)&gt;0 )
    )&gt;0,
    SUMPRODUCT(
      --( ( ISNA(MATCH(H15:H49,Siyahılar!E8,0))  + (LEN(H15:H49)=0))&gt;0 ),
      --( LEN(AU15:AU49)&gt;0 )
    )&gt;0,
    SUMPRODUCT(
      --( ( ISNA(MATCH(H15:H49,Siyahılar!E8,0))  + (LEN(H15:H49)=0))&gt;0 ),
      --( LEN(AV15:AV49)&gt;0 )
    )&gt;0,
    SUMPRODUCT(
      --( ( ISNA(MATCH(H15:H49,Siyahılar!E8,0))  + (LEN(H15:H49)=0))&gt;0 ),
      --( LEN(AW15:AW49)&gt;0 )
    )&gt;0,
    SUMPRODUCT(
      --( ( ISNA(MATCH(H15:H49,Siyahılar!E8,0))  + (LEN(H15:H49)=0))&gt;0 ),
      --( LEN(AX15:AX49)&gt;0 )
    )&gt;0,
    SUMPRODUCT(
      --( ( ISNA(MATCH(H15:H49,Siyahılar!E8,0))  + (LEN(H15:H49)=0))&gt;0 ),
      --( LEN(AY15:AY49)&gt;0 )
    )&gt;0,
    SUMPRODUCT(
      --( ( ISNA(MATCH(H15:H49,Siyahılar!E8,0))  + (LEN(H15:H49)=0))&gt;0 ),
      --( LEN(AZ15:AZ49)&gt;0 )
    )&gt;0,
    SUMPRODUCT(
      --( ( ISNA(MATCH(H15:H49,Siyahılar!E8,0))  + (LEN(H15:H49)=0))&gt;0 ),
      --( LEN(BA15:BA49)&gt;0 )
    )&gt;0,
    SUMPRODUCT(
      --( ( ISNA(MATCH(H15:H49,Siyahılar!E10,0)) + (LEN(H15:H49)=0))&gt;0 ),
      --( LEN(BB15:BB49)&gt;0 )
    )&gt;0,
    SUMPRODUCT(
      --( ( ISNA(MATCH(H15:H49,Siyahılar!E10,0)) + (LEN(H15:H49)=0))&gt;0 ),
      --( LEN(BC15:BC49)&gt;0 )
    )&gt;0,
    SUMPRODUCT(
      --( ( ISNA(MATCH(H15:H49,Siyahılar!E10,0)) + (LEN(H15:H49)=0))&gt;0 ),
      --( LEN(BD15:BD49)&gt;0 )
    )&gt;0
  ),
  "İstismar üsuluna əsasən boş qalmalı olan xanada və ya xanalarda dəyər var",
  ""
)</f>
        <v/>
      </c>
      <c r="H60" s="227"/>
      <c r="I60" s="227"/>
      <c r="J60" s="227"/>
      <c r="K60" s="227"/>
      <c r="L60" s="228"/>
    </row>
    <row r="61" spans="2:84" s="10" customFormat="1" ht="49.9" customHeight="1">
      <c r="B61" s="15"/>
      <c r="C61" s="7"/>
      <c r="D61" s="7"/>
      <c r="F61" s="152">
        <v>5</v>
      </c>
      <c r="G61" s="226" t="str" cm="1">
        <f t="array" ref="G61">IF(SUMPRODUCT(--(U15:U49 &lt;&gt; V15:V49+W15:W49)) &gt; 0,"Maye, Neft və Suyun cəminə bərabər deyil","")</f>
        <v/>
      </c>
      <c r="H61" s="227"/>
      <c r="I61" s="227"/>
      <c r="J61" s="227"/>
      <c r="K61" s="227"/>
      <c r="L61" s="228"/>
    </row>
    <row r="62" spans="2:84" s="10" customFormat="1" ht="49.9" customHeight="1">
      <c r="B62" s="15"/>
      <c r="C62" s="7"/>
      <c r="D62" s="7"/>
      <c r="F62" s="152">
        <v>6</v>
      </c>
      <c r="G62" s="226" t="str" cm="1">
        <f t="array" ref="G62">IF(SUMPRODUCT(--(T15:T49&gt;$F$7)) + SUMPRODUCT(--(X15:X49&gt;$F$7)) &gt; 0,"Neft ölçü tarixi və qaz ölçü tarixi cədvəllərin doldurulma vaxtından sonra ola bilməz","")</f>
        <v/>
      </c>
      <c r="H62" s="227"/>
      <c r="I62" s="227"/>
      <c r="J62" s="227"/>
      <c r="K62" s="227"/>
      <c r="L62" s="228"/>
    </row>
    <row r="63" spans="2:84" s="10" customFormat="1" ht="49.9" customHeight="1">
      <c r="B63" s="15"/>
      <c r="C63" s="7"/>
      <c r="D63" s="7"/>
      <c r="F63" s="152">
        <v>7</v>
      </c>
      <c r="G63" s="226" t="str" cm="1">
        <f t="array" ref="G63">IF(SUMPRODUCT(--(AA15:AA49&gt;T15:T49)) &gt; 0,"Laboratoriya nəticəsinin tarixi Neft ölçü tarxindən sonra ola bilməz","")</f>
        <v/>
      </c>
      <c r="H63" s="227"/>
      <c r="I63" s="227"/>
      <c r="J63" s="227"/>
      <c r="K63" s="227"/>
      <c r="L63" s="228"/>
    </row>
    <row r="64" spans="2:84" s="10" customFormat="1" ht="49.9" customHeight="1">
      <c r="B64" s="15"/>
      <c r="C64" s="7"/>
      <c r="D64" s="7"/>
      <c r="F64" s="152">
        <v>8</v>
      </c>
      <c r="G64" s="226" t="str" cm="1">
        <f t="array" ref="G64">IF(SUMPRODUCT(--((U15:U49&lt;&gt;"") * (NOT(ISNUMBER(U15:U49)))))
 + SUMPRODUCT(--((U15:U49&lt;&gt;"") * ((U15:U49=0)+(U15:U49&gt;3000)))) &gt; 0,"Maye,Neft,Su sütunlarında formata uyğun olmayan dəyər var və ya qeyd olunmuş dəyər çox böyükdür","")</f>
        <v/>
      </c>
      <c r="H64" s="227"/>
      <c r="I64" s="227"/>
      <c r="J64" s="227"/>
      <c r="K64" s="227"/>
      <c r="L64" s="228"/>
    </row>
    <row r="65" spans="2:12" s="10" customFormat="1" ht="49.9" customHeight="1">
      <c r="B65" s="15"/>
      <c r="C65" s="7"/>
      <c r="D65" s="7"/>
      <c r="F65" s="152">
        <v>9</v>
      </c>
      <c r="G65" s="226" t="str" cm="1">
        <f t="array" ref="G65">IF(SUMPRODUCT(--((Y15:Y49&lt;&gt;"") * (MOD(Y15:Y49,1)&lt;&gt;0)))
 + SUMPRODUCT(--((Y15:Y49&lt;&gt;"") * (Y15:Y49&lt;Z15:Z49)))
 + SUMPRODUCT(--((Z15:Z49&lt;&gt;"") * (MOD(Z15:Z49,1)&lt;&gt;0))) &gt; 0,"Quyu sınağındakı qaz sərfi Ümumi qazdan kiçik olmalıdır, və ya qeyd olunmuş dəyərlərin formatında səhv var","")</f>
        <v/>
      </c>
      <c r="H65" s="227"/>
      <c r="I65" s="227"/>
      <c r="J65" s="227"/>
      <c r="K65" s="227"/>
      <c r="L65" s="228"/>
    </row>
    <row r="66" spans="2:12" s="10" customFormat="1" ht="49.9" customHeight="1">
      <c r="B66" s="15"/>
      <c r="C66" s="7"/>
      <c r="D66" s="7"/>
      <c r="F66" s="152">
        <v>10</v>
      </c>
      <c r="G66" s="226" t="str" cm="1">
        <f t="array" ref="G66">IF(OR(
OR(
    COUNTIF(AD15:AD49, "*.*")&gt;0,
    COUNTIF(AD15:AD49, "*-*")&gt;0,
    SUMPRODUCT(--(IFERROR(MOD(VALUE(AD15:AD49),1)&lt;&gt;0,FALSE)))&gt;0,
    SUMPRODUCT(--(ISNUMBER(SEARCH("/",AD15:AD49))*IFERROR(MOD(VALUE(SUBSTITUTE(AD15:AD49,"/","")),1)&lt;&gt;0,FALSE)))&gt;0,
    SUMPRODUCT(--(AD15:AD49&lt;&gt;"y")*--ISERROR(VALUE(AD15:AD49))*--NOT(ISNUMBER(SEARCH("/",AD15:AD49))))&gt;0
),
OR(
    COUNTIF(AE15:AE49, "*.*")&gt;0,
    COUNTIF(AE15:AE49, "*-*")&gt;0,
    SUMPRODUCT(--(IFERROR(MOD(VALUE(AE15:AE49),1)&lt;&gt;0,FALSE)))&gt;0,
    SUMPRODUCT(--(ISNUMBER(SEARCH("/",AE15:AE49))*IFERROR(MOD(VALUE(SUBSTITUTE(AE15:AE49,"/","")),1)&lt;&gt;0,FALSE)))&gt;0,
    SUMPRODUCT(--(AE15:AE49&lt;&gt;"y")*--ISERROR(VALUE(AE15:AE49))*--NOT(ISNUMBER(SEARCH("/",AE15:AE49))))&gt;0
),
OR(
    COUNTIF(AF15:AF49, "*.*")&gt;0,
    COUNTIF(AF15:AF49, "*-*")&gt;0,
    SUMPRODUCT(--(IFERROR(MOD(VALUE(AF15:AF49),1)&lt;&gt;0,FALSE)))&gt;0,
    SUMPRODUCT(--(ISNUMBER(SEARCH("/",AF15:AF49))*IFERROR(MOD(VALUE(SUBSTITUTE(AF15:AF49,"/","")),1)&lt;&gt;0,FALSE)))&gt;0,
    SUMPRODUCT(--(AF15:AF49&lt;&gt;"y")*--ISERROR(VALUE(AF15:AF49))*--NOT(ISNUMBER(SEARCH("/",AF15:AF49))))&gt;0
),
OR(
    COUNTIF(AG15:AG49, "*.*")&gt;0,
    COUNTIF(AG15:AG49, "*-*")&gt;0,
    SUMPRODUCT(--(IFERROR(MOD(VALUE(AG15:AG49),1)&lt;&gt;0,FALSE)))&gt;0,
    SUMPRODUCT(--(ISNUMBER(SEARCH("/",AG15:AG49))*IFERROR(MOD(VALUE(SUBSTITUTE(AG15:AG49,"/","")),1)&lt;&gt;0,FALSE)))&gt;0,
    SUMPRODUCT(--(AG15:AG49&lt;&gt;"y")*--ISERROR(VALUE(AG15:AG49))*--NOT(ISNUMBER(SEARCH("/",AG15:AG49))))&gt;0
),
OR(
    COUNTIF(AH15:AH49, "*.*")&gt;0,
    COUNTIF(AH15:AH49, "*-*")&gt;0,
    SUMPRODUCT(--(IFERROR(MOD(VALUE(AH15:AH49),1)&lt;&gt;0,FALSE)))&gt;0,
    SUMPRODUCT(--(ISNUMBER(SEARCH("/",AH15:AH49))*IFERROR(MOD(VALUE(SUBSTITUTE(AH15:AH49,"/","")),1)&lt;&gt;0,FALSE)))&gt;0,
    SUMPRODUCT(--(AH15:AH49&lt;&gt;"y")*--ISERROR(VALUE(AH15:AH49))*--NOT(ISNUMBER(SEARCH("/",AH15:AH49))))&gt;0
),
OR(
    COUNTIF(AI15:AI49, "*.*")&gt;0,
    COUNTIF(AI15:AI49, "*-*")&gt;0,
    SUMPRODUCT(--(IFERROR(MOD(VALUE(AI15:AI49),1)&lt;&gt;0,FALSE)))&gt;0,
    SUMPRODUCT(--(ISNUMBER(SEARCH("/",AI15:AI49))*IFERROR(MOD(VALUE(SUBSTITUTE(AI15:AI49,"/","")),1)&lt;&gt;0,FALSE)))&gt;0,
    SUMPRODUCT(--(AI15:AI49&lt;&gt;"y")*--ISERROR(VALUE(AI15:AI49))*--NOT(ISNUMBER(SEARCH("/",AI15:AI49))))&gt;0
)
),"Təzyiqlər sütunlarında formatdan kənara çıxma var","")</f>
        <v/>
      </c>
      <c r="H66" s="227"/>
      <c r="I66" s="227"/>
      <c r="J66" s="227"/>
      <c r="K66" s="227"/>
      <c r="L66" s="228"/>
    </row>
    <row r="67" spans="2:12" s="10" customFormat="1" ht="49.9" customHeight="1">
      <c r="B67" s="15"/>
      <c r="C67" s="7"/>
      <c r="D67" s="7"/>
      <c r="F67" s="152">
        <v>11</v>
      </c>
      <c r="G67" s="226" t="str" cm="1">
        <f t="array" ref="G67">IF(SUMPRODUCT( (BG15:BG49&lt;&gt;"") * ( (NOT(ISNUMBER(BG15:BG49))) + (ISNUMBER(BG15:BG49)) * ( (BG15:BG49&lt;0) + (BG15:BG49&gt;24) ) ) ) &gt; 0,"Quyunun işləmə müddəti düzgün qeyd olunmayıb","")</f>
        <v/>
      </c>
      <c r="H67" s="227"/>
      <c r="I67" s="227"/>
      <c r="J67" s="227"/>
      <c r="K67" s="227"/>
      <c r="L67" s="228"/>
    </row>
    <row r="68" spans="2:12" ht="49.9" customHeight="1">
      <c r="F68" s="153">
        <v>12</v>
      </c>
      <c r="G68" s="226" t="str" cm="1">
        <f t="array" aca="1" ref="G68" ca="1">IF((OR(
MAX(IFERROR(VALUE(TRIM(MID(SUBSTITUTE(_xlfn.TEXTJOIN("/", TRUE, AD15:AD49), "/", REPT(" ", 99)), (ROW(INDIRECT("1:1000"))-1)*99+1, 99))), 0)) &gt; 400,
MAX(IFERROR(VALUE(TRIM(MID(SUBSTITUTE(_xlfn.TEXTJOIN("/", TRUE, AE15:AE49), "/", REPT(" ", 99)), (ROW(INDIRECT("1:1000"))-1)*99+1, 99))), 0)) &gt; 400,
MAX(IFERROR(VALUE(TRIM(MID(SUBSTITUTE(_xlfn.TEXTJOIN("/", TRUE, AF15:AF49), "/", REPT(" ", 99)), (ROW(INDIRECT("1:1000"))-1)*99+1, 99))), 0)) &gt; 400,
MAX(IFERROR(VALUE(TRIM(MID(SUBSTITUTE(_xlfn.TEXTJOIN("/", TRUE, AG15:AG49), "/", REPT(" ", 99)), (ROW(INDIRECT("1:1000"))-1)*99+1, 99))), 0)) &gt; 400,
MAX(IFERROR(VALUE(TRIM(MID(SUBSTITUTE(_xlfn.TEXTJOIN("/", TRUE, AH15:AH49), "/", REPT(" ", 99)), (ROW(INDIRECT("1:1000"))-1)*99+1, 99))), 0)) &gt; 400,
MAX(IFERROR(VALUE(TRIM(MID(SUBSTITUTE(_xlfn.TEXTJOIN("/", TRUE, AI15:AI49), "/", REPT(" ", 99)), (ROW(INDIRECT("1:1000"))-1)*99+1, 99))), 0)) &gt; 400,
)),"Təzyiqlər xanasında 400 atmosferdən böyük dəyər var","")</f>
        <v/>
      </c>
      <c r="H68" s="227"/>
      <c r="I68" s="227"/>
      <c r="J68" s="227"/>
      <c r="K68" s="227"/>
      <c r="L68" s="228"/>
    </row>
    <row r="69" spans="2:12" ht="49.9" customHeight="1">
      <c r="F69" s="153">
        <v>13</v>
      </c>
      <c r="G69" s="226" t="str" cm="1">
        <f t="array" aca="1" ref="G69" ca="1">IF(
  MAX(
    IFERROR(
      _xlfn.LET(
        _xlpm.values,TRIM(MID(SUBSTITUTE(_xlfn.TEXTJOIN("/",TRUE,SUBSTITUTE(AJ15:AJ49,".",",")),"/",REPT(" ",99)),(ROW(INDIRECT("1:1000"))-1)*99+1,99)),
        VALUE(IF(ISNUMBER(FIND("/",_xlpm.values)),LEFT(_xlpm.values,FIND("/",_xlpm.values)-1),_xlpm.values))
      ),
      0
    )
  ) &gt; 45,
  "Ştuser sütununda 45-dən böyük dəyər var",
  ""
)</f>
        <v/>
      </c>
      <c r="H69" s="227"/>
      <c r="I69" s="227"/>
      <c r="J69" s="227"/>
      <c r="K69" s="227"/>
      <c r="L69" s="228"/>
    </row>
    <row r="70" spans="2:12" ht="49.9" customHeight="1">
      <c r="F70" s="153">
        <v>14</v>
      </c>
      <c r="G70" s="226" t="str" cm="1">
        <f t="array" ref="G70">IF(SUMPRODUCT( (AC15:AC49&lt;&gt;"") * ( (NOT(ISNUMBER(AC15:AC49))) + (ISNUMBER(AC15:AC49)) * ( (AC15:AC49&lt;0) + (AC15:AC49&gt;100) ) ) ) &gt; 0,"Mexaniki qarışığın qiymətində səhv var","")</f>
        <v/>
      </c>
      <c r="H70" s="227"/>
      <c r="I70" s="227"/>
      <c r="J70" s="227"/>
      <c r="K70" s="227"/>
      <c r="L70" s="228"/>
    </row>
    <row r="71" spans="2:12" ht="49.9" customHeight="1">
      <c r="F71" s="153">
        <v>15</v>
      </c>
      <c r="G71" s="226" t="str">
        <f>IF((OR(
(COUNTIF(AD15:AD49, "/*") + COUNTIF(AD15:AD49, "*/")) &gt; 0,
(COUNTIF(AE15:AE49, "/*") + COUNTIF(AE15:AE49, "*/")) &gt; 0,
(COUNTIF(AF15:AF49, "/*") + COUNTIF(AF15:AF49, "*/")) &gt; 0,
(COUNTIF(AG15:AG49, "/*") + COUNTIF(AG15:AG49, "*/")) &gt; 0,
(COUNTIF(AH15:AH49, "/*") + COUNTIF(AH15:AH49, "*/")) &gt; 0,
(COUNTIF(AI15:AI49, "/*") + COUNTIF(AI15:AI49, "*/")) &gt; 0,
)),"Təzyiqlər sütununda / ilə başlayan və ya bitən xana var","")</f>
        <v/>
      </c>
      <c r="H71" s="227"/>
      <c r="I71" s="227"/>
      <c r="J71" s="227"/>
      <c r="K71" s="227"/>
      <c r="L71" s="228"/>
    </row>
    <row r="72" spans="2:12" ht="49.9" customHeight="1" thickBot="1">
      <c r="F72" s="153">
        <v>16</v>
      </c>
      <c r="G72" s="229" t="str">
        <f>IF(
((COUNTIF(AJ15:AJ49, "/*") + COUNTIF(AJ15:AJ49, "*/")) &gt; 0),"Ştuser sütununda / ilə başlayan və ya bitən xana var","")</f>
        <v/>
      </c>
      <c r="H72" s="230"/>
      <c r="I72" s="230"/>
      <c r="J72" s="230"/>
      <c r="K72" s="230"/>
      <c r="L72" s="231"/>
    </row>
    <row r="73" spans="2:12" ht="120.6" customHeight="1"/>
  </sheetData>
  <sheetProtection algorithmName="SHA-512" hashValue="ftFeesPNu7k5j+u578MpM49C5Ou8Sh91wCxIkZ4tX2cIMYifIe3M+VzX2HORz3oopaa87auFD9xWT+eGCm4IJQ==" saltValue="OTqSoMnP/RVVrSv3seQ7YQ==" spinCount="100000" sheet="1" objects="1" scenarios="1" formatColumns="0" formatRows="0"/>
  <dataConsolidate/>
  <mergeCells count="91">
    <mergeCell ref="M12:M13"/>
    <mergeCell ref="G60:L60"/>
    <mergeCell ref="G9:G13"/>
    <mergeCell ref="G56:L56"/>
    <mergeCell ref="G70:L70"/>
    <mergeCell ref="G67:L67"/>
    <mergeCell ref="G64:L64"/>
    <mergeCell ref="G65:L65"/>
    <mergeCell ref="G66:L66"/>
    <mergeCell ref="G68:L68"/>
    <mergeCell ref="G69:L69"/>
    <mergeCell ref="BL9:BL13"/>
    <mergeCell ref="AC10:AC13"/>
    <mergeCell ref="BH9:BH13"/>
    <mergeCell ref="BK9:BK13"/>
    <mergeCell ref="BI9:BI13"/>
    <mergeCell ref="AD10:AI10"/>
    <mergeCell ref="AK11:AK12"/>
    <mergeCell ref="AL11:AL12"/>
    <mergeCell ref="BB11:BD11"/>
    <mergeCell ref="BE10:BF12"/>
    <mergeCell ref="BG10:BG12"/>
    <mergeCell ref="AA9:AC9"/>
    <mergeCell ref="AU11:BA11"/>
    <mergeCell ref="AM10:BD10"/>
    <mergeCell ref="AJ11:AJ12"/>
    <mergeCell ref="AA10:AA13"/>
    <mergeCell ref="S4:U4"/>
    <mergeCell ref="S5:U5"/>
    <mergeCell ref="H4:M6"/>
    <mergeCell ref="H9:H13"/>
    <mergeCell ref="L11:M11"/>
    <mergeCell ref="N12:N13"/>
    <mergeCell ref="O12:O13"/>
    <mergeCell ref="N11:O11"/>
    <mergeCell ref="P11:Q11"/>
    <mergeCell ref="R11:R13"/>
    <mergeCell ref="S9:S13"/>
    <mergeCell ref="T9:Z9"/>
    <mergeCell ref="X10:Z10"/>
    <mergeCell ref="T10:W10"/>
    <mergeCell ref="X11:X13"/>
    <mergeCell ref="T11:T13"/>
    <mergeCell ref="F5:F6"/>
    <mergeCell ref="G57:L57"/>
    <mergeCell ref="B52:BK54"/>
    <mergeCell ref="AA56:BI56"/>
    <mergeCell ref="AA57:BI59"/>
    <mergeCell ref="G58:L58"/>
    <mergeCell ref="T57:U57"/>
    <mergeCell ref="G59:L59"/>
    <mergeCell ref="BJ9:BJ13"/>
    <mergeCell ref="C7:E7"/>
    <mergeCell ref="U11:W12"/>
    <mergeCell ref="Y11:Z12"/>
    <mergeCell ref="BH4:BH6"/>
    <mergeCell ref="AM11:AM12"/>
    <mergeCell ref="AN11:AN12"/>
    <mergeCell ref="AO11:AO12"/>
    <mergeCell ref="C2:E2"/>
    <mergeCell ref="G61:L61"/>
    <mergeCell ref="I9:I13"/>
    <mergeCell ref="J9:J13"/>
    <mergeCell ref="K9:K13"/>
    <mergeCell ref="L9:R10"/>
    <mergeCell ref="P12:P13"/>
    <mergeCell ref="Q12:Q13"/>
    <mergeCell ref="C9:C13"/>
    <mergeCell ref="E9:E13"/>
    <mergeCell ref="P4:R4"/>
    <mergeCell ref="P5:R5"/>
    <mergeCell ref="D9:D13"/>
    <mergeCell ref="C5:E6"/>
    <mergeCell ref="C3:E3"/>
    <mergeCell ref="C4:E4"/>
    <mergeCell ref="G71:L71"/>
    <mergeCell ref="G72:L72"/>
    <mergeCell ref="F9:F13"/>
    <mergeCell ref="AD11:AI11"/>
    <mergeCell ref="AG12:AI12"/>
    <mergeCell ref="AF12:AF13"/>
    <mergeCell ref="AE12:AE13"/>
    <mergeCell ref="AD12:AD13"/>
    <mergeCell ref="AD9:BG9"/>
    <mergeCell ref="AK10:AL10"/>
    <mergeCell ref="AP11:AT11"/>
    <mergeCell ref="AU12:AU13"/>
    <mergeCell ref="G62:L62"/>
    <mergeCell ref="G63:L63"/>
    <mergeCell ref="AB10:AB13"/>
    <mergeCell ref="L12:L13"/>
  </mergeCells>
  <phoneticPr fontId="45" type="noConversion"/>
  <conditionalFormatting sqref="H4:M6">
    <cfRule type="expression" dxfId="6" priority="1">
      <formula>SUMPRODUCT((LEN(TRIM($G$57:$L$72))&gt;0)*1)&gt;0</formula>
    </cfRule>
    <cfRule type="expression" dxfId="5" priority="2">
      <formula>SUMPRODUCT((LEN(TRIM($G$57:$L$72))&gt;0)*1)=0</formula>
    </cfRule>
  </conditionalFormatting>
  <conditionalFormatting sqref="AM15:AO49">
    <cfRule type="expression" dxfId="3" priority="164">
      <formula>NOT(OR($H15="MEDN",$H15="ŞDN",$H15="Vintli"))</formula>
    </cfRule>
  </conditionalFormatting>
  <conditionalFormatting sqref="AP15:AT49">
    <cfRule type="expression" dxfId="2" priority="82">
      <formula>NOT($H15="MEDN")</formula>
    </cfRule>
  </conditionalFormatting>
  <conditionalFormatting sqref="AU15:BA49">
    <cfRule type="expression" dxfId="1" priority="81">
      <formula>NOT($H15="ŞDN")</formula>
    </cfRule>
  </conditionalFormatting>
  <conditionalFormatting sqref="BB15:BD49">
    <cfRule type="expression" dxfId="0" priority="79">
      <formula>NOT($H15="Vintli")</formula>
    </cfRule>
  </conditionalFormatting>
  <dataValidations count="22">
    <dataValidation type="date" allowBlank="1" showInputMessage="1" showErrorMessage="1" sqref="BL7" xr:uid="{00000000-0002-0000-0100-000001000000}">
      <formula1>1</formula1>
      <formula2>$F$4</formula2>
    </dataValidation>
    <dataValidation type="date" operator="lessThan" allowBlank="1" showInputMessage="1" showErrorMessage="1" error="Zəhmət olmasa məlumatların aid olduğu kalendar gününü daxil edin (Bu günün tarixi yox, bu gün doldurulursa çox güman ki, ötən kalendar gününə aiddir)" sqref="F7" xr:uid="{00000000-0002-0000-0100-000002000000}">
      <formula1>TODAY()</formula1>
    </dataValidation>
    <dataValidation type="decimal" allowBlank="1" showInputMessage="1" showErrorMessage="1" error="Zəhmət olmasa 0 - 100 aralığında dəyər daxil edin" sqref="AC15:AC49" xr:uid="{00000000-0002-0000-0100-000003000000}">
      <formula1>0</formula1>
      <formula2>100</formula2>
    </dataValidation>
    <dataValidation type="decimal" allowBlank="1" showInputMessage="1" showErrorMessage="1" error="Zəhmət olmasa 0 - 100 aralığında ədəd daxil edin" sqref="AB15:AB49" xr:uid="{00000000-0002-0000-0100-000004000000}">
      <formula1>0</formula1>
      <formula2>100</formula2>
    </dataValidation>
    <dataValidation showInputMessage="1" showErrorMessage="1" error="Quyunun işləmə saatı 24 saat olduğu üçün boş dayanma səbəbi yazmağa ehtiyac yoxdur." sqref="BL15:BL49" xr:uid="{00000000-0002-0000-0100-000005000000}"/>
    <dataValidation type="date" allowBlank="1" showInputMessage="1" showErrorMessage="1" sqref="T15:T49 X15:X49" xr:uid="{00000000-0002-0000-0100-000006000000}">
      <formula1>1</formula1>
      <formula2>$F$7</formula2>
    </dataValidation>
    <dataValidation type="decimal" allowBlank="1" showInputMessage="1" showErrorMessage="1" error="Zəhmət olmasa mənfi olmayan dəyər daxil edin" sqref="V15:W49" xr:uid="{00000000-0002-0000-0100-000007000000}">
      <formula1>0</formula1>
      <formula2>2000</formula2>
    </dataValidation>
    <dataValidation type="custom" allowBlank="1" showInputMessage="1" showErrorMessage="1" sqref="AD15:AI49" xr:uid="{00000000-0002-0000-0100-000008000000}">
      <formula1>OR(AD15="y",AND(NOT(OR(ISNUMBER(FIND(".",AD15)),ISNUMBER(FIND("-",AD15)))),OR(IFERROR(VALUE(AD15)=INT(VALUE(AD15)),FALSE),IFERROR(VALUE(SUBSTITUTE(AD15,"/",""))=INT(VALUE(SUBSTITUTE(AD15,"/",""))),FALSE))))</formula1>
    </dataValidation>
    <dataValidation type="custom" allowBlank="1" showInputMessage="1" showErrorMessage="1" error="Zəhmət olmasa mənfi olmayan dəyər daxil edin" sqref="BF15:BF49" xr:uid="{00000000-0002-0000-0100-000009000000}">
      <formula1>AND(OR(BF15="y", AND(NOT(OR(ISNUMBER(FIND(".", BF15)), ISNUMBER(FIND("-", BF15)))), IFERROR(VALUE(BF15)=INT(VALUE(BF15)), FALSE))))</formula1>
    </dataValidation>
    <dataValidation type="decimal" allowBlank="1" showInputMessage="1" showErrorMessage="1" error="Zəhmət olmasa mənfi olmayan dəyər daxil edin" sqref="BE15:BE49" xr:uid="{00000000-0002-0000-0100-00000A000000}">
      <formula1>0</formula1>
      <formula2>10000</formula2>
    </dataValidation>
    <dataValidation type="decimal" allowBlank="1" showInputMessage="1" showErrorMessage="1" error="Zəhmət olmasa 0-24 arası dəyər daxil edin" sqref="BG15:BG49" xr:uid="{00000000-0002-0000-0100-00000B000000}">
      <formula1>0</formula1>
      <formula2>24</formula2>
    </dataValidation>
    <dataValidation type="decimal" showInputMessage="1" showErrorMessage="1" error="Zəhmət olmasa sıfırdan böyük müsbət ədəd daxil edin." sqref="U15:U49" xr:uid="{00000000-0002-0000-0100-00000C000000}">
      <formula1>0</formula1>
      <formula2>3000</formula2>
    </dataValidation>
    <dataValidation type="custom" allowBlank="1" showInputMessage="1" showErrorMessage="1" sqref="AJ15:AJ49" xr:uid="{00000000-0002-0000-0100-00000D000000}">
      <formula1>OR(AJ15="y",AND(ISNUMBER(VALUE(SUBSTITUTE(SUBSTITUTE(AJ15,MID(TEXT(1.5,"@"),2,1),""),"/",""))),NOT(ISNUMBER(FIND("-",AJ15))),IF("."=MID(TEXT(1.5,"@"),2,1),NOT(ISNUMBER(FIND(",",AJ15))),NOT(ISNUMBER(FIND(".",AJ15))))))</formula1>
    </dataValidation>
    <dataValidation showInputMessage="1" showErrorMessage="1" sqref="AK15:AK49" xr:uid="{00000000-0002-0000-0100-00000E000000}"/>
    <dataValidation type="list" showInputMessage="1" showErrorMessage="1" error="Zəhmət olmasa xananın üzərinə vuraraq listdən seçin." sqref="BJ15:BK49" xr:uid="{00000000-0002-0000-0100-00000F000000}">
      <formula1>INDIRECT(BI15)</formula1>
    </dataValidation>
    <dataValidation type="date" allowBlank="1" showInputMessage="1" showErrorMessage="1" error="Laboratoriya nəticəsi tarixi quyu sınağı tarixindən böyük (sonrakı vaxt) ola bilməz" sqref="AA15:AA49" xr:uid="{00000000-0002-0000-0100-000010000000}">
      <formula1>1</formula1>
      <formula2>T15</formula2>
    </dataValidation>
    <dataValidation type="custom" showInputMessage="1" showErrorMessage="1" error="Zəhmət olmasa İstismar Üsulu nasos olmayan quyular üçün boş saxlayın. Digər quyular üçün müsbət ədəd daxil edin" sqref="AM15:AO49" xr:uid="{00000000-0002-0000-0100-000011000000}">
      <formula1>AND(OR($H15="MEDN",$H15="ŞDN",$H15="Vintli"),OR(AM15="y",AND(ISNUMBER(VALUE(SUBSTITUTE(AM15,MID(TEXT(1.5,"@"),2,1),""))),NOT(ISNUMBER(FIND("-",AM15))),IF("."=MID(TEXT(1.5,"@"),2,1),NOT(ISNUMBER(FIND(",",AM15))),NOT(ISNUMBER(FIND(".",AM15)))))))</formula1>
    </dataValidation>
    <dataValidation type="custom" showInputMessage="1" showErrorMessage="1" error="Zəhmət olmasa İstismar Üsulu MDN olmayan quyular üçün boş saxlayın. Digər quyular üçün müsbət ədəd daxil edin" sqref="AP15:AS49" xr:uid="{00000000-0002-0000-0100-000012000000}">
      <formula1>AND(OR($H15="MEDN"),OR(AP15="y",AND(ISNUMBER(VALUE(SUBSTITUTE(AP15,MID(TEXT(1.5,"@"),2,1),""))),NOT(ISNUMBER(FIND("-",AP15))),IF("."=MID(TEXT(1.5,"@"),2,1),NOT(ISNUMBER(FIND(",",AP15))),NOT(ISNUMBER(FIND(".",AP15)))))))</formula1>
    </dataValidation>
    <dataValidation type="custom" showInputMessage="1" showErrorMessage="1" error="Zəhmət olmasa İstismar Üsulu ŞDN olmayan quyular üçün boş saxlayın. ŞDN quyular üçün müsbət ədəd daxil edin" sqref="AV15:BA49" xr:uid="{00000000-0002-0000-0100-000013000000}">
      <formula1>AND($H15="ŞDN",OR(AV15="y",AND(ISNUMBER(VALUE(SUBSTITUTE(AV15,MID(TEXT(1.5,"@"),2,1),""))),NOT(ISNUMBER(FIND("-",AV15))),IF("."=MID(TEXT(1.5,"@"),2,1),NOT(ISNUMBER(FIND(",",AV15))),NOT(ISNUMBER(FIND(".",AV15)))))))</formula1>
    </dataValidation>
    <dataValidation type="custom" showInputMessage="1" showErrorMessage="1" error="Zəhmət olmasa İstismar Üsulu Vintli olmayan quyular üçün boş saxlayın. Vintli üsul quyular üçün müsbət ədəd daxil edin" sqref="BB15:BD49" xr:uid="{00000000-0002-0000-0100-000014000000}">
      <formula1>AND($H15="Vintli",OR(BB15="y",AND(ISNUMBER(VALUE(SUBSTITUTE(BB15,MID(TEXT(1.5,"@"),2,1),""))),NOT(ISNUMBER(FIND("-",BB15))),IF("."=MID(TEXT(1.5,"@"),2,1),NOT(ISNUMBER(FIND(",",BB15))),NOT(ISNUMBER(FIND(".",BB15)))))))</formula1>
    </dataValidation>
    <dataValidation type="custom" showInputMessage="1" showErrorMessage="1" error="Zəhmət olmasa İstismar Üsulu ŞDN olmayan quyular üçün boş saxlayın. ŞDN quyular üçün müsbət ədəd daxil edin" sqref="AU15:AU49" xr:uid="{00000000-0002-0000-0100-000015000000}">
      <formula1>$H15="ŞDN"</formula1>
    </dataValidation>
    <dataValidation type="decimal" allowBlank="1" showInputMessage="1" showErrorMessage="1" error="Zəhmət olmasa mənfi olmayan ədəd daxil edin_x000a_" sqref="BJ4:BJ5 BL4:BL5" xr:uid="{F24603B4-6140-443C-A44B-1A8142626CF6}">
      <formula1>0</formula1>
      <formula2>1E+27</formula2>
    </dataValidation>
  </dataValidations>
  <printOptions horizontalCentered="1"/>
  <pageMargins left="0.39370078740157483" right="0.39370078740157483" top="0.59055118110236227" bottom="0.19685039370078741" header="0" footer="0"/>
  <pageSetup paperSize="8" scale="32" pageOrder="overThenDown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9" id="{75208D57-BFCF-452A-8AAC-72E5B827B3C9}">
            <xm:f>COUNTIF(Siyahılar!$E$3:$E$7,$H15) = 0</xm:f>
            <x14:dxf>
              <fill>
                <patternFill>
                  <bgColor theme="1" tint="0.499984740745262"/>
                </patternFill>
              </fill>
            </x14:dxf>
          </x14:cfRule>
          <xm:sqref>Z15:Z49 AK15:AL49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16000000}">
          <x14:formula1>
            <xm:f>Siyahılar!$B$3:$B$8</xm:f>
          </x14:formula1>
          <xm:sqref>F15:F49</xm:sqref>
        </x14:dataValidation>
        <x14:dataValidation type="list" allowBlank="1" showInputMessage="1" showErrorMessage="1" xr:uid="{00000000-0002-0000-0100-000017000000}">
          <x14:formula1>
            <xm:f>Siyahılar!$L$3:$L$8</xm:f>
          </x14:formula1>
          <xm:sqref>S15:S49</xm:sqref>
        </x14:dataValidation>
        <x14:dataValidation type="list" allowBlank="1" showInputMessage="1" showErrorMessage="1" xr:uid="{00000000-0002-0000-0100-000018000000}">
          <x14:formula1>
            <xm:f>Siyahılar!$D$3:$D$5</xm:f>
          </x14:formula1>
          <xm:sqref>G15:G49</xm:sqref>
        </x14:dataValidation>
        <x14:dataValidation type="list" showInputMessage="1" showErrorMessage="1" error="Zəhmət olmasa xananın üzərinə vuraraq listdən seçin, əgər seçmək mümkün deyilsə quyunun işləmə saatı 24 saatdır." xr:uid="{00000000-0002-0000-0100-000019000000}">
          <x14:formula1>
            <xm:f>Siyahılar!$G$3:$G$4</xm:f>
          </x14:formula1>
          <xm:sqref>BH15:BH49</xm:sqref>
        </x14:dataValidation>
        <x14:dataValidation type="list" showInputMessage="1" showErrorMessage="1" error="Zəhmət olmasa xananın üzərinə vuraraq listdən seçin, əgər seçmək mümkün deyilsə quyunun işləmə saatı 24 saatdır." xr:uid="{00000000-0002-0000-0100-00001A000000}">
          <x14:formula1>
            <xm:f>Siyahılar!$H$3:$H$9</xm:f>
          </x14:formula1>
          <xm:sqref>BI15:BI49</xm:sqref>
        </x14:dataValidation>
        <x14:dataValidation type="list" allowBlank="1" showInputMessage="1" showErrorMessage="1" xr:uid="{00000000-0002-0000-0100-00001B000000}">
          <x14:formula1>
            <xm:f>Siyahılar!$M$3:$M$46</xm:f>
          </x14:formula1>
          <xm:sqref>I15:I49</xm:sqref>
        </x14:dataValidation>
        <x14:dataValidation type="custom" showInputMessage="1" showErrorMessage="1" error="Zəhmət olmasa istismar üsulu qazlift olan quyular üçün tam ədəd daxil edin, qazlift olmayan quyular üçün boş saxlayın. " xr:uid="{00000000-0002-0000-0100-00001C000000}">
          <x14:formula1>
            <xm:f>AND(Z15&lt;=Y15,COUNTIF(Siyahılar!$E$3:$E$7, $H15)&gt;0,Z15&gt;=0,OR(AND(NOT(OR(ISNUMBER(FIND(".", Z15)), ISNUMBER(FIND("-", Z15)))), IFERROR(VALUE(Z15)=INT(VALUE(Z15)), FALSE))))</xm:f>
          </x14:formula1>
          <xm:sqref>Z15:Z49</xm:sqref>
        </x14:dataValidation>
        <x14:dataValidation type="list" allowBlank="1" showInputMessage="1" showErrorMessage="1" xr:uid="{00000000-0002-0000-0100-00001D000000}">
          <x14:formula1>
            <xm:f>IF(OR(F15=Siyahılar!$B$3, F15=Siyahılar!$B$4), Siyahılar!$E$3:$E$10, INDIRECT(""))</xm:f>
          </x14:formula1>
          <xm:sqref>H15:H49</xm:sqref>
        </x14:dataValidation>
        <x14:dataValidation type="custom" allowBlank="1" showInputMessage="1" showErrorMessage="1" error="Ümumi qaz dəyari işçi agent sərfindən böyük olmalıdır_x000a__x000a_" xr:uid="{00000000-0002-0000-0100-00001E000000}">
          <x14:formula1>
            <xm:f>AND(Z15&lt;Y15, Z15&gt;=0, Y15&gt;=0, COUNTIF(Siyahılar!$E$3:$E$6, $H15) &gt;= 0)</xm:f>
          </x14:formula1>
          <xm:sqref>Y15:Y49</xm:sqref>
        </x14:dataValidation>
        <x14:dataValidation type="custom" allowBlank="1" showInputMessage="1" showErrorMessage="1" error="Zəhmət olmasa istismar üsulu qazlift olan quyular üçün tam ədəd daxil edin, qazlift olmayan quyular üçün boş saxlayın. Qazlift olan, məlumat əldə olunmayan quyular üçün &quot;y&quot; istifadə edin." xr:uid="{00000000-0002-0000-0100-00001F000000}">
          <x14:formula1>
            <xm:f>AND(COUNTIF(Siyahılar!$E$3:$E$7, $H15)&gt;0,OR(AL15="y", AND(NOT(OR(ISNUMBER(FIND(".", AL15)), ISNUMBER(FIND("-", AL15)))), IFERROR(VALUE(AL15)=INT(VALUE(AL15)), FALSE))))</xm:f>
          </x14:formula1>
          <xm:sqref>AL15:AL49</xm:sqref>
        </x14:dataValidation>
        <x14:dataValidation type="list" showInputMessage="1" showErrorMessage="1" error="Zəhmət olmasa İstismar Üsulu nasos olmayan quyular üçün boş saxlayın. Digər quyular üçün müsbət ədəd daxil edin" xr:uid="{00000000-0002-0000-0100-000020000000}">
          <x14:formula1>
            <xm:f>IF($H15="MEDN",Siyahılar!$N$2:$N$3, INDIRECT(""))</xm:f>
          </x14:formula1>
          <xm:sqref>AT15:AT49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2:N55"/>
  <sheetViews>
    <sheetView topLeftCell="B1" zoomScale="85" zoomScaleNormal="85" workbookViewId="0">
      <selection activeCell="I8" sqref="I8"/>
    </sheetView>
  </sheetViews>
  <sheetFormatPr defaultColWidth="8.7109375" defaultRowHeight="12.75"/>
  <cols>
    <col min="1" max="1" width="2.28515625" style="3" customWidth="1"/>
    <col min="2" max="4" width="14.7109375" style="3" customWidth="1"/>
    <col min="5" max="5" width="18.7109375" style="3" customWidth="1"/>
    <col min="7" max="7" width="18.28515625" style="3" customWidth="1"/>
    <col min="8" max="8" width="39.28515625" style="3" customWidth="1"/>
    <col min="9" max="9" width="30.140625" style="3" bestFit="1" customWidth="1"/>
    <col min="10" max="10" width="66.42578125" style="3" customWidth="1"/>
    <col min="11" max="11" width="6.7109375" style="3" customWidth="1"/>
    <col min="12" max="12" width="13.140625" style="3" customWidth="1"/>
    <col min="13" max="13" width="21.5703125" style="3" customWidth="1"/>
    <col min="14" max="16384" width="8.7109375" style="3"/>
  </cols>
  <sheetData>
    <row r="2" spans="2:14" ht="57" customHeight="1">
      <c r="B2" s="4" t="s">
        <v>126</v>
      </c>
      <c r="C2" s="4" t="s">
        <v>28</v>
      </c>
      <c r="D2" s="4" t="s">
        <v>125</v>
      </c>
      <c r="E2" s="4" t="s">
        <v>123</v>
      </c>
      <c r="G2" s="4" t="s">
        <v>27</v>
      </c>
      <c r="H2" s="4" t="s">
        <v>132</v>
      </c>
      <c r="I2" s="4" t="s">
        <v>35</v>
      </c>
      <c r="J2" s="4" t="s">
        <v>26</v>
      </c>
      <c r="L2" s="4" t="s">
        <v>141</v>
      </c>
      <c r="M2" s="4" t="s">
        <v>142</v>
      </c>
      <c r="N2" s="151" t="s">
        <v>248</v>
      </c>
    </row>
    <row r="3" spans="2:14" ht="40.15" customHeight="1">
      <c r="B3" s="1" t="s">
        <v>9</v>
      </c>
      <c r="C3" s="1" t="s">
        <v>6</v>
      </c>
      <c r="D3" s="1" t="s">
        <v>189</v>
      </c>
      <c r="E3" s="1" t="s">
        <v>19</v>
      </c>
      <c r="G3" s="1" t="s">
        <v>24</v>
      </c>
      <c r="H3" s="5" t="s">
        <v>160</v>
      </c>
      <c r="I3" s="5" t="s">
        <v>41</v>
      </c>
      <c r="J3" s="5" t="s">
        <v>42</v>
      </c>
      <c r="K3" s="6"/>
      <c r="L3" s="17">
        <v>2</v>
      </c>
      <c r="M3" s="16" t="s">
        <v>143</v>
      </c>
      <c r="N3" s="151" t="s">
        <v>249</v>
      </c>
    </row>
    <row r="4" spans="2:14" ht="40.15" customHeight="1">
      <c r="B4" s="1" t="s">
        <v>10</v>
      </c>
      <c r="C4" s="1" t="s">
        <v>15</v>
      </c>
      <c r="D4" s="1" t="s">
        <v>7</v>
      </c>
      <c r="E4" s="1" t="s">
        <v>29</v>
      </c>
      <c r="G4" s="1" t="s">
        <v>25</v>
      </c>
      <c r="H4" s="5" t="s">
        <v>103</v>
      </c>
      <c r="I4" s="5" t="s">
        <v>36</v>
      </c>
      <c r="J4" s="5" t="s">
        <v>43</v>
      </c>
      <c r="K4" s="6"/>
      <c r="L4" s="17">
        <v>3</v>
      </c>
      <c r="M4" s="16" t="s">
        <v>144</v>
      </c>
    </row>
    <row r="5" spans="2:14" ht="40.15" customHeight="1">
      <c r="B5" s="1" t="s">
        <v>11</v>
      </c>
      <c r="C5" s="1" t="s">
        <v>16</v>
      </c>
      <c r="D5" s="1" t="s">
        <v>18</v>
      </c>
      <c r="E5" s="1" t="s">
        <v>30</v>
      </c>
      <c r="H5" s="5" t="s">
        <v>104</v>
      </c>
      <c r="I5" s="5" t="s">
        <v>96</v>
      </c>
      <c r="J5" s="5" t="s">
        <v>44</v>
      </c>
      <c r="K5" s="6"/>
      <c r="L5" s="17">
        <v>4</v>
      </c>
      <c r="M5" s="16" t="s">
        <v>247</v>
      </c>
    </row>
    <row r="6" spans="2:14" ht="40.15" customHeight="1">
      <c r="B6" s="1" t="s">
        <v>12</v>
      </c>
      <c r="C6" s="1" t="s">
        <v>17</v>
      </c>
      <c r="E6" s="1" t="s">
        <v>31</v>
      </c>
      <c r="H6" s="5" t="s">
        <v>105</v>
      </c>
      <c r="I6" s="5" t="s">
        <v>97</v>
      </c>
      <c r="J6" s="5" t="s">
        <v>45</v>
      </c>
      <c r="K6" s="6"/>
      <c r="L6" s="17">
        <v>7</v>
      </c>
      <c r="M6" s="16" t="s">
        <v>145</v>
      </c>
    </row>
    <row r="7" spans="2:14" ht="40.15" customHeight="1">
      <c r="B7" s="1" t="s">
        <v>13</v>
      </c>
      <c r="E7" s="1" t="s">
        <v>23</v>
      </c>
      <c r="H7" s="5" t="s">
        <v>106</v>
      </c>
      <c r="I7" s="5" t="s">
        <v>37</v>
      </c>
      <c r="J7" s="5" t="s">
        <v>46</v>
      </c>
      <c r="K7" s="6"/>
      <c r="L7" s="17">
        <v>8</v>
      </c>
      <c r="M7" s="18" t="s">
        <v>146</v>
      </c>
    </row>
    <row r="8" spans="2:14" ht="40.15" customHeight="1">
      <c r="B8" s="1" t="s">
        <v>14</v>
      </c>
      <c r="E8" s="1" t="s">
        <v>20</v>
      </c>
      <c r="H8" s="5" t="s">
        <v>107</v>
      </c>
      <c r="I8" s="5" t="s">
        <v>38</v>
      </c>
      <c r="J8" s="5" t="s">
        <v>47</v>
      </c>
      <c r="K8" s="6"/>
      <c r="L8" s="17">
        <v>13</v>
      </c>
      <c r="M8" s="16" t="s">
        <v>153</v>
      </c>
    </row>
    <row r="9" spans="2:14" ht="40.15" customHeight="1">
      <c r="E9" s="1" t="s">
        <v>21</v>
      </c>
      <c r="H9" s="5" t="s">
        <v>108</v>
      </c>
      <c r="I9" s="5" t="s">
        <v>98</v>
      </c>
      <c r="J9" s="5" t="s">
        <v>48</v>
      </c>
      <c r="K9" s="6"/>
      <c r="M9" s="16" t="s">
        <v>147</v>
      </c>
    </row>
    <row r="10" spans="2:14" ht="40.15" customHeight="1">
      <c r="E10" s="1" t="s">
        <v>22</v>
      </c>
      <c r="I10" s="5" t="s">
        <v>99</v>
      </c>
      <c r="J10" s="5" t="s">
        <v>49</v>
      </c>
      <c r="K10" s="6"/>
      <c r="M10" s="16" t="s">
        <v>152</v>
      </c>
    </row>
    <row r="11" spans="2:14" ht="40.15" customHeight="1">
      <c r="I11" s="5" t="s">
        <v>95</v>
      </c>
      <c r="J11" s="5" t="s">
        <v>50</v>
      </c>
      <c r="K11" s="6"/>
      <c r="M11" s="16" t="s">
        <v>222</v>
      </c>
    </row>
    <row r="12" spans="2:14" ht="40.15" customHeight="1">
      <c r="I12" s="5" t="s">
        <v>100</v>
      </c>
      <c r="J12" s="5" t="s">
        <v>51</v>
      </c>
      <c r="K12" s="6"/>
      <c r="M12" s="16" t="s">
        <v>246</v>
      </c>
    </row>
    <row r="13" spans="2:14" ht="40.15" customHeight="1">
      <c r="I13" s="5" t="s">
        <v>101</v>
      </c>
      <c r="J13" s="5" t="s">
        <v>52</v>
      </c>
      <c r="K13" s="6"/>
      <c r="M13" s="16" t="s">
        <v>148</v>
      </c>
    </row>
    <row r="14" spans="2:14" ht="40.15" customHeight="1">
      <c r="I14" s="5" t="s">
        <v>39</v>
      </c>
      <c r="J14" s="5" t="s">
        <v>53</v>
      </c>
      <c r="K14" s="6"/>
      <c r="M14" s="16" t="s">
        <v>149</v>
      </c>
    </row>
    <row r="15" spans="2:14" ht="40.15" customHeight="1">
      <c r="I15" s="5" t="s">
        <v>102</v>
      </c>
      <c r="J15" s="5" t="s">
        <v>54</v>
      </c>
      <c r="K15" s="6"/>
      <c r="M15" s="16" t="s">
        <v>150</v>
      </c>
    </row>
    <row r="16" spans="2:14" ht="40.15" customHeight="1">
      <c r="I16" s="5" t="s">
        <v>40</v>
      </c>
      <c r="J16" s="5" t="s">
        <v>55</v>
      </c>
      <c r="K16" s="6"/>
      <c r="M16" s="16" t="s">
        <v>151</v>
      </c>
    </row>
    <row r="17" spans="10:13" ht="40.15" customHeight="1">
      <c r="J17" s="5" t="s">
        <v>56</v>
      </c>
      <c r="K17" s="6"/>
      <c r="M17" s="16" t="s">
        <v>158</v>
      </c>
    </row>
    <row r="18" spans="10:13" ht="40.15" customHeight="1">
      <c r="J18" s="5" t="s">
        <v>57</v>
      </c>
      <c r="K18" s="6"/>
      <c r="M18" s="16" t="s">
        <v>154</v>
      </c>
    </row>
    <row r="19" spans="10:13" ht="40.15" customHeight="1">
      <c r="J19" s="5" t="s">
        <v>58</v>
      </c>
      <c r="K19" s="6"/>
      <c r="M19" s="16" t="s">
        <v>155</v>
      </c>
    </row>
    <row r="20" spans="10:13" ht="40.15" customHeight="1">
      <c r="J20" s="5" t="s">
        <v>59</v>
      </c>
      <c r="K20" s="6"/>
      <c r="M20" s="16" t="s">
        <v>159</v>
      </c>
    </row>
    <row r="21" spans="10:13" ht="40.15" customHeight="1">
      <c r="J21" s="5" t="s">
        <v>60</v>
      </c>
      <c r="K21" s="6"/>
      <c r="M21" s="16" t="s">
        <v>227</v>
      </c>
    </row>
    <row r="22" spans="10:13" ht="40.15" customHeight="1">
      <c r="J22" s="5" t="s">
        <v>61</v>
      </c>
      <c r="K22" s="6"/>
      <c r="M22" s="18" t="s">
        <v>235</v>
      </c>
    </row>
    <row r="23" spans="10:13" ht="40.15" customHeight="1">
      <c r="J23" s="5" t="s">
        <v>62</v>
      </c>
      <c r="K23" s="6"/>
      <c r="M23" s="16" t="s">
        <v>242</v>
      </c>
    </row>
    <row r="24" spans="10:13" ht="40.15" customHeight="1">
      <c r="J24" s="5" t="s">
        <v>63</v>
      </c>
      <c r="K24" s="6"/>
      <c r="M24" s="16" t="s">
        <v>232</v>
      </c>
    </row>
    <row r="25" spans="10:13" ht="40.15" customHeight="1">
      <c r="J25" s="5" t="s">
        <v>64</v>
      </c>
      <c r="K25" s="6"/>
      <c r="M25" s="16" t="s">
        <v>234</v>
      </c>
    </row>
    <row r="26" spans="10:13" ht="40.15" customHeight="1">
      <c r="J26" s="5" t="s">
        <v>65</v>
      </c>
      <c r="K26" s="6"/>
      <c r="M26" s="16" t="s">
        <v>236</v>
      </c>
    </row>
    <row r="27" spans="10:13" ht="40.15" customHeight="1">
      <c r="J27" s="5" t="s">
        <v>66</v>
      </c>
      <c r="K27" s="6"/>
      <c r="M27" s="16" t="s">
        <v>231</v>
      </c>
    </row>
    <row r="28" spans="10:13" ht="40.15" customHeight="1">
      <c r="J28" s="5" t="s">
        <v>67</v>
      </c>
      <c r="K28" s="6"/>
      <c r="M28" s="16" t="s">
        <v>243</v>
      </c>
    </row>
    <row r="29" spans="10:13" ht="40.15" customHeight="1">
      <c r="J29" s="5" t="s">
        <v>68</v>
      </c>
      <c r="K29" s="6"/>
      <c r="M29" s="16" t="s">
        <v>233</v>
      </c>
    </row>
    <row r="30" spans="10:13" ht="40.15" customHeight="1">
      <c r="J30" s="5" t="s">
        <v>69</v>
      </c>
      <c r="K30" s="6"/>
      <c r="M30" s="16" t="s">
        <v>224</v>
      </c>
    </row>
    <row r="31" spans="10:13" ht="40.15" customHeight="1">
      <c r="J31" s="5" t="s">
        <v>70</v>
      </c>
      <c r="K31" s="6"/>
      <c r="M31" s="18" t="s">
        <v>229</v>
      </c>
    </row>
    <row r="32" spans="10:13" ht="40.15" customHeight="1">
      <c r="J32" s="5" t="s">
        <v>71</v>
      </c>
      <c r="K32" s="6"/>
      <c r="M32" s="16" t="s">
        <v>241</v>
      </c>
    </row>
    <row r="33" spans="10:13" ht="40.15" customHeight="1">
      <c r="J33" s="5" t="s">
        <v>72</v>
      </c>
      <c r="K33" s="6"/>
      <c r="M33" s="16" t="s">
        <v>223</v>
      </c>
    </row>
    <row r="34" spans="10:13" ht="40.15" customHeight="1">
      <c r="J34" s="5" t="s">
        <v>73</v>
      </c>
      <c r="K34" s="6"/>
      <c r="M34" s="16" t="s">
        <v>228</v>
      </c>
    </row>
    <row r="35" spans="10:13" ht="42.75">
      <c r="J35" s="5" t="s">
        <v>74</v>
      </c>
      <c r="K35" s="6"/>
      <c r="M35" s="3" t="s">
        <v>226</v>
      </c>
    </row>
    <row r="36" spans="10:13" ht="42.75">
      <c r="J36" s="5" t="s">
        <v>75</v>
      </c>
      <c r="K36" s="6"/>
      <c r="M36" s="3" t="s">
        <v>237</v>
      </c>
    </row>
    <row r="37" spans="10:13" ht="42.75">
      <c r="J37" s="5" t="s">
        <v>76</v>
      </c>
      <c r="K37" s="6"/>
      <c r="M37" s="3" t="s">
        <v>230</v>
      </c>
    </row>
    <row r="38" spans="10:13" ht="28.5">
      <c r="J38" s="5" t="s">
        <v>77</v>
      </c>
      <c r="K38" s="6"/>
      <c r="M38" s="3" t="s">
        <v>244</v>
      </c>
    </row>
    <row r="39" spans="10:13" ht="28.5">
      <c r="J39" s="5" t="s">
        <v>78</v>
      </c>
      <c r="K39" s="6"/>
      <c r="M39" s="3" t="s">
        <v>225</v>
      </c>
    </row>
    <row r="40" spans="10:13" ht="14.25">
      <c r="J40" s="5" t="s">
        <v>79</v>
      </c>
      <c r="K40" s="6"/>
      <c r="M40" s="3" t="s">
        <v>245</v>
      </c>
    </row>
    <row r="41" spans="10:13" ht="14.25">
      <c r="J41" s="5" t="s">
        <v>80</v>
      </c>
      <c r="K41" s="6"/>
      <c r="M41" s="151" t="s">
        <v>239</v>
      </c>
    </row>
    <row r="42" spans="10:13" ht="14.25">
      <c r="J42" s="5" t="s">
        <v>81</v>
      </c>
      <c r="K42" s="6"/>
      <c r="M42" s="3" t="s">
        <v>240</v>
      </c>
    </row>
    <row r="43" spans="10:13" ht="14.25">
      <c r="J43" s="5" t="s">
        <v>82</v>
      </c>
      <c r="K43" s="6"/>
      <c r="M43" s="3" t="s">
        <v>238</v>
      </c>
    </row>
    <row r="44" spans="10:13" ht="57">
      <c r="J44" s="5" t="s">
        <v>83</v>
      </c>
      <c r="K44" s="6"/>
      <c r="M44" s="150" t="s">
        <v>156</v>
      </c>
    </row>
    <row r="45" spans="10:13" ht="14.25">
      <c r="J45" s="5" t="s">
        <v>84</v>
      </c>
      <c r="K45" s="6"/>
      <c r="M45" s="3" t="s">
        <v>157</v>
      </c>
    </row>
    <row r="46" spans="10:13" ht="28.5">
      <c r="J46" s="5" t="s">
        <v>85</v>
      </c>
      <c r="K46" s="6"/>
    </row>
    <row r="47" spans="10:13" ht="28.5">
      <c r="J47" s="5" t="s">
        <v>86</v>
      </c>
      <c r="K47" s="6"/>
    </row>
    <row r="48" spans="10:13" ht="14.25">
      <c r="J48" s="5" t="s">
        <v>87</v>
      </c>
      <c r="K48" s="6"/>
    </row>
    <row r="49" spans="10:11" ht="28.5">
      <c r="J49" s="5" t="s">
        <v>88</v>
      </c>
      <c r="K49" s="6"/>
    </row>
    <row r="50" spans="10:11" ht="14.25">
      <c r="J50" s="5" t="s">
        <v>89</v>
      </c>
      <c r="K50" s="6"/>
    </row>
    <row r="51" spans="10:11" ht="28.5">
      <c r="J51" s="5" t="s">
        <v>90</v>
      </c>
      <c r="K51" s="6"/>
    </row>
    <row r="52" spans="10:11" ht="28.5">
      <c r="J52" s="5" t="s">
        <v>91</v>
      </c>
      <c r="K52" s="6"/>
    </row>
    <row r="53" spans="10:11" ht="14.25">
      <c r="J53" s="5" t="s">
        <v>92</v>
      </c>
      <c r="K53" s="6"/>
    </row>
    <row r="54" spans="10:11" ht="14.25">
      <c r="J54" s="5" t="s">
        <v>93</v>
      </c>
      <c r="K54" s="6"/>
    </row>
    <row r="55" spans="10:11" ht="28.5">
      <c r="J55" s="5" t="s">
        <v>94</v>
      </c>
      <c r="K55" s="6"/>
    </row>
  </sheetData>
  <sheetProtection algorithmName="SHA-512" hashValue="1AOizlkvlzzFKMQAiBVYv8N/3S/NpedzE0b/MZ2ucGQEm5tte9c7c+W8Fxnz6XBcWKGDExG9jqEkP7MAqgZVoQ==" saltValue="sxfmrh9C2GdLexESF4rjZw==" spinCount="100000" sheet="1" objects="1" scenarios="1" selectLockedCells="1" selectUnlockedCells="1"/>
  <sortState xmlns:xlrd2="http://schemas.microsoft.com/office/spreadsheetml/2017/richdata2" ref="M3:M46">
    <sortCondition ref="M3:M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3415CBCF8AB44BB72CAE4F7755761" ma:contentTypeVersion="6" ma:contentTypeDescription="Create a new document." ma:contentTypeScope="" ma:versionID="e82712318855ed28dc3ad1517e9c8186">
  <xsd:schema xmlns:xsd="http://www.w3.org/2001/XMLSchema" xmlns:xs="http://www.w3.org/2001/XMLSchema" xmlns:p="http://schemas.microsoft.com/office/2006/metadata/properties" xmlns:ns2="abc53e17-5231-497c-bea9-d8f4f75b8c0a" xmlns:ns3="08ceada6-753b-4881-9f07-c25dbf2a93b1" targetNamespace="http://schemas.microsoft.com/office/2006/metadata/properties" ma:root="true" ma:fieldsID="5ea6043ab9ff6e288a8d64169c961000" ns2:_="" ns3:_="">
    <xsd:import namespace="abc53e17-5231-497c-bea9-d8f4f75b8c0a"/>
    <xsd:import namespace="08ceada6-753b-4881-9f07-c25dbf2a9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53e17-5231-497c-bea9-d8f4f75b8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eada6-753b-4881-9f07-c25dbf2a9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7AA866-1C03-43AA-B1EC-22A3875862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436C2-6C77-45A7-800A-03CA23C64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c53e17-5231-497c-bea9-d8f4f75b8c0a"/>
    <ds:schemaRef ds:uri="08ceada6-753b-4881-9f07-c25dbf2a9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980423-BF9B-4612-B551-3935DA282773}">
  <ds:schemaRefs>
    <ds:schemaRef ds:uri="abc53e17-5231-497c-bea9-d8f4f75b8c0a"/>
    <ds:schemaRef ds:uri="08ceada6-753b-4881-9f07-c25dbf2a93b1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c508da80-915c-45ba-87d3-e7c2dfe80d9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22</vt:i4>
      </vt:variant>
    </vt:vector>
  </HeadingPairs>
  <TitlesOfParts>
    <vt:vector size="25" baseType="lpstr">
      <vt:lpstr>SA Questions</vt:lpstr>
      <vt:lpstr>Hesabat forması</vt:lpstr>
      <vt:lpstr>Siyahılar</vt:lpstr>
      <vt:lpstr>Dəniz_Özülüdə_və_ya_Quruda_Hasilat_Sistemi_ilə_Bağlı_Əməliyyatlar</vt:lpstr>
      <vt:lpstr>Dəniz_Özülüdə_və_ya_Quruda_Yığım_Nəql_Sistemi</vt:lpstr>
      <vt:lpstr>Hasilatın_Azaldılması</vt:lpstr>
      <vt:lpstr>Hasilatın_Bərpası_Məqsədilə_Aparılan_Təmirlər</vt:lpstr>
      <vt:lpstr>İdarə_Olunan_Keçici_Fond</vt:lpstr>
      <vt:lpstr>İxrac_Boru_Kəmərinin_İşlək_Vəziyyətdə_Saxlanılması</vt:lpstr>
      <vt:lpstr>İxrac_Sistemi</vt:lpstr>
      <vt:lpstr>Keçici_Fond_Guyuları</vt:lpstr>
      <vt:lpstr>Qazın_Sıxılması_Sistem_ilə_Bağlı_Əməliyyatlar</vt:lpstr>
      <vt:lpstr>Quyu_Ağzında_Aparılan_Əməliyyatlar</vt:lpstr>
      <vt:lpstr>Quyu_Təyinatının_Dəyişdirilməsi</vt:lpstr>
      <vt:lpstr>Quyuağzı_Bütövlülüyü</vt:lpstr>
      <vt:lpstr>Quyudaxili_Avadanlıqların_Optimallaşdırılması</vt:lpstr>
      <vt:lpstr>Layalara_və_Quyulara_Tədqiqatlarla_Aparılan_Nəzarət</vt:lpstr>
      <vt:lpstr>Neft_İxrac_Nasosu</vt:lpstr>
      <vt:lpstr>OPEC_Tələblərinin_Yerinə_Yetirilməsi</vt:lpstr>
      <vt:lpstr>Suvurma_Sistemi_ilə_Bağlı_Əməliyyatlar</vt:lpstr>
      <vt:lpstr>Tədqiqat_Cari_və_Əsaslı_Təmir_Məqsədilə_Quyulara_Müdaxilə</vt:lpstr>
      <vt:lpstr>Yan_Lülə_Quyular_İstismar_və_Vurucu</vt:lpstr>
      <vt:lpstr>Yatağın_İşlənməsinın_İdarə_Edilməsi_ilə_Bağlı_Fəaliyyətlər</vt:lpstr>
      <vt:lpstr>Yeni_Quyular</vt:lpstr>
      <vt:lpstr>'Hesabat forması'!Область_печати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 Sadyrbakiyev</dc:creator>
  <cp:keywords/>
  <dc:description/>
  <cp:lastModifiedBy>Rəşad HÜSEYNOV</cp:lastModifiedBy>
  <cp:revision/>
  <cp:lastPrinted>2024-09-23T11:27:09Z</cp:lastPrinted>
  <dcterms:created xsi:type="dcterms:W3CDTF">2024-04-12T16:51:01Z</dcterms:created>
  <dcterms:modified xsi:type="dcterms:W3CDTF">2025-06-19T03:29:49Z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2024-04-24T09:59:03Z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c508da80-915c-45ba-87d3-e7c2dfe80d95</vt:lpwstr>
  </property>
  <property fmtid="{D5CDD505-2E9C-101B-9397-08002B2CF9AE}" pid="7" name="MSIP_Label_defa4170-0d19-0005-0004-bc88714345d2_ActionId">
    <vt:lpwstr>7ee9cc8e-9a23-41f0-8998-06a03a88b643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0x010100CC23415CBCF8AB44BB72CAE4F7755761</vt:lpwstr>
  </property>
</Properties>
</file>