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3.xml" ContentType="application/vnd.openxmlformats-officedocument.spreadsheetml.table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_EBIOS" sheetId="1" state="visible" r:id="rId1"/>
    <sheet name="__REFS" sheetId="2" state="veryHidden" r:id="rId2"/>
    <sheet name="Atelier1_Socle" sheetId="3" state="visible" r:id="rId3"/>
    <sheet name="Atelier2_Sources" sheetId="4" state="visible" r:id="rId4"/>
    <sheet name="Atelier3_Scenarios" sheetId="5" state="visible" r:id="rId5"/>
    <sheet name="Atelier4_Operationnels" sheetId="6" state="visible" r:id="rId6"/>
    <sheet name="Atelier5_Traitement" sheetId="7" state="visible" r:id="rId7"/>
    <sheet name="Incidents" sheetId="8" state="hidden" r:id="rId8"/>
    <sheet name="Synthese" sheetId="9" state="visible" r:id="rId9"/>
  </sheets>
  <definedNames>
    <definedName name="Gravite">__REFS!$B$2:$B$5</definedName>
    <definedName name="tbl_Gravite_ID">__REFS!$A$2:$A$5</definedName>
    <definedName name="tbl_Gravite_Valeur">__REFS!$C$2:$C$5</definedName>
    <definedName name="Vraisemblance">__REFS!$F$2:$F$5</definedName>
    <definedName name="tbl_Vraisemblance_ID">__REFS!$E$2:$E$5</definedName>
    <definedName name="tbl_Vraisemblance_Valeur">__REFS!$G$2:$G$5</definedName>
    <definedName name="Pertinence">__REFS!$A$2:$A$4</definedName>
    <definedName name="tbl_Pertinence_ID">__REFS!$I$2:$I$4</definedName>
    <definedName name="tbl_Pertinence_Valeur">__REFS!$K$2:$K$4</definedName>
    <definedName name="Exposition">__REFS!$A$2:$A$4</definedName>
    <definedName name="tbl_Exposition_ID">__REFS!$M$2:$M$4</definedName>
    <definedName name="tbl_Exposition_Valeur">__REFS!$O$2:$O$4</definedName>
    <definedName name="Valeur_Metier">__REFS!$Q$2:$Q$16</definedName>
    <definedName name="tbl_ValeurMetier_Libelle">__REFS!$R$2:$R$16</definedName>
    <definedName name="tbl_ValeurMetier_Valeur">__REFS!$T$2:$T$16</definedName>
    <definedName name="Measure_ID">__REFS!$V$2:$V$18</definedName>
    <definedName name="tbl_Measure_Label">__REFS!$W$2:$W$18</definedName>
    <definedName name="tbl_Measure_Category">__REFS!$X$2:$X$18</definedName>
    <definedName name="tbl_Measure_Cout">__REFS!$Y$2:$Y$18</definedName>
    <definedName name="tbl_Measure_Efficacite">__REFS!$Z$2:$Z$18</definedName>
    <definedName name="tbl_Measure_AnnexA">__REFS!$AA$2:$AA$18</definedName>
    <definedName name="Source_ID">__REFS!$AJ$2:$AJ$6</definedName>
    <definedName name="tbl_Source_Source_ID">__REFS!$AJ$2:$AJ$6</definedName>
    <definedName name="tbl_Source_Label">__REFS!$AK$2:$AK$6</definedName>
    <definedName name="tbl_Source_Category">__REFS!$AL$2:$AL$6</definedName>
    <definedName name="tbl_Source_MotivationResources">__REFS!$AM$2:$AM$6</definedName>
    <definedName name="tbl_Source_Targeting">__REFS!$AN$2:$AN$6</definedName>
    <definedName name="Scenario_ID">__REFS!$AP$2:$AP$5</definedName>
    <definedName name="tbl_Scenario_Scenario_ID">__REFS!$AP$2:$AP$5</definedName>
    <definedName name="tbl_Scenario_Risk_Source">__REFS!$AQ$2:$AQ$5</definedName>
    <definedName name="tbl_Scenario_Target_Objective">__REFS!$AR$2:$AR$5</definedName>
    <definedName name="tbl_Scenario_Attack_Path">__REFS!$AS$2:$AS$5</definedName>
    <definedName name="tbl_Scenario_Motivation">__REFS!$AT$2:$AT$5</definedName>
    <definedName name="OV_ID">__REFS!$AV$2:$AV$5</definedName>
    <definedName name="tbl_OV_OV_ID">__REFS!$AV$2:$AV$5</definedName>
    <definedName name="tbl_OV_Strategic_Scenario">__REFS!$AW$2:$AW$5</definedName>
    <definedName name="tbl_OV_Attack_Vector">__REFS!$AX$2:$AX$5</definedName>
    <definedName name="tbl_OV_Operational_Steps">__REFS!$AY$2:$AY$5</definedName>
    <definedName name="Asset_Type">__REFS!$BA$2:$BA$10</definedName>
    <definedName name="tbl_AssetType_Label">__REFS!$BB$2:$BB$10</definedName>
    <definedName name="Stakeholder_ID">__REFS!$BE$2:$BE$9</definedName>
    <definedName name="tbl_Stakeholder_Label">__REFS!$BF$2:$BF$9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b val="1"/>
      <color rgb="00FFFFFF"/>
    </font>
    <font>
      <b val="1"/>
      <color rgb="00FFFFFF"/>
      <sz val="14"/>
    </font>
    <font>
      <i val="1"/>
      <color rgb="007F8C8D"/>
    </font>
    <font>
      <b val="1"/>
      <color rgb="002C3E50"/>
      <sz val="12"/>
    </font>
    <font>
      <sz val="10"/>
    </font>
    <font>
      <b val="1"/>
      <sz val="10"/>
    </font>
    <font>
      <i val="1"/>
      <sz val="10"/>
    </font>
    <font>
      <b val="1"/>
      <color rgb="003498DB"/>
      <sz val="12"/>
    </font>
    <font>
      <b val="1"/>
    </font>
    <font>
      <b val="1"/>
      <color rgb="0027AE60"/>
      <sz val="12"/>
    </font>
    <font>
      <b val="1"/>
      <sz val="12"/>
    </font>
  </fonts>
  <fills count="9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2C3E50"/>
        <bgColor rgb="002C3E50"/>
      </patternFill>
    </fill>
    <fill>
      <patternFill patternType="solid">
        <fgColor rgb="00F8F9FA"/>
        <bgColor rgb="00F8F9FA"/>
      </patternFill>
    </fill>
    <fill>
      <patternFill patternType="solid">
        <fgColor rgb="00D9D9D9"/>
        <bgColor rgb="00D9D9D9"/>
      </patternFill>
    </fill>
    <fill>
      <patternFill patternType="solid">
        <fgColor rgb="0034495E"/>
        <bgColor rgb="0034495E"/>
      </patternFill>
    </fill>
    <fill>
      <patternFill patternType="solid">
        <fgColor rgb="003498DB"/>
        <bgColor rgb="003498DB"/>
      </patternFill>
    </fill>
    <fill>
      <patternFill patternType="solid">
        <fgColor rgb="0027AE60"/>
        <bgColor rgb="0027AE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2" fillId="3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4" fillId="0" borderId="0" pivotButton="0" quotePrefix="0" xfId="0"/>
    <xf numFmtId="0" fontId="5" fillId="0" borderId="0" pivotButton="0" quotePrefix="0" xfId="0"/>
    <xf numFmtId="0" fontId="6" fillId="4" borderId="0" pivotButton="0" quotePrefix="0" xfId="0"/>
    <xf numFmtId="0" fontId="0" fillId="4" borderId="0" pivotButton="0" quotePrefix="0" xfId="0"/>
    <xf numFmtId="0" fontId="5" fillId="4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5" borderId="0" pivotButton="0" quotePrefix="0" xfId="0"/>
    <xf numFmtId="0" fontId="2" fillId="6" borderId="0" pivotButton="0" quotePrefix="0" xfId="0"/>
    <xf numFmtId="0" fontId="8" fillId="0" borderId="0" pivotButton="0" quotePrefix="0" xfId="0"/>
    <xf numFmtId="0" fontId="1" fillId="7" borderId="0" pivotButton="0" quotePrefix="0" xfId="0"/>
    <xf numFmtId="0" fontId="10" fillId="0" borderId="0" pivotButton="0" quotePrefix="0" xfId="0"/>
    <xf numFmtId="0" fontId="1" fillId="8" borderId="0" pivotButton="0" quotePrefix="0" xfId="0"/>
    <xf numFmtId="0" fontId="11" fillId="0" borderId="0" pivotButton="0" quotePrefix="0" xfId="0"/>
    <xf numFmtId="0" fontId="9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ables/table1.xml><?xml version="1.0" encoding="utf-8"?>
<table xmlns="http://schemas.openxmlformats.org/spreadsheetml/2006/main" id="1" name="tbl_Gravite" displayName="tbl_Gravite" ref="A1:C5" headerRowCount="1">
  <autoFilter ref="A1:C5"/>
  <tableColumns count="3">
    <tableColumn id="1" name="ID"/>
    <tableColumn id="2" name="Libelle"/>
    <tableColumn id="3" name="Valeur"/>
  </tableColumns>
  <tableStyleInfo name="TableStyleMedium2" showFirstColumn="0" showRowStripes="1"/>
</table>
</file>

<file path=xl/tables/table10.xml><?xml version="1.0" encoding="utf-8"?>
<table xmlns="http://schemas.openxmlformats.org/spreadsheetml/2006/main" id="10" name="tbl_OV" displayName="tbl_OV" ref="AV1:AY5" headerRowCount="1">
  <autoFilter ref="AV1:AY5"/>
  <tableColumns count="4">
    <tableColumn id="48" name="OV_ID"/>
    <tableColumn id="49" name="Strategic_Scenario"/>
    <tableColumn id="50" name="Attack_Vector"/>
    <tableColumn id="51" name="Operational_Steps"/>
  </tableColumns>
  <tableStyleInfo name="TableStyleMedium2" showFirstColumn="0" showRowStripes="1"/>
</table>
</file>

<file path=xl/tables/table11.xml><?xml version="1.0" encoding="utf-8"?>
<table xmlns="http://schemas.openxmlformats.org/spreadsheetml/2006/main" id="11" name="tbl_AssetType" displayName="tbl_AssetType" ref="BA1:BC10" headerRowCount="1">
  <autoFilter ref="BA1:BC10"/>
  <tableColumns count="3">
    <tableColumn id="53" name="Asset_Type_ID"/>
    <tableColumn id="54" name="Libelle"/>
    <tableColumn id="55" name="Description"/>
  </tableColumns>
  <tableStyleInfo name="TableStyleMedium2" showFirstColumn="0" showRowStripes="1"/>
</table>
</file>

<file path=xl/tables/table12.xml><?xml version="1.0" encoding="utf-8"?>
<table xmlns="http://schemas.openxmlformats.org/spreadsheetml/2006/main" id="12" name="tbl_Stakeholder" displayName="tbl_Stakeholder" ref="BE1:BG9" headerRowCount="1">
  <autoFilter ref="BE1:BG9"/>
  <tableColumns count="3">
    <tableColumn id="57" name="Stakeholder_ID"/>
    <tableColumn id="58" name="Libelle"/>
    <tableColumn id="59" name="Description"/>
  </tableColumns>
  <tableStyleInfo name="TableStyleMedium2" showFirstColumn="0" showRowStripes="1"/>
</table>
</file>

<file path=xl/tables/table13.xml><?xml version="1.0" encoding="utf-8"?>
<table xmlns="http://schemas.openxmlformats.org/spreadsheetml/2006/main" id="13" name="Incidents" displayName="Incidents" ref="A1:H9" headerRowCount="1">
  <autoFilter ref="A1:H9"/>
  <tableColumns count="8">
    <tableColumn id="1" name="ID"/>
    <tableColumn id="2" name="Date_Detection"/>
    <tableColumn id="3" name="Date_Reponse"/>
    <tableColumn id="4" name="Temps_Detection"/>
    <tableColumn id="5" name="Temps_Reponse"/>
    <tableColumn id="6" name="Temps_Resolution"/>
    <tableColumn id="7" name="Statut"/>
    <tableColumn id="8" name="Gravite"/>
  </tableColumns>
  <tableStyleInfo name="TableStyleMedium9" showFirstColumn="0" showRowStripes="1"/>
</table>
</file>

<file path=xl/tables/table2.xml><?xml version="1.0" encoding="utf-8"?>
<table xmlns="http://schemas.openxmlformats.org/spreadsheetml/2006/main" id="2" name="tbl_Vraisemblance" displayName="tbl_Vraisemblance" ref="E1:G5" headerRowCount="1">
  <autoFilter ref="E1:G5"/>
  <tableColumns count="3">
    <tableColumn id="5" name="ID"/>
    <tableColumn id="6" name="Libelle"/>
    <tableColumn id="7" name="Valeur"/>
  </tableColumns>
  <tableStyleInfo name="TableStyleMedium2" showFirstColumn="0" showRowStripes="1"/>
</table>
</file>

<file path=xl/tables/table3.xml><?xml version="1.0" encoding="utf-8"?>
<table xmlns="http://schemas.openxmlformats.org/spreadsheetml/2006/main" id="3" name="tbl_Pertinence" displayName="tbl_Pertinence" ref="I1:K4" headerRowCount="1">
  <autoFilter ref="I1:K4"/>
  <tableColumns count="3">
    <tableColumn id="9" name="ID"/>
    <tableColumn id="10" name="Libelle"/>
    <tableColumn id="11" name="Valeur"/>
  </tableColumns>
  <tableStyleInfo name="TableStyleMedium2" showFirstColumn="0" showRowStripes="1"/>
</table>
</file>

<file path=xl/tables/table4.xml><?xml version="1.0" encoding="utf-8"?>
<table xmlns="http://schemas.openxmlformats.org/spreadsheetml/2006/main" id="4" name="tbl_Exposition" displayName="tbl_Exposition" ref="M1:O4" headerRowCount="1">
  <autoFilter ref="M1:O4"/>
  <tableColumns count="3">
    <tableColumn id="13" name="ID"/>
    <tableColumn id="14" name="Libelle"/>
    <tableColumn id="15" name="Valeur"/>
  </tableColumns>
  <tableStyleInfo name="TableStyleMedium2" showFirstColumn="0" showRowStripes="1"/>
</table>
</file>

<file path=xl/tables/table5.xml><?xml version="1.0" encoding="utf-8"?>
<table xmlns="http://schemas.openxmlformats.org/spreadsheetml/2006/main" id="5" name="tbl_ValeurMetier" displayName="tbl_ValeurMetier" ref="Q1:T16" headerRowCount="1">
  <autoFilter ref="Q1:T16"/>
  <tableColumns count="4">
    <tableColumn id="17" name="ID"/>
    <tableColumn id="18" name="Libelle"/>
    <tableColumn id="19" name="Description"/>
    <tableColumn id="20" name="Valeur"/>
  </tableColumns>
  <tableStyleInfo name="TableStyleMedium2" showFirstColumn="0" showRowStripes="1"/>
</table>
</file>

<file path=xl/tables/table6.xml><?xml version="1.0" encoding="utf-8"?>
<table xmlns="http://schemas.openxmlformats.org/spreadsheetml/2006/main" id="6" name="tbl_Measure" displayName="tbl_Measure" ref="V1:AA18" headerRowCount="1">
  <autoFilter ref="V1:AA18"/>
  <tableColumns count="6">
    <tableColumn id="22" name="Measure_ID"/>
    <tableColumn id="23" name="Libelle"/>
    <tableColumn id="24" name="Category"/>
    <tableColumn id="25" name="Cout"/>
    <tableColumn id="26" name="Efficacite_pct"/>
    <tableColumn id="27" name="AnnexA_Control"/>
  </tableColumns>
  <tableStyleInfo name="TableStyleMedium2" showFirstColumn="0" showRowStripes="1"/>
</table>
</file>

<file path=xl/tables/table7.xml><?xml version="1.0" encoding="utf-8"?>
<table xmlns="http://schemas.openxmlformats.org/spreadsheetml/2006/main" id="7" name="tbl_KPI" displayName="tbl_KPI" ref="AC1:AH5" headerRowCount="1">
  <autoFilter ref="AC1:AH5"/>
  <tableColumns count="6">
    <tableColumn id="29" name="KPI_ID"/>
    <tableColumn id="30" name="Libelle"/>
    <tableColumn id="31" name="Category"/>
    <tableColumn id="32" name="Target"/>
    <tableColumn id="33" name="Unit"/>
    <tableColumn id="34" name="Scale"/>
  </tableColumns>
  <tableStyleInfo name="TableStyleMedium2" showFirstColumn="0" showRowStripes="1"/>
</table>
</file>

<file path=xl/tables/table8.xml><?xml version="1.0" encoding="utf-8"?>
<table xmlns="http://schemas.openxmlformats.org/spreadsheetml/2006/main" id="8" name="tbl_Source" displayName="tbl_Source" ref="AJ1:AN6" headerRowCount="1">
  <autoFilter ref="AJ1:AN6"/>
  <tableColumns count="5">
    <tableColumn id="36" name="Source_ID"/>
    <tableColumn id="37" name="Label"/>
    <tableColumn id="38" name="Category"/>
    <tableColumn id="39" name="MotivationResources"/>
    <tableColumn id="40" name="Targeting"/>
  </tableColumns>
  <tableStyleInfo name="TableStyleMedium2" showFirstColumn="0" showRowStripes="1"/>
</table>
</file>

<file path=xl/tables/table9.xml><?xml version="1.0" encoding="utf-8"?>
<table xmlns="http://schemas.openxmlformats.org/spreadsheetml/2006/main" id="9" name="tbl_Scenario" displayName="tbl_Scenario" ref="AP1:AT5" headerRowCount="1">
  <autoFilter ref="AP1:AT5"/>
  <tableColumns count="5">
    <tableColumn id="42" name="Scenario_ID"/>
    <tableColumn id="43" name="Risk_Source"/>
    <tableColumn id="44" name="Target_Objective"/>
    <tableColumn id="45" name="Attack_Path"/>
    <tableColumn id="46" name="Motivation"/>
  </tableColumns>
  <tableStyleInfo name="TableStyleMedium2" showFir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Relationship Type="http://schemas.openxmlformats.org/officeDocument/2006/relationships/table" Target="/xl/tables/table5.xml" Id="rId5" /><Relationship Type="http://schemas.openxmlformats.org/officeDocument/2006/relationships/table" Target="/xl/tables/table6.xml" Id="rId6" /><Relationship Type="http://schemas.openxmlformats.org/officeDocument/2006/relationships/table" Target="/xl/tables/table7.xml" Id="rId7" /><Relationship Type="http://schemas.openxmlformats.org/officeDocument/2006/relationships/table" Target="/xl/tables/table8.xml" Id="rId8" /><Relationship Type="http://schemas.openxmlformats.org/officeDocument/2006/relationships/table" Target="/xl/tables/table9.xml" Id="rId9" /><Relationship Type="http://schemas.openxmlformats.org/officeDocument/2006/relationships/table" Target="/xl/tables/table10.xml" Id="rId10" /><Relationship Type="http://schemas.openxmlformats.org/officeDocument/2006/relationships/table" Target="/xl/tables/table11.xml" Id="rId11" /><Relationship Type="http://schemas.openxmlformats.org/officeDocument/2006/relationships/table" Target="/xl/tables/table12.xml" Id="rId12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7"/>
  <sheetViews>
    <sheetView workbookViewId="0">
      <selection activeCell="A1" sqref="A1"/>
    </sheetView>
  </sheetViews>
  <sheetFormatPr baseColWidth="8" defaultRowHeight="15"/>
  <cols>
    <col width="40" customWidth="1" min="1" max="1"/>
    <col width="5" customWidth="1" min="2" max="2"/>
    <col width="50" customWidth="1" min="3" max="3"/>
  </cols>
  <sheetData>
    <row r="1" ht="25" customHeight="1">
      <c r="A1" s="1" t="inlineStr">
        <is>
          <t>🔧 CONFIGURATION EBIOS RISK MANAGER</t>
        </is>
      </c>
    </row>
    <row r="2">
      <c r="A2" s="2" t="inlineStr">
        <is>
          <t>Configuration des paramètres EBIOS RM selon profil organisationnel</t>
        </is>
      </c>
    </row>
    <row r="4">
      <c r="A4" s="3" t="inlineStr">
        <is>
          <t>📋 PROFIL ORGANISATIONNEL</t>
        </is>
      </c>
    </row>
    <row r="5">
      <c r="A5" s="4" t="inlineStr">
        <is>
          <t>Type d'organisation : Grande entreprise - Configuration complète</t>
        </is>
      </c>
    </row>
    <row r="7">
      <c r="A7" s="3" t="inlineStr">
        <is>
          <t>⚙️ PARAMÈTRES DE CONFIGURATION</t>
        </is>
      </c>
    </row>
    <row r="8">
      <c r="A8" s="5" t="inlineStr">
        <is>
          <t>• Échelle de gravité</t>
        </is>
      </c>
      <c r="B8" s="6" t="n"/>
      <c r="C8" s="7" t="inlineStr">
        <is>
          <t>4 niveaux (Négligeable, Limité, Important, Critique)</t>
        </is>
      </c>
    </row>
    <row r="9">
      <c r="A9" s="8" t="inlineStr">
        <is>
          <t>• Échelle de vraisemblance</t>
        </is>
      </c>
      <c r="C9" s="4" t="inlineStr">
        <is>
          <t>4 niveaux (Minimal, Significatif, Élevé, Maximal)</t>
        </is>
      </c>
    </row>
    <row r="10">
      <c r="A10" s="5" t="inlineStr">
        <is>
          <t>• Valeurs métier</t>
        </is>
      </c>
      <c r="B10" s="6" t="n"/>
      <c r="C10" s="7" t="inlineStr">
        <is>
          <t>15 niveaux (1-15)</t>
        </is>
      </c>
    </row>
    <row r="11">
      <c r="A11" s="8" t="inlineStr">
        <is>
          <t>• Sources de risque</t>
        </is>
      </c>
      <c r="C11" s="4" t="inlineStr">
        <is>
          <t>5 sources principales cataloguées</t>
        </is>
      </c>
    </row>
    <row r="12">
      <c r="A12" s="5" t="inlineStr">
        <is>
          <t>• Scénarios stratégiques</t>
        </is>
      </c>
      <c r="B12" s="6" t="n"/>
      <c r="C12" s="7" t="inlineStr">
        <is>
          <t>4 scénarios de base configurés</t>
        </is>
      </c>
    </row>
    <row r="13">
      <c r="A13" s="8" t="inlineStr">
        <is>
          <t>• Mesures de sécurité</t>
        </is>
      </c>
      <c r="C13" s="4" t="inlineStr">
        <is>
          <t>30 mesures ISO 27001 Annex A</t>
        </is>
      </c>
    </row>
    <row r="15">
      <c r="A15" s="3" t="inlineStr">
        <is>
          <t>📝 INSTRUCTIONS D'UTILISATION</t>
        </is>
      </c>
    </row>
    <row r="16">
      <c r="A16" s="4" t="inlineStr">
        <is>
          <t>1. Renseignez les actifs dans l'Atelier 1 - Socle</t>
        </is>
      </c>
    </row>
    <row r="17">
      <c r="A17" s="4" t="inlineStr">
        <is>
          <t>2. Analysez les sources de risque dans l'Atelier 2</t>
        </is>
      </c>
    </row>
    <row r="18">
      <c r="A18" s="4" t="inlineStr">
        <is>
          <t>3. Définissez les scénarios dans l'Atelier 3</t>
        </is>
      </c>
    </row>
    <row r="19">
      <c r="A19" s="4" t="inlineStr">
        <is>
          <t>4. Évaluez les mesures dans l'Atelier 4</t>
        </is>
      </c>
    </row>
    <row r="20">
      <c r="A20" s="4" t="inlineStr">
        <is>
          <t>5. Planifiez le traitement dans l'Atelier 5</t>
        </is>
      </c>
    </row>
    <row r="21">
      <c r="A21" s="4" t="inlineStr">
        <is>
          <t>6. Consultez la synthèse pour les résultats</t>
        </is>
      </c>
    </row>
    <row r="23">
      <c r="A23" s="3" t="inlineStr">
        <is>
          <t>📚 MÉTHODOLOGIE EBIOS RISK MANAGER</t>
        </is>
      </c>
    </row>
    <row r="24">
      <c r="A24" s="9" t="inlineStr">
        <is>
          <t>• Méthode d'analyse des risques SSI de l'ANSSI</t>
        </is>
      </c>
    </row>
    <row r="25">
      <c r="A25" s="9" t="inlineStr">
        <is>
          <t>• Approche en 5 ateliers pour une analyse complète</t>
        </is>
      </c>
    </row>
    <row r="26">
      <c r="A26" s="9" t="inlineStr">
        <is>
          <t>• Conformité aux standards ISO 27005 et ISO 31000</t>
        </is>
      </c>
    </row>
    <row r="27">
      <c r="A27" s="9" t="inlineStr">
        <is>
          <t>• Adaptation aux enjeux de cybersécurité actuels</t>
        </is>
      </c>
    </row>
  </sheetData>
  <mergeCells count="2">
    <mergeCell ref="A2:F2"/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18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ID</t>
        </is>
      </c>
      <c r="B1" s="10" t="inlineStr">
        <is>
          <t>Libelle</t>
        </is>
      </c>
      <c r="C1" s="10" t="inlineStr">
        <is>
          <t>Valeur</t>
        </is>
      </c>
      <c r="E1" s="10" t="inlineStr">
        <is>
          <t>ID</t>
        </is>
      </c>
      <c r="F1" s="10" t="inlineStr">
        <is>
          <t>Libelle</t>
        </is>
      </c>
      <c r="G1" s="10" t="inlineStr">
        <is>
          <t>Valeur</t>
        </is>
      </c>
      <c r="I1" s="10" t="inlineStr">
        <is>
          <t>ID</t>
        </is>
      </c>
      <c r="J1" s="10" t="inlineStr">
        <is>
          <t>Libelle</t>
        </is>
      </c>
      <c r="K1" s="10" t="inlineStr">
        <is>
          <t>Valeur</t>
        </is>
      </c>
      <c r="M1" s="10" t="inlineStr">
        <is>
          <t>ID</t>
        </is>
      </c>
      <c r="N1" s="10" t="inlineStr">
        <is>
          <t>Libelle</t>
        </is>
      </c>
      <c r="O1" s="10" t="inlineStr">
        <is>
          <t>Valeur</t>
        </is>
      </c>
      <c r="Q1" s="10" t="inlineStr">
        <is>
          <t>ID</t>
        </is>
      </c>
      <c r="R1" s="10" t="inlineStr">
        <is>
          <t>Libelle</t>
        </is>
      </c>
      <c r="S1" s="10" t="inlineStr">
        <is>
          <t>Description</t>
        </is>
      </c>
      <c r="T1" s="10" t="inlineStr">
        <is>
          <t>Valeur</t>
        </is>
      </c>
      <c r="V1" s="10" t="inlineStr">
        <is>
          <t>Measure_ID</t>
        </is>
      </c>
      <c r="W1" s="10" t="inlineStr">
        <is>
          <t>Libelle</t>
        </is>
      </c>
      <c r="X1" s="10" t="inlineStr">
        <is>
          <t>Category</t>
        </is>
      </c>
      <c r="Y1" s="10" t="inlineStr">
        <is>
          <t>Cout</t>
        </is>
      </c>
      <c r="Z1" s="10" t="inlineStr">
        <is>
          <t>Efficacite_pct</t>
        </is>
      </c>
      <c r="AA1" s="10" t="inlineStr">
        <is>
          <t>AnnexA_Control</t>
        </is>
      </c>
      <c r="AC1" s="10" t="inlineStr">
        <is>
          <t>KPI_ID</t>
        </is>
      </c>
      <c r="AD1" s="10" t="inlineStr">
        <is>
          <t>Libelle</t>
        </is>
      </c>
      <c r="AE1" s="10" t="inlineStr">
        <is>
          <t>Category</t>
        </is>
      </c>
      <c r="AF1" s="10" t="inlineStr">
        <is>
          <t>Target</t>
        </is>
      </c>
      <c r="AG1" s="10" t="inlineStr">
        <is>
          <t>Unit</t>
        </is>
      </c>
      <c r="AH1" s="10" t="inlineStr">
        <is>
          <t>Scale</t>
        </is>
      </c>
      <c r="AJ1" s="10" t="inlineStr">
        <is>
          <t>Source_ID</t>
        </is>
      </c>
      <c r="AK1" s="10" t="inlineStr">
        <is>
          <t>Label</t>
        </is>
      </c>
      <c r="AL1" s="10" t="inlineStr">
        <is>
          <t>Category</t>
        </is>
      </c>
      <c r="AM1" s="10" t="inlineStr">
        <is>
          <t>MotivationResources</t>
        </is>
      </c>
      <c r="AN1" s="10" t="inlineStr">
        <is>
          <t>Targeting</t>
        </is>
      </c>
      <c r="AP1" s="10" t="inlineStr">
        <is>
          <t>Scenario_ID</t>
        </is>
      </c>
      <c r="AQ1" s="10" t="inlineStr">
        <is>
          <t>Risk_Source</t>
        </is>
      </c>
      <c r="AR1" s="10" t="inlineStr">
        <is>
          <t>Target_Objective</t>
        </is>
      </c>
      <c r="AS1" s="10" t="inlineStr">
        <is>
          <t>Attack_Path</t>
        </is>
      </c>
      <c r="AT1" s="10" t="inlineStr">
        <is>
          <t>Motivation</t>
        </is>
      </c>
      <c r="AV1" s="10" t="inlineStr">
        <is>
          <t>OV_ID</t>
        </is>
      </c>
      <c r="AW1" s="10" t="inlineStr">
        <is>
          <t>Strategic_Scenario</t>
        </is>
      </c>
      <c r="AX1" s="10" t="inlineStr">
        <is>
          <t>Attack_Vector</t>
        </is>
      </c>
      <c r="AY1" s="10" t="inlineStr">
        <is>
          <t>Operational_Steps</t>
        </is>
      </c>
      <c r="BA1" s="10" t="inlineStr">
        <is>
          <t>Asset_Type_ID</t>
        </is>
      </c>
      <c r="BB1" s="10" t="inlineStr">
        <is>
          <t>Libelle</t>
        </is>
      </c>
      <c r="BC1" s="10" t="inlineStr">
        <is>
          <t>Description</t>
        </is>
      </c>
      <c r="BE1" s="10" t="inlineStr">
        <is>
          <t>Stakeholder_ID</t>
        </is>
      </c>
      <c r="BF1" s="10" t="inlineStr">
        <is>
          <t>Libelle</t>
        </is>
      </c>
      <c r="BG1" s="10" t="inlineStr">
        <is>
          <t>Description</t>
        </is>
      </c>
    </row>
    <row r="2">
      <c r="A2" t="n">
        <v>1</v>
      </c>
      <c r="B2" t="inlineStr">
        <is>
          <t>Négligeable</t>
        </is>
      </c>
      <c r="C2" t="n">
        <v>1</v>
      </c>
      <c r="E2" t="n">
        <v>1</v>
      </c>
      <c r="F2" t="inlineStr">
        <is>
          <t>Minimal</t>
        </is>
      </c>
      <c r="G2" t="n">
        <v>1</v>
      </c>
      <c r="I2" t="n">
        <v>1</v>
      </c>
      <c r="J2" t="inlineStr">
        <is>
          <t>Faible</t>
        </is>
      </c>
      <c r="K2" t="n">
        <v>1</v>
      </c>
      <c r="M2" t="n">
        <v>1</v>
      </c>
      <c r="N2" t="inlineStr">
        <is>
          <t>Limitée</t>
        </is>
      </c>
      <c r="O2" t="n">
        <v>1</v>
      </c>
      <c r="Q2" t="n">
        <v>1</v>
      </c>
      <c r="R2" t="inlineStr">
        <is>
          <t>Niveau 1</t>
        </is>
      </c>
      <c r="S2" t="inlineStr">
        <is>
          <t>Valeur métier niveau 1</t>
        </is>
      </c>
      <c r="T2" t="n">
        <v>1</v>
      </c>
      <c r="V2" t="inlineStr">
        <is>
          <t>A.5.1</t>
        </is>
      </c>
      <c r="W2" t="inlineStr">
        <is>
          <t>Politiques de sécurité de l'information</t>
        </is>
      </c>
      <c r="X2" t="inlineStr">
        <is>
          <t>Organisationnelles</t>
        </is>
      </c>
      <c r="Y2" t="n">
        <v>2</v>
      </c>
      <c r="Z2" t="n">
        <v>80</v>
      </c>
      <c r="AA2" t="inlineStr">
        <is>
          <t>A.5.1</t>
        </is>
      </c>
      <c r="AC2" t="inlineStr">
        <is>
          <t>VEL001</t>
        </is>
      </c>
      <c r="AD2" t="inlineStr">
        <is>
          <t>Velocity Detection</t>
        </is>
      </c>
      <c r="AE2" t="inlineStr">
        <is>
          <t>Velocity</t>
        </is>
      </c>
      <c r="AF2" t="n">
        <v>24</v>
      </c>
      <c r="AG2" t="inlineStr">
        <is>
          <t>heures</t>
        </is>
      </c>
      <c r="AH2" t="n">
        <v>4</v>
      </c>
      <c r="AJ2" t="inlineStr">
        <is>
          <t>RS001</t>
        </is>
      </c>
      <c r="AK2" t="inlineStr">
        <is>
          <t>Cybercriminels organisés</t>
        </is>
      </c>
      <c r="AL2" t="inlineStr">
        <is>
          <t>Criminalité organisée</t>
        </is>
      </c>
      <c r="AM2" t="inlineStr">
        <is>
          <t>Gain financier - Outils avancés</t>
        </is>
      </c>
      <c r="AN2" t="inlineStr">
        <is>
          <t>Données sensibles et systèmes de paiement</t>
        </is>
      </c>
      <c r="AP2" t="inlineStr">
        <is>
          <t>SR001</t>
        </is>
      </c>
      <c r="AQ2" t="inlineStr">
        <is>
          <t>RS001</t>
        </is>
      </c>
      <c r="AR2" t="inlineStr">
        <is>
          <t>Vol de données clients</t>
        </is>
      </c>
      <c r="AS2" t="inlineStr">
        <is>
          <t>Attaque externe ciblée</t>
        </is>
      </c>
      <c r="AT2" t="inlineStr">
        <is>
          <t>Revente de données personnelles</t>
        </is>
      </c>
      <c r="AV2" t="inlineStr">
        <is>
          <t>OV001</t>
        </is>
      </c>
      <c r="AW2" t="inlineStr">
        <is>
          <t>SR001</t>
        </is>
      </c>
      <c r="AX2" t="inlineStr">
        <is>
          <t>Phishing et ingénierie sociale</t>
        </is>
      </c>
      <c r="AY2" t="inlineStr">
        <is>
          <t>Reconnaissance &gt; Intrusion &gt; Persistance &gt; Exfiltration</t>
        </is>
      </c>
      <c r="BA2" t="inlineStr">
        <is>
          <t>AT001</t>
        </is>
      </c>
      <c r="BB2" t="inlineStr">
        <is>
          <t>Serveur</t>
        </is>
      </c>
      <c r="BC2" t="inlineStr">
        <is>
          <t>Serveurs physiques et virtuels</t>
        </is>
      </c>
      <c r="BE2" t="inlineStr">
        <is>
          <t>SH001</t>
        </is>
      </c>
      <c r="BF2" t="inlineStr">
        <is>
          <t>DSI</t>
        </is>
      </c>
      <c r="BG2" t="inlineStr">
        <is>
          <t>Direction des Systèmes d'Information</t>
        </is>
      </c>
    </row>
    <row r="3">
      <c r="A3" t="n">
        <v>2</v>
      </c>
      <c r="B3" t="inlineStr">
        <is>
          <t>Limité</t>
        </is>
      </c>
      <c r="C3" t="n">
        <v>2</v>
      </c>
      <c r="E3" t="n">
        <v>2</v>
      </c>
      <c r="F3" t="inlineStr">
        <is>
          <t>Significatif</t>
        </is>
      </c>
      <c r="G3" t="n">
        <v>2</v>
      </c>
      <c r="I3" t="n">
        <v>2</v>
      </c>
      <c r="J3" t="inlineStr">
        <is>
          <t>Modérée</t>
        </is>
      </c>
      <c r="K3" t="n">
        <v>2</v>
      </c>
      <c r="M3" t="n">
        <v>2</v>
      </c>
      <c r="N3" t="inlineStr">
        <is>
          <t>Significative</t>
        </is>
      </c>
      <c r="O3" t="n">
        <v>2</v>
      </c>
      <c r="Q3" t="n">
        <v>2</v>
      </c>
      <c r="R3" t="inlineStr">
        <is>
          <t>Niveau 2</t>
        </is>
      </c>
      <c r="S3" t="inlineStr">
        <is>
          <t>Valeur métier niveau 2</t>
        </is>
      </c>
      <c r="T3" t="n">
        <v>2</v>
      </c>
      <c r="V3" t="inlineStr">
        <is>
          <t>A.5.2</t>
        </is>
      </c>
      <c r="W3" t="inlineStr">
        <is>
          <t>Rôles et responsabilités en matière de sécurité</t>
        </is>
      </c>
      <c r="X3" t="inlineStr">
        <is>
          <t>Organisationnelles</t>
        </is>
      </c>
      <c r="Y3" t="n">
        <v>1</v>
      </c>
      <c r="Z3" t="n">
        <v>70</v>
      </c>
      <c r="AA3" t="inlineStr">
        <is>
          <t>A.5.2</t>
        </is>
      </c>
      <c r="AC3" t="inlineStr">
        <is>
          <t>VEL002</t>
        </is>
      </c>
      <c r="AD3" t="inlineStr">
        <is>
          <t>Velocity Response</t>
        </is>
      </c>
      <c r="AE3" t="inlineStr">
        <is>
          <t>Velocity</t>
        </is>
      </c>
      <c r="AF3" t="n">
        <v>4</v>
      </c>
      <c r="AG3" t="inlineStr">
        <is>
          <t>heures</t>
        </is>
      </c>
      <c r="AH3" t="n">
        <v>4</v>
      </c>
      <c r="AJ3" t="inlineStr">
        <is>
          <t>RS002</t>
        </is>
      </c>
      <c r="AK3" t="inlineStr">
        <is>
          <t>Acteurs étatiques</t>
        </is>
      </c>
      <c r="AL3" t="inlineStr">
        <is>
          <t>Espionnage d'État</t>
        </is>
      </c>
      <c r="AM3" t="inlineStr">
        <is>
          <t>Intelligence économique - Ressources illimitées</t>
        </is>
      </c>
      <c r="AN3" t="inlineStr">
        <is>
          <t>Informations stratégiques et propriété intellectuelle</t>
        </is>
      </c>
      <c r="AP3" t="inlineStr">
        <is>
          <t>SR002</t>
        </is>
      </c>
      <c r="AQ3" t="inlineStr">
        <is>
          <t>RS003</t>
        </is>
      </c>
      <c r="AR3" t="inlineStr">
        <is>
          <t>Sabotage système</t>
        </is>
      </c>
      <c r="AS3" t="inlineStr">
        <is>
          <t>Abus de privilèges internes</t>
        </is>
      </c>
      <c r="AT3" t="inlineStr">
        <is>
          <t>Vengeance après licenciement</t>
        </is>
      </c>
      <c r="AV3" t="inlineStr">
        <is>
          <t>OV002</t>
        </is>
      </c>
      <c r="AW3" t="inlineStr">
        <is>
          <t>SR002</t>
        </is>
      </c>
      <c r="AX3" t="inlineStr">
        <is>
          <t>Accès physique et logique</t>
        </is>
      </c>
      <c r="AY3" t="inlineStr">
        <is>
          <t>Planification &gt; Exécution &gt; Effacement traces</t>
        </is>
      </c>
      <c r="BA3" t="inlineStr">
        <is>
          <t>AT002</t>
        </is>
      </c>
      <c r="BB3" t="inlineStr">
        <is>
          <t>Base de données</t>
        </is>
      </c>
      <c r="BC3" t="inlineStr">
        <is>
          <t>Systèmes de gestion de base de données</t>
        </is>
      </c>
      <c r="BE3" t="inlineStr">
        <is>
          <t>SH002</t>
        </is>
      </c>
      <c r="BF3" t="inlineStr">
        <is>
          <t>Direction</t>
        </is>
      </c>
      <c r="BG3" t="inlineStr">
        <is>
          <t>Direction Générale</t>
        </is>
      </c>
    </row>
    <row r="4">
      <c r="A4" t="n">
        <v>3</v>
      </c>
      <c r="B4" t="inlineStr">
        <is>
          <t>Important</t>
        </is>
      </c>
      <c r="C4" t="n">
        <v>3</v>
      </c>
      <c r="E4" t="n">
        <v>3</v>
      </c>
      <c r="F4" t="inlineStr">
        <is>
          <t>Élevé</t>
        </is>
      </c>
      <c r="G4" t="n">
        <v>3</v>
      </c>
      <c r="I4" t="n">
        <v>3</v>
      </c>
      <c r="J4" t="inlineStr">
        <is>
          <t>Forte</t>
        </is>
      </c>
      <c r="K4" t="n">
        <v>3</v>
      </c>
      <c r="M4" t="n">
        <v>3</v>
      </c>
      <c r="N4" t="inlineStr">
        <is>
          <t>Maximale</t>
        </is>
      </c>
      <c r="O4" t="n">
        <v>3</v>
      </c>
      <c r="Q4" t="n">
        <v>3</v>
      </c>
      <c r="R4" t="inlineStr">
        <is>
          <t>Niveau 3</t>
        </is>
      </c>
      <c r="S4" t="inlineStr">
        <is>
          <t>Valeur métier niveau 3</t>
        </is>
      </c>
      <c r="T4" t="n">
        <v>3</v>
      </c>
      <c r="V4" t="inlineStr">
        <is>
          <t>A.5.3</t>
        </is>
      </c>
      <c r="W4" t="inlineStr">
        <is>
          <t>Séparation des tâches</t>
        </is>
      </c>
      <c r="X4" t="inlineStr">
        <is>
          <t>Organisationnelles</t>
        </is>
      </c>
      <c r="Y4" t="n">
        <v>2</v>
      </c>
      <c r="Z4" t="n">
        <v>85</v>
      </c>
      <c r="AA4" t="inlineStr">
        <is>
          <t>A.5.3</t>
        </is>
      </c>
      <c r="AC4" t="inlineStr">
        <is>
          <t>PREP001</t>
        </is>
      </c>
      <c r="AD4" t="inlineStr">
        <is>
          <t>Preparedness Coverage</t>
        </is>
      </c>
      <c r="AE4" t="inlineStr">
        <is>
          <t>Preparedness</t>
        </is>
      </c>
      <c r="AF4" t="n">
        <v>95</v>
      </c>
      <c r="AG4" t="inlineStr">
        <is>
          <t>%</t>
        </is>
      </c>
      <c r="AH4" t="n">
        <v>4</v>
      </c>
      <c r="AJ4" t="inlineStr">
        <is>
          <t>RS003</t>
        </is>
      </c>
      <c r="AK4" t="inlineStr">
        <is>
          <t>Employés malveillants</t>
        </is>
      </c>
      <c r="AL4" t="inlineStr">
        <is>
          <t>Menace interne</t>
        </is>
      </c>
      <c r="AM4" t="inlineStr">
        <is>
          <t>Vengeance ou gain personnel - Accès privilégié</t>
        </is>
      </c>
      <c r="AN4" t="inlineStr">
        <is>
          <t>Données confidentielles et systèmes internes</t>
        </is>
      </c>
      <c r="AP4" t="inlineStr">
        <is>
          <t>SR003</t>
        </is>
      </c>
      <c r="AQ4" t="inlineStr">
        <is>
          <t>RS002</t>
        </is>
      </c>
      <c r="AR4" t="inlineStr">
        <is>
          <t>Espionnage industriel</t>
        </is>
      </c>
      <c r="AS4" t="inlineStr">
        <is>
          <t>APT ciblée longue durée</t>
        </is>
      </c>
      <c r="AT4" t="inlineStr">
        <is>
          <t>Avantage concurrentiel étatique</t>
        </is>
      </c>
      <c r="AV4" t="inlineStr">
        <is>
          <t>OV003</t>
        </is>
      </c>
      <c r="AW4" t="inlineStr">
        <is>
          <t>SR003</t>
        </is>
      </c>
      <c r="AX4" t="inlineStr">
        <is>
          <t>Compromission chaîne logicielle</t>
        </is>
      </c>
      <c r="AY4" t="inlineStr">
        <is>
          <t>Infiltration &gt; Installation &gt; C&amp;C &gt; Collecte &gt; Exfiltration</t>
        </is>
      </c>
      <c r="BA4" t="inlineStr">
        <is>
          <t>AT003</t>
        </is>
      </c>
      <c r="BB4" t="inlineStr">
        <is>
          <t>Application</t>
        </is>
      </c>
      <c r="BC4" t="inlineStr">
        <is>
          <t>Applications métier et logiciels</t>
        </is>
      </c>
      <c r="BE4" t="inlineStr">
        <is>
          <t>SH003</t>
        </is>
      </c>
      <c r="BF4" t="inlineStr">
        <is>
          <t>RSSI</t>
        </is>
      </c>
      <c r="BG4" t="inlineStr">
        <is>
          <t>Responsable Sécurité des Systèmes d'Information</t>
        </is>
      </c>
    </row>
    <row r="5">
      <c r="A5" t="n">
        <v>4</v>
      </c>
      <c r="B5" t="inlineStr">
        <is>
          <t>Critique</t>
        </is>
      </c>
      <c r="C5" t="n">
        <v>4</v>
      </c>
      <c r="E5" t="n">
        <v>4</v>
      </c>
      <c r="F5" t="inlineStr">
        <is>
          <t>Maximal</t>
        </is>
      </c>
      <c r="G5" t="n">
        <v>4</v>
      </c>
      <c r="Q5" t="n">
        <v>4</v>
      </c>
      <c r="R5" t="inlineStr">
        <is>
          <t>Niveau 4</t>
        </is>
      </c>
      <c r="S5" t="inlineStr">
        <is>
          <t>Valeur métier niveau 4</t>
        </is>
      </c>
      <c r="T5" t="n">
        <v>4</v>
      </c>
      <c r="V5" t="inlineStr">
        <is>
          <t>A.6.1</t>
        </is>
      </c>
      <c r="W5" t="inlineStr">
        <is>
          <t>Criblage des antécédents</t>
        </is>
      </c>
      <c r="X5" t="inlineStr">
        <is>
          <t>Personnel</t>
        </is>
      </c>
      <c r="Y5" t="n">
        <v>2</v>
      </c>
      <c r="Z5" t="n">
        <v>75</v>
      </c>
      <c r="AA5" t="inlineStr">
        <is>
          <t>A.6.1</t>
        </is>
      </c>
      <c r="AC5" t="inlineStr">
        <is>
          <t>PREP002</t>
        </is>
      </c>
      <c r="AD5" t="inlineStr">
        <is>
          <t>Preparedness Training</t>
        </is>
      </c>
      <c r="AE5" t="inlineStr">
        <is>
          <t>Preparedness</t>
        </is>
      </c>
      <c r="AF5" t="n">
        <v>90</v>
      </c>
      <c r="AG5" t="inlineStr">
        <is>
          <t>%</t>
        </is>
      </c>
      <c r="AH5" t="n">
        <v>4</v>
      </c>
      <c r="AJ5" t="inlineStr">
        <is>
          <t>RS004</t>
        </is>
      </c>
      <c r="AK5" t="inlineStr">
        <is>
          <t>Hacktivistes</t>
        </is>
      </c>
      <c r="AL5" t="inlineStr">
        <is>
          <t>Activisme numérique</t>
        </is>
      </c>
      <c r="AM5" t="inlineStr">
        <is>
          <t>Idéologie - Outils collaboratifs</t>
        </is>
      </c>
      <c r="AN5" t="inlineStr">
        <is>
          <t>Sites web et communication publique</t>
        </is>
      </c>
      <c r="AP5" t="inlineStr">
        <is>
          <t>SR004</t>
        </is>
      </c>
      <c r="AQ5" t="inlineStr">
        <is>
          <t>RS004</t>
        </is>
      </c>
      <c r="AR5" t="inlineStr">
        <is>
          <t>Défiguration site web</t>
        </is>
      </c>
      <c r="AS5" t="inlineStr">
        <is>
          <t>Attaque de surface publique</t>
        </is>
      </c>
      <c r="AT5" t="inlineStr">
        <is>
          <t>Message politique ou social</t>
        </is>
      </c>
      <c r="AV5" t="inlineStr">
        <is>
          <t>OV004</t>
        </is>
      </c>
      <c r="AW5" t="inlineStr">
        <is>
          <t>SR004</t>
        </is>
      </c>
      <c r="AX5" t="inlineStr">
        <is>
          <t>Exploitation vulnérabilités web</t>
        </is>
      </c>
      <c r="AY5" t="inlineStr">
        <is>
          <t>Scan &gt; Exploitation &gt; Défiguration &gt; Revendication</t>
        </is>
      </c>
      <c r="BA5" t="inlineStr">
        <is>
          <t>AT004</t>
        </is>
      </c>
      <c r="BB5" t="inlineStr">
        <is>
          <t>Réseau</t>
        </is>
      </c>
      <c r="BC5" t="inlineStr">
        <is>
          <t>Infrastructure réseau et télécoms</t>
        </is>
      </c>
      <c r="BE5" t="inlineStr">
        <is>
          <t>SH004</t>
        </is>
      </c>
      <c r="BF5" t="inlineStr">
        <is>
          <t>DPO</t>
        </is>
      </c>
      <c r="BG5" t="inlineStr">
        <is>
          <t>Délégué à la Protection des Données</t>
        </is>
      </c>
    </row>
    <row r="6">
      <c r="Q6" t="n">
        <v>5</v>
      </c>
      <c r="R6" t="inlineStr">
        <is>
          <t>Niveau 5</t>
        </is>
      </c>
      <c r="S6" t="inlineStr">
        <is>
          <t>Valeur métier niveau 5</t>
        </is>
      </c>
      <c r="T6" t="n">
        <v>5</v>
      </c>
      <c r="V6" t="inlineStr">
        <is>
          <t>A.6.3</t>
        </is>
      </c>
      <c r="W6" t="inlineStr">
        <is>
          <t>Sensibilisation et formation à la sécurité</t>
        </is>
      </c>
      <c r="X6" t="inlineStr">
        <is>
          <t>Personnel</t>
        </is>
      </c>
      <c r="Y6" t="n">
        <v>3</v>
      </c>
      <c r="Z6" t="n">
        <v>90</v>
      </c>
      <c r="AA6" t="inlineStr">
        <is>
          <t>A.6.3</t>
        </is>
      </c>
      <c r="AJ6" t="inlineStr">
        <is>
          <t>RS005</t>
        </is>
      </c>
      <c r="AK6" t="inlineStr">
        <is>
          <t>Prestataires compromis</t>
        </is>
      </c>
      <c r="AL6" t="inlineStr">
        <is>
          <t>Chaîne d'approvisionnement</t>
        </is>
      </c>
      <c r="AM6" t="inlineStr">
        <is>
          <t>Accès indirect - Privilèges étendus</t>
        </is>
      </c>
      <c r="AN6" t="inlineStr">
        <is>
          <t>Systèmes clients via relations de confiance</t>
        </is>
      </c>
      <c r="BA6" t="inlineStr">
        <is>
          <t>AT005</t>
        </is>
      </c>
      <c r="BB6" t="inlineStr">
        <is>
          <t>Poste de travail</t>
        </is>
      </c>
      <c r="BC6" t="inlineStr">
        <is>
          <t>Postes utilisateurs et périphériques</t>
        </is>
      </c>
      <c r="BE6" t="inlineStr">
        <is>
          <t>SH005</t>
        </is>
      </c>
      <c r="BF6" t="inlineStr">
        <is>
          <t>Métier</t>
        </is>
      </c>
      <c r="BG6" t="inlineStr">
        <is>
          <t>Directions métier</t>
        </is>
      </c>
    </row>
    <row r="7">
      <c r="Q7" t="n">
        <v>6</v>
      </c>
      <c r="R7" t="inlineStr">
        <is>
          <t>Niveau 6</t>
        </is>
      </c>
      <c r="S7" t="inlineStr">
        <is>
          <t>Valeur métier niveau 6</t>
        </is>
      </c>
      <c r="T7" t="n">
        <v>6</v>
      </c>
      <c r="V7" t="inlineStr">
        <is>
          <t>A.7.1</t>
        </is>
      </c>
      <c r="W7" t="inlineStr">
        <is>
          <t>Sécurité physique des zones</t>
        </is>
      </c>
      <c r="X7" t="inlineStr">
        <is>
          <t>Physiques</t>
        </is>
      </c>
      <c r="Y7" t="n">
        <v>4</v>
      </c>
      <c r="Z7" t="n">
        <v>95</v>
      </c>
      <c r="AA7" t="inlineStr">
        <is>
          <t>A.7.1</t>
        </is>
      </c>
      <c r="BA7" t="inlineStr">
        <is>
          <t>AT006</t>
        </is>
      </c>
      <c r="BB7" t="inlineStr">
        <is>
          <t>Données</t>
        </is>
      </c>
      <c r="BC7" t="inlineStr">
        <is>
          <t>Données et informations sensibles</t>
        </is>
      </c>
      <c r="BE7" t="inlineStr">
        <is>
          <t>SH006</t>
        </is>
      </c>
      <c r="BF7" t="inlineStr">
        <is>
          <t>Support</t>
        </is>
      </c>
      <c r="BG7" t="inlineStr">
        <is>
          <t>Support technique et maintenance</t>
        </is>
      </c>
    </row>
    <row r="8">
      <c r="Q8" t="n">
        <v>7</v>
      </c>
      <c r="R8" t="inlineStr">
        <is>
          <t>Niveau 7</t>
        </is>
      </c>
      <c r="S8" t="inlineStr">
        <is>
          <t>Valeur métier niveau 7</t>
        </is>
      </c>
      <c r="T8" t="n">
        <v>7</v>
      </c>
      <c r="V8" t="inlineStr">
        <is>
          <t>A.8.1</t>
        </is>
      </c>
      <c r="W8" t="inlineStr">
        <is>
          <t>Inventaire des actifs</t>
        </is>
      </c>
      <c r="X8" t="inlineStr">
        <is>
          <t>Techniques</t>
        </is>
      </c>
      <c r="Y8" t="n">
        <v>2</v>
      </c>
      <c r="Z8" t="n">
        <v>85</v>
      </c>
      <c r="AA8" t="inlineStr">
        <is>
          <t>A.8.1</t>
        </is>
      </c>
      <c r="BA8" t="inlineStr">
        <is>
          <t>AT007</t>
        </is>
      </c>
      <c r="BB8" t="inlineStr">
        <is>
          <t>Personnel</t>
        </is>
      </c>
      <c r="BC8" t="inlineStr">
        <is>
          <t>Ressources humaines et compétences</t>
        </is>
      </c>
      <c r="BE8" t="inlineStr">
        <is>
          <t>SH007</t>
        </is>
      </c>
      <c r="BF8" t="inlineStr">
        <is>
          <t>Externe</t>
        </is>
      </c>
      <c r="BG8" t="inlineStr">
        <is>
          <t>Prestataires externes</t>
        </is>
      </c>
    </row>
    <row r="9">
      <c r="Q9" t="n">
        <v>8</v>
      </c>
      <c r="R9" t="inlineStr">
        <is>
          <t>Niveau 8</t>
        </is>
      </c>
      <c r="S9" t="inlineStr">
        <is>
          <t>Valeur métier niveau 8</t>
        </is>
      </c>
      <c r="T9" t="n">
        <v>8</v>
      </c>
      <c r="V9" t="inlineStr">
        <is>
          <t>A.8.5</t>
        </is>
      </c>
      <c r="W9" t="inlineStr">
        <is>
          <t>Classification de l'information</t>
        </is>
      </c>
      <c r="X9" t="inlineStr">
        <is>
          <t>Techniques</t>
        </is>
      </c>
      <c r="Y9" t="n">
        <v>2</v>
      </c>
      <c r="Z9" t="n">
        <v>85</v>
      </c>
      <c r="AA9" t="inlineStr">
        <is>
          <t>A.8.5</t>
        </is>
      </c>
      <c r="BA9" t="inlineStr">
        <is>
          <t>AT008</t>
        </is>
      </c>
      <c r="BB9" t="inlineStr">
        <is>
          <t>Locaux</t>
        </is>
      </c>
      <c r="BC9" t="inlineStr">
        <is>
          <t>Sites et infrastructures physiques</t>
        </is>
      </c>
      <c r="BE9" t="inlineStr">
        <is>
          <t>SH008</t>
        </is>
      </c>
      <c r="BF9" t="inlineStr">
        <is>
          <t>Fournisseur</t>
        </is>
      </c>
      <c r="BG9" t="inlineStr">
        <is>
          <t>Fournisseurs et partenaires</t>
        </is>
      </c>
    </row>
    <row r="10">
      <c r="Q10" t="n">
        <v>9</v>
      </c>
      <c r="R10" t="inlineStr">
        <is>
          <t>Niveau 9</t>
        </is>
      </c>
      <c r="S10" t="inlineStr">
        <is>
          <t>Valeur métier niveau 9</t>
        </is>
      </c>
      <c r="T10" t="n">
        <v>9</v>
      </c>
      <c r="V10" t="inlineStr">
        <is>
          <t>A.9.1</t>
        </is>
      </c>
      <c r="W10" t="inlineStr">
        <is>
          <t>Politique de contrôle d'accès</t>
        </is>
      </c>
      <c r="X10" t="inlineStr">
        <is>
          <t>Techniques</t>
        </is>
      </c>
      <c r="Y10" t="n">
        <v>2</v>
      </c>
      <c r="Z10" t="n">
        <v>85</v>
      </c>
      <c r="AA10" t="inlineStr">
        <is>
          <t>A.9.1</t>
        </is>
      </c>
      <c r="BA10" t="inlineStr">
        <is>
          <t>AT009</t>
        </is>
      </c>
      <c r="BB10" t="inlineStr">
        <is>
          <t>Processus</t>
        </is>
      </c>
      <c r="BC10" t="inlineStr">
        <is>
          <t>Processus métier et procédures</t>
        </is>
      </c>
    </row>
    <row r="11">
      <c r="Q11" t="n">
        <v>10</v>
      </c>
      <c r="R11" t="inlineStr">
        <is>
          <t>Niveau 10</t>
        </is>
      </c>
      <c r="S11" t="inlineStr">
        <is>
          <t>Valeur métier niveau 10</t>
        </is>
      </c>
      <c r="T11" t="n">
        <v>10</v>
      </c>
      <c r="V11" t="inlineStr">
        <is>
          <t>A.9.3</t>
        </is>
      </c>
      <c r="W11" t="inlineStr">
        <is>
          <t>Gestion des comptes d'utilisateur privilégiés</t>
        </is>
      </c>
      <c r="X11" t="inlineStr">
        <is>
          <t>Techniques</t>
        </is>
      </c>
      <c r="Y11" t="n">
        <v>4</v>
      </c>
      <c r="Z11" t="n">
        <v>95</v>
      </c>
      <c r="AA11" t="inlineStr">
        <is>
          <t>A.9.3</t>
        </is>
      </c>
    </row>
    <row r="12">
      <c r="Q12" t="n">
        <v>11</v>
      </c>
      <c r="R12" t="inlineStr">
        <is>
          <t>Niveau 11</t>
        </is>
      </c>
      <c r="S12" t="inlineStr">
        <is>
          <t>Valeur métier niveau 11</t>
        </is>
      </c>
      <c r="T12" t="n">
        <v>11</v>
      </c>
      <c r="V12" t="inlineStr">
        <is>
          <t>A.10.1</t>
        </is>
      </c>
      <c r="W12" t="inlineStr">
        <is>
          <t>Politique d'utilisation des contrôles cryptographiques</t>
        </is>
      </c>
      <c r="X12" t="inlineStr">
        <is>
          <t>Techniques</t>
        </is>
      </c>
      <c r="Y12" t="n">
        <v>2</v>
      </c>
      <c r="Z12" t="n">
        <v>85</v>
      </c>
      <c r="AA12" t="inlineStr">
        <is>
          <t>A.10.1</t>
        </is>
      </c>
    </row>
    <row r="13">
      <c r="Q13" t="n">
        <v>12</v>
      </c>
      <c r="R13" t="inlineStr">
        <is>
          <t>Niveau 12</t>
        </is>
      </c>
      <c r="S13" t="inlineStr">
        <is>
          <t>Valeur métier niveau 12</t>
        </is>
      </c>
      <c r="T13" t="n">
        <v>12</v>
      </c>
      <c r="V13" t="inlineStr">
        <is>
          <t>A.11.1</t>
        </is>
      </c>
      <c r="W13" t="inlineStr">
        <is>
          <t>Procédures d'exploitation sécurisées</t>
        </is>
      </c>
      <c r="X13" t="inlineStr">
        <is>
          <t>Techniques</t>
        </is>
      </c>
      <c r="Y13" t="n">
        <v>3</v>
      </c>
      <c r="Z13" t="n">
        <v>80</v>
      </c>
      <c r="AA13" t="inlineStr">
        <is>
          <t>A.11.1</t>
        </is>
      </c>
    </row>
    <row r="14">
      <c r="Q14" t="n">
        <v>13</v>
      </c>
      <c r="R14" t="inlineStr">
        <is>
          <t>Niveau 13</t>
        </is>
      </c>
      <c r="S14" t="inlineStr">
        <is>
          <t>Valeur métier niveau 13</t>
        </is>
      </c>
      <c r="T14" t="n">
        <v>13</v>
      </c>
      <c r="V14" t="inlineStr">
        <is>
          <t>A.12.1</t>
        </is>
      </c>
      <c r="W14" t="inlineStr">
        <is>
          <t>Procédures d'exploitation sécurisées</t>
        </is>
      </c>
      <c r="X14" t="inlineStr">
        <is>
          <t>Techniques</t>
        </is>
      </c>
      <c r="Y14" t="n">
        <v>3</v>
      </c>
      <c r="Z14" t="n">
        <v>80</v>
      </c>
      <c r="AA14" t="inlineStr">
        <is>
          <t>A.12.1</t>
        </is>
      </c>
    </row>
    <row r="15">
      <c r="Q15" t="n">
        <v>14</v>
      </c>
      <c r="R15" t="inlineStr">
        <is>
          <t>Niveau 14</t>
        </is>
      </c>
      <c r="S15" t="inlineStr">
        <is>
          <t>Valeur métier niveau 14</t>
        </is>
      </c>
      <c r="T15" t="n">
        <v>14</v>
      </c>
      <c r="V15" t="inlineStr">
        <is>
          <t>A.13.1</t>
        </is>
      </c>
      <c r="W15" t="inlineStr">
        <is>
          <t>Contrôles de sécurité dans l'analyse et la spécification</t>
        </is>
      </c>
      <c r="X15" t="inlineStr">
        <is>
          <t>Techniques</t>
        </is>
      </c>
      <c r="Y15" t="n">
        <v>3</v>
      </c>
      <c r="Z15" t="n">
        <v>75</v>
      </c>
      <c r="AA15" t="inlineStr">
        <is>
          <t>A.13.1</t>
        </is>
      </c>
    </row>
    <row r="16">
      <c r="Q16" t="n">
        <v>15</v>
      </c>
      <c r="R16" t="inlineStr">
        <is>
          <t>Niveau 15</t>
        </is>
      </c>
      <c r="S16" t="inlineStr">
        <is>
          <t>Valeur métier niveau 15</t>
        </is>
      </c>
      <c r="T16" t="n">
        <v>15</v>
      </c>
      <c r="V16" t="inlineStr">
        <is>
          <t>A.14.1</t>
        </is>
      </c>
      <c r="W16" t="inlineStr">
        <is>
          <t>Gestion des événements de sécurité de l'information</t>
        </is>
      </c>
      <c r="X16" t="inlineStr">
        <is>
          <t>Organisationnelles</t>
        </is>
      </c>
      <c r="Y16" t="n">
        <v>3</v>
      </c>
      <c r="Z16" t="n">
        <v>85</v>
      </c>
      <c r="AA16" t="inlineStr">
        <is>
          <t>A.14.1</t>
        </is>
      </c>
    </row>
    <row r="17">
      <c r="V17" t="inlineStr">
        <is>
          <t>A.15.1</t>
        </is>
      </c>
      <c r="W17" t="inlineStr">
        <is>
          <t>Gestion de la continuité de la sécurité de l'information</t>
        </is>
      </c>
      <c r="X17" t="inlineStr">
        <is>
          <t>Organisationnelles</t>
        </is>
      </c>
      <c r="Y17" t="n">
        <v>4</v>
      </c>
      <c r="Z17" t="n">
        <v>90</v>
      </c>
      <c r="AA17" t="inlineStr">
        <is>
          <t>A.15.1</t>
        </is>
      </c>
    </row>
    <row r="18">
      <c r="V18" t="inlineStr">
        <is>
          <t>A.16.1</t>
        </is>
      </c>
      <c r="W18" t="inlineStr">
        <is>
          <t>Conformité aux exigences légales et contractuelles</t>
        </is>
      </c>
      <c r="X18" t="inlineStr">
        <is>
          <t>Juridiques</t>
        </is>
      </c>
      <c r="Y18" t="n">
        <v>2</v>
      </c>
      <c r="Z18" t="n">
        <v>70</v>
      </c>
      <c r="AA18" t="inlineStr">
        <is>
          <t>A.16.1</t>
        </is>
      </c>
    </row>
  </sheetData>
  <pageMargins left="0.75" right="0.75" top="1" bottom="1" header="0.5" footer="0.5"/>
  <tableParts count="12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  <tablePart xmlns:r="http://schemas.openxmlformats.org/officeDocument/2006/relationships" r:id="rId9"/>
    <tablePart xmlns:r="http://schemas.openxmlformats.org/officeDocument/2006/relationships" r:id="rId10"/>
    <tablePart xmlns:r="http://schemas.openxmlformats.org/officeDocument/2006/relationships" r:id="rId11"/>
    <tablePart xmlns:r="http://schemas.openxmlformats.org/officeDocument/2006/relationships" r:id="rId1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0" t="inlineStr">
        <is>
          <t>ID_Actif</t>
        </is>
      </c>
      <c r="B1" s="10" t="inlineStr">
        <is>
          <t>Type</t>
        </is>
      </c>
      <c r="C1" s="10" t="inlineStr">
        <is>
          <t>Sous_Type</t>
        </is>
      </c>
      <c r="D1" s="10" t="inlineStr">
        <is>
          <t>Libellé</t>
        </is>
      </c>
      <c r="E1" s="10" t="inlineStr">
        <is>
          <t>Description</t>
        </is>
      </c>
      <c r="F1" s="10" t="inlineStr">
        <is>
          <t>Gravité</t>
        </is>
      </c>
      <c r="G1" s="10" t="inlineStr">
        <is>
          <t>Confidentialité</t>
        </is>
      </c>
      <c r="H1" s="10" t="inlineStr">
        <is>
          <t>Intégrité</t>
        </is>
      </c>
      <c r="I1" s="10" t="inlineStr">
        <is>
          <t>Disponibilité</t>
        </is>
      </c>
      <c r="J1" s="10" t="inlineStr">
        <is>
          <t>Valeur_Métier</t>
        </is>
      </c>
      <c r="K1" s="10" t="inlineStr">
        <is>
          <t>Propriétaire</t>
        </is>
      </c>
      <c r="L1" s="10" t="inlineStr">
        <is>
          <t>Score_Risque</t>
        </is>
      </c>
    </row>
    <row r="2">
      <c r="A2" s="11" t="inlineStr">
        <is>
          <t>A001</t>
        </is>
      </c>
      <c r="B2" s="11" t="inlineStr"/>
      <c r="C2" s="11" t="inlineStr">
        <is>
          <t>Base clients</t>
        </is>
      </c>
      <c r="D2" s="11" t="inlineStr">
        <is>
          <t>Base de données des clients</t>
        </is>
      </c>
      <c r="E2" s="11" t="inlineStr"/>
      <c r="F2" s="11" t="inlineStr"/>
      <c r="G2" s="11" t="inlineStr"/>
      <c r="H2" s="11" t="inlineStr"/>
      <c r="I2" s="11" t="inlineStr"/>
      <c r="J2" s="11" t="inlineStr"/>
      <c r="K2" s="12">
        <f>IF(AND(E2&lt;&gt;"",F2&lt;&gt;"",G2&lt;&gt;"",H2&lt;&gt;"",I2&lt;&gt;""),
XLOOKUP(E2,Gravite,tbl_Gravite_ID)*
XLOOKUP(F2,Gravite,tbl_Gravite_ID)*
XLOOKUP(G2,Gravite,tbl_Gravite_ID)*
XLOOKUP(H2,Gravite,tbl_Gravite_ID)*
XLOOKUP(I2,Valeur_Metier,tbl_ValeurMetier_ID),"")</f>
        <v/>
      </c>
      <c r="L2" s="11" t="n"/>
    </row>
    <row r="3">
      <c r="A3" s="11" t="inlineStr">
        <is>
          <t>A002</t>
        </is>
      </c>
      <c r="B3" s="11" t="inlineStr"/>
      <c r="C3" s="11" t="inlineStr">
        <is>
          <t>Serveur web</t>
        </is>
      </c>
      <c r="D3" s="11" t="inlineStr">
        <is>
          <t>Serveur d'application web</t>
        </is>
      </c>
      <c r="E3" s="11" t="inlineStr"/>
      <c r="F3" s="11" t="inlineStr"/>
      <c r="G3" s="11" t="inlineStr"/>
      <c r="H3" s="11" t="inlineStr"/>
      <c r="I3" s="11" t="inlineStr"/>
      <c r="J3" s="11" t="inlineStr"/>
      <c r="K3" s="12">
        <f>IF(AND(E3&lt;&gt;"",F3&lt;&gt;"",G3&lt;&gt;"",H3&lt;&gt;"",I3&lt;&gt;""),
XLOOKUP(E3,Gravite,tbl_Gravite_ID)*
XLOOKUP(F3,Gravite,tbl_Gravite_ID)*
XLOOKUP(G3,Gravite,tbl_Gravite_ID)*
XLOOKUP(H3,Gravite,tbl_Gravite_ID)*
XLOOKUP(I3,Valeur_Metier,tbl_ValeurMetier_ID),"")</f>
        <v/>
      </c>
      <c r="L3" s="11" t="n"/>
    </row>
    <row r="4">
      <c r="A4" s="11" t="inlineStr">
        <is>
          <t>A003</t>
        </is>
      </c>
      <c r="B4" s="11" t="inlineStr"/>
      <c r="C4" s="11" t="inlineStr">
        <is>
          <t>Plans stratégiques</t>
        </is>
      </c>
      <c r="D4" s="11" t="inlineStr">
        <is>
          <t>Documents confidentiels</t>
        </is>
      </c>
      <c r="E4" s="11" t="inlineStr"/>
      <c r="F4" s="11" t="inlineStr"/>
      <c r="G4" s="11" t="inlineStr"/>
      <c r="H4" s="11" t="inlineStr"/>
      <c r="I4" s="11" t="inlineStr"/>
      <c r="J4" s="11" t="inlineStr"/>
      <c r="K4" s="12">
        <f>IF(AND(E4&lt;&gt;"",F4&lt;&gt;"",G4&lt;&gt;"",H4&lt;&gt;"",I4&lt;&gt;""),
XLOOKUP(E4,Gravite,tbl_Gravite_ID)*
XLOOKUP(F4,Gravite,tbl_Gravite_ID)*
XLOOKUP(G4,Gravite,tbl_Gravite_ID)*
XLOOKUP(H4,Gravite,tbl_Gravite_ID)*
XLOOKUP(I4,Valeur_Metier,tbl_ValeurMetier_ID),"")</f>
        <v/>
      </c>
      <c r="L4" s="11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>
        <f>IF(AND(E5&lt;&gt;"",F5&lt;&gt;"",G5&lt;&gt;"",H5&lt;&gt;"",I5&lt;&gt;""),
XLOOKUP(E5,Gravite,tbl_Gravite_ID)*
XLOOKUP(F5,Gravite,tbl_Gravite_ID)*
XLOOKUP(G5,Gravite,tbl_Gravite_ID)*
XLOOKUP(H5,Gravite,tbl_Gravite_ID)*
XLOOKUP(I5,Valeur_Metier,tbl_ValeurMetier_ID),"")</f>
        <v/>
      </c>
      <c r="L5" s="11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1" t="n"/>
      <c r="K6" s="12">
        <f>IF(AND(E6&lt;&gt;"",F6&lt;&gt;"",G6&lt;&gt;"",H6&lt;&gt;"",I6&lt;&gt;""),
XLOOKUP(E6,Gravite,tbl_Gravite_ID)*
XLOOKUP(F6,Gravite,tbl_Gravite_ID)*
XLOOKUP(G6,Gravite,tbl_Gravite_ID)*
XLOOKUP(H6,Gravite,tbl_Gravite_ID)*
XLOOKUP(I6,Valeur_Metier,tbl_ValeurMetier_ID),"")</f>
        <v/>
      </c>
      <c r="L6" s="11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>
        <f>IF(AND(E7&lt;&gt;"",F7&lt;&gt;"",G7&lt;&gt;"",H7&lt;&gt;"",I7&lt;&gt;""),
XLOOKUP(E7,Gravite,tbl_Gravite_ID)*
XLOOKUP(F7,Gravite,tbl_Gravite_ID)*
XLOOKUP(G7,Gravite,tbl_Gravite_ID)*
XLOOKUP(H7,Gravite,tbl_Gravite_ID)*
XLOOKUP(I7,Valeur_Metier,tbl_ValeurMetier_ID),"")</f>
        <v/>
      </c>
      <c r="L7" s="11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1" t="n"/>
      <c r="K8" s="12">
        <f>IF(AND(E8&lt;&gt;"",F8&lt;&gt;"",G8&lt;&gt;"",H8&lt;&gt;"",I8&lt;&gt;""),
XLOOKUP(E8,Gravite,tbl_Gravite_ID)*
XLOOKUP(F8,Gravite,tbl_Gravite_ID)*
XLOOKUP(G8,Gravite,tbl_Gravite_ID)*
XLOOKUP(H8,Gravite,tbl_Gravite_ID)*
XLOOKUP(I8,Valeur_Metier,tbl_ValeurMetier_ID),"")</f>
        <v/>
      </c>
      <c r="L8" s="11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2">
        <f>IF(AND(E9&lt;&gt;"",F9&lt;&gt;"",G9&lt;&gt;"",H9&lt;&gt;"",I9&lt;&gt;""),
XLOOKUP(E9,Gravite,tbl_Gravite_ID)*
XLOOKUP(F9,Gravite,tbl_Gravite_ID)*
XLOOKUP(G9,Gravite,tbl_Gravite_ID)*
XLOOKUP(H9,Gravite,tbl_Gravite_ID)*
XLOOKUP(I9,Valeur_Metier,tbl_ValeurMetier_ID),"")</f>
        <v/>
      </c>
      <c r="L9" s="11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1" t="n"/>
      <c r="K10" s="12">
        <f>IF(AND(E10&lt;&gt;"",F10&lt;&gt;"",G10&lt;&gt;"",H10&lt;&gt;"",I10&lt;&gt;""),
XLOOKUP(E10,Gravite,tbl_Gravite_ID)*
XLOOKUP(F10,Gravite,tbl_Gravite_ID)*
XLOOKUP(G10,Gravite,tbl_Gravite_ID)*
XLOOKUP(H10,Gravite,tbl_Gravite_ID)*
XLOOKUP(I10,Valeur_Metier,tbl_ValeurMetier_ID),"")</f>
        <v/>
      </c>
      <c r="L10" s="11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>
        <f>IF(AND(E11&lt;&gt;"",F11&lt;&gt;"",G11&lt;&gt;"",H11&lt;&gt;"",I11&lt;&gt;""),
XLOOKUP(E11,Gravite,tbl_Gravite_ID)*
XLOOKUP(F11,Gravite,tbl_Gravite_ID)*
XLOOKUP(G11,Gravite,tbl_Gravite_ID)*
XLOOKUP(H11,Gravite,tbl_Gravite_ID)*
XLOOKUP(I11,Valeur_Metier,tbl_ValeurMetier_ID),"")</f>
        <v/>
      </c>
      <c r="L11" s="11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2">
        <f>IF(AND(E12&lt;&gt;"",F12&lt;&gt;"",G12&lt;&gt;"",H12&lt;&gt;"",I12&lt;&gt;""),
XLOOKUP(E12,Gravite,tbl_Gravite_ID)*
XLOOKUP(F12,Gravite,tbl_Gravite_ID)*
XLOOKUP(G12,Gravite,tbl_Gravite_ID)*
XLOOKUP(H12,Gravite,tbl_Gravite_ID)*
XLOOKUP(I12,Valeur_Metier,tbl_ValeurMetier_ID),"")</f>
        <v/>
      </c>
      <c r="L12" s="11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>
        <f>IF(AND(E13&lt;&gt;"",F13&lt;&gt;"",G13&lt;&gt;"",H13&lt;&gt;"",I13&lt;&gt;""),
XLOOKUP(E13,Gravite,tbl_Gravite_ID)*
XLOOKUP(F13,Gravite,tbl_Gravite_ID)*
XLOOKUP(G13,Gravite,tbl_Gravite_ID)*
XLOOKUP(H13,Gravite,tbl_Gravite_ID)*
XLOOKUP(I13,Valeur_Metier,tbl_ValeurMetier_ID),"")</f>
        <v/>
      </c>
      <c r="L13" s="11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1" t="n"/>
      <c r="K14" s="12">
        <f>IF(AND(E14&lt;&gt;"",F14&lt;&gt;"",G14&lt;&gt;"",H14&lt;&gt;"",I14&lt;&gt;""),
XLOOKUP(E14,Gravite,tbl_Gravite_ID)*
XLOOKUP(F14,Gravite,tbl_Gravite_ID)*
XLOOKUP(G14,Gravite,tbl_Gravite_ID)*
XLOOKUP(H14,Gravite,tbl_Gravite_ID)*
XLOOKUP(I14,Valeur_Metier,tbl_ValeurMetier_ID),"")</f>
        <v/>
      </c>
      <c r="L14" s="11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>
        <f>IF(AND(E15&lt;&gt;"",F15&lt;&gt;"",G15&lt;&gt;"",H15&lt;&gt;"",I15&lt;&gt;""),
XLOOKUP(E15,Gravite,tbl_Gravite_ID)*
XLOOKUP(F15,Gravite,tbl_Gravite_ID)*
XLOOKUP(G15,Gravite,tbl_Gravite_ID)*
XLOOKUP(H15,Gravite,tbl_Gravite_ID)*
XLOOKUP(I15,Valeur_Metier,tbl_ValeurMetier_ID),"")</f>
        <v/>
      </c>
      <c r="L15" s="11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2">
        <f>IF(AND(E16&lt;&gt;"",F16&lt;&gt;"",G16&lt;&gt;"",H16&lt;&gt;"",I16&lt;&gt;""),
XLOOKUP(E16,Gravite,tbl_Gravite_ID)*
XLOOKUP(F16,Gravite,tbl_Gravite_ID)*
XLOOKUP(G16,Gravite,tbl_Gravite_ID)*
XLOOKUP(H16,Gravite,tbl_Gravite_ID)*
XLOOKUP(I16,Valeur_Metier,tbl_ValeurMetier_ID),"")</f>
        <v/>
      </c>
      <c r="L16" s="11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>
        <f>IF(AND(E17&lt;&gt;"",F17&lt;&gt;"",G17&lt;&gt;"",H17&lt;&gt;"",I17&lt;&gt;""),
XLOOKUP(E17,Gravite,tbl_Gravite_ID)*
XLOOKUP(F17,Gravite,tbl_Gravite_ID)*
XLOOKUP(G17,Gravite,tbl_Gravite_ID)*
XLOOKUP(H17,Gravite,tbl_Gravite_ID)*
XLOOKUP(I17,Valeur_Metier,tbl_ValeurMetier_ID),"")</f>
        <v/>
      </c>
      <c r="L17" s="11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2">
        <f>IF(AND(E18&lt;&gt;"",F18&lt;&gt;"",G18&lt;&gt;"",H18&lt;&gt;"",I18&lt;&gt;""),
XLOOKUP(E18,Gravite,tbl_Gravite_ID)*
XLOOKUP(F18,Gravite,tbl_Gravite_ID)*
XLOOKUP(G18,Gravite,tbl_Gravite_ID)*
XLOOKUP(H18,Gravite,tbl_Gravite_ID)*
XLOOKUP(I18,Valeur_Metier,tbl_ValeurMetier_ID),"")</f>
        <v/>
      </c>
      <c r="L18" s="11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2">
        <f>IF(AND(E19&lt;&gt;"",F19&lt;&gt;"",G19&lt;&gt;"",H19&lt;&gt;"",I19&lt;&gt;""),
XLOOKUP(E19,Gravite,tbl_Gravite_ID)*
XLOOKUP(F19,Gravite,tbl_Gravite_ID)*
XLOOKUP(G19,Gravite,tbl_Gravite_ID)*
XLOOKUP(H19,Gravite,tbl_Gravite_ID)*
XLOOKUP(I19,Valeur_Metier,tbl_ValeurMetier_ID),"")</f>
        <v/>
      </c>
      <c r="L19" s="11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2">
        <f>IF(AND(E20&lt;&gt;"",F20&lt;&gt;"",G20&lt;&gt;"",H20&lt;&gt;"",I20&lt;&gt;""),
XLOOKUP(E20,Gravite,tbl_Gravite_ID)*
XLOOKUP(F20,Gravite,tbl_Gravite_ID)*
XLOOKUP(G20,Gravite,tbl_Gravite_ID)*
XLOOKUP(H20,Gravite,tbl_Gravite_ID)*
XLOOKUP(I20,Valeur_Metier,tbl_ValeurMetier_ID),"")</f>
        <v/>
      </c>
      <c r="L20" s="11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>
        <f>IF(AND(E21&lt;&gt;"",F21&lt;&gt;"",G21&lt;&gt;"",H21&lt;&gt;"",I21&lt;&gt;""),
XLOOKUP(E21,Gravite,tbl_Gravite_ID)*
XLOOKUP(F21,Gravite,tbl_Gravite_ID)*
XLOOKUP(G21,Gravite,tbl_Gravite_ID)*
XLOOKUP(H21,Gravite,tbl_Gravite_ID)*
XLOOKUP(I21,Valeur_Metier,tbl_ValeurMetier_ID),"")</f>
        <v/>
      </c>
      <c r="L21" s="11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1" t="n"/>
      <c r="K22" s="12">
        <f>IF(AND(E22&lt;&gt;"",F22&lt;&gt;"",G22&lt;&gt;"",H22&lt;&gt;"",I22&lt;&gt;""),
XLOOKUP(E22,Gravite,tbl_Gravite_ID)*
XLOOKUP(F22,Gravite,tbl_Gravite_ID)*
XLOOKUP(G22,Gravite,tbl_Gravite_ID)*
XLOOKUP(H22,Gravite,tbl_Gravite_ID)*
XLOOKUP(I22,Valeur_Metier,tbl_ValeurMetier_ID),"")</f>
        <v/>
      </c>
      <c r="L22" s="11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>
        <f>IF(AND(E23&lt;&gt;"",F23&lt;&gt;"",G23&lt;&gt;"",H23&lt;&gt;"",I23&lt;&gt;""),
XLOOKUP(E23,Gravite,tbl_Gravite_ID)*
XLOOKUP(F23,Gravite,tbl_Gravite_ID)*
XLOOKUP(G23,Gravite,tbl_Gravite_ID)*
XLOOKUP(H23,Gravite,tbl_Gravite_ID)*
XLOOKUP(I23,Valeur_Metier,tbl_ValeurMetier_ID),"")</f>
        <v/>
      </c>
      <c r="L23" s="11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2">
        <f>IF(AND(E24&lt;&gt;"",F24&lt;&gt;"",G24&lt;&gt;"",H24&lt;&gt;"",I24&lt;&gt;""),
XLOOKUP(E24,Gravite,tbl_Gravite_ID)*
XLOOKUP(F24,Gravite,tbl_Gravite_ID)*
XLOOKUP(G24,Gravite,tbl_Gravite_ID)*
XLOOKUP(H24,Gravite,tbl_Gravite_ID)*
XLOOKUP(I24,Valeur_Metier,tbl_ValeurMetier_ID),"")</f>
        <v/>
      </c>
      <c r="L24" s="11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>
        <f>IF(AND(E25&lt;&gt;"",F25&lt;&gt;"",G25&lt;&gt;"",H25&lt;&gt;"",I25&lt;&gt;""),
XLOOKUP(E25,Gravite,tbl_Gravite_ID)*
XLOOKUP(F25,Gravite,tbl_Gravite_ID)*
XLOOKUP(G25,Gravite,tbl_Gravite_ID)*
XLOOKUP(H25,Gravite,tbl_Gravite_ID)*
XLOOKUP(I25,Valeur_Metier,tbl_ValeurMetier_ID),"")</f>
        <v/>
      </c>
      <c r="L25" s="11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2">
        <f>IF(AND(E26&lt;&gt;"",F26&lt;&gt;"",G26&lt;&gt;"",H26&lt;&gt;"",I26&lt;&gt;""),
XLOOKUP(E26,Gravite,tbl_Gravite_ID)*
XLOOKUP(F26,Gravite,tbl_Gravite_ID)*
XLOOKUP(G26,Gravite,tbl_Gravite_ID)*
XLOOKUP(H26,Gravite,tbl_Gravite_ID)*
XLOOKUP(I26,Valeur_Metier,tbl_ValeurMetier_ID),"")</f>
        <v/>
      </c>
      <c r="L26" s="11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>
        <f>IF(AND(E27&lt;&gt;"",F27&lt;&gt;"",G27&lt;&gt;"",H27&lt;&gt;"",I27&lt;&gt;""),
XLOOKUP(E27,Gravite,tbl_Gravite_ID)*
XLOOKUP(F27,Gravite,tbl_Gravite_ID)*
XLOOKUP(G27,Gravite,tbl_Gravite_ID)*
XLOOKUP(H27,Gravite,tbl_Gravite_ID)*
XLOOKUP(I27,Valeur_Metier,tbl_ValeurMetier_ID),"")</f>
        <v/>
      </c>
      <c r="L27" s="11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1" t="n"/>
      <c r="K28" s="12">
        <f>IF(AND(E28&lt;&gt;"",F28&lt;&gt;"",G28&lt;&gt;"",H28&lt;&gt;"",I28&lt;&gt;""),
XLOOKUP(E28,Gravite,tbl_Gravite_ID)*
XLOOKUP(F28,Gravite,tbl_Gravite_ID)*
XLOOKUP(G28,Gravite,tbl_Gravite_ID)*
XLOOKUP(H28,Gravite,tbl_Gravite_ID)*
XLOOKUP(I28,Valeur_Metier,tbl_ValeurMetier_ID),"")</f>
        <v/>
      </c>
      <c r="L28" s="11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>
        <f>IF(AND(E29&lt;&gt;"",F29&lt;&gt;"",G29&lt;&gt;"",H29&lt;&gt;"",I29&lt;&gt;""),
XLOOKUP(E29,Gravite,tbl_Gravite_ID)*
XLOOKUP(F29,Gravite,tbl_Gravite_ID)*
XLOOKUP(G29,Gravite,tbl_Gravite_ID)*
XLOOKUP(H29,Gravite,tbl_Gravite_ID)*
XLOOKUP(I29,Valeur_Metier,tbl_ValeurMetier_ID),"")</f>
        <v/>
      </c>
      <c r="L29" s="11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2">
        <f>IF(AND(E30&lt;&gt;"",F30&lt;&gt;"",G30&lt;&gt;"",H30&lt;&gt;"",I30&lt;&gt;""),
XLOOKUP(E30,Gravite,tbl_Gravite_ID)*
XLOOKUP(F30,Gravite,tbl_Gravite_ID)*
XLOOKUP(G30,Gravite,tbl_Gravite_ID)*
XLOOKUP(H30,Gravite,tbl_Gravite_ID)*
XLOOKUP(I30,Valeur_Metier,tbl_ValeurMetier_ID),"")</f>
        <v/>
      </c>
      <c r="L30" s="11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>
        <f>IF(AND(E31&lt;&gt;"",F31&lt;&gt;"",G31&lt;&gt;"",H31&lt;&gt;"",I31&lt;&gt;""),
XLOOKUP(E31,Gravite,tbl_Gravite_ID)*
XLOOKUP(F31,Gravite,tbl_Gravite_ID)*
XLOOKUP(G31,Gravite,tbl_Gravite_ID)*
XLOOKUP(H31,Gravite,tbl_Gravite_ID)*
XLOOKUP(I31,Valeur_Metier,tbl_ValeurMetier_ID),"")</f>
        <v/>
      </c>
      <c r="L31" s="11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1" t="n"/>
      <c r="K32" s="12">
        <f>IF(AND(E32&lt;&gt;"",F32&lt;&gt;"",G32&lt;&gt;"",H32&lt;&gt;"",I32&lt;&gt;""),
XLOOKUP(E32,Gravite,tbl_Gravite_ID)*
XLOOKUP(F32,Gravite,tbl_Gravite_ID)*
XLOOKUP(G32,Gravite,tbl_Gravite_ID)*
XLOOKUP(H32,Gravite,tbl_Gravite_ID)*
XLOOKUP(I32,Valeur_Metier,tbl_ValeurMetier_ID),"")</f>
        <v/>
      </c>
      <c r="L32" s="11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>
        <f>IF(AND(E33&lt;&gt;"",F33&lt;&gt;"",G33&lt;&gt;"",H33&lt;&gt;"",I33&lt;&gt;""),
XLOOKUP(E33,Gravite,tbl_Gravite_ID)*
XLOOKUP(F33,Gravite,tbl_Gravite_ID)*
XLOOKUP(G33,Gravite,tbl_Gravite_ID)*
XLOOKUP(H33,Gravite,tbl_Gravite_ID)*
XLOOKUP(I33,Valeur_Metier,tbl_ValeurMetier_ID),"")</f>
        <v/>
      </c>
      <c r="L33" s="11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1" t="n"/>
      <c r="K34" s="12">
        <f>IF(AND(E34&lt;&gt;"",F34&lt;&gt;"",G34&lt;&gt;"",H34&lt;&gt;"",I34&lt;&gt;""),
XLOOKUP(E34,Gravite,tbl_Gravite_ID)*
XLOOKUP(F34,Gravite,tbl_Gravite_ID)*
XLOOKUP(G34,Gravite,tbl_Gravite_ID)*
XLOOKUP(H34,Gravite,tbl_Gravite_ID)*
XLOOKUP(I34,Valeur_Metier,tbl_ValeurMetier_ID),"")</f>
        <v/>
      </c>
      <c r="L34" s="11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>
        <f>IF(AND(E35&lt;&gt;"",F35&lt;&gt;"",G35&lt;&gt;"",H35&lt;&gt;"",I35&lt;&gt;""),
XLOOKUP(E35,Gravite,tbl_Gravite_ID)*
XLOOKUP(F35,Gravite,tbl_Gravite_ID)*
XLOOKUP(G35,Gravite,tbl_Gravite_ID)*
XLOOKUP(H35,Gravite,tbl_Gravite_ID)*
XLOOKUP(I35,Valeur_Metier,tbl_ValeurMetier_ID),"")</f>
        <v/>
      </c>
      <c r="L35" s="11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2">
        <f>IF(AND(E36&lt;&gt;"",F36&lt;&gt;"",G36&lt;&gt;"",H36&lt;&gt;"",I36&lt;&gt;""),
XLOOKUP(E36,Gravite,tbl_Gravite_ID)*
XLOOKUP(F36,Gravite,tbl_Gravite_ID)*
XLOOKUP(G36,Gravite,tbl_Gravite_ID)*
XLOOKUP(H36,Gravite,tbl_Gravite_ID)*
XLOOKUP(I36,Valeur_Metier,tbl_ValeurMetier_ID),"")</f>
        <v/>
      </c>
      <c r="L36" s="11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2">
        <f>IF(AND(E37&lt;&gt;"",F37&lt;&gt;"",G37&lt;&gt;"",H37&lt;&gt;"",I37&lt;&gt;""),
XLOOKUP(E37,Gravite,tbl_Gravite_ID)*
XLOOKUP(F37,Gravite,tbl_Gravite_ID)*
XLOOKUP(G37,Gravite,tbl_Gravite_ID)*
XLOOKUP(H37,Gravite,tbl_Gravite_ID)*
XLOOKUP(I37,Valeur_Metier,tbl_ValeurMetier_ID),"")</f>
        <v/>
      </c>
      <c r="L37" s="11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2">
        <f>IF(AND(E38&lt;&gt;"",F38&lt;&gt;"",G38&lt;&gt;"",H38&lt;&gt;"",I38&lt;&gt;""),
XLOOKUP(E38,Gravite,tbl_Gravite_ID)*
XLOOKUP(F38,Gravite,tbl_Gravite_ID)*
XLOOKUP(G38,Gravite,tbl_Gravite_ID)*
XLOOKUP(H38,Gravite,tbl_Gravite_ID)*
XLOOKUP(I38,Valeur_Metier,tbl_ValeurMetier_ID),"")</f>
        <v/>
      </c>
      <c r="L38" s="11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>
        <f>IF(AND(E39&lt;&gt;"",F39&lt;&gt;"",G39&lt;&gt;"",H39&lt;&gt;"",I39&lt;&gt;""),
XLOOKUP(E39,Gravite,tbl_Gravite_ID)*
XLOOKUP(F39,Gravite,tbl_Gravite_ID)*
XLOOKUP(G39,Gravite,tbl_Gravite_ID)*
XLOOKUP(H39,Gravite,tbl_Gravite_ID)*
XLOOKUP(I39,Valeur_Metier,tbl_ValeurMetier_ID),"")</f>
        <v/>
      </c>
      <c r="L39" s="11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1" t="n"/>
      <c r="K40" s="12">
        <f>IF(AND(E40&lt;&gt;"",F40&lt;&gt;"",G40&lt;&gt;"",H40&lt;&gt;"",I40&lt;&gt;""),
XLOOKUP(E40,Gravite,tbl_Gravite_ID)*
XLOOKUP(F40,Gravite,tbl_Gravite_ID)*
XLOOKUP(G40,Gravite,tbl_Gravite_ID)*
XLOOKUP(H40,Gravite,tbl_Gravite_ID)*
XLOOKUP(I40,Valeur_Metier,tbl_ValeurMetier_ID),"")</f>
        <v/>
      </c>
      <c r="L40" s="11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>
        <f>IF(AND(E41&lt;&gt;"",F41&lt;&gt;"",G41&lt;&gt;"",H41&lt;&gt;"",I41&lt;&gt;""),
XLOOKUP(E41,Gravite,tbl_Gravite_ID)*
XLOOKUP(F41,Gravite,tbl_Gravite_ID)*
XLOOKUP(G41,Gravite,tbl_Gravite_ID)*
XLOOKUP(H41,Gravite,tbl_Gravite_ID)*
XLOOKUP(I41,Valeur_Metier,tbl_ValeurMetier_ID),"")</f>
        <v/>
      </c>
      <c r="L41" s="11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1" t="n"/>
      <c r="K42" s="12">
        <f>IF(AND(E42&lt;&gt;"",F42&lt;&gt;"",G42&lt;&gt;"",H42&lt;&gt;"",I42&lt;&gt;""),
XLOOKUP(E42,Gravite,tbl_Gravite_ID)*
XLOOKUP(F42,Gravite,tbl_Gravite_ID)*
XLOOKUP(G42,Gravite,tbl_Gravite_ID)*
XLOOKUP(H42,Gravite,tbl_Gravite_ID)*
XLOOKUP(I42,Valeur_Metier,tbl_ValeurMetier_ID),"")</f>
        <v/>
      </c>
      <c r="L42" s="11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>
        <f>IF(AND(E43&lt;&gt;"",F43&lt;&gt;"",G43&lt;&gt;"",H43&lt;&gt;"",I43&lt;&gt;""),
XLOOKUP(E43,Gravite,tbl_Gravite_ID)*
XLOOKUP(F43,Gravite,tbl_Gravite_ID)*
XLOOKUP(G43,Gravite,tbl_Gravite_ID)*
XLOOKUP(H43,Gravite,tbl_Gravite_ID)*
XLOOKUP(I43,Valeur_Metier,tbl_ValeurMetier_ID),"")</f>
        <v/>
      </c>
      <c r="L43" s="11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1" t="n"/>
      <c r="K44" s="12">
        <f>IF(AND(E44&lt;&gt;"",F44&lt;&gt;"",G44&lt;&gt;"",H44&lt;&gt;"",I44&lt;&gt;""),
XLOOKUP(E44,Gravite,tbl_Gravite_ID)*
XLOOKUP(F44,Gravite,tbl_Gravite_ID)*
XLOOKUP(G44,Gravite,tbl_Gravite_ID)*
XLOOKUP(H44,Gravite,tbl_Gravite_ID)*
XLOOKUP(I44,Valeur_Metier,tbl_ValeurMetier_ID),"")</f>
        <v/>
      </c>
      <c r="L44" s="11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>
        <f>IF(AND(E45&lt;&gt;"",F45&lt;&gt;"",G45&lt;&gt;"",H45&lt;&gt;"",I45&lt;&gt;""),
XLOOKUP(E45,Gravite,tbl_Gravite_ID)*
XLOOKUP(F45,Gravite,tbl_Gravite_ID)*
XLOOKUP(G45,Gravite,tbl_Gravite_ID)*
XLOOKUP(H45,Gravite,tbl_Gravite_ID)*
XLOOKUP(I45,Valeur_Metier,tbl_ValeurMetier_ID),"")</f>
        <v/>
      </c>
      <c r="L45" s="11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1" t="n"/>
      <c r="K46" s="12">
        <f>IF(AND(E46&lt;&gt;"",F46&lt;&gt;"",G46&lt;&gt;"",H46&lt;&gt;"",I46&lt;&gt;""),
XLOOKUP(E46,Gravite,tbl_Gravite_ID)*
XLOOKUP(F46,Gravite,tbl_Gravite_ID)*
XLOOKUP(G46,Gravite,tbl_Gravite_ID)*
XLOOKUP(H46,Gravite,tbl_Gravite_ID)*
XLOOKUP(I46,Valeur_Metier,tbl_ValeurMetier_ID),"")</f>
        <v/>
      </c>
      <c r="L46" s="11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>
        <f>IF(AND(E47&lt;&gt;"",F47&lt;&gt;"",G47&lt;&gt;"",H47&lt;&gt;"",I47&lt;&gt;""),
XLOOKUP(E47,Gravite,tbl_Gravite_ID)*
XLOOKUP(F47,Gravite,tbl_Gravite_ID)*
XLOOKUP(G47,Gravite,tbl_Gravite_ID)*
XLOOKUP(H47,Gravite,tbl_Gravite_ID)*
XLOOKUP(I47,Valeur_Metier,tbl_ValeurMetier_ID),"")</f>
        <v/>
      </c>
      <c r="L47" s="11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1" t="n"/>
      <c r="K48" s="12">
        <f>IF(AND(E48&lt;&gt;"",F48&lt;&gt;"",G48&lt;&gt;"",H48&lt;&gt;"",I48&lt;&gt;""),
XLOOKUP(E48,Gravite,tbl_Gravite_ID)*
XLOOKUP(F48,Gravite,tbl_Gravite_ID)*
XLOOKUP(G48,Gravite,tbl_Gravite_ID)*
XLOOKUP(H48,Gravite,tbl_Gravite_ID)*
XLOOKUP(I48,Valeur_Metier,tbl_ValeurMetier_ID),"")</f>
        <v/>
      </c>
      <c r="L48" s="11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>
        <f>IF(AND(E49&lt;&gt;"",F49&lt;&gt;"",G49&lt;&gt;"",H49&lt;&gt;"",I49&lt;&gt;""),
XLOOKUP(E49,Gravite,tbl_Gravite_ID)*
XLOOKUP(F49,Gravite,tbl_Gravite_ID)*
XLOOKUP(G49,Gravite,tbl_Gravite_ID)*
XLOOKUP(H49,Gravite,tbl_Gravite_ID)*
XLOOKUP(I49,Valeur_Metier,tbl_ValeurMetier_ID),"")</f>
        <v/>
      </c>
      <c r="L49" s="11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1" t="n"/>
      <c r="K50" s="12">
        <f>IF(AND(E50&lt;&gt;"",F50&lt;&gt;"",G50&lt;&gt;"",H50&lt;&gt;"",I50&lt;&gt;""),
XLOOKUP(E50,Gravite,tbl_Gravite_ID)*
XLOOKUP(F50,Gravite,tbl_Gravite_ID)*
XLOOKUP(G50,Gravite,tbl_Gravite_ID)*
XLOOKUP(H50,Gravite,tbl_Gravite_ID)*
XLOOKUP(I50,Valeur_Metier,tbl_ValeurMetier_ID),"")</f>
        <v/>
      </c>
      <c r="L50" s="11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>
        <f>IF(AND(E51&lt;&gt;"",F51&lt;&gt;"",G51&lt;&gt;"",H51&lt;&gt;"",I51&lt;&gt;""),
XLOOKUP(E51,Gravite,tbl_Gravite_ID)*
XLOOKUP(F51,Gravite,tbl_Gravite_ID)*
XLOOKUP(G51,Gravite,tbl_Gravite_ID)*
XLOOKUP(H51,Gravite,tbl_Gravite_ID)*
XLOOKUP(I51,Valeur_Metier,tbl_ValeurMetier_ID),"")</f>
        <v/>
      </c>
      <c r="L51" s="11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1" t="n"/>
      <c r="K52" s="12">
        <f>IF(AND(E52&lt;&gt;"",F52&lt;&gt;"",G52&lt;&gt;"",H52&lt;&gt;"",I52&lt;&gt;""),
XLOOKUP(E52,Gravite,tbl_Gravite_ID)*
XLOOKUP(F52,Gravite,tbl_Gravite_ID)*
XLOOKUP(G52,Gravite,tbl_Gravite_ID)*
XLOOKUP(H52,Gravite,tbl_Gravite_ID)*
XLOOKUP(I52,Valeur_Metier,tbl_ValeurMetier_ID),"")</f>
        <v/>
      </c>
      <c r="L52" s="11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>
        <f>IF(AND(E53&lt;&gt;"",F53&lt;&gt;"",G53&lt;&gt;"",H53&lt;&gt;"",I53&lt;&gt;""),
XLOOKUP(E53,Gravite,tbl_Gravite_ID)*
XLOOKUP(F53,Gravite,tbl_Gravite_ID)*
XLOOKUP(G53,Gravite,tbl_Gravite_ID)*
XLOOKUP(H53,Gravite,tbl_Gravite_ID)*
XLOOKUP(I53,Valeur_Metier,tbl_ValeurMetier_ID),"")</f>
        <v/>
      </c>
      <c r="L53" s="11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2">
        <f>IF(AND(E54&lt;&gt;"",F54&lt;&gt;"",G54&lt;&gt;"",H54&lt;&gt;"",I54&lt;&gt;""),
XLOOKUP(E54,Gravite,tbl_Gravite_ID)*
XLOOKUP(F54,Gravite,tbl_Gravite_ID)*
XLOOKUP(G54,Gravite,tbl_Gravite_ID)*
XLOOKUP(H54,Gravite,tbl_Gravite_ID)*
XLOOKUP(I54,Valeur_Metier,tbl_ValeurMetier_ID),"")</f>
        <v/>
      </c>
      <c r="L54" s="11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2">
        <f>IF(AND(E55&lt;&gt;"",F55&lt;&gt;"",G55&lt;&gt;"",H55&lt;&gt;"",I55&lt;&gt;""),
XLOOKUP(E55,Gravite,tbl_Gravite_ID)*
XLOOKUP(F55,Gravite,tbl_Gravite_ID)*
XLOOKUP(G55,Gravite,tbl_Gravite_ID)*
XLOOKUP(H55,Gravite,tbl_Gravite_ID)*
XLOOKUP(I55,Valeur_Metier,tbl_ValeurMetier_ID),"")</f>
        <v/>
      </c>
      <c r="L55" s="11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2">
        <f>IF(AND(E56&lt;&gt;"",F56&lt;&gt;"",G56&lt;&gt;"",H56&lt;&gt;"",I56&lt;&gt;""),
XLOOKUP(E56,Gravite,tbl_Gravite_ID)*
XLOOKUP(F56,Gravite,tbl_Gravite_ID)*
XLOOKUP(G56,Gravite,tbl_Gravite_ID)*
XLOOKUP(H56,Gravite,tbl_Gravite_ID)*
XLOOKUP(I56,Valeur_Metier,tbl_ValeurMetier_ID),"")</f>
        <v/>
      </c>
      <c r="L56" s="11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>
        <f>IF(AND(E57&lt;&gt;"",F57&lt;&gt;"",G57&lt;&gt;"",H57&lt;&gt;"",I57&lt;&gt;""),
XLOOKUP(E57,Gravite,tbl_Gravite_ID)*
XLOOKUP(F57,Gravite,tbl_Gravite_ID)*
XLOOKUP(G57,Gravite,tbl_Gravite_ID)*
XLOOKUP(H57,Gravite,tbl_Gravite_ID)*
XLOOKUP(I57,Valeur_Metier,tbl_ValeurMetier_ID),"")</f>
        <v/>
      </c>
      <c r="L57" s="11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1" t="n"/>
      <c r="K58" s="12">
        <f>IF(AND(E58&lt;&gt;"",F58&lt;&gt;"",G58&lt;&gt;"",H58&lt;&gt;"",I58&lt;&gt;""),
XLOOKUP(E58,Gravite,tbl_Gravite_ID)*
XLOOKUP(F58,Gravite,tbl_Gravite_ID)*
XLOOKUP(G58,Gravite,tbl_Gravite_ID)*
XLOOKUP(H58,Gravite,tbl_Gravite_ID)*
XLOOKUP(I58,Valeur_Metier,tbl_ValeurMetier_ID),"")</f>
        <v/>
      </c>
      <c r="L58" s="11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>
        <f>IF(AND(E59&lt;&gt;"",F59&lt;&gt;"",G59&lt;&gt;"",H59&lt;&gt;"",I59&lt;&gt;""),
XLOOKUP(E59,Gravite,tbl_Gravite_ID)*
XLOOKUP(F59,Gravite,tbl_Gravite_ID)*
XLOOKUP(G59,Gravite,tbl_Gravite_ID)*
XLOOKUP(H59,Gravite,tbl_Gravite_ID)*
XLOOKUP(I59,Valeur_Metier,tbl_ValeurMetier_ID),"")</f>
        <v/>
      </c>
      <c r="L59" s="11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1" t="n"/>
      <c r="K60" s="12">
        <f>IF(AND(E60&lt;&gt;"",F60&lt;&gt;"",G60&lt;&gt;"",H60&lt;&gt;"",I60&lt;&gt;""),
XLOOKUP(E60,Gravite,tbl_Gravite_ID)*
XLOOKUP(F60,Gravite,tbl_Gravite_ID)*
XLOOKUP(G60,Gravite,tbl_Gravite_ID)*
XLOOKUP(H60,Gravite,tbl_Gravite_ID)*
XLOOKUP(I60,Valeur_Metier,tbl_ValeurMetier_ID),"")</f>
        <v/>
      </c>
      <c r="L60" s="11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>
        <f>IF(AND(E61&lt;&gt;"",F61&lt;&gt;"",G61&lt;&gt;"",H61&lt;&gt;"",I61&lt;&gt;""),
XLOOKUP(E61,Gravite,tbl_Gravite_ID)*
XLOOKUP(F61,Gravite,tbl_Gravite_ID)*
XLOOKUP(G61,Gravite,tbl_Gravite_ID)*
XLOOKUP(H61,Gravite,tbl_Gravite_ID)*
XLOOKUP(I61,Valeur_Metier,tbl_ValeurMetier_ID),"")</f>
        <v/>
      </c>
      <c r="L61" s="11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1" t="n"/>
      <c r="K62" s="12">
        <f>IF(AND(E62&lt;&gt;"",F62&lt;&gt;"",G62&lt;&gt;"",H62&lt;&gt;"",I62&lt;&gt;""),
XLOOKUP(E62,Gravite,tbl_Gravite_ID)*
XLOOKUP(F62,Gravite,tbl_Gravite_ID)*
XLOOKUP(G62,Gravite,tbl_Gravite_ID)*
XLOOKUP(H62,Gravite,tbl_Gravite_ID)*
XLOOKUP(I62,Valeur_Metier,tbl_ValeurMetier_ID),"")</f>
        <v/>
      </c>
      <c r="L62" s="11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>
        <f>IF(AND(E63&lt;&gt;"",F63&lt;&gt;"",G63&lt;&gt;"",H63&lt;&gt;"",I63&lt;&gt;""),
XLOOKUP(E63,Gravite,tbl_Gravite_ID)*
XLOOKUP(F63,Gravite,tbl_Gravite_ID)*
XLOOKUP(G63,Gravite,tbl_Gravite_ID)*
XLOOKUP(H63,Gravite,tbl_Gravite_ID)*
XLOOKUP(I63,Valeur_Metier,tbl_ValeurMetier_ID),"")</f>
        <v/>
      </c>
      <c r="L63" s="11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1" t="n"/>
      <c r="K64" s="12">
        <f>IF(AND(E64&lt;&gt;"",F64&lt;&gt;"",G64&lt;&gt;"",H64&lt;&gt;"",I64&lt;&gt;""),
XLOOKUP(E64,Gravite,tbl_Gravite_ID)*
XLOOKUP(F64,Gravite,tbl_Gravite_ID)*
XLOOKUP(G64,Gravite,tbl_Gravite_ID)*
XLOOKUP(H64,Gravite,tbl_Gravite_ID)*
XLOOKUP(I64,Valeur_Metier,tbl_ValeurMetier_ID),"")</f>
        <v/>
      </c>
      <c r="L64" s="11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>
        <f>IF(AND(E65&lt;&gt;"",F65&lt;&gt;"",G65&lt;&gt;"",H65&lt;&gt;"",I65&lt;&gt;""),
XLOOKUP(E65,Gravite,tbl_Gravite_ID)*
XLOOKUP(F65,Gravite,tbl_Gravite_ID)*
XLOOKUP(G65,Gravite,tbl_Gravite_ID)*
XLOOKUP(H65,Gravite,tbl_Gravite_ID)*
XLOOKUP(I65,Valeur_Metier,tbl_ValeurMetier_ID),"")</f>
        <v/>
      </c>
      <c r="L65" s="11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1" t="n"/>
      <c r="K66" s="12">
        <f>IF(AND(E66&lt;&gt;"",F66&lt;&gt;"",G66&lt;&gt;"",H66&lt;&gt;"",I66&lt;&gt;""),
XLOOKUP(E66,Gravite,tbl_Gravite_ID)*
XLOOKUP(F66,Gravite,tbl_Gravite_ID)*
XLOOKUP(G66,Gravite,tbl_Gravite_ID)*
XLOOKUP(H66,Gravite,tbl_Gravite_ID)*
XLOOKUP(I66,Valeur_Metier,tbl_ValeurMetier_ID),"")</f>
        <v/>
      </c>
      <c r="L66" s="11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>
        <f>IF(AND(E67&lt;&gt;"",F67&lt;&gt;"",G67&lt;&gt;"",H67&lt;&gt;"",I67&lt;&gt;""),
XLOOKUP(E67,Gravite,tbl_Gravite_ID)*
XLOOKUP(F67,Gravite,tbl_Gravite_ID)*
XLOOKUP(G67,Gravite,tbl_Gravite_ID)*
XLOOKUP(H67,Gravite,tbl_Gravite_ID)*
XLOOKUP(I67,Valeur_Metier,tbl_ValeurMetier_ID),"")</f>
        <v/>
      </c>
      <c r="L67" s="11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1" t="n"/>
      <c r="K68" s="12">
        <f>IF(AND(E68&lt;&gt;"",F68&lt;&gt;"",G68&lt;&gt;"",H68&lt;&gt;"",I68&lt;&gt;""),
XLOOKUP(E68,Gravite,tbl_Gravite_ID)*
XLOOKUP(F68,Gravite,tbl_Gravite_ID)*
XLOOKUP(G68,Gravite,tbl_Gravite_ID)*
XLOOKUP(H68,Gravite,tbl_Gravite_ID)*
XLOOKUP(I68,Valeur_Metier,tbl_ValeurMetier_ID),"")</f>
        <v/>
      </c>
      <c r="L68" s="11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>
        <f>IF(AND(E69&lt;&gt;"",F69&lt;&gt;"",G69&lt;&gt;"",H69&lt;&gt;"",I69&lt;&gt;""),
XLOOKUP(E69,Gravite,tbl_Gravite_ID)*
XLOOKUP(F69,Gravite,tbl_Gravite_ID)*
XLOOKUP(G69,Gravite,tbl_Gravite_ID)*
XLOOKUP(H69,Gravite,tbl_Gravite_ID)*
XLOOKUP(I69,Valeur_Metier,tbl_ValeurMetier_ID),"")</f>
        <v/>
      </c>
      <c r="L69" s="11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1" t="n"/>
      <c r="K70" s="12">
        <f>IF(AND(E70&lt;&gt;"",F70&lt;&gt;"",G70&lt;&gt;"",H70&lt;&gt;"",I70&lt;&gt;""),
XLOOKUP(E70,Gravite,tbl_Gravite_ID)*
XLOOKUP(F70,Gravite,tbl_Gravite_ID)*
XLOOKUP(G70,Gravite,tbl_Gravite_ID)*
XLOOKUP(H70,Gravite,tbl_Gravite_ID)*
XLOOKUP(I70,Valeur_Metier,tbl_ValeurMetier_ID),"")</f>
        <v/>
      </c>
      <c r="L70" s="11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>
        <f>IF(AND(E71&lt;&gt;"",F71&lt;&gt;"",G71&lt;&gt;"",H71&lt;&gt;"",I71&lt;&gt;""),
XLOOKUP(E71,Gravite,tbl_Gravite_ID)*
XLOOKUP(F71,Gravite,tbl_Gravite_ID)*
XLOOKUP(G71,Gravite,tbl_Gravite_ID)*
XLOOKUP(H71,Gravite,tbl_Gravite_ID)*
XLOOKUP(I71,Valeur_Metier,tbl_ValeurMetier_ID),"")</f>
        <v/>
      </c>
      <c r="L71" s="11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2">
        <f>IF(AND(E72&lt;&gt;"",F72&lt;&gt;"",G72&lt;&gt;"",H72&lt;&gt;"",I72&lt;&gt;""),
XLOOKUP(E72,Gravite,tbl_Gravite_ID)*
XLOOKUP(F72,Gravite,tbl_Gravite_ID)*
XLOOKUP(G72,Gravite,tbl_Gravite_ID)*
XLOOKUP(H72,Gravite,tbl_Gravite_ID)*
XLOOKUP(I72,Valeur_Metier,tbl_ValeurMetier_ID),"")</f>
        <v/>
      </c>
      <c r="L72" s="11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2">
        <f>IF(AND(E73&lt;&gt;"",F73&lt;&gt;"",G73&lt;&gt;"",H73&lt;&gt;"",I73&lt;&gt;""),
XLOOKUP(E73,Gravite,tbl_Gravite_ID)*
XLOOKUP(F73,Gravite,tbl_Gravite_ID)*
XLOOKUP(G73,Gravite,tbl_Gravite_ID)*
XLOOKUP(H73,Gravite,tbl_Gravite_ID)*
XLOOKUP(I73,Valeur_Metier,tbl_ValeurMetier_ID),"")</f>
        <v/>
      </c>
      <c r="L73" s="11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2">
        <f>IF(AND(E74&lt;&gt;"",F74&lt;&gt;"",G74&lt;&gt;"",H74&lt;&gt;"",I74&lt;&gt;""),
XLOOKUP(E74,Gravite,tbl_Gravite_ID)*
XLOOKUP(F74,Gravite,tbl_Gravite_ID)*
XLOOKUP(G74,Gravite,tbl_Gravite_ID)*
XLOOKUP(H74,Gravite,tbl_Gravite_ID)*
XLOOKUP(I74,Valeur_Metier,tbl_ValeurMetier_ID),"")</f>
        <v/>
      </c>
      <c r="L74" s="11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>
        <f>IF(AND(E75&lt;&gt;"",F75&lt;&gt;"",G75&lt;&gt;"",H75&lt;&gt;"",I75&lt;&gt;""),
XLOOKUP(E75,Gravite,tbl_Gravite_ID)*
XLOOKUP(F75,Gravite,tbl_Gravite_ID)*
XLOOKUP(G75,Gravite,tbl_Gravite_ID)*
XLOOKUP(H75,Gravite,tbl_Gravite_ID)*
XLOOKUP(I75,Valeur_Metier,tbl_ValeurMetier_ID),"")</f>
        <v/>
      </c>
      <c r="L75" s="11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1" t="n"/>
      <c r="K76" s="12">
        <f>IF(AND(E76&lt;&gt;"",F76&lt;&gt;"",G76&lt;&gt;"",H76&lt;&gt;"",I76&lt;&gt;""),
XLOOKUP(E76,Gravite,tbl_Gravite_ID)*
XLOOKUP(F76,Gravite,tbl_Gravite_ID)*
XLOOKUP(G76,Gravite,tbl_Gravite_ID)*
XLOOKUP(H76,Gravite,tbl_Gravite_ID)*
XLOOKUP(I76,Valeur_Metier,tbl_ValeurMetier_ID),"")</f>
        <v/>
      </c>
      <c r="L76" s="11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>
        <f>IF(AND(E77&lt;&gt;"",F77&lt;&gt;"",G77&lt;&gt;"",H77&lt;&gt;"",I77&lt;&gt;""),
XLOOKUP(E77,Gravite,tbl_Gravite_ID)*
XLOOKUP(F77,Gravite,tbl_Gravite_ID)*
XLOOKUP(G77,Gravite,tbl_Gravite_ID)*
XLOOKUP(H77,Gravite,tbl_Gravite_ID)*
XLOOKUP(I77,Valeur_Metier,tbl_ValeurMetier_ID),"")</f>
        <v/>
      </c>
      <c r="L77" s="11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1" t="n"/>
      <c r="K78" s="12">
        <f>IF(AND(E78&lt;&gt;"",F78&lt;&gt;"",G78&lt;&gt;"",H78&lt;&gt;"",I78&lt;&gt;""),
XLOOKUP(E78,Gravite,tbl_Gravite_ID)*
XLOOKUP(F78,Gravite,tbl_Gravite_ID)*
XLOOKUP(G78,Gravite,tbl_Gravite_ID)*
XLOOKUP(H78,Gravite,tbl_Gravite_ID)*
XLOOKUP(I78,Valeur_Metier,tbl_ValeurMetier_ID),"")</f>
        <v/>
      </c>
      <c r="L78" s="11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>
        <f>IF(AND(E79&lt;&gt;"",F79&lt;&gt;"",G79&lt;&gt;"",H79&lt;&gt;"",I79&lt;&gt;""),
XLOOKUP(E79,Gravite,tbl_Gravite_ID)*
XLOOKUP(F79,Gravite,tbl_Gravite_ID)*
XLOOKUP(G79,Gravite,tbl_Gravite_ID)*
XLOOKUP(H79,Gravite,tbl_Gravite_ID)*
XLOOKUP(I79,Valeur_Metier,tbl_ValeurMetier_ID),"")</f>
        <v/>
      </c>
      <c r="L79" s="11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2">
        <f>IF(AND(E80&lt;&gt;"",F80&lt;&gt;"",G80&lt;&gt;"",H80&lt;&gt;"",I80&lt;&gt;""),
XLOOKUP(E80,Gravite,tbl_Gravite_ID)*
XLOOKUP(F80,Gravite,tbl_Gravite_ID)*
XLOOKUP(G80,Gravite,tbl_Gravite_ID)*
XLOOKUP(H80,Gravite,tbl_Gravite_ID)*
XLOOKUP(I80,Valeur_Metier,tbl_ValeurMetier_ID),"")</f>
        <v/>
      </c>
      <c r="L80" s="11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>
        <f>IF(AND(E81&lt;&gt;"",F81&lt;&gt;"",G81&lt;&gt;"",H81&lt;&gt;"",I81&lt;&gt;""),
XLOOKUP(E81,Gravite,tbl_Gravite_ID)*
XLOOKUP(F81,Gravite,tbl_Gravite_ID)*
XLOOKUP(G81,Gravite,tbl_Gravite_ID)*
XLOOKUP(H81,Gravite,tbl_Gravite_ID)*
XLOOKUP(I81,Valeur_Metier,tbl_ValeurMetier_ID),"")</f>
        <v/>
      </c>
      <c r="L81" s="11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2">
        <f>IF(AND(E82&lt;&gt;"",F82&lt;&gt;"",G82&lt;&gt;"",H82&lt;&gt;"",I82&lt;&gt;""),
XLOOKUP(E82,Gravite,tbl_Gravite_ID)*
XLOOKUP(F82,Gravite,tbl_Gravite_ID)*
XLOOKUP(G82,Gravite,tbl_Gravite_ID)*
XLOOKUP(H82,Gravite,tbl_Gravite_ID)*
XLOOKUP(I82,Valeur_Metier,tbl_ValeurMetier_ID),"")</f>
        <v/>
      </c>
      <c r="L82" s="11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>
        <f>IF(AND(E83&lt;&gt;"",F83&lt;&gt;"",G83&lt;&gt;"",H83&lt;&gt;"",I83&lt;&gt;""),
XLOOKUP(E83,Gravite,tbl_Gravite_ID)*
XLOOKUP(F83,Gravite,tbl_Gravite_ID)*
XLOOKUP(G83,Gravite,tbl_Gravite_ID)*
XLOOKUP(H83,Gravite,tbl_Gravite_ID)*
XLOOKUP(I83,Valeur_Metier,tbl_ValeurMetier_ID),"")</f>
        <v/>
      </c>
      <c r="L83" s="11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2">
        <f>IF(AND(E84&lt;&gt;"",F84&lt;&gt;"",G84&lt;&gt;"",H84&lt;&gt;"",I84&lt;&gt;""),
XLOOKUP(E84,Gravite,tbl_Gravite_ID)*
XLOOKUP(F84,Gravite,tbl_Gravite_ID)*
XLOOKUP(G84,Gravite,tbl_Gravite_ID)*
XLOOKUP(H84,Gravite,tbl_Gravite_ID)*
XLOOKUP(I84,Valeur_Metier,tbl_ValeurMetier_ID),"")</f>
        <v/>
      </c>
      <c r="L84" s="11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>
        <f>IF(AND(E85&lt;&gt;"",F85&lt;&gt;"",G85&lt;&gt;"",H85&lt;&gt;"",I85&lt;&gt;""),
XLOOKUP(E85,Gravite,tbl_Gravite_ID)*
XLOOKUP(F85,Gravite,tbl_Gravite_ID)*
XLOOKUP(G85,Gravite,tbl_Gravite_ID)*
XLOOKUP(H85,Gravite,tbl_Gravite_ID)*
XLOOKUP(I85,Valeur_Metier,tbl_ValeurMetier_ID),"")</f>
        <v/>
      </c>
      <c r="L85" s="11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2">
        <f>IF(AND(E86&lt;&gt;"",F86&lt;&gt;"",G86&lt;&gt;"",H86&lt;&gt;"",I86&lt;&gt;""),
XLOOKUP(E86,Gravite,tbl_Gravite_ID)*
XLOOKUP(F86,Gravite,tbl_Gravite_ID)*
XLOOKUP(G86,Gravite,tbl_Gravite_ID)*
XLOOKUP(H86,Gravite,tbl_Gravite_ID)*
XLOOKUP(I86,Valeur_Metier,tbl_ValeurMetier_ID),"")</f>
        <v/>
      </c>
      <c r="L86" s="11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>
        <f>IF(AND(E87&lt;&gt;"",F87&lt;&gt;"",G87&lt;&gt;"",H87&lt;&gt;"",I87&lt;&gt;""),
XLOOKUP(E87,Gravite,tbl_Gravite_ID)*
XLOOKUP(F87,Gravite,tbl_Gravite_ID)*
XLOOKUP(G87,Gravite,tbl_Gravite_ID)*
XLOOKUP(H87,Gravite,tbl_Gravite_ID)*
XLOOKUP(I87,Valeur_Metier,tbl_ValeurMetier_ID),"")</f>
        <v/>
      </c>
      <c r="L87" s="11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2">
        <f>IF(AND(E88&lt;&gt;"",F88&lt;&gt;"",G88&lt;&gt;"",H88&lt;&gt;"",I88&lt;&gt;""),
XLOOKUP(E88,Gravite,tbl_Gravite_ID)*
XLOOKUP(F88,Gravite,tbl_Gravite_ID)*
XLOOKUP(G88,Gravite,tbl_Gravite_ID)*
XLOOKUP(H88,Gravite,tbl_Gravite_ID)*
XLOOKUP(I88,Valeur_Metier,tbl_ValeurMetier_ID),"")</f>
        <v/>
      </c>
      <c r="L88" s="11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>
        <f>IF(AND(E89&lt;&gt;"",F89&lt;&gt;"",G89&lt;&gt;"",H89&lt;&gt;"",I89&lt;&gt;""),
XLOOKUP(E89,Gravite,tbl_Gravite_ID)*
XLOOKUP(F89,Gravite,tbl_Gravite_ID)*
XLOOKUP(G89,Gravite,tbl_Gravite_ID)*
XLOOKUP(H89,Gravite,tbl_Gravite_ID)*
XLOOKUP(I89,Valeur_Metier,tbl_ValeurMetier_ID),"")</f>
        <v/>
      </c>
      <c r="L89" s="11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2">
        <f>IF(AND(E90&lt;&gt;"",F90&lt;&gt;"",G90&lt;&gt;"",H90&lt;&gt;"",I90&lt;&gt;""),
XLOOKUP(E90,Gravite,tbl_Gravite_ID)*
XLOOKUP(F90,Gravite,tbl_Gravite_ID)*
XLOOKUP(G90,Gravite,tbl_Gravite_ID)*
XLOOKUP(H90,Gravite,tbl_Gravite_ID)*
XLOOKUP(I90,Valeur_Metier,tbl_ValeurMetier_ID),"")</f>
        <v/>
      </c>
      <c r="L90" s="11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2">
        <f>IF(AND(E91&lt;&gt;"",F91&lt;&gt;"",G91&lt;&gt;"",H91&lt;&gt;"",I91&lt;&gt;""),
XLOOKUP(E91,Gravite,tbl_Gravite_ID)*
XLOOKUP(F91,Gravite,tbl_Gravite_ID)*
XLOOKUP(G91,Gravite,tbl_Gravite_ID)*
XLOOKUP(H91,Gravite,tbl_Gravite_ID)*
XLOOKUP(I91,Valeur_Metier,tbl_ValeurMetier_ID),"")</f>
        <v/>
      </c>
      <c r="L91" s="11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2">
        <f>IF(AND(E92&lt;&gt;"",F92&lt;&gt;"",G92&lt;&gt;"",H92&lt;&gt;"",I92&lt;&gt;""),
XLOOKUP(E92,Gravite,tbl_Gravite_ID)*
XLOOKUP(F92,Gravite,tbl_Gravite_ID)*
XLOOKUP(G92,Gravite,tbl_Gravite_ID)*
XLOOKUP(H92,Gravite,tbl_Gravite_ID)*
XLOOKUP(I92,Valeur_Metier,tbl_ValeurMetier_ID),"")</f>
        <v/>
      </c>
      <c r="L92" s="11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>
        <f>IF(AND(E93&lt;&gt;"",F93&lt;&gt;"",G93&lt;&gt;"",H93&lt;&gt;"",I93&lt;&gt;""),
XLOOKUP(E93,Gravite,tbl_Gravite_ID)*
XLOOKUP(F93,Gravite,tbl_Gravite_ID)*
XLOOKUP(G93,Gravite,tbl_Gravite_ID)*
XLOOKUP(H93,Gravite,tbl_Gravite_ID)*
XLOOKUP(I93,Valeur_Metier,tbl_ValeurMetier_ID),"")</f>
        <v/>
      </c>
      <c r="L93" s="11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2">
        <f>IF(AND(E94&lt;&gt;"",F94&lt;&gt;"",G94&lt;&gt;"",H94&lt;&gt;"",I94&lt;&gt;""),
XLOOKUP(E94,Gravite,tbl_Gravite_ID)*
XLOOKUP(F94,Gravite,tbl_Gravite_ID)*
XLOOKUP(G94,Gravite,tbl_Gravite_ID)*
XLOOKUP(H94,Gravite,tbl_Gravite_ID)*
XLOOKUP(I94,Valeur_Metier,tbl_ValeurMetier_ID),"")</f>
        <v/>
      </c>
      <c r="L94" s="11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>
        <f>IF(AND(E95&lt;&gt;"",F95&lt;&gt;"",G95&lt;&gt;"",H95&lt;&gt;"",I95&lt;&gt;""),
XLOOKUP(E95,Gravite,tbl_Gravite_ID)*
XLOOKUP(F95,Gravite,tbl_Gravite_ID)*
XLOOKUP(G95,Gravite,tbl_Gravite_ID)*
XLOOKUP(H95,Gravite,tbl_Gravite_ID)*
XLOOKUP(I95,Valeur_Metier,tbl_ValeurMetier_ID),"")</f>
        <v/>
      </c>
      <c r="L95" s="11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2">
        <f>IF(AND(E96&lt;&gt;"",F96&lt;&gt;"",G96&lt;&gt;"",H96&lt;&gt;"",I96&lt;&gt;""),
XLOOKUP(E96,Gravite,tbl_Gravite_ID)*
XLOOKUP(F96,Gravite,tbl_Gravite_ID)*
XLOOKUP(G96,Gravite,tbl_Gravite_ID)*
XLOOKUP(H96,Gravite,tbl_Gravite_ID)*
XLOOKUP(I96,Valeur_Metier,tbl_ValeurMetier_ID),"")</f>
        <v/>
      </c>
      <c r="L96" s="11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>
        <f>IF(AND(E97&lt;&gt;"",F97&lt;&gt;"",G97&lt;&gt;"",H97&lt;&gt;"",I97&lt;&gt;""),
XLOOKUP(E97,Gravite,tbl_Gravite_ID)*
XLOOKUP(F97,Gravite,tbl_Gravite_ID)*
XLOOKUP(G97,Gravite,tbl_Gravite_ID)*
XLOOKUP(H97,Gravite,tbl_Gravite_ID)*
XLOOKUP(I97,Valeur_Metier,tbl_ValeurMetier_ID),"")</f>
        <v/>
      </c>
      <c r="L97" s="11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2">
        <f>IF(AND(E98&lt;&gt;"",F98&lt;&gt;"",G98&lt;&gt;"",H98&lt;&gt;"",I98&lt;&gt;""),
XLOOKUP(E98,Gravite,tbl_Gravite_ID)*
XLOOKUP(F98,Gravite,tbl_Gravite_ID)*
XLOOKUP(G98,Gravite,tbl_Gravite_ID)*
XLOOKUP(H98,Gravite,tbl_Gravite_ID)*
XLOOKUP(I98,Valeur_Metier,tbl_ValeurMetier_ID),"")</f>
        <v/>
      </c>
      <c r="L98" s="11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>
        <f>IF(AND(E99&lt;&gt;"",F99&lt;&gt;"",G99&lt;&gt;"",H99&lt;&gt;"",I99&lt;&gt;""),
XLOOKUP(E99,Gravite,tbl_Gravite_ID)*
XLOOKUP(F99,Gravite,tbl_Gravite_ID)*
XLOOKUP(G99,Gravite,tbl_Gravite_ID)*
XLOOKUP(H99,Gravite,tbl_Gravite_ID)*
XLOOKUP(I99,Valeur_Metier,tbl_ValeurMetier_ID),"")</f>
        <v/>
      </c>
      <c r="L99" s="11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2">
        <f>IF(AND(E100&lt;&gt;"",F100&lt;&gt;"",G100&lt;&gt;"",H100&lt;&gt;"",I100&lt;&gt;""),
XLOOKUP(E100,Gravite,tbl_Gravite_ID)*
XLOOKUP(F100,Gravite,tbl_Gravite_ID)*
XLOOKUP(G100,Gravite,tbl_Gravite_ID)*
XLOOKUP(H100,Gravite,tbl_Gravite_ID)*
XLOOKUP(I100,Valeur_Metier,tbl_ValeurMetier_ID),"")</f>
        <v/>
      </c>
      <c r="L100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dataValidations count="7">
    <dataValidation sqref="B2:B100" showDropDown="0" showInputMessage="0" showErrorMessage="0" allowBlank="1" type="list">
      <formula1>=Asset_Type</formula1>
    </dataValidation>
    <dataValidation sqref="E2:E100" showDropDown="0" showInputMessage="0" showErrorMessage="0" allowBlank="1" type="list">
      <formula1>=Gravite</formula1>
    </dataValidation>
    <dataValidation sqref="F2:F100" showDropDown="0" showInputMessage="0" showErrorMessage="0" allowBlank="1" type="list">
      <formula1>=Gravite</formula1>
    </dataValidation>
    <dataValidation sqref="G2:G100" showDropDown="0" showInputMessage="0" showErrorMessage="0" allowBlank="1" type="list">
      <formula1>=Gravite</formula1>
    </dataValidation>
    <dataValidation sqref="H2:H100" showDropDown="0" showInputMessage="0" showErrorMessage="0" allowBlank="1" type="list">
      <formula1>=Gravite</formula1>
    </dataValidation>
    <dataValidation sqref="I2:I100" showDropDown="0" showInputMessage="0" showErrorMessage="0" allowBlank="1" type="list">
      <formula1>=Valeur_Metier</formula1>
    </dataValidation>
    <dataValidation sqref="J2:J100" showDropDown="0" showInputMessage="0" showErrorMessage="0" allowBlank="1" type="list">
      <formula1>=Stakeholder_ID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0" t="inlineStr">
        <is>
          <t>ID_Source</t>
        </is>
      </c>
      <c r="B1" s="10" t="inlineStr">
        <is>
          <t>Libellé</t>
        </is>
      </c>
      <c r="C1" s="10" t="inlineStr">
        <is>
          <t>Catégorie</t>
        </is>
      </c>
      <c r="D1" s="10" t="inlineStr">
        <is>
          <t>Motivation_Ressources</t>
        </is>
      </c>
      <c r="E1" s="10" t="inlineStr">
        <is>
          <t>Ciblage</t>
        </is>
      </c>
      <c r="F1" s="10" t="inlineStr">
        <is>
          <t>Pertinence</t>
        </is>
      </c>
      <c r="G1" s="10" t="inlineStr">
        <is>
          <t>Exposition</t>
        </is>
      </c>
      <c r="H1" s="10" t="inlineStr">
        <is>
          <t>Commentaires</t>
        </is>
      </c>
    </row>
    <row r="2">
      <c r="A2" s="11" t="n"/>
      <c r="B2" s="12">
        <f>IFERROR(INDEX(tbl_Source_Label,MATCH(A2,tbl_Source_Source_ID,0)),"")</f>
        <v/>
      </c>
      <c r="C2" s="12">
        <f>IFERROR(INDEX(tbl_Source_Category,MATCH(A2,tbl_Source_Source_ID,0)),"")</f>
        <v/>
      </c>
      <c r="D2" s="12">
        <f>IFERROR(INDEX(tbl_Source_MotivationResources,MATCH(A2,tbl_Source_Source_ID,0)),"")</f>
        <v/>
      </c>
      <c r="E2" s="12">
        <f>IFERROR(INDEX(tbl_Source_Targeting,MATCH(A2,tbl_Source_Source_ID,0)),"")</f>
        <v/>
      </c>
      <c r="F2" s="11" t="n"/>
      <c r="G2" s="11" t="n"/>
      <c r="H2" s="11" t="n"/>
    </row>
    <row r="3">
      <c r="A3" s="11" t="n"/>
      <c r="B3" s="12">
        <f>IFERROR(INDEX(tbl_Source_Label,MATCH(A3,tbl_Source_Source_ID,0)),"")</f>
        <v/>
      </c>
      <c r="C3" s="12">
        <f>IFERROR(INDEX(tbl_Source_Category,MATCH(A3,tbl_Source_Source_ID,0)),"")</f>
        <v/>
      </c>
      <c r="D3" s="12">
        <f>IFERROR(INDEX(tbl_Source_MotivationResources,MATCH(A3,tbl_Source_Source_ID,0)),"")</f>
        <v/>
      </c>
      <c r="E3" s="12">
        <f>IFERROR(INDEX(tbl_Source_Targeting,MATCH(A3,tbl_Source_Source_ID,0)),"")</f>
        <v/>
      </c>
      <c r="F3" s="11" t="n"/>
      <c r="G3" s="11" t="n"/>
      <c r="H3" s="11" t="n"/>
    </row>
    <row r="4">
      <c r="A4" s="11" t="n"/>
      <c r="B4" s="12">
        <f>IFERROR(INDEX(tbl_Source_Label,MATCH(A4,tbl_Source_Source_ID,0)),"")</f>
        <v/>
      </c>
      <c r="C4" s="12">
        <f>IFERROR(INDEX(tbl_Source_Category,MATCH(A4,tbl_Source_Source_ID,0)),"")</f>
        <v/>
      </c>
      <c r="D4" s="12">
        <f>IFERROR(INDEX(tbl_Source_MotivationResources,MATCH(A4,tbl_Source_Source_ID,0)),"")</f>
        <v/>
      </c>
      <c r="E4" s="12">
        <f>IFERROR(INDEX(tbl_Source_Targeting,MATCH(A4,tbl_Source_Source_ID,0)),"")</f>
        <v/>
      </c>
      <c r="F4" s="11" t="n"/>
      <c r="G4" s="11" t="n"/>
      <c r="H4" s="11" t="n"/>
    </row>
    <row r="5">
      <c r="A5" s="11" t="n"/>
      <c r="B5" s="12">
        <f>IFERROR(INDEX(tbl_Source_Label,MATCH(A5,tbl_Source_Source_ID,0)),"")</f>
        <v/>
      </c>
      <c r="C5" s="12">
        <f>IFERROR(INDEX(tbl_Source_Category,MATCH(A5,tbl_Source_Source_ID,0)),"")</f>
        <v/>
      </c>
      <c r="D5" s="12">
        <f>IFERROR(INDEX(tbl_Source_MotivationResources,MATCH(A5,tbl_Source_Source_ID,0)),"")</f>
        <v/>
      </c>
      <c r="E5" s="12">
        <f>IFERROR(INDEX(tbl_Source_Targeting,MATCH(A5,tbl_Source_Source_ID,0)),"")</f>
        <v/>
      </c>
      <c r="F5" s="11" t="n"/>
      <c r="G5" s="11" t="n"/>
      <c r="H5" s="11" t="n"/>
    </row>
    <row r="6">
      <c r="A6" s="11" t="n"/>
      <c r="B6" s="12">
        <f>IFERROR(INDEX(tbl_Source_Label,MATCH(A6,tbl_Source_Source_ID,0)),"")</f>
        <v/>
      </c>
      <c r="C6" s="12">
        <f>IFERROR(INDEX(tbl_Source_Category,MATCH(A6,tbl_Source_Source_ID,0)),"")</f>
        <v/>
      </c>
      <c r="D6" s="12">
        <f>IFERROR(INDEX(tbl_Source_MotivationResources,MATCH(A6,tbl_Source_Source_ID,0)),"")</f>
        <v/>
      </c>
      <c r="E6" s="12">
        <f>IFERROR(INDEX(tbl_Source_Targeting,MATCH(A6,tbl_Source_Source_ID,0)),"")</f>
        <v/>
      </c>
      <c r="F6" s="11" t="n"/>
      <c r="G6" s="11" t="n"/>
      <c r="H6" s="11" t="n"/>
    </row>
    <row r="7">
      <c r="A7" s="11" t="n"/>
      <c r="B7" s="12">
        <f>IFERROR(INDEX(tbl_Source_Label,MATCH(A7,tbl_Source_Source_ID,0)),"")</f>
        <v/>
      </c>
      <c r="C7" s="12">
        <f>IFERROR(INDEX(tbl_Source_Category,MATCH(A7,tbl_Source_Source_ID,0)),"")</f>
        <v/>
      </c>
      <c r="D7" s="12">
        <f>IFERROR(INDEX(tbl_Source_MotivationResources,MATCH(A7,tbl_Source_Source_ID,0)),"")</f>
        <v/>
      </c>
      <c r="E7" s="12">
        <f>IFERROR(INDEX(tbl_Source_Targeting,MATCH(A7,tbl_Source_Source_ID,0)),"")</f>
        <v/>
      </c>
      <c r="F7" s="11" t="n"/>
      <c r="G7" s="11" t="n"/>
      <c r="H7" s="11" t="n"/>
    </row>
    <row r="8">
      <c r="A8" s="11" t="n"/>
      <c r="B8" s="12">
        <f>IFERROR(INDEX(tbl_Source_Label,MATCH(A8,tbl_Source_Source_ID,0)),"")</f>
        <v/>
      </c>
      <c r="C8" s="12">
        <f>IFERROR(INDEX(tbl_Source_Category,MATCH(A8,tbl_Source_Source_ID,0)),"")</f>
        <v/>
      </c>
      <c r="D8" s="12">
        <f>IFERROR(INDEX(tbl_Source_MotivationResources,MATCH(A8,tbl_Source_Source_ID,0)),"")</f>
        <v/>
      </c>
      <c r="E8" s="12">
        <f>IFERROR(INDEX(tbl_Source_Targeting,MATCH(A8,tbl_Source_Source_ID,0)),"")</f>
        <v/>
      </c>
      <c r="F8" s="11" t="n"/>
      <c r="G8" s="11" t="n"/>
      <c r="H8" s="11" t="n"/>
    </row>
    <row r="9">
      <c r="A9" s="11" t="n"/>
      <c r="B9" s="12">
        <f>IFERROR(INDEX(tbl_Source_Label,MATCH(A9,tbl_Source_Source_ID,0)),"")</f>
        <v/>
      </c>
      <c r="C9" s="12">
        <f>IFERROR(INDEX(tbl_Source_Category,MATCH(A9,tbl_Source_Source_ID,0)),"")</f>
        <v/>
      </c>
      <c r="D9" s="12">
        <f>IFERROR(INDEX(tbl_Source_MotivationResources,MATCH(A9,tbl_Source_Source_ID,0)),"")</f>
        <v/>
      </c>
      <c r="E9" s="12">
        <f>IFERROR(INDEX(tbl_Source_Targeting,MATCH(A9,tbl_Source_Source_ID,0)),"")</f>
        <v/>
      </c>
      <c r="F9" s="11" t="n"/>
      <c r="G9" s="11" t="n"/>
      <c r="H9" s="11" t="n"/>
    </row>
    <row r="10">
      <c r="A10" s="11" t="n"/>
      <c r="B10" s="12">
        <f>IFERROR(INDEX(tbl_Source_Label,MATCH(A10,tbl_Source_Source_ID,0)),"")</f>
        <v/>
      </c>
      <c r="C10" s="12">
        <f>IFERROR(INDEX(tbl_Source_Category,MATCH(A10,tbl_Source_Source_ID,0)),"")</f>
        <v/>
      </c>
      <c r="D10" s="12">
        <f>IFERROR(INDEX(tbl_Source_MotivationResources,MATCH(A10,tbl_Source_Source_ID,0)),"")</f>
        <v/>
      </c>
      <c r="E10" s="12">
        <f>IFERROR(INDEX(tbl_Source_Targeting,MATCH(A10,tbl_Source_Source_ID,0)),"")</f>
        <v/>
      </c>
      <c r="F10" s="11" t="n"/>
      <c r="G10" s="11" t="n"/>
      <c r="H10" s="11" t="n"/>
    </row>
    <row r="11">
      <c r="A11" s="11" t="n"/>
      <c r="B11" s="12">
        <f>IFERROR(INDEX(tbl_Source_Label,MATCH(A11,tbl_Source_Source_ID,0)),"")</f>
        <v/>
      </c>
      <c r="C11" s="12">
        <f>IFERROR(INDEX(tbl_Source_Category,MATCH(A11,tbl_Source_Source_ID,0)),"")</f>
        <v/>
      </c>
      <c r="D11" s="12">
        <f>IFERROR(INDEX(tbl_Source_MotivationResources,MATCH(A11,tbl_Source_Source_ID,0)),"")</f>
        <v/>
      </c>
      <c r="E11" s="12">
        <f>IFERROR(INDEX(tbl_Source_Targeting,MATCH(A11,tbl_Source_Source_ID,0)),"")</f>
        <v/>
      </c>
      <c r="F11" s="11" t="n"/>
      <c r="G11" s="11" t="n"/>
      <c r="H11" s="11" t="n"/>
    </row>
    <row r="12">
      <c r="A12" s="11" t="n"/>
      <c r="B12" s="12">
        <f>IFERROR(INDEX(tbl_Source_Label,MATCH(A12,tbl_Source_Source_ID,0)),"")</f>
        <v/>
      </c>
      <c r="C12" s="12">
        <f>IFERROR(INDEX(tbl_Source_Category,MATCH(A12,tbl_Source_Source_ID,0)),"")</f>
        <v/>
      </c>
      <c r="D12" s="12">
        <f>IFERROR(INDEX(tbl_Source_MotivationResources,MATCH(A12,tbl_Source_Source_ID,0)),"")</f>
        <v/>
      </c>
      <c r="E12" s="12">
        <f>IFERROR(INDEX(tbl_Source_Targeting,MATCH(A12,tbl_Source_Source_ID,0)),"")</f>
        <v/>
      </c>
      <c r="F12" s="11" t="n"/>
      <c r="G12" s="11" t="n"/>
      <c r="H12" s="11" t="n"/>
    </row>
    <row r="13">
      <c r="A13" s="11" t="n"/>
      <c r="B13" s="12">
        <f>IFERROR(INDEX(tbl_Source_Label,MATCH(A13,tbl_Source_Source_ID,0)),"")</f>
        <v/>
      </c>
      <c r="C13" s="12">
        <f>IFERROR(INDEX(tbl_Source_Category,MATCH(A13,tbl_Source_Source_ID,0)),"")</f>
        <v/>
      </c>
      <c r="D13" s="12">
        <f>IFERROR(INDEX(tbl_Source_MotivationResources,MATCH(A13,tbl_Source_Source_ID,0)),"")</f>
        <v/>
      </c>
      <c r="E13" s="12">
        <f>IFERROR(INDEX(tbl_Source_Targeting,MATCH(A13,tbl_Source_Source_ID,0)),"")</f>
        <v/>
      </c>
      <c r="F13" s="11" t="n"/>
      <c r="G13" s="11" t="n"/>
      <c r="H13" s="11" t="n"/>
    </row>
    <row r="14">
      <c r="A14" s="11" t="n"/>
      <c r="B14" s="12">
        <f>IFERROR(INDEX(tbl_Source_Label,MATCH(A14,tbl_Source_Source_ID,0)),"")</f>
        <v/>
      </c>
      <c r="C14" s="12">
        <f>IFERROR(INDEX(tbl_Source_Category,MATCH(A14,tbl_Source_Source_ID,0)),"")</f>
        <v/>
      </c>
      <c r="D14" s="12">
        <f>IFERROR(INDEX(tbl_Source_MotivationResources,MATCH(A14,tbl_Source_Source_ID,0)),"")</f>
        <v/>
      </c>
      <c r="E14" s="12">
        <f>IFERROR(INDEX(tbl_Source_Targeting,MATCH(A14,tbl_Source_Source_ID,0)),"")</f>
        <v/>
      </c>
      <c r="F14" s="11" t="n"/>
      <c r="G14" s="11" t="n"/>
      <c r="H14" s="11" t="n"/>
    </row>
    <row r="15">
      <c r="A15" s="11" t="n"/>
      <c r="B15" s="12">
        <f>IFERROR(INDEX(tbl_Source_Label,MATCH(A15,tbl_Source_Source_ID,0)),"")</f>
        <v/>
      </c>
      <c r="C15" s="12">
        <f>IFERROR(INDEX(tbl_Source_Category,MATCH(A15,tbl_Source_Source_ID,0)),"")</f>
        <v/>
      </c>
      <c r="D15" s="12">
        <f>IFERROR(INDEX(tbl_Source_MotivationResources,MATCH(A15,tbl_Source_Source_ID,0)),"")</f>
        <v/>
      </c>
      <c r="E15" s="12">
        <f>IFERROR(INDEX(tbl_Source_Targeting,MATCH(A15,tbl_Source_Source_ID,0)),"")</f>
        <v/>
      </c>
      <c r="F15" s="11" t="n"/>
      <c r="G15" s="11" t="n"/>
      <c r="H15" s="11" t="n"/>
    </row>
    <row r="16">
      <c r="A16" s="11" t="n"/>
      <c r="B16" s="12">
        <f>IFERROR(INDEX(tbl_Source_Label,MATCH(A16,tbl_Source_Source_ID,0)),"")</f>
        <v/>
      </c>
      <c r="C16" s="12">
        <f>IFERROR(INDEX(tbl_Source_Category,MATCH(A16,tbl_Source_Source_ID,0)),"")</f>
        <v/>
      </c>
      <c r="D16" s="12">
        <f>IFERROR(INDEX(tbl_Source_MotivationResources,MATCH(A16,tbl_Source_Source_ID,0)),"")</f>
        <v/>
      </c>
      <c r="E16" s="12">
        <f>IFERROR(INDEX(tbl_Source_Targeting,MATCH(A16,tbl_Source_Source_ID,0)),"")</f>
        <v/>
      </c>
      <c r="F16" s="11" t="n"/>
      <c r="G16" s="11" t="n"/>
      <c r="H16" s="11" t="n"/>
    </row>
    <row r="17">
      <c r="A17" s="11" t="n"/>
      <c r="B17" s="12">
        <f>IFERROR(INDEX(tbl_Source_Label,MATCH(A17,tbl_Source_Source_ID,0)),"")</f>
        <v/>
      </c>
      <c r="C17" s="12">
        <f>IFERROR(INDEX(tbl_Source_Category,MATCH(A17,tbl_Source_Source_ID,0)),"")</f>
        <v/>
      </c>
      <c r="D17" s="12">
        <f>IFERROR(INDEX(tbl_Source_MotivationResources,MATCH(A17,tbl_Source_Source_ID,0)),"")</f>
        <v/>
      </c>
      <c r="E17" s="12">
        <f>IFERROR(INDEX(tbl_Source_Targeting,MATCH(A17,tbl_Source_Source_ID,0)),"")</f>
        <v/>
      </c>
      <c r="F17" s="11" t="n"/>
      <c r="G17" s="11" t="n"/>
      <c r="H17" s="11" t="n"/>
    </row>
    <row r="18">
      <c r="A18" s="11" t="n"/>
      <c r="B18" s="12">
        <f>IFERROR(INDEX(tbl_Source_Label,MATCH(A18,tbl_Source_Source_ID,0)),"")</f>
        <v/>
      </c>
      <c r="C18" s="12">
        <f>IFERROR(INDEX(tbl_Source_Category,MATCH(A18,tbl_Source_Source_ID,0)),"")</f>
        <v/>
      </c>
      <c r="D18" s="12">
        <f>IFERROR(INDEX(tbl_Source_MotivationResources,MATCH(A18,tbl_Source_Source_ID,0)),"")</f>
        <v/>
      </c>
      <c r="E18" s="12">
        <f>IFERROR(INDEX(tbl_Source_Targeting,MATCH(A18,tbl_Source_Source_ID,0)),"")</f>
        <v/>
      </c>
      <c r="F18" s="11" t="n"/>
      <c r="G18" s="11" t="n"/>
      <c r="H18" s="11" t="n"/>
    </row>
    <row r="19">
      <c r="A19" s="11" t="n"/>
      <c r="B19" s="12">
        <f>IFERROR(INDEX(tbl_Source_Label,MATCH(A19,tbl_Source_Source_ID,0)),"")</f>
        <v/>
      </c>
      <c r="C19" s="12">
        <f>IFERROR(INDEX(tbl_Source_Category,MATCH(A19,tbl_Source_Source_ID,0)),"")</f>
        <v/>
      </c>
      <c r="D19" s="12">
        <f>IFERROR(INDEX(tbl_Source_MotivationResources,MATCH(A19,tbl_Source_Source_ID,0)),"")</f>
        <v/>
      </c>
      <c r="E19" s="12">
        <f>IFERROR(INDEX(tbl_Source_Targeting,MATCH(A19,tbl_Source_Source_ID,0)),"")</f>
        <v/>
      </c>
      <c r="F19" s="11" t="n"/>
      <c r="G19" s="11" t="n"/>
      <c r="H19" s="11" t="n"/>
    </row>
    <row r="20">
      <c r="A20" s="11" t="n"/>
      <c r="B20" s="12">
        <f>IFERROR(INDEX(tbl_Source_Label,MATCH(A20,tbl_Source_Source_ID,0)),"")</f>
        <v/>
      </c>
      <c r="C20" s="12">
        <f>IFERROR(INDEX(tbl_Source_Category,MATCH(A20,tbl_Source_Source_ID,0)),"")</f>
        <v/>
      </c>
      <c r="D20" s="12">
        <f>IFERROR(INDEX(tbl_Source_MotivationResources,MATCH(A20,tbl_Source_Source_ID,0)),"")</f>
        <v/>
      </c>
      <c r="E20" s="12">
        <f>IFERROR(INDEX(tbl_Source_Targeting,MATCH(A20,tbl_Source_Source_ID,0)),"")</f>
        <v/>
      </c>
      <c r="F20" s="11" t="n"/>
      <c r="G20" s="11" t="n"/>
      <c r="H20" s="11" t="n"/>
    </row>
    <row r="21">
      <c r="A21" s="11" t="n"/>
      <c r="B21" s="12">
        <f>IFERROR(INDEX(tbl_Source_Label,MATCH(A21,tbl_Source_Source_ID,0)),"")</f>
        <v/>
      </c>
      <c r="C21" s="12">
        <f>IFERROR(INDEX(tbl_Source_Category,MATCH(A21,tbl_Source_Source_ID,0)),"")</f>
        <v/>
      </c>
      <c r="D21" s="12">
        <f>IFERROR(INDEX(tbl_Source_MotivationResources,MATCH(A21,tbl_Source_Source_ID,0)),"")</f>
        <v/>
      </c>
      <c r="E21" s="12">
        <f>IFERROR(INDEX(tbl_Source_Targeting,MATCH(A21,tbl_Source_Source_ID,0)),"")</f>
        <v/>
      </c>
      <c r="F21" s="11" t="n"/>
      <c r="G21" s="11" t="n"/>
      <c r="H21" s="11" t="n"/>
    </row>
    <row r="22">
      <c r="A22" s="11" t="n"/>
      <c r="B22" s="12">
        <f>IFERROR(INDEX(tbl_Source_Label,MATCH(A22,tbl_Source_Source_ID,0)),"")</f>
        <v/>
      </c>
      <c r="C22" s="12">
        <f>IFERROR(INDEX(tbl_Source_Category,MATCH(A22,tbl_Source_Source_ID,0)),"")</f>
        <v/>
      </c>
      <c r="D22" s="12">
        <f>IFERROR(INDEX(tbl_Source_MotivationResources,MATCH(A22,tbl_Source_Source_ID,0)),"")</f>
        <v/>
      </c>
      <c r="E22" s="12">
        <f>IFERROR(INDEX(tbl_Source_Targeting,MATCH(A22,tbl_Source_Source_ID,0)),"")</f>
        <v/>
      </c>
      <c r="F22" s="11" t="n"/>
      <c r="G22" s="11" t="n"/>
      <c r="H22" s="11" t="n"/>
    </row>
    <row r="23">
      <c r="A23" s="11" t="n"/>
      <c r="B23" s="12">
        <f>IFERROR(INDEX(tbl_Source_Label,MATCH(A23,tbl_Source_Source_ID,0)),"")</f>
        <v/>
      </c>
      <c r="C23" s="12">
        <f>IFERROR(INDEX(tbl_Source_Category,MATCH(A23,tbl_Source_Source_ID,0)),"")</f>
        <v/>
      </c>
      <c r="D23" s="12">
        <f>IFERROR(INDEX(tbl_Source_MotivationResources,MATCH(A23,tbl_Source_Source_ID,0)),"")</f>
        <v/>
      </c>
      <c r="E23" s="12">
        <f>IFERROR(INDEX(tbl_Source_Targeting,MATCH(A23,tbl_Source_Source_ID,0)),"")</f>
        <v/>
      </c>
      <c r="F23" s="11" t="n"/>
      <c r="G23" s="11" t="n"/>
      <c r="H23" s="11" t="n"/>
    </row>
    <row r="24">
      <c r="A24" s="11" t="n"/>
      <c r="B24" s="12">
        <f>IFERROR(INDEX(tbl_Source_Label,MATCH(A24,tbl_Source_Source_ID,0)),"")</f>
        <v/>
      </c>
      <c r="C24" s="12">
        <f>IFERROR(INDEX(tbl_Source_Category,MATCH(A24,tbl_Source_Source_ID,0)),"")</f>
        <v/>
      </c>
      <c r="D24" s="12">
        <f>IFERROR(INDEX(tbl_Source_MotivationResources,MATCH(A24,tbl_Source_Source_ID,0)),"")</f>
        <v/>
      </c>
      <c r="E24" s="12">
        <f>IFERROR(INDEX(tbl_Source_Targeting,MATCH(A24,tbl_Source_Source_ID,0)),"")</f>
        <v/>
      </c>
      <c r="F24" s="11" t="n"/>
      <c r="G24" s="11" t="n"/>
      <c r="H24" s="11" t="n"/>
    </row>
    <row r="25">
      <c r="A25" s="11" t="n"/>
      <c r="B25" s="12">
        <f>IFERROR(INDEX(tbl_Source_Label,MATCH(A25,tbl_Source_Source_ID,0)),"")</f>
        <v/>
      </c>
      <c r="C25" s="12">
        <f>IFERROR(INDEX(tbl_Source_Category,MATCH(A25,tbl_Source_Source_ID,0)),"")</f>
        <v/>
      </c>
      <c r="D25" s="12">
        <f>IFERROR(INDEX(tbl_Source_MotivationResources,MATCH(A25,tbl_Source_Source_ID,0)),"")</f>
        <v/>
      </c>
      <c r="E25" s="12">
        <f>IFERROR(INDEX(tbl_Source_Targeting,MATCH(A25,tbl_Source_Source_ID,0)),"")</f>
        <v/>
      </c>
      <c r="F25" s="11" t="n"/>
      <c r="G25" s="11" t="n"/>
      <c r="H25" s="11" t="n"/>
    </row>
    <row r="26">
      <c r="A26" s="11" t="n"/>
      <c r="B26" s="12">
        <f>IFERROR(INDEX(tbl_Source_Label,MATCH(A26,tbl_Source_Source_ID,0)),"")</f>
        <v/>
      </c>
      <c r="C26" s="12">
        <f>IFERROR(INDEX(tbl_Source_Category,MATCH(A26,tbl_Source_Source_ID,0)),"")</f>
        <v/>
      </c>
      <c r="D26" s="12">
        <f>IFERROR(INDEX(tbl_Source_MotivationResources,MATCH(A26,tbl_Source_Source_ID,0)),"")</f>
        <v/>
      </c>
      <c r="E26" s="12">
        <f>IFERROR(INDEX(tbl_Source_Targeting,MATCH(A26,tbl_Source_Source_ID,0)),"")</f>
        <v/>
      </c>
      <c r="F26" s="11" t="n"/>
      <c r="G26" s="11" t="n"/>
      <c r="H26" s="11" t="n"/>
    </row>
    <row r="27">
      <c r="A27" s="11" t="n"/>
      <c r="B27" s="12">
        <f>IFERROR(INDEX(tbl_Source_Label,MATCH(A27,tbl_Source_Source_ID,0)),"")</f>
        <v/>
      </c>
      <c r="C27" s="12">
        <f>IFERROR(INDEX(tbl_Source_Category,MATCH(A27,tbl_Source_Source_ID,0)),"")</f>
        <v/>
      </c>
      <c r="D27" s="12">
        <f>IFERROR(INDEX(tbl_Source_MotivationResources,MATCH(A27,tbl_Source_Source_ID,0)),"")</f>
        <v/>
      </c>
      <c r="E27" s="12">
        <f>IFERROR(INDEX(tbl_Source_Targeting,MATCH(A27,tbl_Source_Source_ID,0)),"")</f>
        <v/>
      </c>
      <c r="F27" s="11" t="n"/>
      <c r="G27" s="11" t="n"/>
      <c r="H27" s="11" t="n"/>
    </row>
    <row r="28">
      <c r="A28" s="11" t="n"/>
      <c r="B28" s="12">
        <f>IFERROR(INDEX(tbl_Source_Label,MATCH(A28,tbl_Source_Source_ID,0)),"")</f>
        <v/>
      </c>
      <c r="C28" s="12">
        <f>IFERROR(INDEX(tbl_Source_Category,MATCH(A28,tbl_Source_Source_ID,0)),"")</f>
        <v/>
      </c>
      <c r="D28" s="12">
        <f>IFERROR(INDEX(tbl_Source_MotivationResources,MATCH(A28,tbl_Source_Source_ID,0)),"")</f>
        <v/>
      </c>
      <c r="E28" s="12">
        <f>IFERROR(INDEX(tbl_Source_Targeting,MATCH(A28,tbl_Source_Source_ID,0)),"")</f>
        <v/>
      </c>
      <c r="F28" s="11" t="n"/>
      <c r="G28" s="11" t="n"/>
      <c r="H28" s="11" t="n"/>
    </row>
    <row r="29">
      <c r="A29" s="11" t="n"/>
      <c r="B29" s="12">
        <f>IFERROR(INDEX(tbl_Source_Label,MATCH(A29,tbl_Source_Source_ID,0)),"")</f>
        <v/>
      </c>
      <c r="C29" s="12">
        <f>IFERROR(INDEX(tbl_Source_Category,MATCH(A29,tbl_Source_Source_ID,0)),"")</f>
        <v/>
      </c>
      <c r="D29" s="12">
        <f>IFERROR(INDEX(tbl_Source_MotivationResources,MATCH(A29,tbl_Source_Source_ID,0)),"")</f>
        <v/>
      </c>
      <c r="E29" s="12">
        <f>IFERROR(INDEX(tbl_Source_Targeting,MATCH(A29,tbl_Source_Source_ID,0)),"")</f>
        <v/>
      </c>
      <c r="F29" s="11" t="n"/>
      <c r="G29" s="11" t="n"/>
      <c r="H29" s="11" t="n"/>
    </row>
    <row r="30">
      <c r="A30" s="11" t="n"/>
      <c r="B30" s="12">
        <f>IFERROR(INDEX(tbl_Source_Label,MATCH(A30,tbl_Source_Source_ID,0)),"")</f>
        <v/>
      </c>
      <c r="C30" s="12">
        <f>IFERROR(INDEX(tbl_Source_Category,MATCH(A30,tbl_Source_Source_ID,0)),"")</f>
        <v/>
      </c>
      <c r="D30" s="12">
        <f>IFERROR(INDEX(tbl_Source_MotivationResources,MATCH(A30,tbl_Source_Source_ID,0)),"")</f>
        <v/>
      </c>
      <c r="E30" s="12">
        <f>IFERROR(INDEX(tbl_Source_Targeting,MATCH(A30,tbl_Source_Source_ID,0)),"")</f>
        <v/>
      </c>
      <c r="F30" s="11" t="n"/>
      <c r="G30" s="11" t="n"/>
      <c r="H30" s="11" t="n"/>
    </row>
    <row r="31">
      <c r="A31" s="11" t="n"/>
      <c r="B31" s="12">
        <f>IFERROR(INDEX(tbl_Source_Label,MATCH(A31,tbl_Source_Source_ID,0)),"")</f>
        <v/>
      </c>
      <c r="C31" s="12">
        <f>IFERROR(INDEX(tbl_Source_Category,MATCH(A31,tbl_Source_Source_ID,0)),"")</f>
        <v/>
      </c>
      <c r="D31" s="12">
        <f>IFERROR(INDEX(tbl_Source_MotivationResources,MATCH(A31,tbl_Source_Source_ID,0)),"")</f>
        <v/>
      </c>
      <c r="E31" s="12">
        <f>IFERROR(INDEX(tbl_Source_Targeting,MATCH(A31,tbl_Source_Source_ID,0)),"")</f>
        <v/>
      </c>
      <c r="F31" s="11" t="n"/>
      <c r="G31" s="11" t="n"/>
      <c r="H31" s="11" t="n"/>
    </row>
    <row r="32">
      <c r="A32" s="11" t="n"/>
      <c r="B32" s="12">
        <f>IFERROR(INDEX(tbl_Source_Label,MATCH(A32,tbl_Source_Source_ID,0)),"")</f>
        <v/>
      </c>
      <c r="C32" s="12">
        <f>IFERROR(INDEX(tbl_Source_Category,MATCH(A32,tbl_Source_Source_ID,0)),"")</f>
        <v/>
      </c>
      <c r="D32" s="12">
        <f>IFERROR(INDEX(tbl_Source_MotivationResources,MATCH(A32,tbl_Source_Source_ID,0)),"")</f>
        <v/>
      </c>
      <c r="E32" s="12">
        <f>IFERROR(INDEX(tbl_Source_Targeting,MATCH(A32,tbl_Source_Source_ID,0)),"")</f>
        <v/>
      </c>
      <c r="F32" s="11" t="n"/>
      <c r="G32" s="11" t="n"/>
      <c r="H32" s="11" t="n"/>
    </row>
    <row r="33">
      <c r="A33" s="11" t="n"/>
      <c r="B33" s="12">
        <f>IFERROR(INDEX(tbl_Source_Label,MATCH(A33,tbl_Source_Source_ID,0)),"")</f>
        <v/>
      </c>
      <c r="C33" s="12">
        <f>IFERROR(INDEX(tbl_Source_Category,MATCH(A33,tbl_Source_Source_ID,0)),"")</f>
        <v/>
      </c>
      <c r="D33" s="12">
        <f>IFERROR(INDEX(tbl_Source_MotivationResources,MATCH(A33,tbl_Source_Source_ID,0)),"")</f>
        <v/>
      </c>
      <c r="E33" s="12">
        <f>IFERROR(INDEX(tbl_Source_Targeting,MATCH(A33,tbl_Source_Source_ID,0)),"")</f>
        <v/>
      </c>
      <c r="F33" s="11" t="n"/>
      <c r="G33" s="11" t="n"/>
      <c r="H33" s="11" t="n"/>
    </row>
    <row r="34">
      <c r="A34" s="11" t="n"/>
      <c r="B34" s="12">
        <f>IFERROR(INDEX(tbl_Source_Label,MATCH(A34,tbl_Source_Source_ID,0)),"")</f>
        <v/>
      </c>
      <c r="C34" s="12">
        <f>IFERROR(INDEX(tbl_Source_Category,MATCH(A34,tbl_Source_Source_ID,0)),"")</f>
        <v/>
      </c>
      <c r="D34" s="12">
        <f>IFERROR(INDEX(tbl_Source_MotivationResources,MATCH(A34,tbl_Source_Source_ID,0)),"")</f>
        <v/>
      </c>
      <c r="E34" s="12">
        <f>IFERROR(INDEX(tbl_Source_Targeting,MATCH(A34,tbl_Source_Source_ID,0)),"")</f>
        <v/>
      </c>
      <c r="F34" s="11" t="n"/>
      <c r="G34" s="11" t="n"/>
      <c r="H34" s="11" t="n"/>
    </row>
    <row r="35">
      <c r="A35" s="11" t="n"/>
      <c r="B35" s="12">
        <f>IFERROR(INDEX(tbl_Source_Label,MATCH(A35,tbl_Source_Source_ID,0)),"")</f>
        <v/>
      </c>
      <c r="C35" s="12">
        <f>IFERROR(INDEX(tbl_Source_Category,MATCH(A35,tbl_Source_Source_ID,0)),"")</f>
        <v/>
      </c>
      <c r="D35" s="12">
        <f>IFERROR(INDEX(tbl_Source_MotivationResources,MATCH(A35,tbl_Source_Source_ID,0)),"")</f>
        <v/>
      </c>
      <c r="E35" s="12">
        <f>IFERROR(INDEX(tbl_Source_Targeting,MATCH(A35,tbl_Source_Source_ID,0)),"")</f>
        <v/>
      </c>
      <c r="F35" s="11" t="n"/>
      <c r="G35" s="11" t="n"/>
      <c r="H35" s="11" t="n"/>
    </row>
    <row r="36">
      <c r="A36" s="11" t="n"/>
      <c r="B36" s="12">
        <f>IFERROR(INDEX(tbl_Source_Label,MATCH(A36,tbl_Source_Source_ID,0)),"")</f>
        <v/>
      </c>
      <c r="C36" s="12">
        <f>IFERROR(INDEX(tbl_Source_Category,MATCH(A36,tbl_Source_Source_ID,0)),"")</f>
        <v/>
      </c>
      <c r="D36" s="12">
        <f>IFERROR(INDEX(tbl_Source_MotivationResources,MATCH(A36,tbl_Source_Source_ID,0)),"")</f>
        <v/>
      </c>
      <c r="E36" s="12">
        <f>IFERROR(INDEX(tbl_Source_Targeting,MATCH(A36,tbl_Source_Source_ID,0)),"")</f>
        <v/>
      </c>
      <c r="F36" s="11" t="n"/>
      <c r="G36" s="11" t="n"/>
      <c r="H36" s="11" t="n"/>
    </row>
    <row r="37">
      <c r="A37" s="11" t="n"/>
      <c r="B37" s="12">
        <f>IFERROR(INDEX(tbl_Source_Label,MATCH(A37,tbl_Source_Source_ID,0)),"")</f>
        <v/>
      </c>
      <c r="C37" s="12">
        <f>IFERROR(INDEX(tbl_Source_Category,MATCH(A37,tbl_Source_Source_ID,0)),"")</f>
        <v/>
      </c>
      <c r="D37" s="12">
        <f>IFERROR(INDEX(tbl_Source_MotivationResources,MATCH(A37,tbl_Source_Source_ID,0)),"")</f>
        <v/>
      </c>
      <c r="E37" s="12">
        <f>IFERROR(INDEX(tbl_Source_Targeting,MATCH(A37,tbl_Source_Source_ID,0)),"")</f>
        <v/>
      </c>
      <c r="F37" s="11" t="n"/>
      <c r="G37" s="11" t="n"/>
      <c r="H37" s="11" t="n"/>
    </row>
    <row r="38">
      <c r="A38" s="11" t="n"/>
      <c r="B38" s="12">
        <f>IFERROR(INDEX(tbl_Source_Label,MATCH(A38,tbl_Source_Source_ID,0)),"")</f>
        <v/>
      </c>
      <c r="C38" s="12">
        <f>IFERROR(INDEX(tbl_Source_Category,MATCH(A38,tbl_Source_Source_ID,0)),"")</f>
        <v/>
      </c>
      <c r="D38" s="12">
        <f>IFERROR(INDEX(tbl_Source_MotivationResources,MATCH(A38,tbl_Source_Source_ID,0)),"")</f>
        <v/>
      </c>
      <c r="E38" s="12">
        <f>IFERROR(INDEX(tbl_Source_Targeting,MATCH(A38,tbl_Source_Source_ID,0)),"")</f>
        <v/>
      </c>
      <c r="F38" s="11" t="n"/>
      <c r="G38" s="11" t="n"/>
      <c r="H38" s="11" t="n"/>
    </row>
    <row r="39">
      <c r="A39" s="11" t="n"/>
      <c r="B39" s="12">
        <f>IFERROR(INDEX(tbl_Source_Label,MATCH(A39,tbl_Source_Source_ID,0)),"")</f>
        <v/>
      </c>
      <c r="C39" s="12">
        <f>IFERROR(INDEX(tbl_Source_Category,MATCH(A39,tbl_Source_Source_ID,0)),"")</f>
        <v/>
      </c>
      <c r="D39" s="12">
        <f>IFERROR(INDEX(tbl_Source_MotivationResources,MATCH(A39,tbl_Source_Source_ID,0)),"")</f>
        <v/>
      </c>
      <c r="E39" s="12">
        <f>IFERROR(INDEX(tbl_Source_Targeting,MATCH(A39,tbl_Source_Source_ID,0)),"")</f>
        <v/>
      </c>
      <c r="F39" s="11" t="n"/>
      <c r="G39" s="11" t="n"/>
      <c r="H39" s="11" t="n"/>
    </row>
    <row r="40">
      <c r="A40" s="11" t="n"/>
      <c r="B40" s="12">
        <f>IFERROR(INDEX(tbl_Source_Label,MATCH(A40,tbl_Source_Source_ID,0)),"")</f>
        <v/>
      </c>
      <c r="C40" s="12">
        <f>IFERROR(INDEX(tbl_Source_Category,MATCH(A40,tbl_Source_Source_ID,0)),"")</f>
        <v/>
      </c>
      <c r="D40" s="12">
        <f>IFERROR(INDEX(tbl_Source_MotivationResources,MATCH(A40,tbl_Source_Source_ID,0)),"")</f>
        <v/>
      </c>
      <c r="E40" s="12">
        <f>IFERROR(INDEX(tbl_Source_Targeting,MATCH(A40,tbl_Source_Source_ID,0)),"")</f>
        <v/>
      </c>
      <c r="F40" s="11" t="n"/>
      <c r="G40" s="11" t="n"/>
      <c r="H40" s="11" t="n"/>
    </row>
    <row r="41">
      <c r="A41" s="11" t="n"/>
      <c r="B41" s="12">
        <f>IFERROR(INDEX(tbl_Source_Label,MATCH(A41,tbl_Source_Source_ID,0)),"")</f>
        <v/>
      </c>
      <c r="C41" s="12">
        <f>IFERROR(INDEX(tbl_Source_Category,MATCH(A41,tbl_Source_Source_ID,0)),"")</f>
        <v/>
      </c>
      <c r="D41" s="12">
        <f>IFERROR(INDEX(tbl_Source_MotivationResources,MATCH(A41,tbl_Source_Source_ID,0)),"")</f>
        <v/>
      </c>
      <c r="E41" s="12">
        <f>IFERROR(INDEX(tbl_Source_Targeting,MATCH(A41,tbl_Source_Source_ID,0)),"")</f>
        <v/>
      </c>
      <c r="F41" s="11" t="n"/>
      <c r="G41" s="11" t="n"/>
      <c r="H41" s="11" t="n"/>
    </row>
    <row r="42">
      <c r="A42" s="11" t="n"/>
      <c r="B42" s="12">
        <f>IFERROR(INDEX(tbl_Source_Label,MATCH(A42,tbl_Source_Source_ID,0)),"")</f>
        <v/>
      </c>
      <c r="C42" s="12">
        <f>IFERROR(INDEX(tbl_Source_Category,MATCH(A42,tbl_Source_Source_ID,0)),"")</f>
        <v/>
      </c>
      <c r="D42" s="12">
        <f>IFERROR(INDEX(tbl_Source_MotivationResources,MATCH(A42,tbl_Source_Source_ID,0)),"")</f>
        <v/>
      </c>
      <c r="E42" s="12">
        <f>IFERROR(INDEX(tbl_Source_Targeting,MATCH(A42,tbl_Source_Source_ID,0)),"")</f>
        <v/>
      </c>
      <c r="F42" s="11" t="n"/>
      <c r="G42" s="11" t="n"/>
      <c r="H42" s="11" t="n"/>
    </row>
    <row r="43">
      <c r="A43" s="11" t="n"/>
      <c r="B43" s="12">
        <f>IFERROR(INDEX(tbl_Source_Label,MATCH(A43,tbl_Source_Source_ID,0)),"")</f>
        <v/>
      </c>
      <c r="C43" s="12">
        <f>IFERROR(INDEX(tbl_Source_Category,MATCH(A43,tbl_Source_Source_ID,0)),"")</f>
        <v/>
      </c>
      <c r="D43" s="12">
        <f>IFERROR(INDEX(tbl_Source_MotivationResources,MATCH(A43,tbl_Source_Source_ID,0)),"")</f>
        <v/>
      </c>
      <c r="E43" s="12">
        <f>IFERROR(INDEX(tbl_Source_Targeting,MATCH(A43,tbl_Source_Source_ID,0)),"")</f>
        <v/>
      </c>
      <c r="F43" s="11" t="n"/>
      <c r="G43" s="11" t="n"/>
      <c r="H43" s="11" t="n"/>
    </row>
    <row r="44">
      <c r="A44" s="11" t="n"/>
      <c r="B44" s="12">
        <f>IFERROR(INDEX(tbl_Source_Label,MATCH(A44,tbl_Source_Source_ID,0)),"")</f>
        <v/>
      </c>
      <c r="C44" s="12">
        <f>IFERROR(INDEX(tbl_Source_Category,MATCH(A44,tbl_Source_Source_ID,0)),"")</f>
        <v/>
      </c>
      <c r="D44" s="12">
        <f>IFERROR(INDEX(tbl_Source_MotivationResources,MATCH(A44,tbl_Source_Source_ID,0)),"")</f>
        <v/>
      </c>
      <c r="E44" s="12">
        <f>IFERROR(INDEX(tbl_Source_Targeting,MATCH(A44,tbl_Source_Source_ID,0)),"")</f>
        <v/>
      </c>
      <c r="F44" s="11" t="n"/>
      <c r="G44" s="11" t="n"/>
      <c r="H44" s="11" t="n"/>
    </row>
    <row r="45">
      <c r="A45" s="11" t="n"/>
      <c r="B45" s="12">
        <f>IFERROR(INDEX(tbl_Source_Label,MATCH(A45,tbl_Source_Source_ID,0)),"")</f>
        <v/>
      </c>
      <c r="C45" s="12">
        <f>IFERROR(INDEX(tbl_Source_Category,MATCH(A45,tbl_Source_Source_ID,0)),"")</f>
        <v/>
      </c>
      <c r="D45" s="12">
        <f>IFERROR(INDEX(tbl_Source_MotivationResources,MATCH(A45,tbl_Source_Source_ID,0)),"")</f>
        <v/>
      </c>
      <c r="E45" s="12">
        <f>IFERROR(INDEX(tbl_Source_Targeting,MATCH(A45,tbl_Source_Source_ID,0)),"")</f>
        <v/>
      </c>
      <c r="F45" s="11" t="n"/>
      <c r="G45" s="11" t="n"/>
      <c r="H45" s="11" t="n"/>
    </row>
    <row r="46">
      <c r="A46" s="11" t="n"/>
      <c r="B46" s="12">
        <f>IFERROR(INDEX(tbl_Source_Label,MATCH(A46,tbl_Source_Source_ID,0)),"")</f>
        <v/>
      </c>
      <c r="C46" s="12">
        <f>IFERROR(INDEX(tbl_Source_Category,MATCH(A46,tbl_Source_Source_ID,0)),"")</f>
        <v/>
      </c>
      <c r="D46" s="12">
        <f>IFERROR(INDEX(tbl_Source_MotivationResources,MATCH(A46,tbl_Source_Source_ID,0)),"")</f>
        <v/>
      </c>
      <c r="E46" s="12">
        <f>IFERROR(INDEX(tbl_Source_Targeting,MATCH(A46,tbl_Source_Source_ID,0)),"")</f>
        <v/>
      </c>
      <c r="F46" s="11" t="n"/>
      <c r="G46" s="11" t="n"/>
      <c r="H46" s="11" t="n"/>
    </row>
    <row r="47">
      <c r="A47" s="11" t="n"/>
      <c r="B47" s="12">
        <f>IFERROR(INDEX(tbl_Source_Label,MATCH(A47,tbl_Source_Source_ID,0)),"")</f>
        <v/>
      </c>
      <c r="C47" s="12">
        <f>IFERROR(INDEX(tbl_Source_Category,MATCH(A47,tbl_Source_Source_ID,0)),"")</f>
        <v/>
      </c>
      <c r="D47" s="12">
        <f>IFERROR(INDEX(tbl_Source_MotivationResources,MATCH(A47,tbl_Source_Source_ID,0)),"")</f>
        <v/>
      </c>
      <c r="E47" s="12">
        <f>IFERROR(INDEX(tbl_Source_Targeting,MATCH(A47,tbl_Source_Source_ID,0)),"")</f>
        <v/>
      </c>
      <c r="F47" s="11" t="n"/>
      <c r="G47" s="11" t="n"/>
      <c r="H47" s="11" t="n"/>
    </row>
    <row r="48">
      <c r="A48" s="11" t="n"/>
      <c r="B48" s="12">
        <f>IFERROR(INDEX(tbl_Source_Label,MATCH(A48,tbl_Source_Source_ID,0)),"")</f>
        <v/>
      </c>
      <c r="C48" s="12">
        <f>IFERROR(INDEX(tbl_Source_Category,MATCH(A48,tbl_Source_Source_ID,0)),"")</f>
        <v/>
      </c>
      <c r="D48" s="12">
        <f>IFERROR(INDEX(tbl_Source_MotivationResources,MATCH(A48,tbl_Source_Source_ID,0)),"")</f>
        <v/>
      </c>
      <c r="E48" s="12">
        <f>IFERROR(INDEX(tbl_Source_Targeting,MATCH(A48,tbl_Source_Source_ID,0)),"")</f>
        <v/>
      </c>
      <c r="F48" s="11" t="n"/>
      <c r="G48" s="11" t="n"/>
      <c r="H48" s="11" t="n"/>
    </row>
    <row r="49">
      <c r="A49" s="11" t="n"/>
      <c r="B49" s="12">
        <f>IFERROR(INDEX(tbl_Source_Label,MATCH(A49,tbl_Source_Source_ID,0)),"")</f>
        <v/>
      </c>
      <c r="C49" s="12">
        <f>IFERROR(INDEX(tbl_Source_Category,MATCH(A49,tbl_Source_Source_ID,0)),"")</f>
        <v/>
      </c>
      <c r="D49" s="12">
        <f>IFERROR(INDEX(tbl_Source_MotivationResources,MATCH(A49,tbl_Source_Source_ID,0)),"")</f>
        <v/>
      </c>
      <c r="E49" s="12">
        <f>IFERROR(INDEX(tbl_Source_Targeting,MATCH(A49,tbl_Source_Source_ID,0)),"")</f>
        <v/>
      </c>
      <c r="F49" s="11" t="n"/>
      <c r="G49" s="11" t="n"/>
      <c r="H49" s="11" t="n"/>
    </row>
    <row r="50">
      <c r="A50" s="11" t="n"/>
      <c r="B50" s="12">
        <f>IFERROR(INDEX(tbl_Source_Label,MATCH(A50,tbl_Source_Source_ID,0)),"")</f>
        <v/>
      </c>
      <c r="C50" s="12">
        <f>IFERROR(INDEX(tbl_Source_Category,MATCH(A50,tbl_Source_Source_ID,0)),"")</f>
        <v/>
      </c>
      <c r="D50" s="12">
        <f>IFERROR(INDEX(tbl_Source_MotivationResources,MATCH(A50,tbl_Source_Source_ID,0)),"")</f>
        <v/>
      </c>
      <c r="E50" s="12">
        <f>IFERROR(INDEX(tbl_Source_Targeting,MATCH(A50,tbl_Source_Source_ID,0)),"")</f>
        <v/>
      </c>
      <c r="F50" s="11" t="n"/>
      <c r="G50" s="11" t="n"/>
      <c r="H50" s="11" t="n"/>
    </row>
    <row r="51">
      <c r="A51" s="11" t="n"/>
      <c r="B51" s="12">
        <f>IFERROR(INDEX(tbl_Source_Label,MATCH(A51,tbl_Source_Source_ID,0)),"")</f>
        <v/>
      </c>
      <c r="C51" s="12">
        <f>IFERROR(INDEX(tbl_Source_Category,MATCH(A51,tbl_Source_Source_ID,0)),"")</f>
        <v/>
      </c>
      <c r="D51" s="12">
        <f>IFERROR(INDEX(tbl_Source_MotivationResources,MATCH(A51,tbl_Source_Source_ID,0)),"")</f>
        <v/>
      </c>
      <c r="E51" s="12">
        <f>IFERROR(INDEX(tbl_Source_Targeting,MATCH(A51,tbl_Source_Source_ID,0)),"")</f>
        <v/>
      </c>
      <c r="F51" s="11" t="n"/>
      <c r="G51" s="11" t="n"/>
      <c r="H51" s="11" t="n"/>
    </row>
    <row r="52">
      <c r="A52" s="11" t="n"/>
      <c r="B52" s="12">
        <f>IFERROR(INDEX(tbl_Source_Label,MATCH(A52,tbl_Source_Source_ID,0)),"")</f>
        <v/>
      </c>
      <c r="C52" s="12">
        <f>IFERROR(INDEX(tbl_Source_Category,MATCH(A52,tbl_Source_Source_ID,0)),"")</f>
        <v/>
      </c>
      <c r="D52" s="12">
        <f>IFERROR(INDEX(tbl_Source_MotivationResources,MATCH(A52,tbl_Source_Source_ID,0)),"")</f>
        <v/>
      </c>
      <c r="E52" s="12">
        <f>IFERROR(INDEX(tbl_Source_Targeting,MATCH(A52,tbl_Source_Source_ID,0)),"")</f>
        <v/>
      </c>
      <c r="F52" s="11" t="n"/>
      <c r="G52" s="11" t="n"/>
      <c r="H52" s="11" t="n"/>
    </row>
    <row r="53">
      <c r="A53" s="11" t="n"/>
      <c r="B53" s="12">
        <f>IFERROR(INDEX(tbl_Source_Label,MATCH(A53,tbl_Source_Source_ID,0)),"")</f>
        <v/>
      </c>
      <c r="C53" s="12">
        <f>IFERROR(INDEX(tbl_Source_Category,MATCH(A53,tbl_Source_Source_ID,0)),"")</f>
        <v/>
      </c>
      <c r="D53" s="12">
        <f>IFERROR(INDEX(tbl_Source_MotivationResources,MATCH(A53,tbl_Source_Source_ID,0)),"")</f>
        <v/>
      </c>
      <c r="E53" s="12">
        <f>IFERROR(INDEX(tbl_Source_Targeting,MATCH(A53,tbl_Source_Source_ID,0)),"")</f>
        <v/>
      </c>
      <c r="F53" s="11" t="n"/>
      <c r="G53" s="11" t="n"/>
      <c r="H53" s="11" t="n"/>
    </row>
    <row r="54">
      <c r="A54" s="11" t="n"/>
      <c r="B54" s="12">
        <f>IFERROR(INDEX(tbl_Source_Label,MATCH(A54,tbl_Source_Source_ID,0)),"")</f>
        <v/>
      </c>
      <c r="C54" s="12">
        <f>IFERROR(INDEX(tbl_Source_Category,MATCH(A54,tbl_Source_Source_ID,0)),"")</f>
        <v/>
      </c>
      <c r="D54" s="12">
        <f>IFERROR(INDEX(tbl_Source_MotivationResources,MATCH(A54,tbl_Source_Source_ID,0)),"")</f>
        <v/>
      </c>
      <c r="E54" s="12">
        <f>IFERROR(INDEX(tbl_Source_Targeting,MATCH(A54,tbl_Source_Source_ID,0)),"")</f>
        <v/>
      </c>
      <c r="F54" s="11" t="n"/>
      <c r="G54" s="11" t="n"/>
      <c r="H54" s="11" t="n"/>
    </row>
    <row r="55">
      <c r="A55" s="11" t="n"/>
      <c r="B55" s="12">
        <f>IFERROR(INDEX(tbl_Source_Label,MATCH(A55,tbl_Source_Source_ID,0)),"")</f>
        <v/>
      </c>
      <c r="C55" s="12">
        <f>IFERROR(INDEX(tbl_Source_Category,MATCH(A55,tbl_Source_Source_ID,0)),"")</f>
        <v/>
      </c>
      <c r="D55" s="12">
        <f>IFERROR(INDEX(tbl_Source_MotivationResources,MATCH(A55,tbl_Source_Source_ID,0)),"")</f>
        <v/>
      </c>
      <c r="E55" s="12">
        <f>IFERROR(INDEX(tbl_Source_Targeting,MATCH(A55,tbl_Source_Source_ID,0)),"")</f>
        <v/>
      </c>
      <c r="F55" s="11" t="n"/>
      <c r="G55" s="11" t="n"/>
      <c r="H55" s="11" t="n"/>
    </row>
    <row r="56">
      <c r="A56" s="11" t="n"/>
      <c r="B56" s="12">
        <f>IFERROR(INDEX(tbl_Source_Label,MATCH(A56,tbl_Source_Source_ID,0)),"")</f>
        <v/>
      </c>
      <c r="C56" s="12">
        <f>IFERROR(INDEX(tbl_Source_Category,MATCH(A56,tbl_Source_Source_ID,0)),"")</f>
        <v/>
      </c>
      <c r="D56" s="12">
        <f>IFERROR(INDEX(tbl_Source_MotivationResources,MATCH(A56,tbl_Source_Source_ID,0)),"")</f>
        <v/>
      </c>
      <c r="E56" s="12">
        <f>IFERROR(INDEX(tbl_Source_Targeting,MATCH(A56,tbl_Source_Source_ID,0)),"")</f>
        <v/>
      </c>
      <c r="F56" s="11" t="n"/>
      <c r="G56" s="11" t="n"/>
      <c r="H56" s="11" t="n"/>
    </row>
    <row r="57">
      <c r="A57" s="11" t="n"/>
      <c r="B57" s="12">
        <f>IFERROR(INDEX(tbl_Source_Label,MATCH(A57,tbl_Source_Source_ID,0)),"")</f>
        <v/>
      </c>
      <c r="C57" s="12">
        <f>IFERROR(INDEX(tbl_Source_Category,MATCH(A57,tbl_Source_Source_ID,0)),"")</f>
        <v/>
      </c>
      <c r="D57" s="12">
        <f>IFERROR(INDEX(tbl_Source_MotivationResources,MATCH(A57,tbl_Source_Source_ID,0)),"")</f>
        <v/>
      </c>
      <c r="E57" s="12">
        <f>IFERROR(INDEX(tbl_Source_Targeting,MATCH(A57,tbl_Source_Source_ID,0)),"")</f>
        <v/>
      </c>
      <c r="F57" s="11" t="n"/>
      <c r="G57" s="11" t="n"/>
      <c r="H57" s="11" t="n"/>
    </row>
    <row r="58">
      <c r="A58" s="11" t="n"/>
      <c r="B58" s="12">
        <f>IFERROR(INDEX(tbl_Source_Label,MATCH(A58,tbl_Source_Source_ID,0)),"")</f>
        <v/>
      </c>
      <c r="C58" s="12">
        <f>IFERROR(INDEX(tbl_Source_Category,MATCH(A58,tbl_Source_Source_ID,0)),"")</f>
        <v/>
      </c>
      <c r="D58" s="12">
        <f>IFERROR(INDEX(tbl_Source_MotivationResources,MATCH(A58,tbl_Source_Source_ID,0)),"")</f>
        <v/>
      </c>
      <c r="E58" s="12">
        <f>IFERROR(INDEX(tbl_Source_Targeting,MATCH(A58,tbl_Source_Source_ID,0)),"")</f>
        <v/>
      </c>
      <c r="F58" s="11" t="n"/>
      <c r="G58" s="11" t="n"/>
      <c r="H58" s="11" t="n"/>
    </row>
    <row r="59">
      <c r="A59" s="11" t="n"/>
      <c r="B59" s="12">
        <f>IFERROR(INDEX(tbl_Source_Label,MATCH(A59,tbl_Source_Source_ID,0)),"")</f>
        <v/>
      </c>
      <c r="C59" s="12">
        <f>IFERROR(INDEX(tbl_Source_Category,MATCH(A59,tbl_Source_Source_ID,0)),"")</f>
        <v/>
      </c>
      <c r="D59" s="12">
        <f>IFERROR(INDEX(tbl_Source_MotivationResources,MATCH(A59,tbl_Source_Source_ID,0)),"")</f>
        <v/>
      </c>
      <c r="E59" s="12">
        <f>IFERROR(INDEX(tbl_Source_Targeting,MATCH(A59,tbl_Source_Source_ID,0)),"")</f>
        <v/>
      </c>
      <c r="F59" s="11" t="n"/>
      <c r="G59" s="11" t="n"/>
      <c r="H59" s="11" t="n"/>
    </row>
    <row r="60">
      <c r="A60" s="11" t="n"/>
      <c r="B60" s="12">
        <f>IFERROR(INDEX(tbl_Source_Label,MATCH(A60,tbl_Source_Source_ID,0)),"")</f>
        <v/>
      </c>
      <c r="C60" s="12">
        <f>IFERROR(INDEX(tbl_Source_Category,MATCH(A60,tbl_Source_Source_ID,0)),"")</f>
        <v/>
      </c>
      <c r="D60" s="12">
        <f>IFERROR(INDEX(tbl_Source_MotivationResources,MATCH(A60,tbl_Source_Source_ID,0)),"")</f>
        <v/>
      </c>
      <c r="E60" s="12">
        <f>IFERROR(INDEX(tbl_Source_Targeting,MATCH(A60,tbl_Source_Source_ID,0)),"")</f>
        <v/>
      </c>
      <c r="F60" s="11" t="n"/>
      <c r="G60" s="11" t="n"/>
      <c r="H60" s="11" t="n"/>
    </row>
    <row r="61">
      <c r="A61" s="11" t="n"/>
      <c r="B61" s="12">
        <f>IFERROR(INDEX(tbl_Source_Label,MATCH(A61,tbl_Source_Source_ID,0)),"")</f>
        <v/>
      </c>
      <c r="C61" s="12">
        <f>IFERROR(INDEX(tbl_Source_Category,MATCH(A61,tbl_Source_Source_ID,0)),"")</f>
        <v/>
      </c>
      <c r="D61" s="12">
        <f>IFERROR(INDEX(tbl_Source_MotivationResources,MATCH(A61,tbl_Source_Source_ID,0)),"")</f>
        <v/>
      </c>
      <c r="E61" s="12">
        <f>IFERROR(INDEX(tbl_Source_Targeting,MATCH(A61,tbl_Source_Source_ID,0)),"")</f>
        <v/>
      </c>
      <c r="F61" s="11" t="n"/>
      <c r="G61" s="11" t="n"/>
      <c r="H61" s="11" t="n"/>
    </row>
    <row r="62">
      <c r="A62" s="11" t="n"/>
      <c r="B62" s="12">
        <f>IFERROR(INDEX(tbl_Source_Label,MATCH(A62,tbl_Source_Source_ID,0)),"")</f>
        <v/>
      </c>
      <c r="C62" s="12">
        <f>IFERROR(INDEX(tbl_Source_Category,MATCH(A62,tbl_Source_Source_ID,0)),"")</f>
        <v/>
      </c>
      <c r="D62" s="12">
        <f>IFERROR(INDEX(tbl_Source_MotivationResources,MATCH(A62,tbl_Source_Source_ID,0)),"")</f>
        <v/>
      </c>
      <c r="E62" s="12">
        <f>IFERROR(INDEX(tbl_Source_Targeting,MATCH(A62,tbl_Source_Source_ID,0)),"")</f>
        <v/>
      </c>
      <c r="F62" s="11" t="n"/>
      <c r="G62" s="11" t="n"/>
      <c r="H62" s="11" t="n"/>
    </row>
    <row r="63">
      <c r="A63" s="11" t="n"/>
      <c r="B63" s="12">
        <f>IFERROR(INDEX(tbl_Source_Label,MATCH(A63,tbl_Source_Source_ID,0)),"")</f>
        <v/>
      </c>
      <c r="C63" s="12">
        <f>IFERROR(INDEX(tbl_Source_Category,MATCH(A63,tbl_Source_Source_ID,0)),"")</f>
        <v/>
      </c>
      <c r="D63" s="12">
        <f>IFERROR(INDEX(tbl_Source_MotivationResources,MATCH(A63,tbl_Source_Source_ID,0)),"")</f>
        <v/>
      </c>
      <c r="E63" s="12">
        <f>IFERROR(INDEX(tbl_Source_Targeting,MATCH(A63,tbl_Source_Source_ID,0)),"")</f>
        <v/>
      </c>
      <c r="F63" s="11" t="n"/>
      <c r="G63" s="11" t="n"/>
      <c r="H63" s="11" t="n"/>
    </row>
    <row r="64">
      <c r="A64" s="11" t="n"/>
      <c r="B64" s="12">
        <f>IFERROR(INDEX(tbl_Source_Label,MATCH(A64,tbl_Source_Source_ID,0)),"")</f>
        <v/>
      </c>
      <c r="C64" s="12">
        <f>IFERROR(INDEX(tbl_Source_Category,MATCH(A64,tbl_Source_Source_ID,0)),"")</f>
        <v/>
      </c>
      <c r="D64" s="12">
        <f>IFERROR(INDEX(tbl_Source_MotivationResources,MATCH(A64,tbl_Source_Source_ID,0)),"")</f>
        <v/>
      </c>
      <c r="E64" s="12">
        <f>IFERROR(INDEX(tbl_Source_Targeting,MATCH(A64,tbl_Source_Source_ID,0)),"")</f>
        <v/>
      </c>
      <c r="F64" s="11" t="n"/>
      <c r="G64" s="11" t="n"/>
      <c r="H64" s="11" t="n"/>
    </row>
    <row r="65">
      <c r="A65" s="11" t="n"/>
      <c r="B65" s="12">
        <f>IFERROR(INDEX(tbl_Source_Label,MATCH(A65,tbl_Source_Source_ID,0)),"")</f>
        <v/>
      </c>
      <c r="C65" s="12">
        <f>IFERROR(INDEX(tbl_Source_Category,MATCH(A65,tbl_Source_Source_ID,0)),"")</f>
        <v/>
      </c>
      <c r="D65" s="12">
        <f>IFERROR(INDEX(tbl_Source_MotivationResources,MATCH(A65,tbl_Source_Source_ID,0)),"")</f>
        <v/>
      </c>
      <c r="E65" s="12">
        <f>IFERROR(INDEX(tbl_Source_Targeting,MATCH(A65,tbl_Source_Source_ID,0)),"")</f>
        <v/>
      </c>
      <c r="F65" s="11" t="n"/>
      <c r="G65" s="11" t="n"/>
      <c r="H65" s="11" t="n"/>
    </row>
    <row r="66">
      <c r="A66" s="11" t="n"/>
      <c r="B66" s="12">
        <f>IFERROR(INDEX(tbl_Source_Label,MATCH(A66,tbl_Source_Source_ID,0)),"")</f>
        <v/>
      </c>
      <c r="C66" s="12">
        <f>IFERROR(INDEX(tbl_Source_Category,MATCH(A66,tbl_Source_Source_ID,0)),"")</f>
        <v/>
      </c>
      <c r="D66" s="12">
        <f>IFERROR(INDEX(tbl_Source_MotivationResources,MATCH(A66,tbl_Source_Source_ID,0)),"")</f>
        <v/>
      </c>
      <c r="E66" s="12">
        <f>IFERROR(INDEX(tbl_Source_Targeting,MATCH(A66,tbl_Source_Source_ID,0)),"")</f>
        <v/>
      </c>
      <c r="F66" s="11" t="n"/>
      <c r="G66" s="11" t="n"/>
      <c r="H66" s="11" t="n"/>
    </row>
    <row r="67">
      <c r="A67" s="11" t="n"/>
      <c r="B67" s="12">
        <f>IFERROR(INDEX(tbl_Source_Label,MATCH(A67,tbl_Source_Source_ID,0)),"")</f>
        <v/>
      </c>
      <c r="C67" s="12">
        <f>IFERROR(INDEX(tbl_Source_Category,MATCH(A67,tbl_Source_Source_ID,0)),"")</f>
        <v/>
      </c>
      <c r="D67" s="12">
        <f>IFERROR(INDEX(tbl_Source_MotivationResources,MATCH(A67,tbl_Source_Source_ID,0)),"")</f>
        <v/>
      </c>
      <c r="E67" s="12">
        <f>IFERROR(INDEX(tbl_Source_Targeting,MATCH(A67,tbl_Source_Source_ID,0)),"")</f>
        <v/>
      </c>
      <c r="F67" s="11" t="n"/>
      <c r="G67" s="11" t="n"/>
      <c r="H67" s="11" t="n"/>
    </row>
    <row r="68">
      <c r="A68" s="11" t="n"/>
      <c r="B68" s="12">
        <f>IFERROR(INDEX(tbl_Source_Label,MATCH(A68,tbl_Source_Source_ID,0)),"")</f>
        <v/>
      </c>
      <c r="C68" s="12">
        <f>IFERROR(INDEX(tbl_Source_Category,MATCH(A68,tbl_Source_Source_ID,0)),"")</f>
        <v/>
      </c>
      <c r="D68" s="12">
        <f>IFERROR(INDEX(tbl_Source_MotivationResources,MATCH(A68,tbl_Source_Source_ID,0)),"")</f>
        <v/>
      </c>
      <c r="E68" s="12">
        <f>IFERROR(INDEX(tbl_Source_Targeting,MATCH(A68,tbl_Source_Source_ID,0)),"")</f>
        <v/>
      </c>
      <c r="F68" s="11" t="n"/>
      <c r="G68" s="11" t="n"/>
      <c r="H68" s="11" t="n"/>
    </row>
    <row r="69">
      <c r="A69" s="11" t="n"/>
      <c r="B69" s="12">
        <f>IFERROR(INDEX(tbl_Source_Label,MATCH(A69,tbl_Source_Source_ID,0)),"")</f>
        <v/>
      </c>
      <c r="C69" s="12">
        <f>IFERROR(INDEX(tbl_Source_Category,MATCH(A69,tbl_Source_Source_ID,0)),"")</f>
        <v/>
      </c>
      <c r="D69" s="12">
        <f>IFERROR(INDEX(tbl_Source_MotivationResources,MATCH(A69,tbl_Source_Source_ID,0)),"")</f>
        <v/>
      </c>
      <c r="E69" s="12">
        <f>IFERROR(INDEX(tbl_Source_Targeting,MATCH(A69,tbl_Source_Source_ID,0)),"")</f>
        <v/>
      </c>
      <c r="F69" s="11" t="n"/>
      <c r="G69" s="11" t="n"/>
      <c r="H69" s="11" t="n"/>
    </row>
    <row r="70">
      <c r="A70" s="11" t="n"/>
      <c r="B70" s="12">
        <f>IFERROR(INDEX(tbl_Source_Label,MATCH(A70,tbl_Source_Source_ID,0)),"")</f>
        <v/>
      </c>
      <c r="C70" s="12">
        <f>IFERROR(INDEX(tbl_Source_Category,MATCH(A70,tbl_Source_Source_ID,0)),"")</f>
        <v/>
      </c>
      <c r="D70" s="12">
        <f>IFERROR(INDEX(tbl_Source_MotivationResources,MATCH(A70,tbl_Source_Source_ID,0)),"")</f>
        <v/>
      </c>
      <c r="E70" s="12">
        <f>IFERROR(INDEX(tbl_Source_Targeting,MATCH(A70,tbl_Source_Source_ID,0)),"")</f>
        <v/>
      </c>
      <c r="F70" s="11" t="n"/>
      <c r="G70" s="11" t="n"/>
      <c r="H70" s="11" t="n"/>
    </row>
    <row r="71">
      <c r="A71" s="11" t="n"/>
      <c r="B71" s="12">
        <f>IFERROR(INDEX(tbl_Source_Label,MATCH(A71,tbl_Source_Source_ID,0)),"")</f>
        <v/>
      </c>
      <c r="C71" s="12">
        <f>IFERROR(INDEX(tbl_Source_Category,MATCH(A71,tbl_Source_Source_ID,0)),"")</f>
        <v/>
      </c>
      <c r="D71" s="12">
        <f>IFERROR(INDEX(tbl_Source_MotivationResources,MATCH(A71,tbl_Source_Source_ID,0)),"")</f>
        <v/>
      </c>
      <c r="E71" s="12">
        <f>IFERROR(INDEX(tbl_Source_Targeting,MATCH(A71,tbl_Source_Source_ID,0)),"")</f>
        <v/>
      </c>
      <c r="F71" s="11" t="n"/>
      <c r="G71" s="11" t="n"/>
      <c r="H71" s="11" t="n"/>
    </row>
    <row r="72">
      <c r="A72" s="11" t="n"/>
      <c r="B72" s="12">
        <f>IFERROR(INDEX(tbl_Source_Label,MATCH(A72,tbl_Source_Source_ID,0)),"")</f>
        <v/>
      </c>
      <c r="C72" s="12">
        <f>IFERROR(INDEX(tbl_Source_Category,MATCH(A72,tbl_Source_Source_ID,0)),"")</f>
        <v/>
      </c>
      <c r="D72" s="12">
        <f>IFERROR(INDEX(tbl_Source_MotivationResources,MATCH(A72,tbl_Source_Source_ID,0)),"")</f>
        <v/>
      </c>
      <c r="E72" s="12">
        <f>IFERROR(INDEX(tbl_Source_Targeting,MATCH(A72,tbl_Source_Source_ID,0)),"")</f>
        <v/>
      </c>
      <c r="F72" s="11" t="n"/>
      <c r="G72" s="11" t="n"/>
      <c r="H72" s="11" t="n"/>
    </row>
    <row r="73">
      <c r="A73" s="11" t="n"/>
      <c r="B73" s="12">
        <f>IFERROR(INDEX(tbl_Source_Label,MATCH(A73,tbl_Source_Source_ID,0)),"")</f>
        <v/>
      </c>
      <c r="C73" s="12">
        <f>IFERROR(INDEX(tbl_Source_Category,MATCH(A73,tbl_Source_Source_ID,0)),"")</f>
        <v/>
      </c>
      <c r="D73" s="12">
        <f>IFERROR(INDEX(tbl_Source_MotivationResources,MATCH(A73,tbl_Source_Source_ID,0)),"")</f>
        <v/>
      </c>
      <c r="E73" s="12">
        <f>IFERROR(INDEX(tbl_Source_Targeting,MATCH(A73,tbl_Source_Source_ID,0)),"")</f>
        <v/>
      </c>
      <c r="F73" s="11" t="n"/>
      <c r="G73" s="11" t="n"/>
      <c r="H73" s="11" t="n"/>
    </row>
    <row r="74">
      <c r="A74" s="11" t="n"/>
      <c r="B74" s="12">
        <f>IFERROR(INDEX(tbl_Source_Label,MATCH(A74,tbl_Source_Source_ID,0)),"")</f>
        <v/>
      </c>
      <c r="C74" s="12">
        <f>IFERROR(INDEX(tbl_Source_Category,MATCH(A74,tbl_Source_Source_ID,0)),"")</f>
        <v/>
      </c>
      <c r="D74" s="12">
        <f>IFERROR(INDEX(tbl_Source_MotivationResources,MATCH(A74,tbl_Source_Source_ID,0)),"")</f>
        <v/>
      </c>
      <c r="E74" s="12">
        <f>IFERROR(INDEX(tbl_Source_Targeting,MATCH(A74,tbl_Source_Source_ID,0)),"")</f>
        <v/>
      </c>
      <c r="F74" s="11" t="n"/>
      <c r="G74" s="11" t="n"/>
      <c r="H74" s="11" t="n"/>
    </row>
    <row r="75">
      <c r="A75" s="11" t="n"/>
      <c r="B75" s="12">
        <f>IFERROR(INDEX(tbl_Source_Label,MATCH(A75,tbl_Source_Source_ID,0)),"")</f>
        <v/>
      </c>
      <c r="C75" s="12">
        <f>IFERROR(INDEX(tbl_Source_Category,MATCH(A75,tbl_Source_Source_ID,0)),"")</f>
        <v/>
      </c>
      <c r="D75" s="12">
        <f>IFERROR(INDEX(tbl_Source_MotivationResources,MATCH(A75,tbl_Source_Source_ID,0)),"")</f>
        <v/>
      </c>
      <c r="E75" s="12">
        <f>IFERROR(INDEX(tbl_Source_Targeting,MATCH(A75,tbl_Source_Source_ID,0)),"")</f>
        <v/>
      </c>
      <c r="F75" s="11" t="n"/>
      <c r="G75" s="11" t="n"/>
      <c r="H75" s="11" t="n"/>
    </row>
    <row r="76">
      <c r="A76" s="11" t="n"/>
      <c r="B76" s="12">
        <f>IFERROR(INDEX(tbl_Source_Label,MATCH(A76,tbl_Source_Source_ID,0)),"")</f>
        <v/>
      </c>
      <c r="C76" s="12">
        <f>IFERROR(INDEX(tbl_Source_Category,MATCH(A76,tbl_Source_Source_ID,0)),"")</f>
        <v/>
      </c>
      <c r="D76" s="12">
        <f>IFERROR(INDEX(tbl_Source_MotivationResources,MATCH(A76,tbl_Source_Source_ID,0)),"")</f>
        <v/>
      </c>
      <c r="E76" s="12">
        <f>IFERROR(INDEX(tbl_Source_Targeting,MATCH(A76,tbl_Source_Source_ID,0)),"")</f>
        <v/>
      </c>
      <c r="F76" s="11" t="n"/>
      <c r="G76" s="11" t="n"/>
      <c r="H76" s="11" t="n"/>
    </row>
    <row r="77">
      <c r="A77" s="11" t="n"/>
      <c r="B77" s="12">
        <f>IFERROR(INDEX(tbl_Source_Label,MATCH(A77,tbl_Source_Source_ID,0)),"")</f>
        <v/>
      </c>
      <c r="C77" s="12">
        <f>IFERROR(INDEX(tbl_Source_Category,MATCH(A77,tbl_Source_Source_ID,0)),"")</f>
        <v/>
      </c>
      <c r="D77" s="12">
        <f>IFERROR(INDEX(tbl_Source_MotivationResources,MATCH(A77,tbl_Source_Source_ID,0)),"")</f>
        <v/>
      </c>
      <c r="E77" s="12">
        <f>IFERROR(INDEX(tbl_Source_Targeting,MATCH(A77,tbl_Source_Source_ID,0)),"")</f>
        <v/>
      </c>
      <c r="F77" s="11" t="n"/>
      <c r="G77" s="11" t="n"/>
      <c r="H77" s="11" t="n"/>
    </row>
    <row r="78">
      <c r="A78" s="11" t="n"/>
      <c r="B78" s="12">
        <f>IFERROR(INDEX(tbl_Source_Label,MATCH(A78,tbl_Source_Source_ID,0)),"")</f>
        <v/>
      </c>
      <c r="C78" s="12">
        <f>IFERROR(INDEX(tbl_Source_Category,MATCH(A78,tbl_Source_Source_ID,0)),"")</f>
        <v/>
      </c>
      <c r="D78" s="12">
        <f>IFERROR(INDEX(tbl_Source_MotivationResources,MATCH(A78,tbl_Source_Source_ID,0)),"")</f>
        <v/>
      </c>
      <c r="E78" s="12">
        <f>IFERROR(INDEX(tbl_Source_Targeting,MATCH(A78,tbl_Source_Source_ID,0)),"")</f>
        <v/>
      </c>
      <c r="F78" s="11" t="n"/>
      <c r="G78" s="11" t="n"/>
      <c r="H78" s="11" t="n"/>
    </row>
    <row r="79">
      <c r="A79" s="11" t="n"/>
      <c r="B79" s="12">
        <f>IFERROR(INDEX(tbl_Source_Label,MATCH(A79,tbl_Source_Source_ID,0)),"")</f>
        <v/>
      </c>
      <c r="C79" s="12">
        <f>IFERROR(INDEX(tbl_Source_Category,MATCH(A79,tbl_Source_Source_ID,0)),"")</f>
        <v/>
      </c>
      <c r="D79" s="12">
        <f>IFERROR(INDEX(tbl_Source_MotivationResources,MATCH(A79,tbl_Source_Source_ID,0)),"")</f>
        <v/>
      </c>
      <c r="E79" s="12">
        <f>IFERROR(INDEX(tbl_Source_Targeting,MATCH(A79,tbl_Source_Source_ID,0)),"")</f>
        <v/>
      </c>
      <c r="F79" s="11" t="n"/>
      <c r="G79" s="11" t="n"/>
      <c r="H79" s="11" t="n"/>
    </row>
    <row r="80">
      <c r="A80" s="11" t="n"/>
      <c r="B80" s="12">
        <f>IFERROR(INDEX(tbl_Source_Label,MATCH(A80,tbl_Source_Source_ID,0)),"")</f>
        <v/>
      </c>
      <c r="C80" s="12">
        <f>IFERROR(INDEX(tbl_Source_Category,MATCH(A80,tbl_Source_Source_ID,0)),"")</f>
        <v/>
      </c>
      <c r="D80" s="12">
        <f>IFERROR(INDEX(tbl_Source_MotivationResources,MATCH(A80,tbl_Source_Source_ID,0)),"")</f>
        <v/>
      </c>
      <c r="E80" s="12">
        <f>IFERROR(INDEX(tbl_Source_Targeting,MATCH(A80,tbl_Source_Source_ID,0)),"")</f>
        <v/>
      </c>
      <c r="F80" s="11" t="n"/>
      <c r="G80" s="11" t="n"/>
      <c r="H80" s="11" t="n"/>
    </row>
    <row r="81">
      <c r="A81" s="11" t="n"/>
      <c r="B81" s="12">
        <f>IFERROR(INDEX(tbl_Source_Label,MATCH(A81,tbl_Source_Source_ID,0)),"")</f>
        <v/>
      </c>
      <c r="C81" s="12">
        <f>IFERROR(INDEX(tbl_Source_Category,MATCH(A81,tbl_Source_Source_ID,0)),"")</f>
        <v/>
      </c>
      <c r="D81" s="12">
        <f>IFERROR(INDEX(tbl_Source_MotivationResources,MATCH(A81,tbl_Source_Source_ID,0)),"")</f>
        <v/>
      </c>
      <c r="E81" s="12">
        <f>IFERROR(INDEX(tbl_Source_Targeting,MATCH(A81,tbl_Source_Source_ID,0)),"")</f>
        <v/>
      </c>
      <c r="F81" s="11" t="n"/>
      <c r="G81" s="11" t="n"/>
      <c r="H81" s="11" t="n"/>
    </row>
    <row r="82">
      <c r="A82" s="11" t="n"/>
      <c r="B82" s="12">
        <f>IFERROR(INDEX(tbl_Source_Label,MATCH(A82,tbl_Source_Source_ID,0)),"")</f>
        <v/>
      </c>
      <c r="C82" s="12">
        <f>IFERROR(INDEX(tbl_Source_Category,MATCH(A82,tbl_Source_Source_ID,0)),"")</f>
        <v/>
      </c>
      <c r="D82" s="12">
        <f>IFERROR(INDEX(tbl_Source_MotivationResources,MATCH(A82,tbl_Source_Source_ID,0)),"")</f>
        <v/>
      </c>
      <c r="E82" s="12">
        <f>IFERROR(INDEX(tbl_Source_Targeting,MATCH(A82,tbl_Source_Source_ID,0)),"")</f>
        <v/>
      </c>
      <c r="F82" s="11" t="n"/>
      <c r="G82" s="11" t="n"/>
      <c r="H82" s="11" t="n"/>
    </row>
    <row r="83">
      <c r="A83" s="11" t="n"/>
      <c r="B83" s="12">
        <f>IFERROR(INDEX(tbl_Source_Label,MATCH(A83,tbl_Source_Source_ID,0)),"")</f>
        <v/>
      </c>
      <c r="C83" s="12">
        <f>IFERROR(INDEX(tbl_Source_Category,MATCH(A83,tbl_Source_Source_ID,0)),"")</f>
        <v/>
      </c>
      <c r="D83" s="12">
        <f>IFERROR(INDEX(tbl_Source_MotivationResources,MATCH(A83,tbl_Source_Source_ID,0)),"")</f>
        <v/>
      </c>
      <c r="E83" s="12">
        <f>IFERROR(INDEX(tbl_Source_Targeting,MATCH(A83,tbl_Source_Source_ID,0)),"")</f>
        <v/>
      </c>
      <c r="F83" s="11" t="n"/>
      <c r="G83" s="11" t="n"/>
      <c r="H83" s="11" t="n"/>
    </row>
    <row r="84">
      <c r="A84" s="11" t="n"/>
      <c r="B84" s="12">
        <f>IFERROR(INDEX(tbl_Source_Label,MATCH(A84,tbl_Source_Source_ID,0)),"")</f>
        <v/>
      </c>
      <c r="C84" s="12">
        <f>IFERROR(INDEX(tbl_Source_Category,MATCH(A84,tbl_Source_Source_ID,0)),"")</f>
        <v/>
      </c>
      <c r="D84" s="12">
        <f>IFERROR(INDEX(tbl_Source_MotivationResources,MATCH(A84,tbl_Source_Source_ID,0)),"")</f>
        <v/>
      </c>
      <c r="E84" s="12">
        <f>IFERROR(INDEX(tbl_Source_Targeting,MATCH(A84,tbl_Source_Source_ID,0)),"")</f>
        <v/>
      </c>
      <c r="F84" s="11" t="n"/>
      <c r="G84" s="11" t="n"/>
      <c r="H84" s="11" t="n"/>
    </row>
    <row r="85">
      <c r="A85" s="11" t="n"/>
      <c r="B85" s="12">
        <f>IFERROR(INDEX(tbl_Source_Label,MATCH(A85,tbl_Source_Source_ID,0)),"")</f>
        <v/>
      </c>
      <c r="C85" s="12">
        <f>IFERROR(INDEX(tbl_Source_Category,MATCH(A85,tbl_Source_Source_ID,0)),"")</f>
        <v/>
      </c>
      <c r="D85" s="12">
        <f>IFERROR(INDEX(tbl_Source_MotivationResources,MATCH(A85,tbl_Source_Source_ID,0)),"")</f>
        <v/>
      </c>
      <c r="E85" s="12">
        <f>IFERROR(INDEX(tbl_Source_Targeting,MATCH(A85,tbl_Source_Source_ID,0)),"")</f>
        <v/>
      </c>
      <c r="F85" s="11" t="n"/>
      <c r="G85" s="11" t="n"/>
      <c r="H85" s="11" t="n"/>
    </row>
    <row r="86">
      <c r="A86" s="11" t="n"/>
      <c r="B86" s="12">
        <f>IFERROR(INDEX(tbl_Source_Label,MATCH(A86,tbl_Source_Source_ID,0)),"")</f>
        <v/>
      </c>
      <c r="C86" s="12">
        <f>IFERROR(INDEX(tbl_Source_Category,MATCH(A86,tbl_Source_Source_ID,0)),"")</f>
        <v/>
      </c>
      <c r="D86" s="12">
        <f>IFERROR(INDEX(tbl_Source_MotivationResources,MATCH(A86,tbl_Source_Source_ID,0)),"")</f>
        <v/>
      </c>
      <c r="E86" s="12">
        <f>IFERROR(INDEX(tbl_Source_Targeting,MATCH(A86,tbl_Source_Source_ID,0)),"")</f>
        <v/>
      </c>
      <c r="F86" s="11" t="n"/>
      <c r="G86" s="11" t="n"/>
      <c r="H86" s="11" t="n"/>
    </row>
    <row r="87">
      <c r="A87" s="11" t="n"/>
      <c r="B87" s="12">
        <f>IFERROR(INDEX(tbl_Source_Label,MATCH(A87,tbl_Source_Source_ID,0)),"")</f>
        <v/>
      </c>
      <c r="C87" s="12">
        <f>IFERROR(INDEX(tbl_Source_Category,MATCH(A87,tbl_Source_Source_ID,0)),"")</f>
        <v/>
      </c>
      <c r="D87" s="12">
        <f>IFERROR(INDEX(tbl_Source_MotivationResources,MATCH(A87,tbl_Source_Source_ID,0)),"")</f>
        <v/>
      </c>
      <c r="E87" s="12">
        <f>IFERROR(INDEX(tbl_Source_Targeting,MATCH(A87,tbl_Source_Source_ID,0)),"")</f>
        <v/>
      </c>
      <c r="F87" s="11" t="n"/>
      <c r="G87" s="11" t="n"/>
      <c r="H87" s="11" t="n"/>
    </row>
    <row r="88">
      <c r="A88" s="11" t="n"/>
      <c r="B88" s="12">
        <f>IFERROR(INDEX(tbl_Source_Label,MATCH(A88,tbl_Source_Source_ID,0)),"")</f>
        <v/>
      </c>
      <c r="C88" s="12">
        <f>IFERROR(INDEX(tbl_Source_Category,MATCH(A88,tbl_Source_Source_ID,0)),"")</f>
        <v/>
      </c>
      <c r="D88" s="12">
        <f>IFERROR(INDEX(tbl_Source_MotivationResources,MATCH(A88,tbl_Source_Source_ID,0)),"")</f>
        <v/>
      </c>
      <c r="E88" s="12">
        <f>IFERROR(INDEX(tbl_Source_Targeting,MATCH(A88,tbl_Source_Source_ID,0)),"")</f>
        <v/>
      </c>
      <c r="F88" s="11" t="n"/>
      <c r="G88" s="11" t="n"/>
      <c r="H88" s="11" t="n"/>
    </row>
    <row r="89">
      <c r="A89" s="11" t="n"/>
      <c r="B89" s="12">
        <f>IFERROR(INDEX(tbl_Source_Label,MATCH(A89,tbl_Source_Source_ID,0)),"")</f>
        <v/>
      </c>
      <c r="C89" s="12">
        <f>IFERROR(INDEX(tbl_Source_Category,MATCH(A89,tbl_Source_Source_ID,0)),"")</f>
        <v/>
      </c>
      <c r="D89" s="12">
        <f>IFERROR(INDEX(tbl_Source_MotivationResources,MATCH(A89,tbl_Source_Source_ID,0)),"")</f>
        <v/>
      </c>
      <c r="E89" s="12">
        <f>IFERROR(INDEX(tbl_Source_Targeting,MATCH(A89,tbl_Source_Source_ID,0)),"")</f>
        <v/>
      </c>
      <c r="F89" s="11" t="n"/>
      <c r="G89" s="11" t="n"/>
      <c r="H89" s="11" t="n"/>
    </row>
    <row r="90">
      <c r="A90" s="11" t="n"/>
      <c r="B90" s="12">
        <f>IFERROR(INDEX(tbl_Source_Label,MATCH(A90,tbl_Source_Source_ID,0)),"")</f>
        <v/>
      </c>
      <c r="C90" s="12">
        <f>IFERROR(INDEX(tbl_Source_Category,MATCH(A90,tbl_Source_Source_ID,0)),"")</f>
        <v/>
      </c>
      <c r="D90" s="12">
        <f>IFERROR(INDEX(tbl_Source_MotivationResources,MATCH(A90,tbl_Source_Source_ID,0)),"")</f>
        <v/>
      </c>
      <c r="E90" s="12">
        <f>IFERROR(INDEX(tbl_Source_Targeting,MATCH(A90,tbl_Source_Source_ID,0)),"")</f>
        <v/>
      </c>
      <c r="F90" s="11" t="n"/>
      <c r="G90" s="11" t="n"/>
      <c r="H90" s="11" t="n"/>
    </row>
    <row r="91">
      <c r="A91" s="11" t="n"/>
      <c r="B91" s="12">
        <f>IFERROR(INDEX(tbl_Source_Label,MATCH(A91,tbl_Source_Source_ID,0)),"")</f>
        <v/>
      </c>
      <c r="C91" s="12">
        <f>IFERROR(INDEX(tbl_Source_Category,MATCH(A91,tbl_Source_Source_ID,0)),"")</f>
        <v/>
      </c>
      <c r="D91" s="12">
        <f>IFERROR(INDEX(tbl_Source_MotivationResources,MATCH(A91,tbl_Source_Source_ID,0)),"")</f>
        <v/>
      </c>
      <c r="E91" s="12">
        <f>IFERROR(INDEX(tbl_Source_Targeting,MATCH(A91,tbl_Source_Source_ID,0)),"")</f>
        <v/>
      </c>
      <c r="F91" s="11" t="n"/>
      <c r="G91" s="11" t="n"/>
      <c r="H91" s="11" t="n"/>
    </row>
    <row r="92">
      <c r="A92" s="11" t="n"/>
      <c r="B92" s="12">
        <f>IFERROR(INDEX(tbl_Source_Label,MATCH(A92,tbl_Source_Source_ID,0)),"")</f>
        <v/>
      </c>
      <c r="C92" s="12">
        <f>IFERROR(INDEX(tbl_Source_Category,MATCH(A92,tbl_Source_Source_ID,0)),"")</f>
        <v/>
      </c>
      <c r="D92" s="12">
        <f>IFERROR(INDEX(tbl_Source_MotivationResources,MATCH(A92,tbl_Source_Source_ID,0)),"")</f>
        <v/>
      </c>
      <c r="E92" s="12">
        <f>IFERROR(INDEX(tbl_Source_Targeting,MATCH(A92,tbl_Source_Source_ID,0)),"")</f>
        <v/>
      </c>
      <c r="F92" s="11" t="n"/>
      <c r="G92" s="11" t="n"/>
      <c r="H92" s="11" t="n"/>
    </row>
    <row r="93">
      <c r="A93" s="11" t="n"/>
      <c r="B93" s="12">
        <f>IFERROR(INDEX(tbl_Source_Label,MATCH(A93,tbl_Source_Source_ID,0)),"")</f>
        <v/>
      </c>
      <c r="C93" s="12">
        <f>IFERROR(INDEX(tbl_Source_Category,MATCH(A93,tbl_Source_Source_ID,0)),"")</f>
        <v/>
      </c>
      <c r="D93" s="12">
        <f>IFERROR(INDEX(tbl_Source_MotivationResources,MATCH(A93,tbl_Source_Source_ID,0)),"")</f>
        <v/>
      </c>
      <c r="E93" s="12">
        <f>IFERROR(INDEX(tbl_Source_Targeting,MATCH(A93,tbl_Source_Source_ID,0)),"")</f>
        <v/>
      </c>
      <c r="F93" s="11" t="n"/>
      <c r="G93" s="11" t="n"/>
      <c r="H93" s="11" t="n"/>
    </row>
    <row r="94">
      <c r="A94" s="11" t="n"/>
      <c r="B94" s="12">
        <f>IFERROR(INDEX(tbl_Source_Label,MATCH(A94,tbl_Source_Source_ID,0)),"")</f>
        <v/>
      </c>
      <c r="C94" s="12">
        <f>IFERROR(INDEX(tbl_Source_Category,MATCH(A94,tbl_Source_Source_ID,0)),"")</f>
        <v/>
      </c>
      <c r="D94" s="12">
        <f>IFERROR(INDEX(tbl_Source_MotivationResources,MATCH(A94,tbl_Source_Source_ID,0)),"")</f>
        <v/>
      </c>
      <c r="E94" s="12">
        <f>IFERROR(INDEX(tbl_Source_Targeting,MATCH(A94,tbl_Source_Source_ID,0)),"")</f>
        <v/>
      </c>
      <c r="F94" s="11" t="n"/>
      <c r="G94" s="11" t="n"/>
      <c r="H94" s="11" t="n"/>
    </row>
    <row r="95">
      <c r="A95" s="11" t="n"/>
      <c r="B95" s="12">
        <f>IFERROR(INDEX(tbl_Source_Label,MATCH(A95,tbl_Source_Source_ID,0)),"")</f>
        <v/>
      </c>
      <c r="C95" s="12">
        <f>IFERROR(INDEX(tbl_Source_Category,MATCH(A95,tbl_Source_Source_ID,0)),"")</f>
        <v/>
      </c>
      <c r="D95" s="12">
        <f>IFERROR(INDEX(tbl_Source_MotivationResources,MATCH(A95,tbl_Source_Source_ID,0)),"")</f>
        <v/>
      </c>
      <c r="E95" s="12">
        <f>IFERROR(INDEX(tbl_Source_Targeting,MATCH(A95,tbl_Source_Source_ID,0)),"")</f>
        <v/>
      </c>
      <c r="F95" s="11" t="n"/>
      <c r="G95" s="11" t="n"/>
      <c r="H95" s="11" t="n"/>
    </row>
    <row r="96">
      <c r="A96" s="11" t="n"/>
      <c r="B96" s="12">
        <f>IFERROR(INDEX(tbl_Source_Label,MATCH(A96,tbl_Source_Source_ID,0)),"")</f>
        <v/>
      </c>
      <c r="C96" s="12">
        <f>IFERROR(INDEX(tbl_Source_Category,MATCH(A96,tbl_Source_Source_ID,0)),"")</f>
        <v/>
      </c>
      <c r="D96" s="12">
        <f>IFERROR(INDEX(tbl_Source_MotivationResources,MATCH(A96,tbl_Source_Source_ID,0)),"")</f>
        <v/>
      </c>
      <c r="E96" s="12">
        <f>IFERROR(INDEX(tbl_Source_Targeting,MATCH(A96,tbl_Source_Source_ID,0)),"")</f>
        <v/>
      </c>
      <c r="F96" s="11" t="n"/>
      <c r="G96" s="11" t="n"/>
      <c r="H96" s="11" t="n"/>
    </row>
    <row r="97">
      <c r="A97" s="11" t="n"/>
      <c r="B97" s="12">
        <f>IFERROR(INDEX(tbl_Source_Label,MATCH(A97,tbl_Source_Source_ID,0)),"")</f>
        <v/>
      </c>
      <c r="C97" s="12">
        <f>IFERROR(INDEX(tbl_Source_Category,MATCH(A97,tbl_Source_Source_ID,0)),"")</f>
        <v/>
      </c>
      <c r="D97" s="12">
        <f>IFERROR(INDEX(tbl_Source_MotivationResources,MATCH(A97,tbl_Source_Source_ID,0)),"")</f>
        <v/>
      </c>
      <c r="E97" s="12">
        <f>IFERROR(INDEX(tbl_Source_Targeting,MATCH(A97,tbl_Source_Source_ID,0)),"")</f>
        <v/>
      </c>
      <c r="F97" s="11" t="n"/>
      <c r="G97" s="11" t="n"/>
      <c r="H97" s="11" t="n"/>
    </row>
    <row r="98">
      <c r="A98" s="11" t="n"/>
      <c r="B98" s="12">
        <f>IFERROR(INDEX(tbl_Source_Label,MATCH(A98,tbl_Source_Source_ID,0)),"")</f>
        <v/>
      </c>
      <c r="C98" s="12">
        <f>IFERROR(INDEX(tbl_Source_Category,MATCH(A98,tbl_Source_Source_ID,0)),"")</f>
        <v/>
      </c>
      <c r="D98" s="12">
        <f>IFERROR(INDEX(tbl_Source_MotivationResources,MATCH(A98,tbl_Source_Source_ID,0)),"")</f>
        <v/>
      </c>
      <c r="E98" s="12">
        <f>IFERROR(INDEX(tbl_Source_Targeting,MATCH(A98,tbl_Source_Source_ID,0)),"")</f>
        <v/>
      </c>
      <c r="F98" s="11" t="n"/>
      <c r="G98" s="11" t="n"/>
      <c r="H98" s="11" t="n"/>
    </row>
    <row r="99">
      <c r="A99" s="11" t="n"/>
      <c r="B99" s="12">
        <f>IFERROR(INDEX(tbl_Source_Label,MATCH(A99,tbl_Source_Source_ID,0)),"")</f>
        <v/>
      </c>
      <c r="C99" s="12">
        <f>IFERROR(INDEX(tbl_Source_Category,MATCH(A99,tbl_Source_Source_ID,0)),"")</f>
        <v/>
      </c>
      <c r="D99" s="12">
        <f>IFERROR(INDEX(tbl_Source_MotivationResources,MATCH(A99,tbl_Source_Source_ID,0)),"")</f>
        <v/>
      </c>
      <c r="E99" s="12">
        <f>IFERROR(INDEX(tbl_Source_Targeting,MATCH(A99,tbl_Source_Source_ID,0)),"")</f>
        <v/>
      </c>
      <c r="F99" s="11" t="n"/>
      <c r="G99" s="11" t="n"/>
      <c r="H99" s="11" t="n"/>
    </row>
    <row r="100">
      <c r="A100" s="11" t="n"/>
      <c r="B100" s="12">
        <f>IFERROR(INDEX(tbl_Source_Label,MATCH(A100,tbl_Source_Source_ID,0)),"")</f>
        <v/>
      </c>
      <c r="C100" s="12">
        <f>IFERROR(INDEX(tbl_Source_Category,MATCH(A100,tbl_Source_Source_ID,0)),"")</f>
        <v/>
      </c>
      <c r="D100" s="12">
        <f>IFERROR(INDEX(tbl_Source_MotivationResources,MATCH(A100,tbl_Source_Source_ID,0)),"")</f>
        <v/>
      </c>
      <c r="E100" s="12">
        <f>IFERROR(INDEX(tbl_Source_Targeting,MATCH(A100,tbl_Source_Source_ID,0)),"")</f>
        <v/>
      </c>
      <c r="F100" s="11" t="n"/>
      <c r="G100" s="11" t="n"/>
      <c r="H100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dataValidations count="5">
    <dataValidation sqref="A2:A1000" showDropDown="0" showInputMessage="0" showErrorMessage="0" allowBlank="1" type="list">
      <formula1>=Source_ID</formula1>
    </dataValidation>
    <dataValidation sqref="F2:F1000" showDropDown="0" showInputMessage="0" showErrorMessage="0" allowBlank="1" type="list">
      <formula1>=Gravite</formula1>
    </dataValidation>
    <dataValidation sqref="G2:G1000" showDropDown="0" showInputMessage="0" showErrorMessage="0" allowBlank="1" type="list">
      <formula1>=Gravite</formula1>
    </dataValidation>
    <dataValidation sqref="F2:F1000" showDropDown="1" showInputMessage="1" showErrorMessage="1" allowBlank="1" errorTitle="Erreur de saisie - Pertinence" error="Niveau de pertinence invalide. Choisissez : Faible, Modérée ou Forte" promptTitle="Guide d'évaluation - Pertinence" prompt="Évaluez le niveau de pertinence de cette source pour votre organisation (échelle 1-3)" type="list">
      <formula1>=Pertinence</formula1>
    </dataValidation>
    <dataValidation sqref="G2:G1000" showDropDown="1" showInputMessage="1" showErrorMessage="1" allowBlank="1" errorTitle="Erreur de saisie - Exposition" error="Niveau d'exposition invalide. Choisissez : Limitée, Significative ou Maximale" promptTitle="Guide d'évaluation - Exposition" prompt="Évaluez le niveau d'exposition de votre organisation à cette source (échelle 1-3)" type="list">
      <formula1>=Exposition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0" t="inlineStr">
        <is>
          <t>ID_Scénario</t>
        </is>
      </c>
      <c r="B1" s="10" t="inlineStr">
        <is>
          <t>Source_Risque</t>
        </is>
      </c>
      <c r="C1" s="10" t="inlineStr">
        <is>
          <t>Objectif_Visé</t>
        </is>
      </c>
      <c r="D1" s="10" t="inlineStr">
        <is>
          <t>Chemin_Attaque</t>
        </is>
      </c>
      <c r="E1" s="10" t="inlineStr">
        <is>
          <t>Motivation</t>
        </is>
      </c>
      <c r="F1" s="10" t="inlineStr">
        <is>
          <t>Gravité</t>
        </is>
      </c>
      <c r="G1" s="10" t="inlineStr">
        <is>
          <t>Vraisemblance</t>
        </is>
      </c>
      <c r="H1" s="10" t="inlineStr">
        <is>
          <t>Valeur_Métier</t>
        </is>
      </c>
      <c r="I1" s="10" t="inlineStr">
        <is>
          <t>Risque_Calculé</t>
        </is>
      </c>
    </row>
    <row r="2">
      <c r="A2" s="11" t="n"/>
      <c r="B2" s="12">
        <f>IFERROR(XLOOKUP(A2,tbl_Scenario_Scenario_ID,tbl_Scenario_Risk_Source),"")</f>
        <v/>
      </c>
      <c r="C2" s="12">
        <f>IFERROR(XLOOKUP(A2,tbl_Scenario_Scenario_ID,tbl_Scenario_Target_Objective),"")</f>
        <v/>
      </c>
      <c r="D2" s="12">
        <f>IFERROR(XLOOKUP(A2,tbl_Scenario_Scenario_ID,tbl_Scenario_Attack_Path),"")</f>
        <v/>
      </c>
      <c r="E2" s="12">
        <f>IFERROR(XLOOKUP(A2,tbl_Scenario_Scenario_ID,tbl_Scenario_Motivation),"")</f>
        <v/>
      </c>
      <c r="F2" s="11" t="n"/>
      <c r="G2" s="11" t="n"/>
      <c r="H2" s="11" t="n"/>
      <c r="I2" s="12">
        <f>IF(AND(F2&lt;&gt;"",G2&lt;&gt;"",H2&lt;&gt;""),
XLOOKUP(F2,Gravite,tbl_Gravite_Valeur)*
XLOOKUP(G2,Vraisemblance,tbl_Vraisemblance_Valeur)*
XLOOKUP(H2,Valeur_Metier,tbl_ValeurMetier_Valeur),"")</f>
        <v/>
      </c>
    </row>
    <row r="3">
      <c r="A3" s="11" t="n"/>
      <c r="B3" s="12">
        <f>IFERROR(XLOOKUP(A3,tbl_Scenario_Scenario_ID,tbl_Scenario_Risk_Source),"")</f>
        <v/>
      </c>
      <c r="C3" s="12">
        <f>IFERROR(XLOOKUP(A3,tbl_Scenario_Scenario_ID,tbl_Scenario_Target_Objective),"")</f>
        <v/>
      </c>
      <c r="D3" s="12">
        <f>IFERROR(XLOOKUP(A3,tbl_Scenario_Scenario_ID,tbl_Scenario_Attack_Path),"")</f>
        <v/>
      </c>
      <c r="E3" s="12">
        <f>IFERROR(XLOOKUP(A3,tbl_Scenario_Scenario_ID,tbl_Scenario_Motivation),"")</f>
        <v/>
      </c>
      <c r="F3" s="11" t="n"/>
      <c r="G3" s="11" t="n"/>
      <c r="H3" s="11" t="n"/>
      <c r="I3" s="12">
        <f>IF(AND(F3&lt;&gt;"",G3&lt;&gt;"",H3&lt;&gt;""),
XLOOKUP(F3,Gravite,tbl_Gravite_Valeur)*
XLOOKUP(G3,Vraisemblance,tbl_Vraisemblance_Valeur)*
XLOOKUP(H3,Valeur_Metier,tbl_ValeurMetier_Valeur),"")</f>
        <v/>
      </c>
    </row>
    <row r="4">
      <c r="A4" s="11" t="n"/>
      <c r="B4" s="12">
        <f>IFERROR(XLOOKUP(A4,tbl_Scenario_Scenario_ID,tbl_Scenario_Risk_Source),"")</f>
        <v/>
      </c>
      <c r="C4" s="12">
        <f>IFERROR(XLOOKUP(A4,tbl_Scenario_Scenario_ID,tbl_Scenario_Target_Objective),"")</f>
        <v/>
      </c>
      <c r="D4" s="12">
        <f>IFERROR(XLOOKUP(A4,tbl_Scenario_Scenario_ID,tbl_Scenario_Attack_Path),"")</f>
        <v/>
      </c>
      <c r="E4" s="12">
        <f>IFERROR(XLOOKUP(A4,tbl_Scenario_Scenario_ID,tbl_Scenario_Motivation),"")</f>
        <v/>
      </c>
      <c r="F4" s="11" t="n"/>
      <c r="G4" s="11" t="n"/>
      <c r="H4" s="11" t="n"/>
      <c r="I4" s="12">
        <f>IF(AND(F4&lt;&gt;"",G4&lt;&gt;"",H4&lt;&gt;""),
XLOOKUP(F4,Gravite,tbl_Gravite_Valeur)*
XLOOKUP(G4,Vraisemblance,tbl_Vraisemblance_Valeur)*
XLOOKUP(H4,Valeur_Metier,tbl_ValeurMetier_Valeur),"")</f>
        <v/>
      </c>
    </row>
    <row r="5">
      <c r="A5" s="11" t="n"/>
      <c r="B5" s="12">
        <f>IFERROR(XLOOKUP(A5,tbl_Scenario_Scenario_ID,tbl_Scenario_Risk_Source),"")</f>
        <v/>
      </c>
      <c r="C5" s="12">
        <f>IFERROR(XLOOKUP(A5,tbl_Scenario_Scenario_ID,tbl_Scenario_Target_Objective),"")</f>
        <v/>
      </c>
      <c r="D5" s="12">
        <f>IFERROR(XLOOKUP(A5,tbl_Scenario_Scenario_ID,tbl_Scenario_Attack_Path),"")</f>
        <v/>
      </c>
      <c r="E5" s="12">
        <f>IFERROR(XLOOKUP(A5,tbl_Scenario_Scenario_ID,tbl_Scenario_Motivation),"")</f>
        <v/>
      </c>
      <c r="F5" s="11" t="n"/>
      <c r="G5" s="11" t="n"/>
      <c r="H5" s="11" t="n"/>
      <c r="I5" s="12">
        <f>IF(AND(F5&lt;&gt;"",G5&lt;&gt;"",H5&lt;&gt;""),
XLOOKUP(F5,Gravite,tbl_Gravite_Valeur)*
XLOOKUP(G5,Vraisemblance,tbl_Vraisemblance_Valeur)*
XLOOKUP(H5,Valeur_Metier,tbl_ValeurMetier_Valeur),"")</f>
        <v/>
      </c>
    </row>
    <row r="6">
      <c r="A6" s="11" t="n"/>
      <c r="B6" s="12">
        <f>IFERROR(XLOOKUP(A6,tbl_Scenario_Scenario_ID,tbl_Scenario_Risk_Source),"")</f>
        <v/>
      </c>
      <c r="C6" s="12">
        <f>IFERROR(XLOOKUP(A6,tbl_Scenario_Scenario_ID,tbl_Scenario_Target_Objective),"")</f>
        <v/>
      </c>
      <c r="D6" s="12">
        <f>IFERROR(XLOOKUP(A6,tbl_Scenario_Scenario_ID,tbl_Scenario_Attack_Path),"")</f>
        <v/>
      </c>
      <c r="E6" s="12">
        <f>IFERROR(XLOOKUP(A6,tbl_Scenario_Scenario_ID,tbl_Scenario_Motivation),"")</f>
        <v/>
      </c>
      <c r="F6" s="11" t="n"/>
      <c r="G6" s="11" t="n"/>
      <c r="H6" s="11" t="n"/>
      <c r="I6" s="12">
        <f>IF(AND(F6&lt;&gt;"",G6&lt;&gt;"",H6&lt;&gt;""),
XLOOKUP(F6,Gravite,tbl_Gravite_Valeur)*
XLOOKUP(G6,Vraisemblance,tbl_Vraisemblance_Valeur)*
XLOOKUP(H6,Valeur_Metier,tbl_ValeurMetier_Valeur),"")</f>
        <v/>
      </c>
    </row>
    <row r="7">
      <c r="A7" s="11" t="n"/>
      <c r="B7" s="12">
        <f>IFERROR(XLOOKUP(A7,tbl_Scenario_Scenario_ID,tbl_Scenario_Risk_Source),"")</f>
        <v/>
      </c>
      <c r="C7" s="12">
        <f>IFERROR(XLOOKUP(A7,tbl_Scenario_Scenario_ID,tbl_Scenario_Target_Objective),"")</f>
        <v/>
      </c>
      <c r="D7" s="12">
        <f>IFERROR(XLOOKUP(A7,tbl_Scenario_Scenario_ID,tbl_Scenario_Attack_Path),"")</f>
        <v/>
      </c>
      <c r="E7" s="12">
        <f>IFERROR(XLOOKUP(A7,tbl_Scenario_Scenario_ID,tbl_Scenario_Motivation),"")</f>
        <v/>
      </c>
      <c r="F7" s="11" t="n"/>
      <c r="G7" s="11" t="n"/>
      <c r="H7" s="11" t="n"/>
      <c r="I7" s="12">
        <f>IF(AND(F7&lt;&gt;"",G7&lt;&gt;"",H7&lt;&gt;""),
XLOOKUP(F7,Gravite,tbl_Gravite_Valeur)*
XLOOKUP(G7,Vraisemblance,tbl_Vraisemblance_Valeur)*
XLOOKUP(H7,Valeur_Metier,tbl_ValeurMetier_Valeur),"")</f>
        <v/>
      </c>
    </row>
    <row r="8">
      <c r="A8" s="11" t="n"/>
      <c r="B8" s="12">
        <f>IFERROR(XLOOKUP(A8,tbl_Scenario_Scenario_ID,tbl_Scenario_Risk_Source),"")</f>
        <v/>
      </c>
      <c r="C8" s="12">
        <f>IFERROR(XLOOKUP(A8,tbl_Scenario_Scenario_ID,tbl_Scenario_Target_Objective),"")</f>
        <v/>
      </c>
      <c r="D8" s="12">
        <f>IFERROR(XLOOKUP(A8,tbl_Scenario_Scenario_ID,tbl_Scenario_Attack_Path),"")</f>
        <v/>
      </c>
      <c r="E8" s="12">
        <f>IFERROR(XLOOKUP(A8,tbl_Scenario_Scenario_ID,tbl_Scenario_Motivation),"")</f>
        <v/>
      </c>
      <c r="F8" s="11" t="n"/>
      <c r="G8" s="11" t="n"/>
      <c r="H8" s="11" t="n"/>
      <c r="I8" s="12">
        <f>IF(AND(F8&lt;&gt;"",G8&lt;&gt;"",H8&lt;&gt;""),
XLOOKUP(F8,Gravite,tbl_Gravite_Valeur)*
XLOOKUP(G8,Vraisemblance,tbl_Vraisemblance_Valeur)*
XLOOKUP(H8,Valeur_Metier,tbl_ValeurMetier_Valeur),"")</f>
        <v/>
      </c>
    </row>
    <row r="9">
      <c r="A9" s="11" t="n"/>
      <c r="B9" s="12">
        <f>IFERROR(XLOOKUP(A9,tbl_Scenario_Scenario_ID,tbl_Scenario_Risk_Source),"")</f>
        <v/>
      </c>
      <c r="C9" s="12">
        <f>IFERROR(XLOOKUP(A9,tbl_Scenario_Scenario_ID,tbl_Scenario_Target_Objective),"")</f>
        <v/>
      </c>
      <c r="D9" s="12">
        <f>IFERROR(XLOOKUP(A9,tbl_Scenario_Scenario_ID,tbl_Scenario_Attack_Path),"")</f>
        <v/>
      </c>
      <c r="E9" s="12">
        <f>IFERROR(XLOOKUP(A9,tbl_Scenario_Scenario_ID,tbl_Scenario_Motivation),"")</f>
        <v/>
      </c>
      <c r="F9" s="11" t="n"/>
      <c r="G9" s="11" t="n"/>
      <c r="H9" s="11" t="n"/>
      <c r="I9" s="12">
        <f>IF(AND(F9&lt;&gt;"",G9&lt;&gt;"",H9&lt;&gt;""),
XLOOKUP(F9,Gravite,tbl_Gravite_Valeur)*
XLOOKUP(G9,Vraisemblance,tbl_Vraisemblance_Valeur)*
XLOOKUP(H9,Valeur_Metier,tbl_ValeurMetier_Valeur),"")</f>
        <v/>
      </c>
    </row>
    <row r="10">
      <c r="A10" s="11" t="n"/>
      <c r="B10" s="12">
        <f>IFERROR(XLOOKUP(A10,tbl_Scenario_Scenario_ID,tbl_Scenario_Risk_Source),"")</f>
        <v/>
      </c>
      <c r="C10" s="12">
        <f>IFERROR(XLOOKUP(A10,tbl_Scenario_Scenario_ID,tbl_Scenario_Target_Objective),"")</f>
        <v/>
      </c>
      <c r="D10" s="12">
        <f>IFERROR(XLOOKUP(A10,tbl_Scenario_Scenario_ID,tbl_Scenario_Attack_Path),"")</f>
        <v/>
      </c>
      <c r="E10" s="12">
        <f>IFERROR(XLOOKUP(A10,tbl_Scenario_Scenario_ID,tbl_Scenario_Motivation),"")</f>
        <v/>
      </c>
      <c r="F10" s="11" t="n"/>
      <c r="G10" s="11" t="n"/>
      <c r="H10" s="11" t="n"/>
      <c r="I10" s="12">
        <f>IF(AND(F10&lt;&gt;"",G10&lt;&gt;"",H10&lt;&gt;""),
XLOOKUP(F10,Gravite,tbl_Gravite_Valeur)*
XLOOKUP(G10,Vraisemblance,tbl_Vraisemblance_Valeur)*
XLOOKUP(H10,Valeur_Metier,tbl_ValeurMetier_Valeur),"")</f>
        <v/>
      </c>
    </row>
    <row r="11">
      <c r="A11" s="11" t="n"/>
      <c r="B11" s="12">
        <f>IFERROR(XLOOKUP(A11,tbl_Scenario_Scenario_ID,tbl_Scenario_Risk_Source),"")</f>
        <v/>
      </c>
      <c r="C11" s="12">
        <f>IFERROR(XLOOKUP(A11,tbl_Scenario_Scenario_ID,tbl_Scenario_Target_Objective),"")</f>
        <v/>
      </c>
      <c r="D11" s="12">
        <f>IFERROR(XLOOKUP(A11,tbl_Scenario_Scenario_ID,tbl_Scenario_Attack_Path),"")</f>
        <v/>
      </c>
      <c r="E11" s="12">
        <f>IFERROR(XLOOKUP(A11,tbl_Scenario_Scenario_ID,tbl_Scenario_Motivation),"")</f>
        <v/>
      </c>
      <c r="F11" s="11" t="n"/>
      <c r="G11" s="11" t="n"/>
      <c r="H11" s="11" t="n"/>
      <c r="I11" s="12">
        <f>IF(AND(F11&lt;&gt;"",G11&lt;&gt;"",H11&lt;&gt;""),
XLOOKUP(F11,Gravite,tbl_Gravite_Valeur)*
XLOOKUP(G11,Vraisemblance,tbl_Vraisemblance_Valeur)*
XLOOKUP(H11,Valeur_Metier,tbl_ValeurMetier_Valeur),"")</f>
        <v/>
      </c>
    </row>
    <row r="12">
      <c r="A12" s="11" t="n"/>
      <c r="B12" s="12">
        <f>IFERROR(XLOOKUP(A12,tbl_Scenario_Scenario_ID,tbl_Scenario_Risk_Source),"")</f>
        <v/>
      </c>
      <c r="C12" s="12">
        <f>IFERROR(XLOOKUP(A12,tbl_Scenario_Scenario_ID,tbl_Scenario_Target_Objective),"")</f>
        <v/>
      </c>
      <c r="D12" s="12">
        <f>IFERROR(XLOOKUP(A12,tbl_Scenario_Scenario_ID,tbl_Scenario_Attack_Path),"")</f>
        <v/>
      </c>
      <c r="E12" s="12">
        <f>IFERROR(XLOOKUP(A12,tbl_Scenario_Scenario_ID,tbl_Scenario_Motivation),"")</f>
        <v/>
      </c>
      <c r="F12" s="11" t="n"/>
      <c r="G12" s="11" t="n"/>
      <c r="H12" s="11" t="n"/>
      <c r="I12" s="12">
        <f>IF(AND(F12&lt;&gt;"",G12&lt;&gt;"",H12&lt;&gt;""),
XLOOKUP(F12,Gravite,tbl_Gravite_Valeur)*
XLOOKUP(G12,Vraisemblance,tbl_Vraisemblance_Valeur)*
XLOOKUP(H12,Valeur_Metier,tbl_ValeurMetier_Valeur),"")</f>
        <v/>
      </c>
    </row>
    <row r="13">
      <c r="A13" s="11" t="n"/>
      <c r="B13" s="12">
        <f>IFERROR(XLOOKUP(A13,tbl_Scenario_Scenario_ID,tbl_Scenario_Risk_Source),"")</f>
        <v/>
      </c>
      <c r="C13" s="12">
        <f>IFERROR(XLOOKUP(A13,tbl_Scenario_Scenario_ID,tbl_Scenario_Target_Objective),"")</f>
        <v/>
      </c>
      <c r="D13" s="12">
        <f>IFERROR(XLOOKUP(A13,tbl_Scenario_Scenario_ID,tbl_Scenario_Attack_Path),"")</f>
        <v/>
      </c>
      <c r="E13" s="12">
        <f>IFERROR(XLOOKUP(A13,tbl_Scenario_Scenario_ID,tbl_Scenario_Motivation),"")</f>
        <v/>
      </c>
      <c r="F13" s="11" t="n"/>
      <c r="G13" s="11" t="n"/>
      <c r="H13" s="11" t="n"/>
      <c r="I13" s="12">
        <f>IF(AND(F13&lt;&gt;"",G13&lt;&gt;"",H13&lt;&gt;""),
XLOOKUP(F13,Gravite,tbl_Gravite_Valeur)*
XLOOKUP(G13,Vraisemblance,tbl_Vraisemblance_Valeur)*
XLOOKUP(H13,Valeur_Metier,tbl_ValeurMetier_Valeur),"")</f>
        <v/>
      </c>
    </row>
    <row r="14">
      <c r="A14" s="11" t="n"/>
      <c r="B14" s="12">
        <f>IFERROR(XLOOKUP(A14,tbl_Scenario_Scenario_ID,tbl_Scenario_Risk_Source),"")</f>
        <v/>
      </c>
      <c r="C14" s="12">
        <f>IFERROR(XLOOKUP(A14,tbl_Scenario_Scenario_ID,tbl_Scenario_Target_Objective),"")</f>
        <v/>
      </c>
      <c r="D14" s="12">
        <f>IFERROR(XLOOKUP(A14,tbl_Scenario_Scenario_ID,tbl_Scenario_Attack_Path),"")</f>
        <v/>
      </c>
      <c r="E14" s="12">
        <f>IFERROR(XLOOKUP(A14,tbl_Scenario_Scenario_ID,tbl_Scenario_Motivation),"")</f>
        <v/>
      </c>
      <c r="F14" s="11" t="n"/>
      <c r="G14" s="11" t="n"/>
      <c r="H14" s="11" t="n"/>
      <c r="I14" s="12">
        <f>IF(AND(F14&lt;&gt;"",G14&lt;&gt;"",H14&lt;&gt;""),
XLOOKUP(F14,Gravite,tbl_Gravite_Valeur)*
XLOOKUP(G14,Vraisemblance,tbl_Vraisemblance_Valeur)*
XLOOKUP(H14,Valeur_Metier,tbl_ValeurMetier_Valeur),"")</f>
        <v/>
      </c>
    </row>
    <row r="15">
      <c r="A15" s="11" t="n"/>
      <c r="B15" s="12">
        <f>IFERROR(XLOOKUP(A15,tbl_Scenario_Scenario_ID,tbl_Scenario_Risk_Source),"")</f>
        <v/>
      </c>
      <c r="C15" s="12">
        <f>IFERROR(XLOOKUP(A15,tbl_Scenario_Scenario_ID,tbl_Scenario_Target_Objective),"")</f>
        <v/>
      </c>
      <c r="D15" s="12">
        <f>IFERROR(XLOOKUP(A15,tbl_Scenario_Scenario_ID,tbl_Scenario_Attack_Path),"")</f>
        <v/>
      </c>
      <c r="E15" s="12">
        <f>IFERROR(XLOOKUP(A15,tbl_Scenario_Scenario_ID,tbl_Scenario_Motivation),"")</f>
        <v/>
      </c>
      <c r="F15" s="11" t="n"/>
      <c r="G15" s="11" t="n"/>
      <c r="H15" s="11" t="n"/>
      <c r="I15" s="12">
        <f>IF(AND(F15&lt;&gt;"",G15&lt;&gt;"",H15&lt;&gt;""),
XLOOKUP(F15,Gravite,tbl_Gravite_Valeur)*
XLOOKUP(G15,Vraisemblance,tbl_Vraisemblance_Valeur)*
XLOOKUP(H15,Valeur_Metier,tbl_ValeurMetier_Valeur),"")</f>
        <v/>
      </c>
    </row>
    <row r="16">
      <c r="A16" s="11" t="n"/>
      <c r="B16" s="12">
        <f>IFERROR(XLOOKUP(A16,tbl_Scenario_Scenario_ID,tbl_Scenario_Risk_Source),"")</f>
        <v/>
      </c>
      <c r="C16" s="12">
        <f>IFERROR(XLOOKUP(A16,tbl_Scenario_Scenario_ID,tbl_Scenario_Target_Objective),"")</f>
        <v/>
      </c>
      <c r="D16" s="12">
        <f>IFERROR(XLOOKUP(A16,tbl_Scenario_Scenario_ID,tbl_Scenario_Attack_Path),"")</f>
        <v/>
      </c>
      <c r="E16" s="12">
        <f>IFERROR(XLOOKUP(A16,tbl_Scenario_Scenario_ID,tbl_Scenario_Motivation),"")</f>
        <v/>
      </c>
      <c r="F16" s="11" t="n"/>
      <c r="G16" s="11" t="n"/>
      <c r="H16" s="11" t="n"/>
      <c r="I16" s="12">
        <f>IF(AND(F16&lt;&gt;"",G16&lt;&gt;"",H16&lt;&gt;""),
XLOOKUP(F16,Gravite,tbl_Gravite_Valeur)*
XLOOKUP(G16,Vraisemblance,tbl_Vraisemblance_Valeur)*
XLOOKUP(H16,Valeur_Metier,tbl_ValeurMetier_Valeur),"")</f>
        <v/>
      </c>
    </row>
    <row r="17">
      <c r="A17" s="11" t="n"/>
      <c r="B17" s="12">
        <f>IFERROR(XLOOKUP(A17,tbl_Scenario_Scenario_ID,tbl_Scenario_Risk_Source),"")</f>
        <v/>
      </c>
      <c r="C17" s="12">
        <f>IFERROR(XLOOKUP(A17,tbl_Scenario_Scenario_ID,tbl_Scenario_Target_Objective),"")</f>
        <v/>
      </c>
      <c r="D17" s="12">
        <f>IFERROR(XLOOKUP(A17,tbl_Scenario_Scenario_ID,tbl_Scenario_Attack_Path),"")</f>
        <v/>
      </c>
      <c r="E17" s="12">
        <f>IFERROR(XLOOKUP(A17,tbl_Scenario_Scenario_ID,tbl_Scenario_Motivation),"")</f>
        <v/>
      </c>
      <c r="F17" s="11" t="n"/>
      <c r="G17" s="11" t="n"/>
      <c r="H17" s="11" t="n"/>
      <c r="I17" s="12">
        <f>IF(AND(F17&lt;&gt;"",G17&lt;&gt;"",H17&lt;&gt;""),
XLOOKUP(F17,Gravite,tbl_Gravite_Valeur)*
XLOOKUP(G17,Vraisemblance,tbl_Vraisemblance_Valeur)*
XLOOKUP(H17,Valeur_Metier,tbl_ValeurMetier_Valeur),"")</f>
        <v/>
      </c>
    </row>
    <row r="18">
      <c r="A18" s="11" t="n"/>
      <c r="B18" s="12">
        <f>IFERROR(XLOOKUP(A18,tbl_Scenario_Scenario_ID,tbl_Scenario_Risk_Source),"")</f>
        <v/>
      </c>
      <c r="C18" s="12">
        <f>IFERROR(XLOOKUP(A18,tbl_Scenario_Scenario_ID,tbl_Scenario_Target_Objective),"")</f>
        <v/>
      </c>
      <c r="D18" s="12">
        <f>IFERROR(XLOOKUP(A18,tbl_Scenario_Scenario_ID,tbl_Scenario_Attack_Path),"")</f>
        <v/>
      </c>
      <c r="E18" s="12">
        <f>IFERROR(XLOOKUP(A18,tbl_Scenario_Scenario_ID,tbl_Scenario_Motivation),"")</f>
        <v/>
      </c>
      <c r="F18" s="11" t="n"/>
      <c r="G18" s="11" t="n"/>
      <c r="H18" s="11" t="n"/>
      <c r="I18" s="12">
        <f>IF(AND(F18&lt;&gt;"",G18&lt;&gt;"",H18&lt;&gt;""),
XLOOKUP(F18,Gravite,tbl_Gravite_Valeur)*
XLOOKUP(G18,Vraisemblance,tbl_Vraisemblance_Valeur)*
XLOOKUP(H18,Valeur_Metier,tbl_ValeurMetier_Valeur),"")</f>
        <v/>
      </c>
    </row>
    <row r="19">
      <c r="A19" s="11" t="n"/>
      <c r="B19" s="12">
        <f>IFERROR(XLOOKUP(A19,tbl_Scenario_Scenario_ID,tbl_Scenario_Risk_Source),"")</f>
        <v/>
      </c>
      <c r="C19" s="12">
        <f>IFERROR(XLOOKUP(A19,tbl_Scenario_Scenario_ID,tbl_Scenario_Target_Objective),"")</f>
        <v/>
      </c>
      <c r="D19" s="12">
        <f>IFERROR(XLOOKUP(A19,tbl_Scenario_Scenario_ID,tbl_Scenario_Attack_Path),"")</f>
        <v/>
      </c>
      <c r="E19" s="12">
        <f>IFERROR(XLOOKUP(A19,tbl_Scenario_Scenario_ID,tbl_Scenario_Motivation),"")</f>
        <v/>
      </c>
      <c r="F19" s="11" t="n"/>
      <c r="G19" s="11" t="n"/>
      <c r="H19" s="11" t="n"/>
      <c r="I19" s="12">
        <f>IF(AND(F19&lt;&gt;"",G19&lt;&gt;"",H19&lt;&gt;""),
XLOOKUP(F19,Gravite,tbl_Gravite_Valeur)*
XLOOKUP(G19,Vraisemblance,tbl_Vraisemblance_Valeur)*
XLOOKUP(H19,Valeur_Metier,tbl_ValeurMetier_Valeur),"")</f>
        <v/>
      </c>
    </row>
    <row r="20">
      <c r="A20" s="11" t="n"/>
      <c r="B20" s="12">
        <f>IFERROR(XLOOKUP(A20,tbl_Scenario_Scenario_ID,tbl_Scenario_Risk_Source),"")</f>
        <v/>
      </c>
      <c r="C20" s="12">
        <f>IFERROR(XLOOKUP(A20,tbl_Scenario_Scenario_ID,tbl_Scenario_Target_Objective),"")</f>
        <v/>
      </c>
      <c r="D20" s="12">
        <f>IFERROR(XLOOKUP(A20,tbl_Scenario_Scenario_ID,tbl_Scenario_Attack_Path),"")</f>
        <v/>
      </c>
      <c r="E20" s="12">
        <f>IFERROR(XLOOKUP(A20,tbl_Scenario_Scenario_ID,tbl_Scenario_Motivation),"")</f>
        <v/>
      </c>
      <c r="F20" s="11" t="n"/>
      <c r="G20" s="11" t="n"/>
      <c r="H20" s="11" t="n"/>
      <c r="I20" s="12">
        <f>IF(AND(F20&lt;&gt;"",G20&lt;&gt;"",H20&lt;&gt;""),
XLOOKUP(F20,Gravite,tbl_Gravite_Valeur)*
XLOOKUP(G20,Vraisemblance,tbl_Vraisemblance_Valeur)*
XLOOKUP(H20,Valeur_Metier,tbl_ValeurMetier_Valeur),"")</f>
        <v/>
      </c>
    </row>
    <row r="21">
      <c r="A21" s="11" t="n"/>
      <c r="B21" s="12">
        <f>IFERROR(XLOOKUP(A21,tbl_Scenario_Scenario_ID,tbl_Scenario_Risk_Source),"")</f>
        <v/>
      </c>
      <c r="C21" s="12">
        <f>IFERROR(XLOOKUP(A21,tbl_Scenario_Scenario_ID,tbl_Scenario_Target_Objective),"")</f>
        <v/>
      </c>
      <c r="D21" s="12">
        <f>IFERROR(XLOOKUP(A21,tbl_Scenario_Scenario_ID,tbl_Scenario_Attack_Path),"")</f>
        <v/>
      </c>
      <c r="E21" s="12">
        <f>IFERROR(XLOOKUP(A21,tbl_Scenario_Scenario_ID,tbl_Scenario_Motivation),"")</f>
        <v/>
      </c>
      <c r="F21" s="11" t="n"/>
      <c r="G21" s="11" t="n"/>
      <c r="H21" s="11" t="n"/>
      <c r="I21" s="12">
        <f>IF(AND(F21&lt;&gt;"",G21&lt;&gt;"",H21&lt;&gt;""),
XLOOKUP(F21,Gravite,tbl_Gravite_Valeur)*
XLOOKUP(G21,Vraisemblance,tbl_Vraisemblance_Valeur)*
XLOOKUP(H21,Valeur_Metier,tbl_ValeurMetier_Valeur),"")</f>
        <v/>
      </c>
    </row>
    <row r="22">
      <c r="A22" s="11" t="n"/>
      <c r="B22" s="12">
        <f>IFERROR(XLOOKUP(A22,tbl_Scenario_Scenario_ID,tbl_Scenario_Risk_Source),"")</f>
        <v/>
      </c>
      <c r="C22" s="12">
        <f>IFERROR(XLOOKUP(A22,tbl_Scenario_Scenario_ID,tbl_Scenario_Target_Objective),"")</f>
        <v/>
      </c>
      <c r="D22" s="12">
        <f>IFERROR(XLOOKUP(A22,tbl_Scenario_Scenario_ID,tbl_Scenario_Attack_Path),"")</f>
        <v/>
      </c>
      <c r="E22" s="12">
        <f>IFERROR(XLOOKUP(A22,tbl_Scenario_Scenario_ID,tbl_Scenario_Motivation),"")</f>
        <v/>
      </c>
      <c r="F22" s="11" t="n"/>
      <c r="G22" s="11" t="n"/>
      <c r="H22" s="11" t="n"/>
      <c r="I22" s="12">
        <f>IF(AND(F22&lt;&gt;"",G22&lt;&gt;"",H22&lt;&gt;""),
XLOOKUP(F22,Gravite,tbl_Gravite_Valeur)*
XLOOKUP(G22,Vraisemblance,tbl_Vraisemblance_Valeur)*
XLOOKUP(H22,Valeur_Metier,tbl_ValeurMetier_Valeur),"")</f>
        <v/>
      </c>
    </row>
    <row r="23">
      <c r="A23" s="11" t="n"/>
      <c r="B23" s="12">
        <f>IFERROR(XLOOKUP(A23,tbl_Scenario_Scenario_ID,tbl_Scenario_Risk_Source),"")</f>
        <v/>
      </c>
      <c r="C23" s="12">
        <f>IFERROR(XLOOKUP(A23,tbl_Scenario_Scenario_ID,tbl_Scenario_Target_Objective),"")</f>
        <v/>
      </c>
      <c r="D23" s="12">
        <f>IFERROR(XLOOKUP(A23,tbl_Scenario_Scenario_ID,tbl_Scenario_Attack_Path),"")</f>
        <v/>
      </c>
      <c r="E23" s="12">
        <f>IFERROR(XLOOKUP(A23,tbl_Scenario_Scenario_ID,tbl_Scenario_Motivation),"")</f>
        <v/>
      </c>
      <c r="F23" s="11" t="n"/>
      <c r="G23" s="11" t="n"/>
      <c r="H23" s="11" t="n"/>
      <c r="I23" s="12">
        <f>IF(AND(F23&lt;&gt;"",G23&lt;&gt;"",H23&lt;&gt;""),
XLOOKUP(F23,Gravite,tbl_Gravite_Valeur)*
XLOOKUP(G23,Vraisemblance,tbl_Vraisemblance_Valeur)*
XLOOKUP(H23,Valeur_Metier,tbl_ValeurMetier_Valeur),"")</f>
        <v/>
      </c>
    </row>
    <row r="24">
      <c r="A24" s="11" t="n"/>
      <c r="B24" s="12">
        <f>IFERROR(XLOOKUP(A24,tbl_Scenario_Scenario_ID,tbl_Scenario_Risk_Source),"")</f>
        <v/>
      </c>
      <c r="C24" s="12">
        <f>IFERROR(XLOOKUP(A24,tbl_Scenario_Scenario_ID,tbl_Scenario_Target_Objective),"")</f>
        <v/>
      </c>
      <c r="D24" s="12">
        <f>IFERROR(XLOOKUP(A24,tbl_Scenario_Scenario_ID,tbl_Scenario_Attack_Path),"")</f>
        <v/>
      </c>
      <c r="E24" s="12">
        <f>IFERROR(XLOOKUP(A24,tbl_Scenario_Scenario_ID,tbl_Scenario_Motivation),"")</f>
        <v/>
      </c>
      <c r="F24" s="11" t="n"/>
      <c r="G24" s="11" t="n"/>
      <c r="H24" s="11" t="n"/>
      <c r="I24" s="12">
        <f>IF(AND(F24&lt;&gt;"",G24&lt;&gt;"",H24&lt;&gt;""),
XLOOKUP(F24,Gravite,tbl_Gravite_Valeur)*
XLOOKUP(G24,Vraisemblance,tbl_Vraisemblance_Valeur)*
XLOOKUP(H24,Valeur_Metier,tbl_ValeurMetier_Valeur),"")</f>
        <v/>
      </c>
    </row>
    <row r="25">
      <c r="A25" s="11" t="n"/>
      <c r="B25" s="12">
        <f>IFERROR(XLOOKUP(A25,tbl_Scenario_Scenario_ID,tbl_Scenario_Risk_Source),"")</f>
        <v/>
      </c>
      <c r="C25" s="12">
        <f>IFERROR(XLOOKUP(A25,tbl_Scenario_Scenario_ID,tbl_Scenario_Target_Objective),"")</f>
        <v/>
      </c>
      <c r="D25" s="12">
        <f>IFERROR(XLOOKUP(A25,tbl_Scenario_Scenario_ID,tbl_Scenario_Attack_Path),"")</f>
        <v/>
      </c>
      <c r="E25" s="12">
        <f>IFERROR(XLOOKUP(A25,tbl_Scenario_Scenario_ID,tbl_Scenario_Motivation),"")</f>
        <v/>
      </c>
      <c r="F25" s="11" t="n"/>
      <c r="G25" s="11" t="n"/>
      <c r="H25" s="11" t="n"/>
      <c r="I25" s="12">
        <f>IF(AND(F25&lt;&gt;"",G25&lt;&gt;"",H25&lt;&gt;""),
XLOOKUP(F25,Gravite,tbl_Gravite_Valeur)*
XLOOKUP(G25,Vraisemblance,tbl_Vraisemblance_Valeur)*
XLOOKUP(H25,Valeur_Metier,tbl_ValeurMetier_Valeur),"")</f>
        <v/>
      </c>
    </row>
    <row r="26">
      <c r="A26" s="11" t="n"/>
      <c r="B26" s="12">
        <f>IFERROR(XLOOKUP(A26,tbl_Scenario_Scenario_ID,tbl_Scenario_Risk_Source),"")</f>
        <v/>
      </c>
      <c r="C26" s="12">
        <f>IFERROR(XLOOKUP(A26,tbl_Scenario_Scenario_ID,tbl_Scenario_Target_Objective),"")</f>
        <v/>
      </c>
      <c r="D26" s="12">
        <f>IFERROR(XLOOKUP(A26,tbl_Scenario_Scenario_ID,tbl_Scenario_Attack_Path),"")</f>
        <v/>
      </c>
      <c r="E26" s="12">
        <f>IFERROR(XLOOKUP(A26,tbl_Scenario_Scenario_ID,tbl_Scenario_Motivation),"")</f>
        <v/>
      </c>
      <c r="F26" s="11" t="n"/>
      <c r="G26" s="11" t="n"/>
      <c r="H26" s="11" t="n"/>
      <c r="I26" s="12">
        <f>IF(AND(F26&lt;&gt;"",G26&lt;&gt;"",H26&lt;&gt;""),
XLOOKUP(F26,Gravite,tbl_Gravite_Valeur)*
XLOOKUP(G26,Vraisemblance,tbl_Vraisemblance_Valeur)*
XLOOKUP(H26,Valeur_Metier,tbl_ValeurMetier_Valeur),"")</f>
        <v/>
      </c>
    </row>
    <row r="27">
      <c r="A27" s="11" t="n"/>
      <c r="B27" s="12">
        <f>IFERROR(XLOOKUP(A27,tbl_Scenario_Scenario_ID,tbl_Scenario_Risk_Source),"")</f>
        <v/>
      </c>
      <c r="C27" s="12">
        <f>IFERROR(XLOOKUP(A27,tbl_Scenario_Scenario_ID,tbl_Scenario_Target_Objective),"")</f>
        <v/>
      </c>
      <c r="D27" s="12">
        <f>IFERROR(XLOOKUP(A27,tbl_Scenario_Scenario_ID,tbl_Scenario_Attack_Path),"")</f>
        <v/>
      </c>
      <c r="E27" s="12">
        <f>IFERROR(XLOOKUP(A27,tbl_Scenario_Scenario_ID,tbl_Scenario_Motivation),"")</f>
        <v/>
      </c>
      <c r="F27" s="11" t="n"/>
      <c r="G27" s="11" t="n"/>
      <c r="H27" s="11" t="n"/>
      <c r="I27" s="12">
        <f>IF(AND(F27&lt;&gt;"",G27&lt;&gt;"",H27&lt;&gt;""),
XLOOKUP(F27,Gravite,tbl_Gravite_Valeur)*
XLOOKUP(G27,Vraisemblance,tbl_Vraisemblance_Valeur)*
XLOOKUP(H27,Valeur_Metier,tbl_ValeurMetier_Valeur),"")</f>
        <v/>
      </c>
    </row>
    <row r="28">
      <c r="A28" s="11" t="n"/>
      <c r="B28" s="12">
        <f>IFERROR(XLOOKUP(A28,tbl_Scenario_Scenario_ID,tbl_Scenario_Risk_Source),"")</f>
        <v/>
      </c>
      <c r="C28" s="12">
        <f>IFERROR(XLOOKUP(A28,tbl_Scenario_Scenario_ID,tbl_Scenario_Target_Objective),"")</f>
        <v/>
      </c>
      <c r="D28" s="12">
        <f>IFERROR(XLOOKUP(A28,tbl_Scenario_Scenario_ID,tbl_Scenario_Attack_Path),"")</f>
        <v/>
      </c>
      <c r="E28" s="12">
        <f>IFERROR(XLOOKUP(A28,tbl_Scenario_Scenario_ID,tbl_Scenario_Motivation),"")</f>
        <v/>
      </c>
      <c r="F28" s="11" t="n"/>
      <c r="G28" s="11" t="n"/>
      <c r="H28" s="11" t="n"/>
      <c r="I28" s="12">
        <f>IF(AND(F28&lt;&gt;"",G28&lt;&gt;"",H28&lt;&gt;""),
XLOOKUP(F28,Gravite,tbl_Gravite_Valeur)*
XLOOKUP(G28,Vraisemblance,tbl_Vraisemblance_Valeur)*
XLOOKUP(H28,Valeur_Metier,tbl_ValeurMetier_Valeur),"")</f>
        <v/>
      </c>
    </row>
    <row r="29">
      <c r="A29" s="11" t="n"/>
      <c r="B29" s="12">
        <f>IFERROR(XLOOKUP(A29,tbl_Scenario_Scenario_ID,tbl_Scenario_Risk_Source),"")</f>
        <v/>
      </c>
      <c r="C29" s="12">
        <f>IFERROR(XLOOKUP(A29,tbl_Scenario_Scenario_ID,tbl_Scenario_Target_Objective),"")</f>
        <v/>
      </c>
      <c r="D29" s="12">
        <f>IFERROR(XLOOKUP(A29,tbl_Scenario_Scenario_ID,tbl_Scenario_Attack_Path),"")</f>
        <v/>
      </c>
      <c r="E29" s="12">
        <f>IFERROR(XLOOKUP(A29,tbl_Scenario_Scenario_ID,tbl_Scenario_Motivation),"")</f>
        <v/>
      </c>
      <c r="F29" s="11" t="n"/>
      <c r="G29" s="11" t="n"/>
      <c r="H29" s="11" t="n"/>
      <c r="I29" s="12">
        <f>IF(AND(F29&lt;&gt;"",G29&lt;&gt;"",H29&lt;&gt;""),
XLOOKUP(F29,Gravite,tbl_Gravite_Valeur)*
XLOOKUP(G29,Vraisemblance,tbl_Vraisemblance_Valeur)*
XLOOKUP(H29,Valeur_Metier,tbl_ValeurMetier_Valeur),"")</f>
        <v/>
      </c>
    </row>
    <row r="30">
      <c r="A30" s="11" t="n"/>
      <c r="B30" s="12">
        <f>IFERROR(XLOOKUP(A30,tbl_Scenario_Scenario_ID,tbl_Scenario_Risk_Source),"")</f>
        <v/>
      </c>
      <c r="C30" s="12">
        <f>IFERROR(XLOOKUP(A30,tbl_Scenario_Scenario_ID,tbl_Scenario_Target_Objective),"")</f>
        <v/>
      </c>
      <c r="D30" s="12">
        <f>IFERROR(XLOOKUP(A30,tbl_Scenario_Scenario_ID,tbl_Scenario_Attack_Path),"")</f>
        <v/>
      </c>
      <c r="E30" s="12">
        <f>IFERROR(XLOOKUP(A30,tbl_Scenario_Scenario_ID,tbl_Scenario_Motivation),"")</f>
        <v/>
      </c>
      <c r="F30" s="11" t="n"/>
      <c r="G30" s="11" t="n"/>
      <c r="H30" s="11" t="n"/>
      <c r="I30" s="12">
        <f>IF(AND(F30&lt;&gt;"",G30&lt;&gt;"",H30&lt;&gt;""),
XLOOKUP(F30,Gravite,tbl_Gravite_Valeur)*
XLOOKUP(G30,Vraisemblance,tbl_Vraisemblance_Valeur)*
XLOOKUP(H30,Valeur_Metier,tbl_ValeurMetier_Valeur),"")</f>
        <v/>
      </c>
    </row>
    <row r="31">
      <c r="A31" s="11" t="n"/>
      <c r="B31" s="12">
        <f>IFERROR(XLOOKUP(A31,tbl_Scenario_Scenario_ID,tbl_Scenario_Risk_Source),"")</f>
        <v/>
      </c>
      <c r="C31" s="12">
        <f>IFERROR(XLOOKUP(A31,tbl_Scenario_Scenario_ID,tbl_Scenario_Target_Objective),"")</f>
        <v/>
      </c>
      <c r="D31" s="12">
        <f>IFERROR(XLOOKUP(A31,tbl_Scenario_Scenario_ID,tbl_Scenario_Attack_Path),"")</f>
        <v/>
      </c>
      <c r="E31" s="12">
        <f>IFERROR(XLOOKUP(A31,tbl_Scenario_Scenario_ID,tbl_Scenario_Motivation),"")</f>
        <v/>
      </c>
      <c r="F31" s="11" t="n"/>
      <c r="G31" s="11" t="n"/>
      <c r="H31" s="11" t="n"/>
      <c r="I31" s="12">
        <f>IF(AND(F31&lt;&gt;"",G31&lt;&gt;"",H31&lt;&gt;""),
XLOOKUP(F31,Gravite,tbl_Gravite_Valeur)*
XLOOKUP(G31,Vraisemblance,tbl_Vraisemblance_Valeur)*
XLOOKUP(H31,Valeur_Metier,tbl_ValeurMetier_Valeur),"")</f>
        <v/>
      </c>
    </row>
    <row r="32">
      <c r="A32" s="11" t="n"/>
      <c r="B32" s="12">
        <f>IFERROR(XLOOKUP(A32,tbl_Scenario_Scenario_ID,tbl_Scenario_Risk_Source),"")</f>
        <v/>
      </c>
      <c r="C32" s="12">
        <f>IFERROR(XLOOKUP(A32,tbl_Scenario_Scenario_ID,tbl_Scenario_Target_Objective),"")</f>
        <v/>
      </c>
      <c r="D32" s="12">
        <f>IFERROR(XLOOKUP(A32,tbl_Scenario_Scenario_ID,tbl_Scenario_Attack_Path),"")</f>
        <v/>
      </c>
      <c r="E32" s="12">
        <f>IFERROR(XLOOKUP(A32,tbl_Scenario_Scenario_ID,tbl_Scenario_Motivation),"")</f>
        <v/>
      </c>
      <c r="F32" s="11" t="n"/>
      <c r="G32" s="11" t="n"/>
      <c r="H32" s="11" t="n"/>
      <c r="I32" s="12">
        <f>IF(AND(F32&lt;&gt;"",G32&lt;&gt;"",H32&lt;&gt;""),
XLOOKUP(F32,Gravite,tbl_Gravite_Valeur)*
XLOOKUP(G32,Vraisemblance,tbl_Vraisemblance_Valeur)*
XLOOKUP(H32,Valeur_Metier,tbl_ValeurMetier_Valeur),"")</f>
        <v/>
      </c>
    </row>
    <row r="33">
      <c r="A33" s="11" t="n"/>
      <c r="B33" s="12">
        <f>IFERROR(XLOOKUP(A33,tbl_Scenario_Scenario_ID,tbl_Scenario_Risk_Source),"")</f>
        <v/>
      </c>
      <c r="C33" s="12">
        <f>IFERROR(XLOOKUP(A33,tbl_Scenario_Scenario_ID,tbl_Scenario_Target_Objective),"")</f>
        <v/>
      </c>
      <c r="D33" s="12">
        <f>IFERROR(XLOOKUP(A33,tbl_Scenario_Scenario_ID,tbl_Scenario_Attack_Path),"")</f>
        <v/>
      </c>
      <c r="E33" s="12">
        <f>IFERROR(XLOOKUP(A33,tbl_Scenario_Scenario_ID,tbl_Scenario_Motivation),"")</f>
        <v/>
      </c>
      <c r="F33" s="11" t="n"/>
      <c r="G33" s="11" t="n"/>
      <c r="H33" s="11" t="n"/>
      <c r="I33" s="12">
        <f>IF(AND(F33&lt;&gt;"",G33&lt;&gt;"",H33&lt;&gt;""),
XLOOKUP(F33,Gravite,tbl_Gravite_Valeur)*
XLOOKUP(G33,Vraisemblance,tbl_Vraisemblance_Valeur)*
XLOOKUP(H33,Valeur_Metier,tbl_ValeurMetier_Valeur),"")</f>
        <v/>
      </c>
    </row>
    <row r="34">
      <c r="A34" s="11" t="n"/>
      <c r="B34" s="12">
        <f>IFERROR(XLOOKUP(A34,tbl_Scenario_Scenario_ID,tbl_Scenario_Risk_Source),"")</f>
        <v/>
      </c>
      <c r="C34" s="12">
        <f>IFERROR(XLOOKUP(A34,tbl_Scenario_Scenario_ID,tbl_Scenario_Target_Objective),"")</f>
        <v/>
      </c>
      <c r="D34" s="12">
        <f>IFERROR(XLOOKUP(A34,tbl_Scenario_Scenario_ID,tbl_Scenario_Attack_Path),"")</f>
        <v/>
      </c>
      <c r="E34" s="12">
        <f>IFERROR(XLOOKUP(A34,tbl_Scenario_Scenario_ID,tbl_Scenario_Motivation),"")</f>
        <v/>
      </c>
      <c r="F34" s="11" t="n"/>
      <c r="G34" s="11" t="n"/>
      <c r="H34" s="11" t="n"/>
      <c r="I34" s="12">
        <f>IF(AND(F34&lt;&gt;"",G34&lt;&gt;"",H34&lt;&gt;""),
XLOOKUP(F34,Gravite,tbl_Gravite_Valeur)*
XLOOKUP(G34,Vraisemblance,tbl_Vraisemblance_Valeur)*
XLOOKUP(H34,Valeur_Metier,tbl_ValeurMetier_Valeur),"")</f>
        <v/>
      </c>
    </row>
    <row r="35">
      <c r="A35" s="11" t="n"/>
      <c r="B35" s="12">
        <f>IFERROR(XLOOKUP(A35,tbl_Scenario_Scenario_ID,tbl_Scenario_Risk_Source),"")</f>
        <v/>
      </c>
      <c r="C35" s="12">
        <f>IFERROR(XLOOKUP(A35,tbl_Scenario_Scenario_ID,tbl_Scenario_Target_Objective),"")</f>
        <v/>
      </c>
      <c r="D35" s="12">
        <f>IFERROR(XLOOKUP(A35,tbl_Scenario_Scenario_ID,tbl_Scenario_Attack_Path),"")</f>
        <v/>
      </c>
      <c r="E35" s="12">
        <f>IFERROR(XLOOKUP(A35,tbl_Scenario_Scenario_ID,tbl_Scenario_Motivation),"")</f>
        <v/>
      </c>
      <c r="F35" s="11" t="n"/>
      <c r="G35" s="11" t="n"/>
      <c r="H35" s="11" t="n"/>
      <c r="I35" s="12">
        <f>IF(AND(F35&lt;&gt;"",G35&lt;&gt;"",H35&lt;&gt;""),
XLOOKUP(F35,Gravite,tbl_Gravite_Valeur)*
XLOOKUP(G35,Vraisemblance,tbl_Vraisemblance_Valeur)*
XLOOKUP(H35,Valeur_Metier,tbl_ValeurMetier_Valeur),"")</f>
        <v/>
      </c>
    </row>
    <row r="36">
      <c r="A36" s="11" t="n"/>
      <c r="B36" s="12">
        <f>IFERROR(XLOOKUP(A36,tbl_Scenario_Scenario_ID,tbl_Scenario_Risk_Source),"")</f>
        <v/>
      </c>
      <c r="C36" s="12">
        <f>IFERROR(XLOOKUP(A36,tbl_Scenario_Scenario_ID,tbl_Scenario_Target_Objective),"")</f>
        <v/>
      </c>
      <c r="D36" s="12">
        <f>IFERROR(XLOOKUP(A36,tbl_Scenario_Scenario_ID,tbl_Scenario_Attack_Path),"")</f>
        <v/>
      </c>
      <c r="E36" s="12">
        <f>IFERROR(XLOOKUP(A36,tbl_Scenario_Scenario_ID,tbl_Scenario_Motivation),"")</f>
        <v/>
      </c>
      <c r="F36" s="11" t="n"/>
      <c r="G36" s="11" t="n"/>
      <c r="H36" s="11" t="n"/>
      <c r="I36" s="12">
        <f>IF(AND(F36&lt;&gt;"",G36&lt;&gt;"",H36&lt;&gt;""),
XLOOKUP(F36,Gravite,tbl_Gravite_Valeur)*
XLOOKUP(G36,Vraisemblance,tbl_Vraisemblance_Valeur)*
XLOOKUP(H36,Valeur_Metier,tbl_ValeurMetier_Valeur),"")</f>
        <v/>
      </c>
    </row>
    <row r="37">
      <c r="A37" s="11" t="n"/>
      <c r="B37" s="12">
        <f>IFERROR(XLOOKUP(A37,tbl_Scenario_Scenario_ID,tbl_Scenario_Risk_Source),"")</f>
        <v/>
      </c>
      <c r="C37" s="12">
        <f>IFERROR(XLOOKUP(A37,tbl_Scenario_Scenario_ID,tbl_Scenario_Target_Objective),"")</f>
        <v/>
      </c>
      <c r="D37" s="12">
        <f>IFERROR(XLOOKUP(A37,tbl_Scenario_Scenario_ID,tbl_Scenario_Attack_Path),"")</f>
        <v/>
      </c>
      <c r="E37" s="12">
        <f>IFERROR(XLOOKUP(A37,tbl_Scenario_Scenario_ID,tbl_Scenario_Motivation),"")</f>
        <v/>
      </c>
      <c r="F37" s="11" t="n"/>
      <c r="G37" s="11" t="n"/>
      <c r="H37" s="11" t="n"/>
      <c r="I37" s="12">
        <f>IF(AND(F37&lt;&gt;"",G37&lt;&gt;"",H37&lt;&gt;""),
XLOOKUP(F37,Gravite,tbl_Gravite_Valeur)*
XLOOKUP(G37,Vraisemblance,tbl_Vraisemblance_Valeur)*
XLOOKUP(H37,Valeur_Metier,tbl_ValeurMetier_Valeur),"")</f>
        <v/>
      </c>
    </row>
    <row r="38">
      <c r="A38" s="11" t="n"/>
      <c r="B38" s="12">
        <f>IFERROR(XLOOKUP(A38,tbl_Scenario_Scenario_ID,tbl_Scenario_Risk_Source),"")</f>
        <v/>
      </c>
      <c r="C38" s="12">
        <f>IFERROR(XLOOKUP(A38,tbl_Scenario_Scenario_ID,tbl_Scenario_Target_Objective),"")</f>
        <v/>
      </c>
      <c r="D38" s="12">
        <f>IFERROR(XLOOKUP(A38,tbl_Scenario_Scenario_ID,tbl_Scenario_Attack_Path),"")</f>
        <v/>
      </c>
      <c r="E38" s="12">
        <f>IFERROR(XLOOKUP(A38,tbl_Scenario_Scenario_ID,tbl_Scenario_Motivation),"")</f>
        <v/>
      </c>
      <c r="F38" s="11" t="n"/>
      <c r="G38" s="11" t="n"/>
      <c r="H38" s="11" t="n"/>
      <c r="I38" s="12">
        <f>IF(AND(F38&lt;&gt;"",G38&lt;&gt;"",H38&lt;&gt;""),
XLOOKUP(F38,Gravite,tbl_Gravite_Valeur)*
XLOOKUP(G38,Vraisemblance,tbl_Vraisemblance_Valeur)*
XLOOKUP(H38,Valeur_Metier,tbl_ValeurMetier_Valeur),"")</f>
        <v/>
      </c>
    </row>
    <row r="39">
      <c r="A39" s="11" t="n"/>
      <c r="B39" s="12">
        <f>IFERROR(XLOOKUP(A39,tbl_Scenario_Scenario_ID,tbl_Scenario_Risk_Source),"")</f>
        <v/>
      </c>
      <c r="C39" s="12">
        <f>IFERROR(XLOOKUP(A39,tbl_Scenario_Scenario_ID,tbl_Scenario_Target_Objective),"")</f>
        <v/>
      </c>
      <c r="D39" s="12">
        <f>IFERROR(XLOOKUP(A39,tbl_Scenario_Scenario_ID,tbl_Scenario_Attack_Path),"")</f>
        <v/>
      </c>
      <c r="E39" s="12">
        <f>IFERROR(XLOOKUP(A39,tbl_Scenario_Scenario_ID,tbl_Scenario_Motivation),"")</f>
        <v/>
      </c>
      <c r="F39" s="11" t="n"/>
      <c r="G39" s="11" t="n"/>
      <c r="H39" s="11" t="n"/>
      <c r="I39" s="12">
        <f>IF(AND(F39&lt;&gt;"",G39&lt;&gt;"",H39&lt;&gt;""),
XLOOKUP(F39,Gravite,tbl_Gravite_Valeur)*
XLOOKUP(G39,Vraisemblance,tbl_Vraisemblance_Valeur)*
XLOOKUP(H39,Valeur_Metier,tbl_ValeurMetier_Valeur),"")</f>
        <v/>
      </c>
    </row>
    <row r="40">
      <c r="A40" s="11" t="n"/>
      <c r="B40" s="12">
        <f>IFERROR(XLOOKUP(A40,tbl_Scenario_Scenario_ID,tbl_Scenario_Risk_Source),"")</f>
        <v/>
      </c>
      <c r="C40" s="12">
        <f>IFERROR(XLOOKUP(A40,tbl_Scenario_Scenario_ID,tbl_Scenario_Target_Objective),"")</f>
        <v/>
      </c>
      <c r="D40" s="12">
        <f>IFERROR(XLOOKUP(A40,tbl_Scenario_Scenario_ID,tbl_Scenario_Attack_Path),"")</f>
        <v/>
      </c>
      <c r="E40" s="12">
        <f>IFERROR(XLOOKUP(A40,tbl_Scenario_Scenario_ID,tbl_Scenario_Motivation),"")</f>
        <v/>
      </c>
      <c r="F40" s="11" t="n"/>
      <c r="G40" s="11" t="n"/>
      <c r="H40" s="11" t="n"/>
      <c r="I40" s="12">
        <f>IF(AND(F40&lt;&gt;"",G40&lt;&gt;"",H40&lt;&gt;""),
XLOOKUP(F40,Gravite,tbl_Gravite_Valeur)*
XLOOKUP(G40,Vraisemblance,tbl_Vraisemblance_Valeur)*
XLOOKUP(H40,Valeur_Metier,tbl_ValeurMetier_Valeur),"")</f>
        <v/>
      </c>
    </row>
    <row r="41">
      <c r="A41" s="11" t="n"/>
      <c r="B41" s="12">
        <f>IFERROR(XLOOKUP(A41,tbl_Scenario_Scenario_ID,tbl_Scenario_Risk_Source),"")</f>
        <v/>
      </c>
      <c r="C41" s="12">
        <f>IFERROR(XLOOKUP(A41,tbl_Scenario_Scenario_ID,tbl_Scenario_Target_Objective),"")</f>
        <v/>
      </c>
      <c r="D41" s="12">
        <f>IFERROR(XLOOKUP(A41,tbl_Scenario_Scenario_ID,tbl_Scenario_Attack_Path),"")</f>
        <v/>
      </c>
      <c r="E41" s="12">
        <f>IFERROR(XLOOKUP(A41,tbl_Scenario_Scenario_ID,tbl_Scenario_Motivation),"")</f>
        <v/>
      </c>
      <c r="F41" s="11" t="n"/>
      <c r="G41" s="11" t="n"/>
      <c r="H41" s="11" t="n"/>
      <c r="I41" s="12">
        <f>IF(AND(F41&lt;&gt;"",G41&lt;&gt;"",H41&lt;&gt;""),
XLOOKUP(F41,Gravite,tbl_Gravite_Valeur)*
XLOOKUP(G41,Vraisemblance,tbl_Vraisemblance_Valeur)*
XLOOKUP(H41,Valeur_Metier,tbl_ValeurMetier_Valeur),"")</f>
        <v/>
      </c>
    </row>
    <row r="42">
      <c r="A42" s="11" t="n"/>
      <c r="B42" s="12">
        <f>IFERROR(XLOOKUP(A42,tbl_Scenario_Scenario_ID,tbl_Scenario_Risk_Source),"")</f>
        <v/>
      </c>
      <c r="C42" s="12">
        <f>IFERROR(XLOOKUP(A42,tbl_Scenario_Scenario_ID,tbl_Scenario_Target_Objective),"")</f>
        <v/>
      </c>
      <c r="D42" s="12">
        <f>IFERROR(XLOOKUP(A42,tbl_Scenario_Scenario_ID,tbl_Scenario_Attack_Path),"")</f>
        <v/>
      </c>
      <c r="E42" s="12">
        <f>IFERROR(XLOOKUP(A42,tbl_Scenario_Scenario_ID,tbl_Scenario_Motivation),"")</f>
        <v/>
      </c>
      <c r="F42" s="11" t="n"/>
      <c r="G42" s="11" t="n"/>
      <c r="H42" s="11" t="n"/>
      <c r="I42" s="12">
        <f>IF(AND(F42&lt;&gt;"",G42&lt;&gt;"",H42&lt;&gt;""),
XLOOKUP(F42,Gravite,tbl_Gravite_Valeur)*
XLOOKUP(G42,Vraisemblance,tbl_Vraisemblance_Valeur)*
XLOOKUP(H42,Valeur_Metier,tbl_ValeurMetier_Valeur),"")</f>
        <v/>
      </c>
    </row>
    <row r="43">
      <c r="A43" s="11" t="n"/>
      <c r="B43" s="12">
        <f>IFERROR(XLOOKUP(A43,tbl_Scenario_Scenario_ID,tbl_Scenario_Risk_Source),"")</f>
        <v/>
      </c>
      <c r="C43" s="12">
        <f>IFERROR(XLOOKUP(A43,tbl_Scenario_Scenario_ID,tbl_Scenario_Target_Objective),"")</f>
        <v/>
      </c>
      <c r="D43" s="12">
        <f>IFERROR(XLOOKUP(A43,tbl_Scenario_Scenario_ID,tbl_Scenario_Attack_Path),"")</f>
        <v/>
      </c>
      <c r="E43" s="12">
        <f>IFERROR(XLOOKUP(A43,tbl_Scenario_Scenario_ID,tbl_Scenario_Motivation),"")</f>
        <v/>
      </c>
      <c r="F43" s="11" t="n"/>
      <c r="G43" s="11" t="n"/>
      <c r="H43" s="11" t="n"/>
      <c r="I43" s="12">
        <f>IF(AND(F43&lt;&gt;"",G43&lt;&gt;"",H43&lt;&gt;""),
XLOOKUP(F43,Gravite,tbl_Gravite_Valeur)*
XLOOKUP(G43,Vraisemblance,tbl_Vraisemblance_Valeur)*
XLOOKUP(H43,Valeur_Metier,tbl_ValeurMetier_Valeur),"")</f>
        <v/>
      </c>
    </row>
    <row r="44">
      <c r="A44" s="11" t="n"/>
      <c r="B44" s="12">
        <f>IFERROR(XLOOKUP(A44,tbl_Scenario_Scenario_ID,tbl_Scenario_Risk_Source),"")</f>
        <v/>
      </c>
      <c r="C44" s="12">
        <f>IFERROR(XLOOKUP(A44,tbl_Scenario_Scenario_ID,tbl_Scenario_Target_Objective),"")</f>
        <v/>
      </c>
      <c r="D44" s="12">
        <f>IFERROR(XLOOKUP(A44,tbl_Scenario_Scenario_ID,tbl_Scenario_Attack_Path),"")</f>
        <v/>
      </c>
      <c r="E44" s="12">
        <f>IFERROR(XLOOKUP(A44,tbl_Scenario_Scenario_ID,tbl_Scenario_Motivation),"")</f>
        <v/>
      </c>
      <c r="F44" s="11" t="n"/>
      <c r="G44" s="11" t="n"/>
      <c r="H44" s="11" t="n"/>
      <c r="I44" s="12">
        <f>IF(AND(F44&lt;&gt;"",G44&lt;&gt;"",H44&lt;&gt;""),
XLOOKUP(F44,Gravite,tbl_Gravite_Valeur)*
XLOOKUP(G44,Vraisemblance,tbl_Vraisemblance_Valeur)*
XLOOKUP(H44,Valeur_Metier,tbl_ValeurMetier_Valeur),"")</f>
        <v/>
      </c>
    </row>
    <row r="45">
      <c r="A45" s="11" t="n"/>
      <c r="B45" s="12">
        <f>IFERROR(XLOOKUP(A45,tbl_Scenario_Scenario_ID,tbl_Scenario_Risk_Source),"")</f>
        <v/>
      </c>
      <c r="C45" s="12">
        <f>IFERROR(XLOOKUP(A45,tbl_Scenario_Scenario_ID,tbl_Scenario_Target_Objective),"")</f>
        <v/>
      </c>
      <c r="D45" s="12">
        <f>IFERROR(XLOOKUP(A45,tbl_Scenario_Scenario_ID,tbl_Scenario_Attack_Path),"")</f>
        <v/>
      </c>
      <c r="E45" s="12">
        <f>IFERROR(XLOOKUP(A45,tbl_Scenario_Scenario_ID,tbl_Scenario_Motivation),"")</f>
        <v/>
      </c>
      <c r="F45" s="11" t="n"/>
      <c r="G45" s="11" t="n"/>
      <c r="H45" s="11" t="n"/>
      <c r="I45" s="12">
        <f>IF(AND(F45&lt;&gt;"",G45&lt;&gt;"",H45&lt;&gt;""),
XLOOKUP(F45,Gravite,tbl_Gravite_Valeur)*
XLOOKUP(G45,Vraisemblance,tbl_Vraisemblance_Valeur)*
XLOOKUP(H45,Valeur_Metier,tbl_ValeurMetier_Valeur),"")</f>
        <v/>
      </c>
    </row>
    <row r="46">
      <c r="A46" s="11" t="n"/>
      <c r="B46" s="12">
        <f>IFERROR(XLOOKUP(A46,tbl_Scenario_Scenario_ID,tbl_Scenario_Risk_Source),"")</f>
        <v/>
      </c>
      <c r="C46" s="12">
        <f>IFERROR(XLOOKUP(A46,tbl_Scenario_Scenario_ID,tbl_Scenario_Target_Objective),"")</f>
        <v/>
      </c>
      <c r="D46" s="12">
        <f>IFERROR(XLOOKUP(A46,tbl_Scenario_Scenario_ID,tbl_Scenario_Attack_Path),"")</f>
        <v/>
      </c>
      <c r="E46" s="12">
        <f>IFERROR(XLOOKUP(A46,tbl_Scenario_Scenario_ID,tbl_Scenario_Motivation),"")</f>
        <v/>
      </c>
      <c r="F46" s="11" t="n"/>
      <c r="G46" s="11" t="n"/>
      <c r="H46" s="11" t="n"/>
      <c r="I46" s="12">
        <f>IF(AND(F46&lt;&gt;"",G46&lt;&gt;"",H46&lt;&gt;""),
XLOOKUP(F46,Gravite,tbl_Gravite_Valeur)*
XLOOKUP(G46,Vraisemblance,tbl_Vraisemblance_Valeur)*
XLOOKUP(H46,Valeur_Metier,tbl_ValeurMetier_Valeur),"")</f>
        <v/>
      </c>
    </row>
    <row r="47">
      <c r="A47" s="11" t="n"/>
      <c r="B47" s="12">
        <f>IFERROR(XLOOKUP(A47,tbl_Scenario_Scenario_ID,tbl_Scenario_Risk_Source),"")</f>
        <v/>
      </c>
      <c r="C47" s="12">
        <f>IFERROR(XLOOKUP(A47,tbl_Scenario_Scenario_ID,tbl_Scenario_Target_Objective),"")</f>
        <v/>
      </c>
      <c r="D47" s="12">
        <f>IFERROR(XLOOKUP(A47,tbl_Scenario_Scenario_ID,tbl_Scenario_Attack_Path),"")</f>
        <v/>
      </c>
      <c r="E47" s="12">
        <f>IFERROR(XLOOKUP(A47,tbl_Scenario_Scenario_ID,tbl_Scenario_Motivation),"")</f>
        <v/>
      </c>
      <c r="F47" s="11" t="n"/>
      <c r="G47" s="11" t="n"/>
      <c r="H47" s="11" t="n"/>
      <c r="I47" s="12">
        <f>IF(AND(F47&lt;&gt;"",G47&lt;&gt;"",H47&lt;&gt;""),
XLOOKUP(F47,Gravite,tbl_Gravite_Valeur)*
XLOOKUP(G47,Vraisemblance,tbl_Vraisemblance_Valeur)*
XLOOKUP(H47,Valeur_Metier,tbl_ValeurMetier_Valeur),"")</f>
        <v/>
      </c>
    </row>
    <row r="48">
      <c r="A48" s="11" t="n"/>
      <c r="B48" s="12">
        <f>IFERROR(XLOOKUP(A48,tbl_Scenario_Scenario_ID,tbl_Scenario_Risk_Source),"")</f>
        <v/>
      </c>
      <c r="C48" s="12">
        <f>IFERROR(XLOOKUP(A48,tbl_Scenario_Scenario_ID,tbl_Scenario_Target_Objective),"")</f>
        <v/>
      </c>
      <c r="D48" s="12">
        <f>IFERROR(XLOOKUP(A48,tbl_Scenario_Scenario_ID,tbl_Scenario_Attack_Path),"")</f>
        <v/>
      </c>
      <c r="E48" s="12">
        <f>IFERROR(XLOOKUP(A48,tbl_Scenario_Scenario_ID,tbl_Scenario_Motivation),"")</f>
        <v/>
      </c>
      <c r="F48" s="11" t="n"/>
      <c r="G48" s="11" t="n"/>
      <c r="H48" s="11" t="n"/>
      <c r="I48" s="12">
        <f>IF(AND(F48&lt;&gt;"",G48&lt;&gt;"",H48&lt;&gt;""),
XLOOKUP(F48,Gravite,tbl_Gravite_Valeur)*
XLOOKUP(G48,Vraisemblance,tbl_Vraisemblance_Valeur)*
XLOOKUP(H48,Valeur_Metier,tbl_ValeurMetier_Valeur),"")</f>
        <v/>
      </c>
    </row>
    <row r="49">
      <c r="A49" s="11" t="n"/>
      <c r="B49" s="12">
        <f>IFERROR(XLOOKUP(A49,tbl_Scenario_Scenario_ID,tbl_Scenario_Risk_Source),"")</f>
        <v/>
      </c>
      <c r="C49" s="12">
        <f>IFERROR(XLOOKUP(A49,tbl_Scenario_Scenario_ID,tbl_Scenario_Target_Objective),"")</f>
        <v/>
      </c>
      <c r="D49" s="12">
        <f>IFERROR(XLOOKUP(A49,tbl_Scenario_Scenario_ID,tbl_Scenario_Attack_Path),"")</f>
        <v/>
      </c>
      <c r="E49" s="12">
        <f>IFERROR(XLOOKUP(A49,tbl_Scenario_Scenario_ID,tbl_Scenario_Motivation),"")</f>
        <v/>
      </c>
      <c r="F49" s="11" t="n"/>
      <c r="G49" s="11" t="n"/>
      <c r="H49" s="11" t="n"/>
      <c r="I49" s="12">
        <f>IF(AND(F49&lt;&gt;"",G49&lt;&gt;"",H49&lt;&gt;""),
XLOOKUP(F49,Gravite,tbl_Gravite_Valeur)*
XLOOKUP(G49,Vraisemblance,tbl_Vraisemblance_Valeur)*
XLOOKUP(H49,Valeur_Metier,tbl_ValeurMetier_Valeur),"")</f>
        <v/>
      </c>
    </row>
    <row r="50">
      <c r="A50" s="11" t="n"/>
      <c r="B50" s="12">
        <f>IFERROR(XLOOKUP(A50,tbl_Scenario_Scenario_ID,tbl_Scenario_Risk_Source),"")</f>
        <v/>
      </c>
      <c r="C50" s="12">
        <f>IFERROR(XLOOKUP(A50,tbl_Scenario_Scenario_ID,tbl_Scenario_Target_Objective),"")</f>
        <v/>
      </c>
      <c r="D50" s="12">
        <f>IFERROR(XLOOKUP(A50,tbl_Scenario_Scenario_ID,tbl_Scenario_Attack_Path),"")</f>
        <v/>
      </c>
      <c r="E50" s="12">
        <f>IFERROR(XLOOKUP(A50,tbl_Scenario_Scenario_ID,tbl_Scenario_Motivation),"")</f>
        <v/>
      </c>
      <c r="F50" s="11" t="n"/>
      <c r="G50" s="11" t="n"/>
      <c r="H50" s="11" t="n"/>
      <c r="I50" s="12">
        <f>IF(AND(F50&lt;&gt;"",G50&lt;&gt;"",H50&lt;&gt;""),
XLOOKUP(F50,Gravite,tbl_Gravite_Valeur)*
XLOOKUP(G50,Vraisemblance,tbl_Vraisemblance_Valeur)*
XLOOKUP(H50,Valeur_Metier,tbl_ValeurMetier_Valeur),"")</f>
        <v/>
      </c>
    </row>
    <row r="51">
      <c r="A51" s="11" t="n"/>
      <c r="B51" s="12">
        <f>IFERROR(XLOOKUP(A51,tbl_Scenario_Scenario_ID,tbl_Scenario_Risk_Source),"")</f>
        <v/>
      </c>
      <c r="C51" s="12">
        <f>IFERROR(XLOOKUP(A51,tbl_Scenario_Scenario_ID,tbl_Scenario_Target_Objective),"")</f>
        <v/>
      </c>
      <c r="D51" s="12">
        <f>IFERROR(XLOOKUP(A51,tbl_Scenario_Scenario_ID,tbl_Scenario_Attack_Path),"")</f>
        <v/>
      </c>
      <c r="E51" s="12">
        <f>IFERROR(XLOOKUP(A51,tbl_Scenario_Scenario_ID,tbl_Scenario_Motivation),"")</f>
        <v/>
      </c>
      <c r="F51" s="11" t="n"/>
      <c r="G51" s="11" t="n"/>
      <c r="H51" s="11" t="n"/>
      <c r="I51" s="12">
        <f>IF(AND(F51&lt;&gt;"",G51&lt;&gt;"",H51&lt;&gt;""),
XLOOKUP(F51,Gravite,tbl_Gravite_Valeur)*
XLOOKUP(G51,Vraisemblance,tbl_Vraisemblance_Valeur)*
XLOOKUP(H51,Valeur_Metier,tbl_ValeurMetier_Valeur),"")</f>
        <v/>
      </c>
    </row>
    <row r="52">
      <c r="A52" s="11" t="n"/>
      <c r="B52" s="12">
        <f>IFERROR(XLOOKUP(A52,tbl_Scenario_Scenario_ID,tbl_Scenario_Risk_Source),"")</f>
        <v/>
      </c>
      <c r="C52" s="12">
        <f>IFERROR(XLOOKUP(A52,tbl_Scenario_Scenario_ID,tbl_Scenario_Target_Objective),"")</f>
        <v/>
      </c>
      <c r="D52" s="12">
        <f>IFERROR(XLOOKUP(A52,tbl_Scenario_Scenario_ID,tbl_Scenario_Attack_Path),"")</f>
        <v/>
      </c>
      <c r="E52" s="12">
        <f>IFERROR(XLOOKUP(A52,tbl_Scenario_Scenario_ID,tbl_Scenario_Motivation),"")</f>
        <v/>
      </c>
      <c r="F52" s="11" t="n"/>
      <c r="G52" s="11" t="n"/>
      <c r="H52" s="11" t="n"/>
      <c r="I52" s="12">
        <f>IF(AND(F52&lt;&gt;"",G52&lt;&gt;"",H52&lt;&gt;""),
XLOOKUP(F52,Gravite,tbl_Gravite_Valeur)*
XLOOKUP(G52,Vraisemblance,tbl_Vraisemblance_Valeur)*
XLOOKUP(H52,Valeur_Metier,tbl_ValeurMetier_Valeur),"")</f>
        <v/>
      </c>
    </row>
    <row r="53">
      <c r="A53" s="11" t="n"/>
      <c r="B53" s="12">
        <f>IFERROR(XLOOKUP(A53,tbl_Scenario_Scenario_ID,tbl_Scenario_Risk_Source),"")</f>
        <v/>
      </c>
      <c r="C53" s="12">
        <f>IFERROR(XLOOKUP(A53,tbl_Scenario_Scenario_ID,tbl_Scenario_Target_Objective),"")</f>
        <v/>
      </c>
      <c r="D53" s="12">
        <f>IFERROR(XLOOKUP(A53,tbl_Scenario_Scenario_ID,tbl_Scenario_Attack_Path),"")</f>
        <v/>
      </c>
      <c r="E53" s="12">
        <f>IFERROR(XLOOKUP(A53,tbl_Scenario_Scenario_ID,tbl_Scenario_Motivation),"")</f>
        <v/>
      </c>
      <c r="F53" s="11" t="n"/>
      <c r="G53" s="11" t="n"/>
      <c r="H53" s="11" t="n"/>
      <c r="I53" s="12">
        <f>IF(AND(F53&lt;&gt;"",G53&lt;&gt;"",H53&lt;&gt;""),
XLOOKUP(F53,Gravite,tbl_Gravite_Valeur)*
XLOOKUP(G53,Vraisemblance,tbl_Vraisemblance_Valeur)*
XLOOKUP(H53,Valeur_Metier,tbl_ValeurMetier_Valeur),"")</f>
        <v/>
      </c>
    </row>
    <row r="54">
      <c r="A54" s="11" t="n"/>
      <c r="B54" s="12">
        <f>IFERROR(XLOOKUP(A54,tbl_Scenario_Scenario_ID,tbl_Scenario_Risk_Source),"")</f>
        <v/>
      </c>
      <c r="C54" s="12">
        <f>IFERROR(XLOOKUP(A54,tbl_Scenario_Scenario_ID,tbl_Scenario_Target_Objective),"")</f>
        <v/>
      </c>
      <c r="D54" s="12">
        <f>IFERROR(XLOOKUP(A54,tbl_Scenario_Scenario_ID,tbl_Scenario_Attack_Path),"")</f>
        <v/>
      </c>
      <c r="E54" s="12">
        <f>IFERROR(XLOOKUP(A54,tbl_Scenario_Scenario_ID,tbl_Scenario_Motivation),"")</f>
        <v/>
      </c>
      <c r="F54" s="11" t="n"/>
      <c r="G54" s="11" t="n"/>
      <c r="H54" s="11" t="n"/>
      <c r="I54" s="12">
        <f>IF(AND(F54&lt;&gt;"",G54&lt;&gt;"",H54&lt;&gt;""),
XLOOKUP(F54,Gravite,tbl_Gravite_Valeur)*
XLOOKUP(G54,Vraisemblance,tbl_Vraisemblance_Valeur)*
XLOOKUP(H54,Valeur_Metier,tbl_ValeurMetier_Valeur),"")</f>
        <v/>
      </c>
    </row>
    <row r="55">
      <c r="A55" s="11" t="n"/>
      <c r="B55" s="12">
        <f>IFERROR(XLOOKUP(A55,tbl_Scenario_Scenario_ID,tbl_Scenario_Risk_Source),"")</f>
        <v/>
      </c>
      <c r="C55" s="12">
        <f>IFERROR(XLOOKUP(A55,tbl_Scenario_Scenario_ID,tbl_Scenario_Target_Objective),"")</f>
        <v/>
      </c>
      <c r="D55" s="12">
        <f>IFERROR(XLOOKUP(A55,tbl_Scenario_Scenario_ID,tbl_Scenario_Attack_Path),"")</f>
        <v/>
      </c>
      <c r="E55" s="12">
        <f>IFERROR(XLOOKUP(A55,tbl_Scenario_Scenario_ID,tbl_Scenario_Motivation),"")</f>
        <v/>
      </c>
      <c r="F55" s="11" t="n"/>
      <c r="G55" s="11" t="n"/>
      <c r="H55" s="11" t="n"/>
      <c r="I55" s="12">
        <f>IF(AND(F55&lt;&gt;"",G55&lt;&gt;"",H55&lt;&gt;""),
XLOOKUP(F55,Gravite,tbl_Gravite_Valeur)*
XLOOKUP(G55,Vraisemblance,tbl_Vraisemblance_Valeur)*
XLOOKUP(H55,Valeur_Metier,tbl_ValeurMetier_Valeur),"")</f>
        <v/>
      </c>
    </row>
    <row r="56">
      <c r="A56" s="11" t="n"/>
      <c r="B56" s="12">
        <f>IFERROR(XLOOKUP(A56,tbl_Scenario_Scenario_ID,tbl_Scenario_Risk_Source),"")</f>
        <v/>
      </c>
      <c r="C56" s="12">
        <f>IFERROR(XLOOKUP(A56,tbl_Scenario_Scenario_ID,tbl_Scenario_Target_Objective),"")</f>
        <v/>
      </c>
      <c r="D56" s="12">
        <f>IFERROR(XLOOKUP(A56,tbl_Scenario_Scenario_ID,tbl_Scenario_Attack_Path),"")</f>
        <v/>
      </c>
      <c r="E56" s="12">
        <f>IFERROR(XLOOKUP(A56,tbl_Scenario_Scenario_ID,tbl_Scenario_Motivation),"")</f>
        <v/>
      </c>
      <c r="F56" s="11" t="n"/>
      <c r="G56" s="11" t="n"/>
      <c r="H56" s="11" t="n"/>
      <c r="I56" s="12">
        <f>IF(AND(F56&lt;&gt;"",G56&lt;&gt;"",H56&lt;&gt;""),
XLOOKUP(F56,Gravite,tbl_Gravite_Valeur)*
XLOOKUP(G56,Vraisemblance,tbl_Vraisemblance_Valeur)*
XLOOKUP(H56,Valeur_Metier,tbl_ValeurMetier_Valeur),"")</f>
        <v/>
      </c>
    </row>
    <row r="57">
      <c r="A57" s="11" t="n"/>
      <c r="B57" s="12">
        <f>IFERROR(XLOOKUP(A57,tbl_Scenario_Scenario_ID,tbl_Scenario_Risk_Source),"")</f>
        <v/>
      </c>
      <c r="C57" s="12">
        <f>IFERROR(XLOOKUP(A57,tbl_Scenario_Scenario_ID,tbl_Scenario_Target_Objective),"")</f>
        <v/>
      </c>
      <c r="D57" s="12">
        <f>IFERROR(XLOOKUP(A57,tbl_Scenario_Scenario_ID,tbl_Scenario_Attack_Path),"")</f>
        <v/>
      </c>
      <c r="E57" s="12">
        <f>IFERROR(XLOOKUP(A57,tbl_Scenario_Scenario_ID,tbl_Scenario_Motivation),"")</f>
        <v/>
      </c>
      <c r="F57" s="11" t="n"/>
      <c r="G57" s="11" t="n"/>
      <c r="H57" s="11" t="n"/>
      <c r="I57" s="12">
        <f>IF(AND(F57&lt;&gt;"",G57&lt;&gt;"",H57&lt;&gt;""),
XLOOKUP(F57,Gravite,tbl_Gravite_Valeur)*
XLOOKUP(G57,Vraisemblance,tbl_Vraisemblance_Valeur)*
XLOOKUP(H57,Valeur_Metier,tbl_ValeurMetier_Valeur),"")</f>
        <v/>
      </c>
    </row>
    <row r="58">
      <c r="A58" s="11" t="n"/>
      <c r="B58" s="12">
        <f>IFERROR(XLOOKUP(A58,tbl_Scenario_Scenario_ID,tbl_Scenario_Risk_Source),"")</f>
        <v/>
      </c>
      <c r="C58" s="12">
        <f>IFERROR(XLOOKUP(A58,tbl_Scenario_Scenario_ID,tbl_Scenario_Target_Objective),"")</f>
        <v/>
      </c>
      <c r="D58" s="12">
        <f>IFERROR(XLOOKUP(A58,tbl_Scenario_Scenario_ID,tbl_Scenario_Attack_Path),"")</f>
        <v/>
      </c>
      <c r="E58" s="12">
        <f>IFERROR(XLOOKUP(A58,tbl_Scenario_Scenario_ID,tbl_Scenario_Motivation),"")</f>
        <v/>
      </c>
      <c r="F58" s="11" t="n"/>
      <c r="G58" s="11" t="n"/>
      <c r="H58" s="11" t="n"/>
      <c r="I58" s="12">
        <f>IF(AND(F58&lt;&gt;"",G58&lt;&gt;"",H58&lt;&gt;""),
XLOOKUP(F58,Gravite,tbl_Gravite_Valeur)*
XLOOKUP(G58,Vraisemblance,tbl_Vraisemblance_Valeur)*
XLOOKUP(H58,Valeur_Metier,tbl_ValeurMetier_Valeur),"")</f>
        <v/>
      </c>
    </row>
    <row r="59">
      <c r="A59" s="11" t="n"/>
      <c r="B59" s="12">
        <f>IFERROR(XLOOKUP(A59,tbl_Scenario_Scenario_ID,tbl_Scenario_Risk_Source),"")</f>
        <v/>
      </c>
      <c r="C59" s="12">
        <f>IFERROR(XLOOKUP(A59,tbl_Scenario_Scenario_ID,tbl_Scenario_Target_Objective),"")</f>
        <v/>
      </c>
      <c r="D59" s="12">
        <f>IFERROR(XLOOKUP(A59,tbl_Scenario_Scenario_ID,tbl_Scenario_Attack_Path),"")</f>
        <v/>
      </c>
      <c r="E59" s="12">
        <f>IFERROR(XLOOKUP(A59,tbl_Scenario_Scenario_ID,tbl_Scenario_Motivation),"")</f>
        <v/>
      </c>
      <c r="F59" s="11" t="n"/>
      <c r="G59" s="11" t="n"/>
      <c r="H59" s="11" t="n"/>
      <c r="I59" s="12">
        <f>IF(AND(F59&lt;&gt;"",G59&lt;&gt;"",H59&lt;&gt;""),
XLOOKUP(F59,Gravite,tbl_Gravite_Valeur)*
XLOOKUP(G59,Vraisemblance,tbl_Vraisemblance_Valeur)*
XLOOKUP(H59,Valeur_Metier,tbl_ValeurMetier_Valeur),"")</f>
        <v/>
      </c>
    </row>
    <row r="60">
      <c r="A60" s="11" t="n"/>
      <c r="B60" s="12">
        <f>IFERROR(XLOOKUP(A60,tbl_Scenario_Scenario_ID,tbl_Scenario_Risk_Source),"")</f>
        <v/>
      </c>
      <c r="C60" s="12">
        <f>IFERROR(XLOOKUP(A60,tbl_Scenario_Scenario_ID,tbl_Scenario_Target_Objective),"")</f>
        <v/>
      </c>
      <c r="D60" s="12">
        <f>IFERROR(XLOOKUP(A60,tbl_Scenario_Scenario_ID,tbl_Scenario_Attack_Path),"")</f>
        <v/>
      </c>
      <c r="E60" s="12">
        <f>IFERROR(XLOOKUP(A60,tbl_Scenario_Scenario_ID,tbl_Scenario_Motivation),"")</f>
        <v/>
      </c>
      <c r="F60" s="11" t="n"/>
      <c r="G60" s="11" t="n"/>
      <c r="H60" s="11" t="n"/>
      <c r="I60" s="12">
        <f>IF(AND(F60&lt;&gt;"",G60&lt;&gt;"",H60&lt;&gt;""),
XLOOKUP(F60,Gravite,tbl_Gravite_Valeur)*
XLOOKUP(G60,Vraisemblance,tbl_Vraisemblance_Valeur)*
XLOOKUP(H60,Valeur_Metier,tbl_ValeurMetier_Valeur),"")</f>
        <v/>
      </c>
    </row>
    <row r="61">
      <c r="A61" s="11" t="n"/>
      <c r="B61" s="12">
        <f>IFERROR(XLOOKUP(A61,tbl_Scenario_Scenario_ID,tbl_Scenario_Risk_Source),"")</f>
        <v/>
      </c>
      <c r="C61" s="12">
        <f>IFERROR(XLOOKUP(A61,tbl_Scenario_Scenario_ID,tbl_Scenario_Target_Objective),"")</f>
        <v/>
      </c>
      <c r="D61" s="12">
        <f>IFERROR(XLOOKUP(A61,tbl_Scenario_Scenario_ID,tbl_Scenario_Attack_Path),"")</f>
        <v/>
      </c>
      <c r="E61" s="12">
        <f>IFERROR(XLOOKUP(A61,tbl_Scenario_Scenario_ID,tbl_Scenario_Motivation),"")</f>
        <v/>
      </c>
      <c r="F61" s="11" t="n"/>
      <c r="G61" s="11" t="n"/>
      <c r="H61" s="11" t="n"/>
      <c r="I61" s="12">
        <f>IF(AND(F61&lt;&gt;"",G61&lt;&gt;"",H61&lt;&gt;""),
XLOOKUP(F61,Gravite,tbl_Gravite_Valeur)*
XLOOKUP(G61,Vraisemblance,tbl_Vraisemblance_Valeur)*
XLOOKUP(H61,Valeur_Metier,tbl_ValeurMetier_Valeur),"")</f>
        <v/>
      </c>
    </row>
    <row r="62">
      <c r="A62" s="11" t="n"/>
      <c r="B62" s="12">
        <f>IFERROR(XLOOKUP(A62,tbl_Scenario_Scenario_ID,tbl_Scenario_Risk_Source),"")</f>
        <v/>
      </c>
      <c r="C62" s="12">
        <f>IFERROR(XLOOKUP(A62,tbl_Scenario_Scenario_ID,tbl_Scenario_Target_Objective),"")</f>
        <v/>
      </c>
      <c r="D62" s="12">
        <f>IFERROR(XLOOKUP(A62,tbl_Scenario_Scenario_ID,tbl_Scenario_Attack_Path),"")</f>
        <v/>
      </c>
      <c r="E62" s="12">
        <f>IFERROR(XLOOKUP(A62,tbl_Scenario_Scenario_ID,tbl_Scenario_Motivation),"")</f>
        <v/>
      </c>
      <c r="F62" s="11" t="n"/>
      <c r="G62" s="11" t="n"/>
      <c r="H62" s="11" t="n"/>
      <c r="I62" s="12">
        <f>IF(AND(F62&lt;&gt;"",G62&lt;&gt;"",H62&lt;&gt;""),
XLOOKUP(F62,Gravite,tbl_Gravite_Valeur)*
XLOOKUP(G62,Vraisemblance,tbl_Vraisemblance_Valeur)*
XLOOKUP(H62,Valeur_Metier,tbl_ValeurMetier_Valeur),"")</f>
        <v/>
      </c>
    </row>
    <row r="63">
      <c r="A63" s="11" t="n"/>
      <c r="B63" s="12">
        <f>IFERROR(XLOOKUP(A63,tbl_Scenario_Scenario_ID,tbl_Scenario_Risk_Source),"")</f>
        <v/>
      </c>
      <c r="C63" s="12">
        <f>IFERROR(XLOOKUP(A63,tbl_Scenario_Scenario_ID,tbl_Scenario_Target_Objective),"")</f>
        <v/>
      </c>
      <c r="D63" s="12">
        <f>IFERROR(XLOOKUP(A63,tbl_Scenario_Scenario_ID,tbl_Scenario_Attack_Path),"")</f>
        <v/>
      </c>
      <c r="E63" s="12">
        <f>IFERROR(XLOOKUP(A63,tbl_Scenario_Scenario_ID,tbl_Scenario_Motivation),"")</f>
        <v/>
      </c>
      <c r="F63" s="11" t="n"/>
      <c r="G63" s="11" t="n"/>
      <c r="H63" s="11" t="n"/>
      <c r="I63" s="12">
        <f>IF(AND(F63&lt;&gt;"",G63&lt;&gt;"",H63&lt;&gt;""),
XLOOKUP(F63,Gravite,tbl_Gravite_Valeur)*
XLOOKUP(G63,Vraisemblance,tbl_Vraisemblance_Valeur)*
XLOOKUP(H63,Valeur_Metier,tbl_ValeurMetier_Valeur),"")</f>
        <v/>
      </c>
    </row>
    <row r="64">
      <c r="A64" s="11" t="n"/>
      <c r="B64" s="12">
        <f>IFERROR(XLOOKUP(A64,tbl_Scenario_Scenario_ID,tbl_Scenario_Risk_Source),"")</f>
        <v/>
      </c>
      <c r="C64" s="12">
        <f>IFERROR(XLOOKUP(A64,tbl_Scenario_Scenario_ID,tbl_Scenario_Target_Objective),"")</f>
        <v/>
      </c>
      <c r="D64" s="12">
        <f>IFERROR(XLOOKUP(A64,tbl_Scenario_Scenario_ID,tbl_Scenario_Attack_Path),"")</f>
        <v/>
      </c>
      <c r="E64" s="12">
        <f>IFERROR(XLOOKUP(A64,tbl_Scenario_Scenario_ID,tbl_Scenario_Motivation),"")</f>
        <v/>
      </c>
      <c r="F64" s="11" t="n"/>
      <c r="G64" s="11" t="n"/>
      <c r="H64" s="11" t="n"/>
      <c r="I64" s="12">
        <f>IF(AND(F64&lt;&gt;"",G64&lt;&gt;"",H64&lt;&gt;""),
XLOOKUP(F64,Gravite,tbl_Gravite_Valeur)*
XLOOKUP(G64,Vraisemblance,tbl_Vraisemblance_Valeur)*
XLOOKUP(H64,Valeur_Metier,tbl_ValeurMetier_Valeur),"")</f>
        <v/>
      </c>
    </row>
    <row r="65">
      <c r="A65" s="11" t="n"/>
      <c r="B65" s="12">
        <f>IFERROR(XLOOKUP(A65,tbl_Scenario_Scenario_ID,tbl_Scenario_Risk_Source),"")</f>
        <v/>
      </c>
      <c r="C65" s="12">
        <f>IFERROR(XLOOKUP(A65,tbl_Scenario_Scenario_ID,tbl_Scenario_Target_Objective),"")</f>
        <v/>
      </c>
      <c r="D65" s="12">
        <f>IFERROR(XLOOKUP(A65,tbl_Scenario_Scenario_ID,tbl_Scenario_Attack_Path),"")</f>
        <v/>
      </c>
      <c r="E65" s="12">
        <f>IFERROR(XLOOKUP(A65,tbl_Scenario_Scenario_ID,tbl_Scenario_Motivation),"")</f>
        <v/>
      </c>
      <c r="F65" s="11" t="n"/>
      <c r="G65" s="11" t="n"/>
      <c r="H65" s="11" t="n"/>
      <c r="I65" s="12">
        <f>IF(AND(F65&lt;&gt;"",G65&lt;&gt;"",H65&lt;&gt;""),
XLOOKUP(F65,Gravite,tbl_Gravite_Valeur)*
XLOOKUP(G65,Vraisemblance,tbl_Vraisemblance_Valeur)*
XLOOKUP(H65,Valeur_Metier,tbl_ValeurMetier_Valeur),"")</f>
        <v/>
      </c>
    </row>
    <row r="66">
      <c r="A66" s="11" t="n"/>
      <c r="B66" s="12">
        <f>IFERROR(XLOOKUP(A66,tbl_Scenario_Scenario_ID,tbl_Scenario_Risk_Source),"")</f>
        <v/>
      </c>
      <c r="C66" s="12">
        <f>IFERROR(XLOOKUP(A66,tbl_Scenario_Scenario_ID,tbl_Scenario_Target_Objective),"")</f>
        <v/>
      </c>
      <c r="D66" s="12">
        <f>IFERROR(XLOOKUP(A66,tbl_Scenario_Scenario_ID,tbl_Scenario_Attack_Path),"")</f>
        <v/>
      </c>
      <c r="E66" s="12">
        <f>IFERROR(XLOOKUP(A66,tbl_Scenario_Scenario_ID,tbl_Scenario_Motivation),"")</f>
        <v/>
      </c>
      <c r="F66" s="11" t="n"/>
      <c r="G66" s="11" t="n"/>
      <c r="H66" s="11" t="n"/>
      <c r="I66" s="12">
        <f>IF(AND(F66&lt;&gt;"",G66&lt;&gt;"",H66&lt;&gt;""),
XLOOKUP(F66,Gravite,tbl_Gravite_Valeur)*
XLOOKUP(G66,Vraisemblance,tbl_Vraisemblance_Valeur)*
XLOOKUP(H66,Valeur_Metier,tbl_ValeurMetier_Valeur),"")</f>
        <v/>
      </c>
    </row>
    <row r="67">
      <c r="A67" s="11" t="n"/>
      <c r="B67" s="12">
        <f>IFERROR(XLOOKUP(A67,tbl_Scenario_Scenario_ID,tbl_Scenario_Risk_Source),"")</f>
        <v/>
      </c>
      <c r="C67" s="12">
        <f>IFERROR(XLOOKUP(A67,tbl_Scenario_Scenario_ID,tbl_Scenario_Target_Objective),"")</f>
        <v/>
      </c>
      <c r="D67" s="12">
        <f>IFERROR(XLOOKUP(A67,tbl_Scenario_Scenario_ID,tbl_Scenario_Attack_Path),"")</f>
        <v/>
      </c>
      <c r="E67" s="12">
        <f>IFERROR(XLOOKUP(A67,tbl_Scenario_Scenario_ID,tbl_Scenario_Motivation),"")</f>
        <v/>
      </c>
      <c r="F67" s="11" t="n"/>
      <c r="G67" s="11" t="n"/>
      <c r="H67" s="11" t="n"/>
      <c r="I67" s="12">
        <f>IF(AND(F67&lt;&gt;"",G67&lt;&gt;"",H67&lt;&gt;""),
XLOOKUP(F67,Gravite,tbl_Gravite_Valeur)*
XLOOKUP(G67,Vraisemblance,tbl_Vraisemblance_Valeur)*
XLOOKUP(H67,Valeur_Metier,tbl_ValeurMetier_Valeur),"")</f>
        <v/>
      </c>
    </row>
    <row r="68">
      <c r="A68" s="11" t="n"/>
      <c r="B68" s="12">
        <f>IFERROR(XLOOKUP(A68,tbl_Scenario_Scenario_ID,tbl_Scenario_Risk_Source),"")</f>
        <v/>
      </c>
      <c r="C68" s="12">
        <f>IFERROR(XLOOKUP(A68,tbl_Scenario_Scenario_ID,tbl_Scenario_Target_Objective),"")</f>
        <v/>
      </c>
      <c r="D68" s="12">
        <f>IFERROR(XLOOKUP(A68,tbl_Scenario_Scenario_ID,tbl_Scenario_Attack_Path),"")</f>
        <v/>
      </c>
      <c r="E68" s="12">
        <f>IFERROR(XLOOKUP(A68,tbl_Scenario_Scenario_ID,tbl_Scenario_Motivation),"")</f>
        <v/>
      </c>
      <c r="F68" s="11" t="n"/>
      <c r="G68" s="11" t="n"/>
      <c r="H68" s="11" t="n"/>
      <c r="I68" s="12">
        <f>IF(AND(F68&lt;&gt;"",G68&lt;&gt;"",H68&lt;&gt;""),
XLOOKUP(F68,Gravite,tbl_Gravite_Valeur)*
XLOOKUP(G68,Vraisemblance,tbl_Vraisemblance_Valeur)*
XLOOKUP(H68,Valeur_Metier,tbl_ValeurMetier_Valeur),"")</f>
        <v/>
      </c>
    </row>
    <row r="69">
      <c r="A69" s="11" t="n"/>
      <c r="B69" s="12">
        <f>IFERROR(XLOOKUP(A69,tbl_Scenario_Scenario_ID,tbl_Scenario_Risk_Source),"")</f>
        <v/>
      </c>
      <c r="C69" s="12">
        <f>IFERROR(XLOOKUP(A69,tbl_Scenario_Scenario_ID,tbl_Scenario_Target_Objective),"")</f>
        <v/>
      </c>
      <c r="D69" s="12">
        <f>IFERROR(XLOOKUP(A69,tbl_Scenario_Scenario_ID,tbl_Scenario_Attack_Path),"")</f>
        <v/>
      </c>
      <c r="E69" s="12">
        <f>IFERROR(XLOOKUP(A69,tbl_Scenario_Scenario_ID,tbl_Scenario_Motivation),"")</f>
        <v/>
      </c>
      <c r="F69" s="11" t="n"/>
      <c r="G69" s="11" t="n"/>
      <c r="H69" s="11" t="n"/>
      <c r="I69" s="12">
        <f>IF(AND(F69&lt;&gt;"",G69&lt;&gt;"",H69&lt;&gt;""),
XLOOKUP(F69,Gravite,tbl_Gravite_Valeur)*
XLOOKUP(G69,Vraisemblance,tbl_Vraisemblance_Valeur)*
XLOOKUP(H69,Valeur_Metier,tbl_ValeurMetier_Valeur),"")</f>
        <v/>
      </c>
    </row>
    <row r="70">
      <c r="A70" s="11" t="n"/>
      <c r="B70" s="12">
        <f>IFERROR(XLOOKUP(A70,tbl_Scenario_Scenario_ID,tbl_Scenario_Risk_Source),"")</f>
        <v/>
      </c>
      <c r="C70" s="12">
        <f>IFERROR(XLOOKUP(A70,tbl_Scenario_Scenario_ID,tbl_Scenario_Target_Objective),"")</f>
        <v/>
      </c>
      <c r="D70" s="12">
        <f>IFERROR(XLOOKUP(A70,tbl_Scenario_Scenario_ID,tbl_Scenario_Attack_Path),"")</f>
        <v/>
      </c>
      <c r="E70" s="12">
        <f>IFERROR(XLOOKUP(A70,tbl_Scenario_Scenario_ID,tbl_Scenario_Motivation),"")</f>
        <v/>
      </c>
      <c r="F70" s="11" t="n"/>
      <c r="G70" s="11" t="n"/>
      <c r="H70" s="11" t="n"/>
      <c r="I70" s="12">
        <f>IF(AND(F70&lt;&gt;"",G70&lt;&gt;"",H70&lt;&gt;""),
XLOOKUP(F70,Gravite,tbl_Gravite_Valeur)*
XLOOKUP(G70,Vraisemblance,tbl_Vraisemblance_Valeur)*
XLOOKUP(H70,Valeur_Metier,tbl_ValeurMetier_Valeur),"")</f>
        <v/>
      </c>
    </row>
    <row r="71">
      <c r="A71" s="11" t="n"/>
      <c r="B71" s="12">
        <f>IFERROR(XLOOKUP(A71,tbl_Scenario_Scenario_ID,tbl_Scenario_Risk_Source),"")</f>
        <v/>
      </c>
      <c r="C71" s="12">
        <f>IFERROR(XLOOKUP(A71,tbl_Scenario_Scenario_ID,tbl_Scenario_Target_Objective),"")</f>
        <v/>
      </c>
      <c r="D71" s="12">
        <f>IFERROR(XLOOKUP(A71,tbl_Scenario_Scenario_ID,tbl_Scenario_Attack_Path),"")</f>
        <v/>
      </c>
      <c r="E71" s="12">
        <f>IFERROR(XLOOKUP(A71,tbl_Scenario_Scenario_ID,tbl_Scenario_Motivation),"")</f>
        <v/>
      </c>
      <c r="F71" s="11" t="n"/>
      <c r="G71" s="11" t="n"/>
      <c r="H71" s="11" t="n"/>
      <c r="I71" s="12">
        <f>IF(AND(F71&lt;&gt;"",G71&lt;&gt;"",H71&lt;&gt;""),
XLOOKUP(F71,Gravite,tbl_Gravite_Valeur)*
XLOOKUP(G71,Vraisemblance,tbl_Vraisemblance_Valeur)*
XLOOKUP(H71,Valeur_Metier,tbl_ValeurMetier_Valeur),"")</f>
        <v/>
      </c>
    </row>
    <row r="72">
      <c r="A72" s="11" t="n"/>
      <c r="B72" s="12">
        <f>IFERROR(XLOOKUP(A72,tbl_Scenario_Scenario_ID,tbl_Scenario_Risk_Source),"")</f>
        <v/>
      </c>
      <c r="C72" s="12">
        <f>IFERROR(XLOOKUP(A72,tbl_Scenario_Scenario_ID,tbl_Scenario_Target_Objective),"")</f>
        <v/>
      </c>
      <c r="D72" s="12">
        <f>IFERROR(XLOOKUP(A72,tbl_Scenario_Scenario_ID,tbl_Scenario_Attack_Path),"")</f>
        <v/>
      </c>
      <c r="E72" s="12">
        <f>IFERROR(XLOOKUP(A72,tbl_Scenario_Scenario_ID,tbl_Scenario_Motivation),"")</f>
        <v/>
      </c>
      <c r="F72" s="11" t="n"/>
      <c r="G72" s="11" t="n"/>
      <c r="H72" s="11" t="n"/>
      <c r="I72" s="12">
        <f>IF(AND(F72&lt;&gt;"",G72&lt;&gt;"",H72&lt;&gt;""),
XLOOKUP(F72,Gravite,tbl_Gravite_Valeur)*
XLOOKUP(G72,Vraisemblance,tbl_Vraisemblance_Valeur)*
XLOOKUP(H72,Valeur_Metier,tbl_ValeurMetier_Valeur),"")</f>
        <v/>
      </c>
    </row>
    <row r="73">
      <c r="A73" s="11" t="n"/>
      <c r="B73" s="12">
        <f>IFERROR(XLOOKUP(A73,tbl_Scenario_Scenario_ID,tbl_Scenario_Risk_Source),"")</f>
        <v/>
      </c>
      <c r="C73" s="12">
        <f>IFERROR(XLOOKUP(A73,tbl_Scenario_Scenario_ID,tbl_Scenario_Target_Objective),"")</f>
        <v/>
      </c>
      <c r="D73" s="12">
        <f>IFERROR(XLOOKUP(A73,tbl_Scenario_Scenario_ID,tbl_Scenario_Attack_Path),"")</f>
        <v/>
      </c>
      <c r="E73" s="12">
        <f>IFERROR(XLOOKUP(A73,tbl_Scenario_Scenario_ID,tbl_Scenario_Motivation),"")</f>
        <v/>
      </c>
      <c r="F73" s="11" t="n"/>
      <c r="G73" s="11" t="n"/>
      <c r="H73" s="11" t="n"/>
      <c r="I73" s="12">
        <f>IF(AND(F73&lt;&gt;"",G73&lt;&gt;"",H73&lt;&gt;""),
XLOOKUP(F73,Gravite,tbl_Gravite_Valeur)*
XLOOKUP(G73,Vraisemblance,tbl_Vraisemblance_Valeur)*
XLOOKUP(H73,Valeur_Metier,tbl_ValeurMetier_Valeur),"")</f>
        <v/>
      </c>
    </row>
    <row r="74">
      <c r="A74" s="11" t="n"/>
      <c r="B74" s="12">
        <f>IFERROR(XLOOKUP(A74,tbl_Scenario_Scenario_ID,tbl_Scenario_Risk_Source),"")</f>
        <v/>
      </c>
      <c r="C74" s="12">
        <f>IFERROR(XLOOKUP(A74,tbl_Scenario_Scenario_ID,tbl_Scenario_Target_Objective),"")</f>
        <v/>
      </c>
      <c r="D74" s="12">
        <f>IFERROR(XLOOKUP(A74,tbl_Scenario_Scenario_ID,tbl_Scenario_Attack_Path),"")</f>
        <v/>
      </c>
      <c r="E74" s="12">
        <f>IFERROR(XLOOKUP(A74,tbl_Scenario_Scenario_ID,tbl_Scenario_Motivation),"")</f>
        <v/>
      </c>
      <c r="F74" s="11" t="n"/>
      <c r="G74" s="11" t="n"/>
      <c r="H74" s="11" t="n"/>
      <c r="I74" s="12">
        <f>IF(AND(F74&lt;&gt;"",G74&lt;&gt;"",H74&lt;&gt;""),
XLOOKUP(F74,Gravite,tbl_Gravite_Valeur)*
XLOOKUP(G74,Vraisemblance,tbl_Vraisemblance_Valeur)*
XLOOKUP(H74,Valeur_Metier,tbl_ValeurMetier_Valeur),"")</f>
        <v/>
      </c>
    </row>
    <row r="75">
      <c r="A75" s="11" t="n"/>
      <c r="B75" s="12">
        <f>IFERROR(XLOOKUP(A75,tbl_Scenario_Scenario_ID,tbl_Scenario_Risk_Source),"")</f>
        <v/>
      </c>
      <c r="C75" s="12">
        <f>IFERROR(XLOOKUP(A75,tbl_Scenario_Scenario_ID,tbl_Scenario_Target_Objective),"")</f>
        <v/>
      </c>
      <c r="D75" s="12">
        <f>IFERROR(XLOOKUP(A75,tbl_Scenario_Scenario_ID,tbl_Scenario_Attack_Path),"")</f>
        <v/>
      </c>
      <c r="E75" s="12">
        <f>IFERROR(XLOOKUP(A75,tbl_Scenario_Scenario_ID,tbl_Scenario_Motivation),"")</f>
        <v/>
      </c>
      <c r="F75" s="11" t="n"/>
      <c r="G75" s="11" t="n"/>
      <c r="H75" s="11" t="n"/>
      <c r="I75" s="12">
        <f>IF(AND(F75&lt;&gt;"",G75&lt;&gt;"",H75&lt;&gt;""),
XLOOKUP(F75,Gravite,tbl_Gravite_Valeur)*
XLOOKUP(G75,Vraisemblance,tbl_Vraisemblance_Valeur)*
XLOOKUP(H75,Valeur_Metier,tbl_ValeurMetier_Valeur),"")</f>
        <v/>
      </c>
    </row>
    <row r="76">
      <c r="A76" s="11" t="n"/>
      <c r="B76" s="12">
        <f>IFERROR(XLOOKUP(A76,tbl_Scenario_Scenario_ID,tbl_Scenario_Risk_Source),"")</f>
        <v/>
      </c>
      <c r="C76" s="12">
        <f>IFERROR(XLOOKUP(A76,tbl_Scenario_Scenario_ID,tbl_Scenario_Target_Objective),"")</f>
        <v/>
      </c>
      <c r="D76" s="12">
        <f>IFERROR(XLOOKUP(A76,tbl_Scenario_Scenario_ID,tbl_Scenario_Attack_Path),"")</f>
        <v/>
      </c>
      <c r="E76" s="12">
        <f>IFERROR(XLOOKUP(A76,tbl_Scenario_Scenario_ID,tbl_Scenario_Motivation),"")</f>
        <v/>
      </c>
      <c r="F76" s="11" t="n"/>
      <c r="G76" s="11" t="n"/>
      <c r="H76" s="11" t="n"/>
      <c r="I76" s="12">
        <f>IF(AND(F76&lt;&gt;"",G76&lt;&gt;"",H76&lt;&gt;""),
XLOOKUP(F76,Gravite,tbl_Gravite_Valeur)*
XLOOKUP(G76,Vraisemblance,tbl_Vraisemblance_Valeur)*
XLOOKUP(H76,Valeur_Metier,tbl_ValeurMetier_Valeur),"")</f>
        <v/>
      </c>
    </row>
    <row r="77">
      <c r="A77" s="11" t="n"/>
      <c r="B77" s="12">
        <f>IFERROR(XLOOKUP(A77,tbl_Scenario_Scenario_ID,tbl_Scenario_Risk_Source),"")</f>
        <v/>
      </c>
      <c r="C77" s="12">
        <f>IFERROR(XLOOKUP(A77,tbl_Scenario_Scenario_ID,tbl_Scenario_Target_Objective),"")</f>
        <v/>
      </c>
      <c r="D77" s="12">
        <f>IFERROR(XLOOKUP(A77,tbl_Scenario_Scenario_ID,tbl_Scenario_Attack_Path),"")</f>
        <v/>
      </c>
      <c r="E77" s="12">
        <f>IFERROR(XLOOKUP(A77,tbl_Scenario_Scenario_ID,tbl_Scenario_Motivation),"")</f>
        <v/>
      </c>
      <c r="F77" s="11" t="n"/>
      <c r="G77" s="11" t="n"/>
      <c r="H77" s="11" t="n"/>
      <c r="I77" s="12">
        <f>IF(AND(F77&lt;&gt;"",G77&lt;&gt;"",H77&lt;&gt;""),
XLOOKUP(F77,Gravite,tbl_Gravite_Valeur)*
XLOOKUP(G77,Vraisemblance,tbl_Vraisemblance_Valeur)*
XLOOKUP(H77,Valeur_Metier,tbl_ValeurMetier_Valeur),"")</f>
        <v/>
      </c>
    </row>
    <row r="78">
      <c r="A78" s="11" t="n"/>
      <c r="B78" s="12">
        <f>IFERROR(XLOOKUP(A78,tbl_Scenario_Scenario_ID,tbl_Scenario_Risk_Source),"")</f>
        <v/>
      </c>
      <c r="C78" s="12">
        <f>IFERROR(XLOOKUP(A78,tbl_Scenario_Scenario_ID,tbl_Scenario_Target_Objective),"")</f>
        <v/>
      </c>
      <c r="D78" s="12">
        <f>IFERROR(XLOOKUP(A78,tbl_Scenario_Scenario_ID,tbl_Scenario_Attack_Path),"")</f>
        <v/>
      </c>
      <c r="E78" s="12">
        <f>IFERROR(XLOOKUP(A78,tbl_Scenario_Scenario_ID,tbl_Scenario_Motivation),"")</f>
        <v/>
      </c>
      <c r="F78" s="11" t="n"/>
      <c r="G78" s="11" t="n"/>
      <c r="H78" s="11" t="n"/>
      <c r="I78" s="12">
        <f>IF(AND(F78&lt;&gt;"",G78&lt;&gt;"",H78&lt;&gt;""),
XLOOKUP(F78,Gravite,tbl_Gravite_Valeur)*
XLOOKUP(G78,Vraisemblance,tbl_Vraisemblance_Valeur)*
XLOOKUP(H78,Valeur_Metier,tbl_ValeurMetier_Valeur),"")</f>
        <v/>
      </c>
    </row>
    <row r="79">
      <c r="A79" s="11" t="n"/>
      <c r="B79" s="12">
        <f>IFERROR(XLOOKUP(A79,tbl_Scenario_Scenario_ID,tbl_Scenario_Risk_Source),"")</f>
        <v/>
      </c>
      <c r="C79" s="12">
        <f>IFERROR(XLOOKUP(A79,tbl_Scenario_Scenario_ID,tbl_Scenario_Target_Objective),"")</f>
        <v/>
      </c>
      <c r="D79" s="12">
        <f>IFERROR(XLOOKUP(A79,tbl_Scenario_Scenario_ID,tbl_Scenario_Attack_Path),"")</f>
        <v/>
      </c>
      <c r="E79" s="12">
        <f>IFERROR(XLOOKUP(A79,tbl_Scenario_Scenario_ID,tbl_Scenario_Motivation),"")</f>
        <v/>
      </c>
      <c r="F79" s="11" t="n"/>
      <c r="G79" s="11" t="n"/>
      <c r="H79" s="11" t="n"/>
      <c r="I79" s="12">
        <f>IF(AND(F79&lt;&gt;"",G79&lt;&gt;"",H79&lt;&gt;""),
XLOOKUP(F79,Gravite,tbl_Gravite_Valeur)*
XLOOKUP(G79,Vraisemblance,tbl_Vraisemblance_Valeur)*
XLOOKUP(H79,Valeur_Metier,tbl_ValeurMetier_Valeur),"")</f>
        <v/>
      </c>
    </row>
    <row r="80">
      <c r="A80" s="11" t="n"/>
      <c r="B80" s="12">
        <f>IFERROR(XLOOKUP(A80,tbl_Scenario_Scenario_ID,tbl_Scenario_Risk_Source),"")</f>
        <v/>
      </c>
      <c r="C80" s="12">
        <f>IFERROR(XLOOKUP(A80,tbl_Scenario_Scenario_ID,tbl_Scenario_Target_Objective),"")</f>
        <v/>
      </c>
      <c r="D80" s="12">
        <f>IFERROR(XLOOKUP(A80,tbl_Scenario_Scenario_ID,tbl_Scenario_Attack_Path),"")</f>
        <v/>
      </c>
      <c r="E80" s="12">
        <f>IFERROR(XLOOKUP(A80,tbl_Scenario_Scenario_ID,tbl_Scenario_Motivation),"")</f>
        <v/>
      </c>
      <c r="F80" s="11" t="n"/>
      <c r="G80" s="11" t="n"/>
      <c r="H80" s="11" t="n"/>
      <c r="I80" s="12">
        <f>IF(AND(F80&lt;&gt;"",G80&lt;&gt;"",H80&lt;&gt;""),
XLOOKUP(F80,Gravite,tbl_Gravite_Valeur)*
XLOOKUP(G80,Vraisemblance,tbl_Vraisemblance_Valeur)*
XLOOKUP(H80,Valeur_Metier,tbl_ValeurMetier_Valeur),"")</f>
        <v/>
      </c>
    </row>
    <row r="81">
      <c r="A81" s="11" t="n"/>
      <c r="B81" s="12">
        <f>IFERROR(XLOOKUP(A81,tbl_Scenario_Scenario_ID,tbl_Scenario_Risk_Source),"")</f>
        <v/>
      </c>
      <c r="C81" s="12">
        <f>IFERROR(XLOOKUP(A81,tbl_Scenario_Scenario_ID,tbl_Scenario_Target_Objective),"")</f>
        <v/>
      </c>
      <c r="D81" s="12">
        <f>IFERROR(XLOOKUP(A81,tbl_Scenario_Scenario_ID,tbl_Scenario_Attack_Path),"")</f>
        <v/>
      </c>
      <c r="E81" s="12">
        <f>IFERROR(XLOOKUP(A81,tbl_Scenario_Scenario_ID,tbl_Scenario_Motivation),"")</f>
        <v/>
      </c>
      <c r="F81" s="11" t="n"/>
      <c r="G81" s="11" t="n"/>
      <c r="H81" s="11" t="n"/>
      <c r="I81" s="12">
        <f>IF(AND(F81&lt;&gt;"",G81&lt;&gt;"",H81&lt;&gt;""),
XLOOKUP(F81,Gravite,tbl_Gravite_Valeur)*
XLOOKUP(G81,Vraisemblance,tbl_Vraisemblance_Valeur)*
XLOOKUP(H81,Valeur_Metier,tbl_ValeurMetier_Valeur),"")</f>
        <v/>
      </c>
    </row>
    <row r="82">
      <c r="A82" s="11" t="n"/>
      <c r="B82" s="12">
        <f>IFERROR(XLOOKUP(A82,tbl_Scenario_Scenario_ID,tbl_Scenario_Risk_Source),"")</f>
        <v/>
      </c>
      <c r="C82" s="12">
        <f>IFERROR(XLOOKUP(A82,tbl_Scenario_Scenario_ID,tbl_Scenario_Target_Objective),"")</f>
        <v/>
      </c>
      <c r="D82" s="12">
        <f>IFERROR(XLOOKUP(A82,tbl_Scenario_Scenario_ID,tbl_Scenario_Attack_Path),"")</f>
        <v/>
      </c>
      <c r="E82" s="12">
        <f>IFERROR(XLOOKUP(A82,tbl_Scenario_Scenario_ID,tbl_Scenario_Motivation),"")</f>
        <v/>
      </c>
      <c r="F82" s="11" t="n"/>
      <c r="G82" s="11" t="n"/>
      <c r="H82" s="11" t="n"/>
      <c r="I82" s="12">
        <f>IF(AND(F82&lt;&gt;"",G82&lt;&gt;"",H82&lt;&gt;""),
XLOOKUP(F82,Gravite,tbl_Gravite_Valeur)*
XLOOKUP(G82,Vraisemblance,tbl_Vraisemblance_Valeur)*
XLOOKUP(H82,Valeur_Metier,tbl_ValeurMetier_Valeur),"")</f>
        <v/>
      </c>
    </row>
    <row r="83">
      <c r="A83" s="11" t="n"/>
      <c r="B83" s="12">
        <f>IFERROR(XLOOKUP(A83,tbl_Scenario_Scenario_ID,tbl_Scenario_Risk_Source),"")</f>
        <v/>
      </c>
      <c r="C83" s="12">
        <f>IFERROR(XLOOKUP(A83,tbl_Scenario_Scenario_ID,tbl_Scenario_Target_Objective),"")</f>
        <v/>
      </c>
      <c r="D83" s="12">
        <f>IFERROR(XLOOKUP(A83,tbl_Scenario_Scenario_ID,tbl_Scenario_Attack_Path),"")</f>
        <v/>
      </c>
      <c r="E83" s="12">
        <f>IFERROR(XLOOKUP(A83,tbl_Scenario_Scenario_ID,tbl_Scenario_Motivation),"")</f>
        <v/>
      </c>
      <c r="F83" s="11" t="n"/>
      <c r="G83" s="11" t="n"/>
      <c r="H83" s="11" t="n"/>
      <c r="I83" s="12">
        <f>IF(AND(F83&lt;&gt;"",G83&lt;&gt;"",H83&lt;&gt;""),
XLOOKUP(F83,Gravite,tbl_Gravite_Valeur)*
XLOOKUP(G83,Vraisemblance,tbl_Vraisemblance_Valeur)*
XLOOKUP(H83,Valeur_Metier,tbl_ValeurMetier_Valeur),"")</f>
        <v/>
      </c>
    </row>
    <row r="84">
      <c r="A84" s="11" t="n"/>
      <c r="B84" s="12">
        <f>IFERROR(XLOOKUP(A84,tbl_Scenario_Scenario_ID,tbl_Scenario_Risk_Source),"")</f>
        <v/>
      </c>
      <c r="C84" s="12">
        <f>IFERROR(XLOOKUP(A84,tbl_Scenario_Scenario_ID,tbl_Scenario_Target_Objective),"")</f>
        <v/>
      </c>
      <c r="D84" s="12">
        <f>IFERROR(XLOOKUP(A84,tbl_Scenario_Scenario_ID,tbl_Scenario_Attack_Path),"")</f>
        <v/>
      </c>
      <c r="E84" s="12">
        <f>IFERROR(XLOOKUP(A84,tbl_Scenario_Scenario_ID,tbl_Scenario_Motivation),"")</f>
        <v/>
      </c>
      <c r="F84" s="11" t="n"/>
      <c r="G84" s="11" t="n"/>
      <c r="H84" s="11" t="n"/>
      <c r="I84" s="12">
        <f>IF(AND(F84&lt;&gt;"",G84&lt;&gt;"",H84&lt;&gt;""),
XLOOKUP(F84,Gravite,tbl_Gravite_Valeur)*
XLOOKUP(G84,Vraisemblance,tbl_Vraisemblance_Valeur)*
XLOOKUP(H84,Valeur_Metier,tbl_ValeurMetier_Valeur),"")</f>
        <v/>
      </c>
    </row>
    <row r="85">
      <c r="A85" s="11" t="n"/>
      <c r="B85" s="12">
        <f>IFERROR(XLOOKUP(A85,tbl_Scenario_Scenario_ID,tbl_Scenario_Risk_Source),"")</f>
        <v/>
      </c>
      <c r="C85" s="12">
        <f>IFERROR(XLOOKUP(A85,tbl_Scenario_Scenario_ID,tbl_Scenario_Target_Objective),"")</f>
        <v/>
      </c>
      <c r="D85" s="12">
        <f>IFERROR(XLOOKUP(A85,tbl_Scenario_Scenario_ID,tbl_Scenario_Attack_Path),"")</f>
        <v/>
      </c>
      <c r="E85" s="12">
        <f>IFERROR(XLOOKUP(A85,tbl_Scenario_Scenario_ID,tbl_Scenario_Motivation),"")</f>
        <v/>
      </c>
      <c r="F85" s="11" t="n"/>
      <c r="G85" s="11" t="n"/>
      <c r="H85" s="11" t="n"/>
      <c r="I85" s="12">
        <f>IF(AND(F85&lt;&gt;"",G85&lt;&gt;"",H85&lt;&gt;""),
XLOOKUP(F85,Gravite,tbl_Gravite_Valeur)*
XLOOKUP(G85,Vraisemblance,tbl_Vraisemblance_Valeur)*
XLOOKUP(H85,Valeur_Metier,tbl_ValeurMetier_Valeur),"")</f>
        <v/>
      </c>
    </row>
    <row r="86">
      <c r="A86" s="11" t="n"/>
      <c r="B86" s="12">
        <f>IFERROR(XLOOKUP(A86,tbl_Scenario_Scenario_ID,tbl_Scenario_Risk_Source),"")</f>
        <v/>
      </c>
      <c r="C86" s="12">
        <f>IFERROR(XLOOKUP(A86,tbl_Scenario_Scenario_ID,tbl_Scenario_Target_Objective),"")</f>
        <v/>
      </c>
      <c r="D86" s="12">
        <f>IFERROR(XLOOKUP(A86,tbl_Scenario_Scenario_ID,tbl_Scenario_Attack_Path),"")</f>
        <v/>
      </c>
      <c r="E86" s="12">
        <f>IFERROR(XLOOKUP(A86,tbl_Scenario_Scenario_ID,tbl_Scenario_Motivation),"")</f>
        <v/>
      </c>
      <c r="F86" s="11" t="n"/>
      <c r="G86" s="11" t="n"/>
      <c r="H86" s="11" t="n"/>
      <c r="I86" s="12">
        <f>IF(AND(F86&lt;&gt;"",G86&lt;&gt;"",H86&lt;&gt;""),
XLOOKUP(F86,Gravite,tbl_Gravite_Valeur)*
XLOOKUP(G86,Vraisemblance,tbl_Vraisemblance_Valeur)*
XLOOKUP(H86,Valeur_Metier,tbl_ValeurMetier_Valeur),"")</f>
        <v/>
      </c>
    </row>
    <row r="87">
      <c r="A87" s="11" t="n"/>
      <c r="B87" s="12">
        <f>IFERROR(XLOOKUP(A87,tbl_Scenario_Scenario_ID,tbl_Scenario_Risk_Source),"")</f>
        <v/>
      </c>
      <c r="C87" s="12">
        <f>IFERROR(XLOOKUP(A87,tbl_Scenario_Scenario_ID,tbl_Scenario_Target_Objective),"")</f>
        <v/>
      </c>
      <c r="D87" s="12">
        <f>IFERROR(XLOOKUP(A87,tbl_Scenario_Scenario_ID,tbl_Scenario_Attack_Path),"")</f>
        <v/>
      </c>
      <c r="E87" s="12">
        <f>IFERROR(XLOOKUP(A87,tbl_Scenario_Scenario_ID,tbl_Scenario_Motivation),"")</f>
        <v/>
      </c>
      <c r="F87" s="11" t="n"/>
      <c r="G87" s="11" t="n"/>
      <c r="H87" s="11" t="n"/>
      <c r="I87" s="12">
        <f>IF(AND(F87&lt;&gt;"",G87&lt;&gt;"",H87&lt;&gt;""),
XLOOKUP(F87,Gravite,tbl_Gravite_Valeur)*
XLOOKUP(G87,Vraisemblance,tbl_Vraisemblance_Valeur)*
XLOOKUP(H87,Valeur_Metier,tbl_ValeurMetier_Valeur),"")</f>
        <v/>
      </c>
    </row>
    <row r="88">
      <c r="A88" s="11" t="n"/>
      <c r="B88" s="12">
        <f>IFERROR(XLOOKUP(A88,tbl_Scenario_Scenario_ID,tbl_Scenario_Risk_Source),"")</f>
        <v/>
      </c>
      <c r="C88" s="12">
        <f>IFERROR(XLOOKUP(A88,tbl_Scenario_Scenario_ID,tbl_Scenario_Target_Objective),"")</f>
        <v/>
      </c>
      <c r="D88" s="12">
        <f>IFERROR(XLOOKUP(A88,tbl_Scenario_Scenario_ID,tbl_Scenario_Attack_Path),"")</f>
        <v/>
      </c>
      <c r="E88" s="12">
        <f>IFERROR(XLOOKUP(A88,tbl_Scenario_Scenario_ID,tbl_Scenario_Motivation),"")</f>
        <v/>
      </c>
      <c r="F88" s="11" t="n"/>
      <c r="G88" s="11" t="n"/>
      <c r="H88" s="11" t="n"/>
      <c r="I88" s="12">
        <f>IF(AND(F88&lt;&gt;"",G88&lt;&gt;"",H88&lt;&gt;""),
XLOOKUP(F88,Gravite,tbl_Gravite_Valeur)*
XLOOKUP(G88,Vraisemblance,tbl_Vraisemblance_Valeur)*
XLOOKUP(H88,Valeur_Metier,tbl_ValeurMetier_Valeur),"")</f>
        <v/>
      </c>
    </row>
    <row r="89">
      <c r="A89" s="11" t="n"/>
      <c r="B89" s="12">
        <f>IFERROR(XLOOKUP(A89,tbl_Scenario_Scenario_ID,tbl_Scenario_Risk_Source),"")</f>
        <v/>
      </c>
      <c r="C89" s="12">
        <f>IFERROR(XLOOKUP(A89,tbl_Scenario_Scenario_ID,tbl_Scenario_Target_Objective),"")</f>
        <v/>
      </c>
      <c r="D89" s="12">
        <f>IFERROR(XLOOKUP(A89,tbl_Scenario_Scenario_ID,tbl_Scenario_Attack_Path),"")</f>
        <v/>
      </c>
      <c r="E89" s="12">
        <f>IFERROR(XLOOKUP(A89,tbl_Scenario_Scenario_ID,tbl_Scenario_Motivation),"")</f>
        <v/>
      </c>
      <c r="F89" s="11" t="n"/>
      <c r="G89" s="11" t="n"/>
      <c r="H89" s="11" t="n"/>
      <c r="I89" s="12">
        <f>IF(AND(F89&lt;&gt;"",G89&lt;&gt;"",H89&lt;&gt;""),
XLOOKUP(F89,Gravite,tbl_Gravite_Valeur)*
XLOOKUP(G89,Vraisemblance,tbl_Vraisemblance_Valeur)*
XLOOKUP(H89,Valeur_Metier,tbl_ValeurMetier_Valeur),"")</f>
        <v/>
      </c>
    </row>
    <row r="90">
      <c r="A90" s="11" t="n"/>
      <c r="B90" s="12">
        <f>IFERROR(XLOOKUP(A90,tbl_Scenario_Scenario_ID,tbl_Scenario_Risk_Source),"")</f>
        <v/>
      </c>
      <c r="C90" s="12">
        <f>IFERROR(XLOOKUP(A90,tbl_Scenario_Scenario_ID,tbl_Scenario_Target_Objective),"")</f>
        <v/>
      </c>
      <c r="D90" s="12">
        <f>IFERROR(XLOOKUP(A90,tbl_Scenario_Scenario_ID,tbl_Scenario_Attack_Path),"")</f>
        <v/>
      </c>
      <c r="E90" s="12">
        <f>IFERROR(XLOOKUP(A90,tbl_Scenario_Scenario_ID,tbl_Scenario_Motivation),"")</f>
        <v/>
      </c>
      <c r="F90" s="11" t="n"/>
      <c r="G90" s="11" t="n"/>
      <c r="H90" s="11" t="n"/>
      <c r="I90" s="12">
        <f>IF(AND(F90&lt;&gt;"",G90&lt;&gt;"",H90&lt;&gt;""),
XLOOKUP(F90,Gravite,tbl_Gravite_Valeur)*
XLOOKUP(G90,Vraisemblance,tbl_Vraisemblance_Valeur)*
XLOOKUP(H90,Valeur_Metier,tbl_ValeurMetier_Valeur),"")</f>
        <v/>
      </c>
    </row>
    <row r="91">
      <c r="A91" s="11" t="n"/>
      <c r="B91" s="12">
        <f>IFERROR(XLOOKUP(A91,tbl_Scenario_Scenario_ID,tbl_Scenario_Risk_Source),"")</f>
        <v/>
      </c>
      <c r="C91" s="12">
        <f>IFERROR(XLOOKUP(A91,tbl_Scenario_Scenario_ID,tbl_Scenario_Target_Objective),"")</f>
        <v/>
      </c>
      <c r="D91" s="12">
        <f>IFERROR(XLOOKUP(A91,tbl_Scenario_Scenario_ID,tbl_Scenario_Attack_Path),"")</f>
        <v/>
      </c>
      <c r="E91" s="12">
        <f>IFERROR(XLOOKUP(A91,tbl_Scenario_Scenario_ID,tbl_Scenario_Motivation),"")</f>
        <v/>
      </c>
      <c r="F91" s="11" t="n"/>
      <c r="G91" s="11" t="n"/>
      <c r="H91" s="11" t="n"/>
      <c r="I91" s="12">
        <f>IF(AND(F91&lt;&gt;"",G91&lt;&gt;"",H91&lt;&gt;""),
XLOOKUP(F91,Gravite,tbl_Gravite_Valeur)*
XLOOKUP(G91,Vraisemblance,tbl_Vraisemblance_Valeur)*
XLOOKUP(H91,Valeur_Metier,tbl_ValeurMetier_Valeur),"")</f>
        <v/>
      </c>
    </row>
    <row r="92">
      <c r="A92" s="11" t="n"/>
      <c r="B92" s="12">
        <f>IFERROR(XLOOKUP(A92,tbl_Scenario_Scenario_ID,tbl_Scenario_Risk_Source),"")</f>
        <v/>
      </c>
      <c r="C92" s="12">
        <f>IFERROR(XLOOKUP(A92,tbl_Scenario_Scenario_ID,tbl_Scenario_Target_Objective),"")</f>
        <v/>
      </c>
      <c r="D92" s="12">
        <f>IFERROR(XLOOKUP(A92,tbl_Scenario_Scenario_ID,tbl_Scenario_Attack_Path),"")</f>
        <v/>
      </c>
      <c r="E92" s="12">
        <f>IFERROR(XLOOKUP(A92,tbl_Scenario_Scenario_ID,tbl_Scenario_Motivation),"")</f>
        <v/>
      </c>
      <c r="F92" s="11" t="n"/>
      <c r="G92" s="11" t="n"/>
      <c r="H92" s="11" t="n"/>
      <c r="I92" s="12">
        <f>IF(AND(F92&lt;&gt;"",G92&lt;&gt;"",H92&lt;&gt;""),
XLOOKUP(F92,Gravite,tbl_Gravite_Valeur)*
XLOOKUP(G92,Vraisemblance,tbl_Vraisemblance_Valeur)*
XLOOKUP(H92,Valeur_Metier,tbl_ValeurMetier_Valeur),"")</f>
        <v/>
      </c>
    </row>
    <row r="93">
      <c r="A93" s="11" t="n"/>
      <c r="B93" s="12">
        <f>IFERROR(XLOOKUP(A93,tbl_Scenario_Scenario_ID,tbl_Scenario_Risk_Source),"")</f>
        <v/>
      </c>
      <c r="C93" s="12">
        <f>IFERROR(XLOOKUP(A93,tbl_Scenario_Scenario_ID,tbl_Scenario_Target_Objective),"")</f>
        <v/>
      </c>
      <c r="D93" s="12">
        <f>IFERROR(XLOOKUP(A93,tbl_Scenario_Scenario_ID,tbl_Scenario_Attack_Path),"")</f>
        <v/>
      </c>
      <c r="E93" s="12">
        <f>IFERROR(XLOOKUP(A93,tbl_Scenario_Scenario_ID,tbl_Scenario_Motivation),"")</f>
        <v/>
      </c>
      <c r="F93" s="11" t="n"/>
      <c r="G93" s="11" t="n"/>
      <c r="H93" s="11" t="n"/>
      <c r="I93" s="12">
        <f>IF(AND(F93&lt;&gt;"",G93&lt;&gt;"",H93&lt;&gt;""),
XLOOKUP(F93,Gravite,tbl_Gravite_Valeur)*
XLOOKUP(G93,Vraisemblance,tbl_Vraisemblance_Valeur)*
XLOOKUP(H93,Valeur_Metier,tbl_ValeurMetier_Valeur),"")</f>
        <v/>
      </c>
    </row>
    <row r="94">
      <c r="A94" s="11" t="n"/>
      <c r="B94" s="12">
        <f>IFERROR(XLOOKUP(A94,tbl_Scenario_Scenario_ID,tbl_Scenario_Risk_Source),"")</f>
        <v/>
      </c>
      <c r="C94" s="12">
        <f>IFERROR(XLOOKUP(A94,tbl_Scenario_Scenario_ID,tbl_Scenario_Target_Objective),"")</f>
        <v/>
      </c>
      <c r="D94" s="12">
        <f>IFERROR(XLOOKUP(A94,tbl_Scenario_Scenario_ID,tbl_Scenario_Attack_Path),"")</f>
        <v/>
      </c>
      <c r="E94" s="12">
        <f>IFERROR(XLOOKUP(A94,tbl_Scenario_Scenario_ID,tbl_Scenario_Motivation),"")</f>
        <v/>
      </c>
      <c r="F94" s="11" t="n"/>
      <c r="G94" s="11" t="n"/>
      <c r="H94" s="11" t="n"/>
      <c r="I94" s="12">
        <f>IF(AND(F94&lt;&gt;"",G94&lt;&gt;"",H94&lt;&gt;""),
XLOOKUP(F94,Gravite,tbl_Gravite_Valeur)*
XLOOKUP(G94,Vraisemblance,tbl_Vraisemblance_Valeur)*
XLOOKUP(H94,Valeur_Metier,tbl_ValeurMetier_Valeur),"")</f>
        <v/>
      </c>
    </row>
    <row r="95">
      <c r="A95" s="11" t="n"/>
      <c r="B95" s="12">
        <f>IFERROR(XLOOKUP(A95,tbl_Scenario_Scenario_ID,tbl_Scenario_Risk_Source),"")</f>
        <v/>
      </c>
      <c r="C95" s="12">
        <f>IFERROR(XLOOKUP(A95,tbl_Scenario_Scenario_ID,tbl_Scenario_Target_Objective),"")</f>
        <v/>
      </c>
      <c r="D95" s="12">
        <f>IFERROR(XLOOKUP(A95,tbl_Scenario_Scenario_ID,tbl_Scenario_Attack_Path),"")</f>
        <v/>
      </c>
      <c r="E95" s="12">
        <f>IFERROR(XLOOKUP(A95,tbl_Scenario_Scenario_ID,tbl_Scenario_Motivation),"")</f>
        <v/>
      </c>
      <c r="F95" s="11" t="n"/>
      <c r="G95" s="11" t="n"/>
      <c r="H95" s="11" t="n"/>
      <c r="I95" s="12">
        <f>IF(AND(F95&lt;&gt;"",G95&lt;&gt;"",H95&lt;&gt;""),
XLOOKUP(F95,Gravite,tbl_Gravite_Valeur)*
XLOOKUP(G95,Vraisemblance,tbl_Vraisemblance_Valeur)*
XLOOKUP(H95,Valeur_Metier,tbl_ValeurMetier_Valeur),"")</f>
        <v/>
      </c>
    </row>
    <row r="96">
      <c r="A96" s="11" t="n"/>
      <c r="B96" s="12">
        <f>IFERROR(XLOOKUP(A96,tbl_Scenario_Scenario_ID,tbl_Scenario_Risk_Source),"")</f>
        <v/>
      </c>
      <c r="C96" s="12">
        <f>IFERROR(XLOOKUP(A96,tbl_Scenario_Scenario_ID,tbl_Scenario_Target_Objective),"")</f>
        <v/>
      </c>
      <c r="D96" s="12">
        <f>IFERROR(XLOOKUP(A96,tbl_Scenario_Scenario_ID,tbl_Scenario_Attack_Path),"")</f>
        <v/>
      </c>
      <c r="E96" s="12">
        <f>IFERROR(XLOOKUP(A96,tbl_Scenario_Scenario_ID,tbl_Scenario_Motivation),"")</f>
        <v/>
      </c>
      <c r="F96" s="11" t="n"/>
      <c r="G96" s="11" t="n"/>
      <c r="H96" s="11" t="n"/>
      <c r="I96" s="12">
        <f>IF(AND(F96&lt;&gt;"",G96&lt;&gt;"",H96&lt;&gt;""),
XLOOKUP(F96,Gravite,tbl_Gravite_Valeur)*
XLOOKUP(G96,Vraisemblance,tbl_Vraisemblance_Valeur)*
XLOOKUP(H96,Valeur_Metier,tbl_ValeurMetier_Valeur),"")</f>
        <v/>
      </c>
    </row>
    <row r="97">
      <c r="A97" s="11" t="n"/>
      <c r="B97" s="12">
        <f>IFERROR(XLOOKUP(A97,tbl_Scenario_Scenario_ID,tbl_Scenario_Risk_Source),"")</f>
        <v/>
      </c>
      <c r="C97" s="12">
        <f>IFERROR(XLOOKUP(A97,tbl_Scenario_Scenario_ID,tbl_Scenario_Target_Objective),"")</f>
        <v/>
      </c>
      <c r="D97" s="12">
        <f>IFERROR(XLOOKUP(A97,tbl_Scenario_Scenario_ID,tbl_Scenario_Attack_Path),"")</f>
        <v/>
      </c>
      <c r="E97" s="12">
        <f>IFERROR(XLOOKUP(A97,tbl_Scenario_Scenario_ID,tbl_Scenario_Motivation),"")</f>
        <v/>
      </c>
      <c r="F97" s="11" t="n"/>
      <c r="G97" s="11" t="n"/>
      <c r="H97" s="11" t="n"/>
      <c r="I97" s="12">
        <f>IF(AND(F97&lt;&gt;"",G97&lt;&gt;"",H97&lt;&gt;""),
XLOOKUP(F97,Gravite,tbl_Gravite_Valeur)*
XLOOKUP(G97,Vraisemblance,tbl_Vraisemblance_Valeur)*
XLOOKUP(H97,Valeur_Metier,tbl_ValeurMetier_Valeur),"")</f>
        <v/>
      </c>
    </row>
    <row r="98">
      <c r="A98" s="11" t="n"/>
      <c r="B98" s="12">
        <f>IFERROR(XLOOKUP(A98,tbl_Scenario_Scenario_ID,tbl_Scenario_Risk_Source),"")</f>
        <v/>
      </c>
      <c r="C98" s="12">
        <f>IFERROR(XLOOKUP(A98,tbl_Scenario_Scenario_ID,tbl_Scenario_Target_Objective),"")</f>
        <v/>
      </c>
      <c r="D98" s="12">
        <f>IFERROR(XLOOKUP(A98,tbl_Scenario_Scenario_ID,tbl_Scenario_Attack_Path),"")</f>
        <v/>
      </c>
      <c r="E98" s="12">
        <f>IFERROR(XLOOKUP(A98,tbl_Scenario_Scenario_ID,tbl_Scenario_Motivation),"")</f>
        <v/>
      </c>
      <c r="F98" s="11" t="n"/>
      <c r="G98" s="11" t="n"/>
      <c r="H98" s="11" t="n"/>
      <c r="I98" s="12">
        <f>IF(AND(F98&lt;&gt;"",G98&lt;&gt;"",H98&lt;&gt;""),
XLOOKUP(F98,Gravite,tbl_Gravite_Valeur)*
XLOOKUP(G98,Vraisemblance,tbl_Vraisemblance_Valeur)*
XLOOKUP(H98,Valeur_Metier,tbl_ValeurMetier_Valeur),"")</f>
        <v/>
      </c>
    </row>
    <row r="99">
      <c r="A99" s="11" t="n"/>
      <c r="B99" s="12">
        <f>IFERROR(XLOOKUP(A99,tbl_Scenario_Scenario_ID,tbl_Scenario_Risk_Source),"")</f>
        <v/>
      </c>
      <c r="C99" s="12">
        <f>IFERROR(XLOOKUP(A99,tbl_Scenario_Scenario_ID,tbl_Scenario_Target_Objective),"")</f>
        <v/>
      </c>
      <c r="D99" s="12">
        <f>IFERROR(XLOOKUP(A99,tbl_Scenario_Scenario_ID,tbl_Scenario_Attack_Path),"")</f>
        <v/>
      </c>
      <c r="E99" s="12">
        <f>IFERROR(XLOOKUP(A99,tbl_Scenario_Scenario_ID,tbl_Scenario_Motivation),"")</f>
        <v/>
      </c>
      <c r="F99" s="11" t="n"/>
      <c r="G99" s="11" t="n"/>
      <c r="H99" s="11" t="n"/>
      <c r="I99" s="12">
        <f>IF(AND(F99&lt;&gt;"",G99&lt;&gt;"",H99&lt;&gt;""),
XLOOKUP(F99,Gravite,tbl_Gravite_Valeur)*
XLOOKUP(G99,Vraisemblance,tbl_Vraisemblance_Valeur)*
XLOOKUP(H99,Valeur_Metier,tbl_ValeurMetier_Valeur),"")</f>
        <v/>
      </c>
    </row>
    <row r="100">
      <c r="A100" s="11" t="n"/>
      <c r="B100" s="12">
        <f>IFERROR(XLOOKUP(A100,tbl_Scenario_Scenario_ID,tbl_Scenario_Risk_Source),"")</f>
        <v/>
      </c>
      <c r="C100" s="12">
        <f>IFERROR(XLOOKUP(A100,tbl_Scenario_Scenario_ID,tbl_Scenario_Target_Objective),"")</f>
        <v/>
      </c>
      <c r="D100" s="12">
        <f>IFERROR(XLOOKUP(A100,tbl_Scenario_Scenario_ID,tbl_Scenario_Attack_Path),"")</f>
        <v/>
      </c>
      <c r="E100" s="12">
        <f>IFERROR(XLOOKUP(A100,tbl_Scenario_Scenario_ID,tbl_Scenario_Motivation),"")</f>
        <v/>
      </c>
      <c r="F100" s="11" t="n"/>
      <c r="G100" s="11" t="n"/>
      <c r="H100" s="11" t="n"/>
      <c r="I100" s="12">
        <f>IF(AND(F100&lt;&gt;"",G100&lt;&gt;"",H100&lt;&gt;""),
XLOOKUP(F100,Gravite,tbl_Gravite_Valeur)*
XLOOKUP(G100,Vraisemblance,tbl_Vraisemblance_Valeur)*
XLOOKUP(H100,Valeur_Metier,tbl_ValeurMetier_Valeur),"")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dataValidations count="4">
    <dataValidation sqref="A2:A1000" showDropDown="0" showInputMessage="0" showErrorMessage="0" allowBlank="1" type="list">
      <formula1>=Scenario_ID</formula1>
    </dataValidation>
    <dataValidation sqref="F2:F1000" showDropDown="0" showInputMessage="1" showErrorMessage="1" allowBlank="1" errorTitle="Erreur de validation - Atelier 3" error="Niveau de gravité invalide. Choisissez : Négligeable, Limité, Important ou Critique" promptTitle="Guide de saisie" prompt="Sélectionnez le niveau de gravité du scénario (échelle 1-4)" type="list">
      <formula1>=Gravite</formula1>
    </dataValidation>
    <dataValidation sqref="G2:G1000" showDropDown="0" showInputMessage="1" showErrorMessage="1" allowBlank="1" errorTitle="Erreur de validation - Atelier 3" error="Niveau de vraisemblance invalide. Choisissez : Minimal, Significatif, Élevé ou Maximal" promptTitle="Guide de saisie" prompt="Sélectionnez le niveau de vraisemblance du scénario (échelle 1-4)" type="list">
      <formula1>=Vraisemblance</formula1>
    </dataValidation>
    <dataValidation sqref="H2:H1000" showDropDown="0" showInputMessage="1" showErrorMessage="1" allowBlank="1" errorTitle="Erreur de validation - Atelier 3" error="Valeur métier invalide. Choisissez un niveau entre 1 et 15" promptTitle="Guide de saisie" prompt="Sélectionnez la valeur métier de l'actif ciblé (échelle 1-15)" type="list">
      <formula1>=Valeur_Metier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0" t="inlineStr">
        <is>
          <t>ID_OV</t>
        </is>
      </c>
      <c r="B1" s="10" t="inlineStr">
        <is>
          <t>Scénario_Stratégique</t>
        </is>
      </c>
      <c r="C1" s="10" t="inlineStr">
        <is>
          <t>Vecteur_Attaque</t>
        </is>
      </c>
      <c r="D1" s="10" t="inlineStr">
        <is>
          <t>Étapes_Opérationnelles</t>
        </is>
      </c>
      <c r="E1" s="10" t="inlineStr">
        <is>
          <t>Contrôles_Existants</t>
        </is>
      </c>
      <c r="F1" s="10" t="inlineStr">
        <is>
          <t>Vraisemblance_Résiduelle</t>
        </is>
      </c>
      <c r="G1" s="10" t="inlineStr">
        <is>
          <t>Impact</t>
        </is>
      </c>
      <c r="H1" s="10" t="inlineStr">
        <is>
          <t>Risque_Initial</t>
        </is>
      </c>
      <c r="I1" s="10" t="inlineStr">
        <is>
          <t>Mesures_Appliquées</t>
        </is>
      </c>
      <c r="J1" s="10" t="inlineStr">
        <is>
          <t>Efficacité_Totale</t>
        </is>
      </c>
      <c r="K1" s="10" t="inlineStr">
        <is>
          <t>Risque_Résiduel</t>
        </is>
      </c>
      <c r="L1" s="10" t="inlineStr">
        <is>
          <t>Niveau_Risque_Final</t>
        </is>
      </c>
    </row>
    <row r="2">
      <c r="A2" s="11" t="n"/>
      <c r="B2" s="12">
        <f>IFERROR(XLOOKUP(A2,tbl_OV_OV_ID,tbl_OV_Strategic_Scenario),"")</f>
        <v/>
      </c>
      <c r="C2" s="12">
        <f>IFERROR(XLOOKUP(A2,tbl_OV_OV_ID,tbl_OV_Attack_Vector),"")</f>
        <v/>
      </c>
      <c r="D2" s="12">
        <f>IFERROR(XLOOKUP(A2,tbl_OV_OV_ID,tbl_OV_Operational_Steps),"")</f>
        <v/>
      </c>
      <c r="E2" s="11" t="n"/>
      <c r="F2" s="11" t="n"/>
      <c r="G2" s="11" t="n"/>
      <c r="H2" s="12">
        <f>IF(AND(F2&lt;&gt;"",G2&lt;&gt;""),
XLOOKUP(F2,Vraisemblance,tbl_Vraisemblance_Valeur)*
XLOOKUP(G2,Gravite,tbl_Gravite_Valeur),"")</f>
        <v/>
      </c>
      <c r="I2" s="11" t="n"/>
      <c r="J2" s="12">
        <f>IFERROR(XLOOKUP(I2,Measure_ID,tbl_Measure_Efficacite),"")</f>
        <v/>
      </c>
      <c r="K2" s="12">
        <f>IF(AND(ISNUMBER(H2),ISNUMBER(J2)),
H2*(1-J2/100),"")</f>
        <v/>
      </c>
      <c r="L2" s="12">
        <f>IF(K2&lt;&gt;"",
IF(K2&gt;=12,"Critique",
IF(K2&gt;=8,"Élevé",
IF(K2&gt;=4,"Moyen","Faible"))),"")</f>
        <v/>
      </c>
    </row>
    <row r="3">
      <c r="A3" s="11" t="n"/>
      <c r="B3" s="12">
        <f>IFERROR(XLOOKUP(A3,tbl_OV_OV_ID,tbl_OV_Strategic_Scenario),"")</f>
        <v/>
      </c>
      <c r="C3" s="12">
        <f>IFERROR(XLOOKUP(A3,tbl_OV_OV_ID,tbl_OV_Attack_Vector),"")</f>
        <v/>
      </c>
      <c r="D3" s="12">
        <f>IFERROR(XLOOKUP(A3,tbl_OV_OV_ID,tbl_OV_Operational_Steps),"")</f>
        <v/>
      </c>
      <c r="E3" s="11" t="n"/>
      <c r="F3" s="11" t="n"/>
      <c r="G3" s="11" t="n"/>
      <c r="H3" s="12">
        <f>IF(AND(F3&lt;&gt;"",G3&lt;&gt;""),
XLOOKUP(F3,Vraisemblance,tbl_Vraisemblance_Valeur)*
XLOOKUP(G3,Gravite,tbl_Gravite_Valeur),"")</f>
        <v/>
      </c>
      <c r="I3" s="11" t="n"/>
      <c r="J3" s="12">
        <f>IFERROR(XLOOKUP(I3,Measure_ID,tbl_Measure_Efficacite),"")</f>
        <v/>
      </c>
      <c r="K3" s="12">
        <f>IF(AND(ISNUMBER(H3),ISNUMBER(J3)),
H3*(1-J3/100),"")</f>
        <v/>
      </c>
      <c r="L3" s="12">
        <f>IF(K3&lt;&gt;"",
IF(K3&gt;=12,"Critique",
IF(K3&gt;=8,"Élevé",
IF(K3&gt;=4,"Moyen","Faible"))),"")</f>
        <v/>
      </c>
    </row>
    <row r="4">
      <c r="A4" s="11" t="n"/>
      <c r="B4" s="12">
        <f>IFERROR(XLOOKUP(A4,tbl_OV_OV_ID,tbl_OV_Strategic_Scenario),"")</f>
        <v/>
      </c>
      <c r="C4" s="12">
        <f>IFERROR(XLOOKUP(A4,tbl_OV_OV_ID,tbl_OV_Attack_Vector),"")</f>
        <v/>
      </c>
      <c r="D4" s="12">
        <f>IFERROR(XLOOKUP(A4,tbl_OV_OV_ID,tbl_OV_Operational_Steps),"")</f>
        <v/>
      </c>
      <c r="E4" s="11" t="n"/>
      <c r="F4" s="11" t="n"/>
      <c r="G4" s="11" t="n"/>
      <c r="H4" s="12">
        <f>IF(AND(F4&lt;&gt;"",G4&lt;&gt;""),
XLOOKUP(F4,Vraisemblance,tbl_Vraisemblance_Valeur)*
XLOOKUP(G4,Gravite,tbl_Gravite_Valeur),"")</f>
        <v/>
      </c>
      <c r="I4" s="11" t="n"/>
      <c r="J4" s="12">
        <f>IFERROR(XLOOKUP(I4,Measure_ID,tbl_Measure_Efficacite),"")</f>
        <v/>
      </c>
      <c r="K4" s="12">
        <f>IF(AND(ISNUMBER(H4),ISNUMBER(J4)),
H4*(1-J4/100),"")</f>
        <v/>
      </c>
      <c r="L4" s="12">
        <f>IF(K4&lt;&gt;"",
IF(K4&gt;=12,"Critique",
IF(K4&gt;=8,"Élevé",
IF(K4&gt;=4,"Moyen","Faible"))),"")</f>
        <v/>
      </c>
    </row>
    <row r="5">
      <c r="A5" s="11" t="n"/>
      <c r="B5" s="12">
        <f>IFERROR(XLOOKUP(A5,tbl_OV_OV_ID,tbl_OV_Strategic_Scenario),"")</f>
        <v/>
      </c>
      <c r="C5" s="12">
        <f>IFERROR(XLOOKUP(A5,tbl_OV_OV_ID,tbl_OV_Attack_Vector),"")</f>
        <v/>
      </c>
      <c r="D5" s="12">
        <f>IFERROR(XLOOKUP(A5,tbl_OV_OV_ID,tbl_OV_Operational_Steps),"")</f>
        <v/>
      </c>
      <c r="E5" s="11" t="n"/>
      <c r="F5" s="11" t="n"/>
      <c r="G5" s="11" t="n"/>
      <c r="H5" s="12">
        <f>IF(AND(F5&lt;&gt;"",G5&lt;&gt;""),
XLOOKUP(F5,Vraisemblance,tbl_Vraisemblance_Valeur)*
XLOOKUP(G5,Gravite,tbl_Gravite_Valeur),"")</f>
        <v/>
      </c>
      <c r="I5" s="11" t="n"/>
      <c r="J5" s="12">
        <f>IFERROR(XLOOKUP(I5,Measure_ID,tbl_Measure_Efficacite),"")</f>
        <v/>
      </c>
      <c r="K5" s="12">
        <f>IF(AND(ISNUMBER(H5),ISNUMBER(J5)),
H5*(1-J5/100),"")</f>
        <v/>
      </c>
      <c r="L5" s="12">
        <f>IF(K5&lt;&gt;"",
IF(K5&gt;=12,"Critique",
IF(K5&gt;=8,"Élevé",
IF(K5&gt;=4,"Moyen","Faible"))),"")</f>
        <v/>
      </c>
    </row>
    <row r="6">
      <c r="A6" s="11" t="n"/>
      <c r="B6" s="12">
        <f>IFERROR(XLOOKUP(A6,tbl_OV_OV_ID,tbl_OV_Strategic_Scenario),"")</f>
        <v/>
      </c>
      <c r="C6" s="12">
        <f>IFERROR(XLOOKUP(A6,tbl_OV_OV_ID,tbl_OV_Attack_Vector),"")</f>
        <v/>
      </c>
      <c r="D6" s="12">
        <f>IFERROR(XLOOKUP(A6,tbl_OV_OV_ID,tbl_OV_Operational_Steps),"")</f>
        <v/>
      </c>
      <c r="E6" s="11" t="n"/>
      <c r="F6" s="11" t="n"/>
      <c r="G6" s="11" t="n"/>
      <c r="H6" s="12">
        <f>IF(AND(F6&lt;&gt;"",G6&lt;&gt;""),
XLOOKUP(F6,Vraisemblance,tbl_Vraisemblance_Valeur)*
XLOOKUP(G6,Gravite,tbl_Gravite_Valeur),"")</f>
        <v/>
      </c>
      <c r="I6" s="11" t="n"/>
      <c r="J6" s="12">
        <f>IFERROR(XLOOKUP(I6,Measure_ID,tbl_Measure_Efficacite),"")</f>
        <v/>
      </c>
      <c r="K6" s="12">
        <f>IF(AND(ISNUMBER(H6),ISNUMBER(J6)),
H6*(1-J6/100),"")</f>
        <v/>
      </c>
      <c r="L6" s="12">
        <f>IF(K6&lt;&gt;"",
IF(K6&gt;=12,"Critique",
IF(K6&gt;=8,"Élevé",
IF(K6&gt;=4,"Moyen","Faible"))),"")</f>
        <v/>
      </c>
    </row>
    <row r="7">
      <c r="A7" s="11" t="n"/>
      <c r="B7" s="12">
        <f>IFERROR(XLOOKUP(A7,tbl_OV_OV_ID,tbl_OV_Strategic_Scenario),"")</f>
        <v/>
      </c>
      <c r="C7" s="12">
        <f>IFERROR(XLOOKUP(A7,tbl_OV_OV_ID,tbl_OV_Attack_Vector),"")</f>
        <v/>
      </c>
      <c r="D7" s="12">
        <f>IFERROR(XLOOKUP(A7,tbl_OV_OV_ID,tbl_OV_Operational_Steps),"")</f>
        <v/>
      </c>
      <c r="E7" s="11" t="n"/>
      <c r="F7" s="11" t="n"/>
      <c r="G7" s="11" t="n"/>
      <c r="H7" s="12">
        <f>IF(AND(F7&lt;&gt;"",G7&lt;&gt;""),
XLOOKUP(F7,Vraisemblance,tbl_Vraisemblance_Valeur)*
XLOOKUP(G7,Gravite,tbl_Gravite_Valeur),"")</f>
        <v/>
      </c>
      <c r="I7" s="11" t="n"/>
      <c r="J7" s="12">
        <f>IFERROR(XLOOKUP(I7,Measure_ID,tbl_Measure_Efficacite),"")</f>
        <v/>
      </c>
      <c r="K7" s="12">
        <f>IF(AND(ISNUMBER(H7),ISNUMBER(J7)),
H7*(1-J7/100),"")</f>
        <v/>
      </c>
      <c r="L7" s="12">
        <f>IF(K7&lt;&gt;"",
IF(K7&gt;=12,"Critique",
IF(K7&gt;=8,"Élevé",
IF(K7&gt;=4,"Moyen","Faible"))),"")</f>
        <v/>
      </c>
    </row>
    <row r="8">
      <c r="A8" s="11" t="n"/>
      <c r="B8" s="12">
        <f>IFERROR(XLOOKUP(A8,tbl_OV_OV_ID,tbl_OV_Strategic_Scenario),"")</f>
        <v/>
      </c>
      <c r="C8" s="12">
        <f>IFERROR(XLOOKUP(A8,tbl_OV_OV_ID,tbl_OV_Attack_Vector),"")</f>
        <v/>
      </c>
      <c r="D8" s="12">
        <f>IFERROR(XLOOKUP(A8,tbl_OV_OV_ID,tbl_OV_Operational_Steps),"")</f>
        <v/>
      </c>
      <c r="E8" s="11" t="n"/>
      <c r="F8" s="11" t="n"/>
      <c r="G8" s="11" t="n"/>
      <c r="H8" s="12">
        <f>IF(AND(F8&lt;&gt;"",G8&lt;&gt;""),
XLOOKUP(F8,Vraisemblance,tbl_Vraisemblance_Valeur)*
XLOOKUP(G8,Gravite,tbl_Gravite_Valeur),"")</f>
        <v/>
      </c>
      <c r="I8" s="11" t="n"/>
      <c r="J8" s="12">
        <f>IFERROR(XLOOKUP(I8,Measure_ID,tbl_Measure_Efficacite),"")</f>
        <v/>
      </c>
      <c r="K8" s="12">
        <f>IF(AND(ISNUMBER(H8),ISNUMBER(J8)),
H8*(1-J8/100),"")</f>
        <v/>
      </c>
      <c r="L8" s="12">
        <f>IF(K8&lt;&gt;"",
IF(K8&gt;=12,"Critique",
IF(K8&gt;=8,"Élevé",
IF(K8&gt;=4,"Moyen","Faible"))),"")</f>
        <v/>
      </c>
    </row>
    <row r="9">
      <c r="A9" s="11" t="n"/>
      <c r="B9" s="12">
        <f>IFERROR(XLOOKUP(A9,tbl_OV_OV_ID,tbl_OV_Strategic_Scenario),"")</f>
        <v/>
      </c>
      <c r="C9" s="12">
        <f>IFERROR(XLOOKUP(A9,tbl_OV_OV_ID,tbl_OV_Attack_Vector),"")</f>
        <v/>
      </c>
      <c r="D9" s="12">
        <f>IFERROR(XLOOKUP(A9,tbl_OV_OV_ID,tbl_OV_Operational_Steps),"")</f>
        <v/>
      </c>
      <c r="E9" s="11" t="n"/>
      <c r="F9" s="11" t="n"/>
      <c r="G9" s="11" t="n"/>
      <c r="H9" s="12">
        <f>IF(AND(F9&lt;&gt;"",G9&lt;&gt;""),
XLOOKUP(F9,Vraisemblance,tbl_Vraisemblance_Valeur)*
XLOOKUP(G9,Gravite,tbl_Gravite_Valeur),"")</f>
        <v/>
      </c>
      <c r="I9" s="11" t="n"/>
      <c r="J9" s="12">
        <f>IFERROR(XLOOKUP(I9,Measure_ID,tbl_Measure_Efficacite),"")</f>
        <v/>
      </c>
      <c r="K9" s="12">
        <f>IF(AND(ISNUMBER(H9),ISNUMBER(J9)),
H9*(1-J9/100),"")</f>
        <v/>
      </c>
      <c r="L9" s="12">
        <f>IF(K9&lt;&gt;"",
IF(K9&gt;=12,"Critique",
IF(K9&gt;=8,"Élevé",
IF(K9&gt;=4,"Moyen","Faible"))),"")</f>
        <v/>
      </c>
    </row>
    <row r="10">
      <c r="A10" s="11" t="n"/>
      <c r="B10" s="12">
        <f>IFERROR(XLOOKUP(A10,tbl_OV_OV_ID,tbl_OV_Strategic_Scenario),"")</f>
        <v/>
      </c>
      <c r="C10" s="12">
        <f>IFERROR(XLOOKUP(A10,tbl_OV_OV_ID,tbl_OV_Attack_Vector),"")</f>
        <v/>
      </c>
      <c r="D10" s="12">
        <f>IFERROR(XLOOKUP(A10,tbl_OV_OV_ID,tbl_OV_Operational_Steps),"")</f>
        <v/>
      </c>
      <c r="E10" s="11" t="n"/>
      <c r="F10" s="11" t="n"/>
      <c r="G10" s="11" t="n"/>
      <c r="H10" s="12">
        <f>IF(AND(F10&lt;&gt;"",G10&lt;&gt;""),
XLOOKUP(F10,Vraisemblance,tbl_Vraisemblance_Valeur)*
XLOOKUP(G10,Gravite,tbl_Gravite_Valeur),"")</f>
        <v/>
      </c>
      <c r="I10" s="11" t="n"/>
      <c r="J10" s="12">
        <f>IFERROR(XLOOKUP(I10,Measure_ID,tbl_Measure_Efficacite),"")</f>
        <v/>
      </c>
      <c r="K10" s="12">
        <f>IF(AND(ISNUMBER(H10),ISNUMBER(J10)),
H10*(1-J10/100),"")</f>
        <v/>
      </c>
      <c r="L10" s="12">
        <f>IF(K10&lt;&gt;"",
IF(K10&gt;=12,"Critique",
IF(K10&gt;=8,"Élevé",
IF(K10&gt;=4,"Moyen","Faible"))),"")</f>
        <v/>
      </c>
    </row>
    <row r="11">
      <c r="A11" s="11" t="n"/>
      <c r="B11" s="12">
        <f>IFERROR(XLOOKUP(A11,tbl_OV_OV_ID,tbl_OV_Strategic_Scenario),"")</f>
        <v/>
      </c>
      <c r="C11" s="12">
        <f>IFERROR(XLOOKUP(A11,tbl_OV_OV_ID,tbl_OV_Attack_Vector),"")</f>
        <v/>
      </c>
      <c r="D11" s="12">
        <f>IFERROR(XLOOKUP(A11,tbl_OV_OV_ID,tbl_OV_Operational_Steps),"")</f>
        <v/>
      </c>
      <c r="E11" s="11" t="n"/>
      <c r="F11" s="11" t="n"/>
      <c r="G11" s="11" t="n"/>
      <c r="H11" s="12">
        <f>IF(AND(F11&lt;&gt;"",G11&lt;&gt;""),
XLOOKUP(F11,Vraisemblance,tbl_Vraisemblance_Valeur)*
XLOOKUP(G11,Gravite,tbl_Gravite_Valeur),"")</f>
        <v/>
      </c>
      <c r="I11" s="11" t="n"/>
      <c r="J11" s="12">
        <f>IFERROR(XLOOKUP(I11,Measure_ID,tbl_Measure_Efficacite),"")</f>
        <v/>
      </c>
      <c r="K11" s="12">
        <f>IF(AND(ISNUMBER(H11),ISNUMBER(J11)),
H11*(1-J11/100),"")</f>
        <v/>
      </c>
      <c r="L11" s="12">
        <f>IF(K11&lt;&gt;"",
IF(K11&gt;=12,"Critique",
IF(K11&gt;=8,"Élevé",
IF(K11&gt;=4,"Moyen","Faible"))),"")</f>
        <v/>
      </c>
    </row>
    <row r="12">
      <c r="A12" s="11" t="n"/>
      <c r="B12" s="12">
        <f>IFERROR(XLOOKUP(A12,tbl_OV_OV_ID,tbl_OV_Strategic_Scenario),"")</f>
        <v/>
      </c>
      <c r="C12" s="12">
        <f>IFERROR(XLOOKUP(A12,tbl_OV_OV_ID,tbl_OV_Attack_Vector),"")</f>
        <v/>
      </c>
      <c r="D12" s="12">
        <f>IFERROR(XLOOKUP(A12,tbl_OV_OV_ID,tbl_OV_Operational_Steps),"")</f>
        <v/>
      </c>
      <c r="E12" s="11" t="n"/>
      <c r="F12" s="11" t="n"/>
      <c r="G12" s="11" t="n"/>
      <c r="H12" s="12">
        <f>IF(AND(F12&lt;&gt;"",G12&lt;&gt;""),
XLOOKUP(F12,Vraisemblance,tbl_Vraisemblance_Valeur)*
XLOOKUP(G12,Gravite,tbl_Gravite_Valeur),"")</f>
        <v/>
      </c>
      <c r="I12" s="11" t="n"/>
      <c r="J12" s="12">
        <f>IFERROR(XLOOKUP(I12,Measure_ID,tbl_Measure_Efficacite),"")</f>
        <v/>
      </c>
      <c r="K12" s="12">
        <f>IF(AND(ISNUMBER(H12),ISNUMBER(J12)),
H12*(1-J12/100),"")</f>
        <v/>
      </c>
      <c r="L12" s="12">
        <f>IF(K12&lt;&gt;"",
IF(K12&gt;=12,"Critique",
IF(K12&gt;=8,"Élevé",
IF(K12&gt;=4,"Moyen","Faible"))),"")</f>
        <v/>
      </c>
    </row>
    <row r="13">
      <c r="A13" s="11" t="n"/>
      <c r="B13" s="12">
        <f>IFERROR(XLOOKUP(A13,tbl_OV_OV_ID,tbl_OV_Strategic_Scenario),"")</f>
        <v/>
      </c>
      <c r="C13" s="12">
        <f>IFERROR(XLOOKUP(A13,tbl_OV_OV_ID,tbl_OV_Attack_Vector),"")</f>
        <v/>
      </c>
      <c r="D13" s="12">
        <f>IFERROR(XLOOKUP(A13,tbl_OV_OV_ID,tbl_OV_Operational_Steps),"")</f>
        <v/>
      </c>
      <c r="E13" s="11" t="n"/>
      <c r="F13" s="11" t="n"/>
      <c r="G13" s="11" t="n"/>
      <c r="H13" s="12">
        <f>IF(AND(F13&lt;&gt;"",G13&lt;&gt;""),
XLOOKUP(F13,Vraisemblance,tbl_Vraisemblance_Valeur)*
XLOOKUP(G13,Gravite,tbl_Gravite_Valeur),"")</f>
        <v/>
      </c>
      <c r="I13" s="11" t="n"/>
      <c r="J13" s="12">
        <f>IFERROR(XLOOKUP(I13,Measure_ID,tbl_Measure_Efficacite),"")</f>
        <v/>
      </c>
      <c r="K13" s="12">
        <f>IF(AND(ISNUMBER(H13),ISNUMBER(J13)),
H13*(1-J13/100),"")</f>
        <v/>
      </c>
      <c r="L13" s="12">
        <f>IF(K13&lt;&gt;"",
IF(K13&gt;=12,"Critique",
IF(K13&gt;=8,"Élevé",
IF(K13&gt;=4,"Moyen","Faible"))),"")</f>
        <v/>
      </c>
    </row>
    <row r="14">
      <c r="A14" s="11" t="n"/>
      <c r="B14" s="12">
        <f>IFERROR(XLOOKUP(A14,tbl_OV_OV_ID,tbl_OV_Strategic_Scenario),"")</f>
        <v/>
      </c>
      <c r="C14" s="12">
        <f>IFERROR(XLOOKUP(A14,tbl_OV_OV_ID,tbl_OV_Attack_Vector),"")</f>
        <v/>
      </c>
      <c r="D14" s="12">
        <f>IFERROR(XLOOKUP(A14,tbl_OV_OV_ID,tbl_OV_Operational_Steps),"")</f>
        <v/>
      </c>
      <c r="E14" s="11" t="n"/>
      <c r="F14" s="11" t="n"/>
      <c r="G14" s="11" t="n"/>
      <c r="H14" s="12">
        <f>IF(AND(F14&lt;&gt;"",G14&lt;&gt;""),
XLOOKUP(F14,Vraisemblance,tbl_Vraisemblance_Valeur)*
XLOOKUP(G14,Gravite,tbl_Gravite_Valeur),"")</f>
        <v/>
      </c>
      <c r="I14" s="11" t="n"/>
      <c r="J14" s="12">
        <f>IFERROR(XLOOKUP(I14,Measure_ID,tbl_Measure_Efficacite),"")</f>
        <v/>
      </c>
      <c r="K14" s="12">
        <f>IF(AND(ISNUMBER(H14),ISNUMBER(J14)),
H14*(1-J14/100),"")</f>
        <v/>
      </c>
      <c r="L14" s="12">
        <f>IF(K14&lt;&gt;"",
IF(K14&gt;=12,"Critique",
IF(K14&gt;=8,"Élevé",
IF(K14&gt;=4,"Moyen","Faible"))),"")</f>
        <v/>
      </c>
    </row>
    <row r="15">
      <c r="A15" s="11" t="n"/>
      <c r="B15" s="12">
        <f>IFERROR(XLOOKUP(A15,tbl_OV_OV_ID,tbl_OV_Strategic_Scenario),"")</f>
        <v/>
      </c>
      <c r="C15" s="12">
        <f>IFERROR(XLOOKUP(A15,tbl_OV_OV_ID,tbl_OV_Attack_Vector),"")</f>
        <v/>
      </c>
      <c r="D15" s="12">
        <f>IFERROR(XLOOKUP(A15,tbl_OV_OV_ID,tbl_OV_Operational_Steps),"")</f>
        <v/>
      </c>
      <c r="E15" s="11" t="n"/>
      <c r="F15" s="11" t="n"/>
      <c r="G15" s="11" t="n"/>
      <c r="H15" s="12">
        <f>IF(AND(F15&lt;&gt;"",G15&lt;&gt;""),
XLOOKUP(F15,Vraisemblance,tbl_Vraisemblance_Valeur)*
XLOOKUP(G15,Gravite,tbl_Gravite_Valeur),"")</f>
        <v/>
      </c>
      <c r="I15" s="11" t="n"/>
      <c r="J15" s="12">
        <f>IFERROR(XLOOKUP(I15,Measure_ID,tbl_Measure_Efficacite),"")</f>
        <v/>
      </c>
      <c r="K15" s="12">
        <f>IF(AND(ISNUMBER(H15),ISNUMBER(J15)),
H15*(1-J15/100),"")</f>
        <v/>
      </c>
      <c r="L15" s="12">
        <f>IF(K15&lt;&gt;"",
IF(K15&gt;=12,"Critique",
IF(K15&gt;=8,"Élevé",
IF(K15&gt;=4,"Moyen","Faible"))),"")</f>
        <v/>
      </c>
    </row>
    <row r="16">
      <c r="A16" s="11" t="n"/>
      <c r="B16" s="12">
        <f>IFERROR(XLOOKUP(A16,tbl_OV_OV_ID,tbl_OV_Strategic_Scenario),"")</f>
        <v/>
      </c>
      <c r="C16" s="12">
        <f>IFERROR(XLOOKUP(A16,tbl_OV_OV_ID,tbl_OV_Attack_Vector),"")</f>
        <v/>
      </c>
      <c r="D16" s="12">
        <f>IFERROR(XLOOKUP(A16,tbl_OV_OV_ID,tbl_OV_Operational_Steps),"")</f>
        <v/>
      </c>
      <c r="E16" s="11" t="n"/>
      <c r="F16" s="11" t="n"/>
      <c r="G16" s="11" t="n"/>
      <c r="H16" s="12">
        <f>IF(AND(F16&lt;&gt;"",G16&lt;&gt;""),
XLOOKUP(F16,Vraisemblance,tbl_Vraisemblance_Valeur)*
XLOOKUP(G16,Gravite,tbl_Gravite_Valeur),"")</f>
        <v/>
      </c>
      <c r="I16" s="11" t="n"/>
      <c r="J16" s="12">
        <f>IFERROR(XLOOKUP(I16,Measure_ID,tbl_Measure_Efficacite),"")</f>
        <v/>
      </c>
      <c r="K16" s="12">
        <f>IF(AND(ISNUMBER(H16),ISNUMBER(J16)),
H16*(1-J16/100),"")</f>
        <v/>
      </c>
      <c r="L16" s="12">
        <f>IF(K16&lt;&gt;"",
IF(K16&gt;=12,"Critique",
IF(K16&gt;=8,"Élevé",
IF(K16&gt;=4,"Moyen","Faible"))),"")</f>
        <v/>
      </c>
    </row>
    <row r="17">
      <c r="A17" s="11" t="n"/>
      <c r="B17" s="12">
        <f>IFERROR(XLOOKUP(A17,tbl_OV_OV_ID,tbl_OV_Strategic_Scenario),"")</f>
        <v/>
      </c>
      <c r="C17" s="12">
        <f>IFERROR(XLOOKUP(A17,tbl_OV_OV_ID,tbl_OV_Attack_Vector),"")</f>
        <v/>
      </c>
      <c r="D17" s="12">
        <f>IFERROR(XLOOKUP(A17,tbl_OV_OV_ID,tbl_OV_Operational_Steps),"")</f>
        <v/>
      </c>
      <c r="E17" s="11" t="n"/>
      <c r="F17" s="11" t="n"/>
      <c r="G17" s="11" t="n"/>
      <c r="H17" s="12">
        <f>IF(AND(F17&lt;&gt;"",G17&lt;&gt;""),
XLOOKUP(F17,Vraisemblance,tbl_Vraisemblance_Valeur)*
XLOOKUP(G17,Gravite,tbl_Gravite_Valeur),"")</f>
        <v/>
      </c>
      <c r="I17" s="11" t="n"/>
      <c r="J17" s="12">
        <f>IFERROR(XLOOKUP(I17,Measure_ID,tbl_Measure_Efficacite),"")</f>
        <v/>
      </c>
      <c r="K17" s="12">
        <f>IF(AND(ISNUMBER(H17),ISNUMBER(J17)),
H17*(1-J17/100),"")</f>
        <v/>
      </c>
      <c r="L17" s="12">
        <f>IF(K17&lt;&gt;"",
IF(K17&gt;=12,"Critique",
IF(K17&gt;=8,"Élevé",
IF(K17&gt;=4,"Moyen","Faible"))),"")</f>
        <v/>
      </c>
    </row>
    <row r="18">
      <c r="A18" s="11" t="n"/>
      <c r="B18" s="12">
        <f>IFERROR(XLOOKUP(A18,tbl_OV_OV_ID,tbl_OV_Strategic_Scenario),"")</f>
        <v/>
      </c>
      <c r="C18" s="12">
        <f>IFERROR(XLOOKUP(A18,tbl_OV_OV_ID,tbl_OV_Attack_Vector),"")</f>
        <v/>
      </c>
      <c r="D18" s="12">
        <f>IFERROR(XLOOKUP(A18,tbl_OV_OV_ID,tbl_OV_Operational_Steps),"")</f>
        <v/>
      </c>
      <c r="E18" s="11" t="n"/>
      <c r="F18" s="11" t="n"/>
      <c r="G18" s="11" t="n"/>
      <c r="H18" s="12">
        <f>IF(AND(F18&lt;&gt;"",G18&lt;&gt;""),
XLOOKUP(F18,Vraisemblance,tbl_Vraisemblance_Valeur)*
XLOOKUP(G18,Gravite,tbl_Gravite_Valeur),"")</f>
        <v/>
      </c>
      <c r="I18" s="11" t="n"/>
      <c r="J18" s="12">
        <f>IFERROR(XLOOKUP(I18,Measure_ID,tbl_Measure_Efficacite),"")</f>
        <v/>
      </c>
      <c r="K18" s="12">
        <f>IF(AND(ISNUMBER(H18),ISNUMBER(J18)),
H18*(1-J18/100),"")</f>
        <v/>
      </c>
      <c r="L18" s="12">
        <f>IF(K18&lt;&gt;"",
IF(K18&gt;=12,"Critique",
IF(K18&gt;=8,"Élevé",
IF(K18&gt;=4,"Moyen","Faible"))),"")</f>
        <v/>
      </c>
    </row>
    <row r="19">
      <c r="A19" s="11" t="n"/>
      <c r="B19" s="12">
        <f>IFERROR(XLOOKUP(A19,tbl_OV_OV_ID,tbl_OV_Strategic_Scenario),"")</f>
        <v/>
      </c>
      <c r="C19" s="12">
        <f>IFERROR(XLOOKUP(A19,tbl_OV_OV_ID,tbl_OV_Attack_Vector),"")</f>
        <v/>
      </c>
      <c r="D19" s="12">
        <f>IFERROR(XLOOKUP(A19,tbl_OV_OV_ID,tbl_OV_Operational_Steps),"")</f>
        <v/>
      </c>
      <c r="E19" s="11" t="n"/>
      <c r="F19" s="11" t="n"/>
      <c r="G19" s="11" t="n"/>
      <c r="H19" s="12">
        <f>IF(AND(F19&lt;&gt;"",G19&lt;&gt;""),
XLOOKUP(F19,Vraisemblance,tbl_Vraisemblance_Valeur)*
XLOOKUP(G19,Gravite,tbl_Gravite_Valeur),"")</f>
        <v/>
      </c>
      <c r="I19" s="11" t="n"/>
      <c r="J19" s="12">
        <f>IFERROR(XLOOKUP(I19,Measure_ID,tbl_Measure_Efficacite),"")</f>
        <v/>
      </c>
      <c r="K19" s="12">
        <f>IF(AND(ISNUMBER(H19),ISNUMBER(J19)),
H19*(1-J19/100),"")</f>
        <v/>
      </c>
      <c r="L19" s="12">
        <f>IF(K19&lt;&gt;"",
IF(K19&gt;=12,"Critique",
IF(K19&gt;=8,"Élevé",
IF(K19&gt;=4,"Moyen","Faible"))),"")</f>
        <v/>
      </c>
    </row>
    <row r="20">
      <c r="A20" s="11" t="n"/>
      <c r="B20" s="12">
        <f>IFERROR(XLOOKUP(A20,tbl_OV_OV_ID,tbl_OV_Strategic_Scenario),"")</f>
        <v/>
      </c>
      <c r="C20" s="12">
        <f>IFERROR(XLOOKUP(A20,tbl_OV_OV_ID,tbl_OV_Attack_Vector),"")</f>
        <v/>
      </c>
      <c r="D20" s="12">
        <f>IFERROR(XLOOKUP(A20,tbl_OV_OV_ID,tbl_OV_Operational_Steps),"")</f>
        <v/>
      </c>
      <c r="E20" s="11" t="n"/>
      <c r="F20" s="11" t="n"/>
      <c r="G20" s="11" t="n"/>
      <c r="H20" s="12">
        <f>IF(AND(F20&lt;&gt;"",G20&lt;&gt;""),
XLOOKUP(F20,Vraisemblance,tbl_Vraisemblance_Valeur)*
XLOOKUP(G20,Gravite,tbl_Gravite_Valeur),"")</f>
        <v/>
      </c>
      <c r="I20" s="11" t="n"/>
      <c r="J20" s="12">
        <f>IFERROR(XLOOKUP(I20,Measure_ID,tbl_Measure_Efficacite),"")</f>
        <v/>
      </c>
      <c r="K20" s="12">
        <f>IF(AND(ISNUMBER(H20),ISNUMBER(J20)),
H20*(1-J20/100),"")</f>
        <v/>
      </c>
      <c r="L20" s="12">
        <f>IF(K20&lt;&gt;"",
IF(K20&gt;=12,"Critique",
IF(K20&gt;=8,"Élevé",
IF(K20&gt;=4,"Moyen","Faible"))),"")</f>
        <v/>
      </c>
    </row>
    <row r="21">
      <c r="A21" s="11" t="n"/>
      <c r="B21" s="12">
        <f>IFERROR(XLOOKUP(A21,tbl_OV_OV_ID,tbl_OV_Strategic_Scenario),"")</f>
        <v/>
      </c>
      <c r="C21" s="12">
        <f>IFERROR(XLOOKUP(A21,tbl_OV_OV_ID,tbl_OV_Attack_Vector),"")</f>
        <v/>
      </c>
      <c r="D21" s="12">
        <f>IFERROR(XLOOKUP(A21,tbl_OV_OV_ID,tbl_OV_Operational_Steps),"")</f>
        <v/>
      </c>
      <c r="E21" s="11" t="n"/>
      <c r="F21" s="11" t="n"/>
      <c r="G21" s="11" t="n"/>
      <c r="H21" s="12">
        <f>IF(AND(F21&lt;&gt;"",G21&lt;&gt;""),
XLOOKUP(F21,Vraisemblance,tbl_Vraisemblance_Valeur)*
XLOOKUP(G21,Gravite,tbl_Gravite_Valeur),"")</f>
        <v/>
      </c>
      <c r="I21" s="11" t="n"/>
      <c r="J21" s="12">
        <f>IFERROR(XLOOKUP(I21,Measure_ID,tbl_Measure_Efficacite),"")</f>
        <v/>
      </c>
      <c r="K21" s="12">
        <f>IF(AND(ISNUMBER(H21),ISNUMBER(J21)),
H21*(1-J21/100),"")</f>
        <v/>
      </c>
      <c r="L21" s="12">
        <f>IF(K21&lt;&gt;"",
IF(K21&gt;=12,"Critique",
IF(K21&gt;=8,"Élevé",
IF(K21&gt;=4,"Moyen","Faible"))),"")</f>
        <v/>
      </c>
    </row>
    <row r="22">
      <c r="A22" s="11" t="n"/>
      <c r="B22" s="12">
        <f>IFERROR(XLOOKUP(A22,tbl_OV_OV_ID,tbl_OV_Strategic_Scenario),"")</f>
        <v/>
      </c>
      <c r="C22" s="12">
        <f>IFERROR(XLOOKUP(A22,tbl_OV_OV_ID,tbl_OV_Attack_Vector),"")</f>
        <v/>
      </c>
      <c r="D22" s="12">
        <f>IFERROR(XLOOKUP(A22,tbl_OV_OV_ID,tbl_OV_Operational_Steps),"")</f>
        <v/>
      </c>
      <c r="E22" s="11" t="n"/>
      <c r="F22" s="11" t="n"/>
      <c r="G22" s="11" t="n"/>
      <c r="H22" s="12">
        <f>IF(AND(F22&lt;&gt;"",G22&lt;&gt;""),
XLOOKUP(F22,Vraisemblance,tbl_Vraisemblance_Valeur)*
XLOOKUP(G22,Gravite,tbl_Gravite_Valeur),"")</f>
        <v/>
      </c>
      <c r="I22" s="11" t="n"/>
      <c r="J22" s="12">
        <f>IFERROR(XLOOKUP(I22,Measure_ID,tbl_Measure_Efficacite),"")</f>
        <v/>
      </c>
      <c r="K22" s="12">
        <f>IF(AND(ISNUMBER(H22),ISNUMBER(J22)),
H22*(1-J22/100),"")</f>
        <v/>
      </c>
      <c r="L22" s="12">
        <f>IF(K22&lt;&gt;"",
IF(K22&gt;=12,"Critique",
IF(K22&gt;=8,"Élevé",
IF(K22&gt;=4,"Moyen","Faible"))),"")</f>
        <v/>
      </c>
    </row>
    <row r="23">
      <c r="A23" s="11" t="n"/>
      <c r="B23" s="12">
        <f>IFERROR(XLOOKUP(A23,tbl_OV_OV_ID,tbl_OV_Strategic_Scenario),"")</f>
        <v/>
      </c>
      <c r="C23" s="12">
        <f>IFERROR(XLOOKUP(A23,tbl_OV_OV_ID,tbl_OV_Attack_Vector),"")</f>
        <v/>
      </c>
      <c r="D23" s="12">
        <f>IFERROR(XLOOKUP(A23,tbl_OV_OV_ID,tbl_OV_Operational_Steps),"")</f>
        <v/>
      </c>
      <c r="E23" s="11" t="n"/>
      <c r="F23" s="11" t="n"/>
      <c r="G23" s="11" t="n"/>
      <c r="H23" s="12">
        <f>IF(AND(F23&lt;&gt;"",G23&lt;&gt;""),
XLOOKUP(F23,Vraisemblance,tbl_Vraisemblance_Valeur)*
XLOOKUP(G23,Gravite,tbl_Gravite_Valeur),"")</f>
        <v/>
      </c>
      <c r="I23" s="11" t="n"/>
      <c r="J23" s="12">
        <f>IFERROR(XLOOKUP(I23,Measure_ID,tbl_Measure_Efficacite),"")</f>
        <v/>
      </c>
      <c r="K23" s="12">
        <f>IF(AND(ISNUMBER(H23),ISNUMBER(J23)),
H23*(1-J23/100),"")</f>
        <v/>
      </c>
      <c r="L23" s="12">
        <f>IF(K23&lt;&gt;"",
IF(K23&gt;=12,"Critique",
IF(K23&gt;=8,"Élevé",
IF(K23&gt;=4,"Moyen","Faible"))),"")</f>
        <v/>
      </c>
    </row>
    <row r="24">
      <c r="A24" s="11" t="n"/>
      <c r="B24" s="12">
        <f>IFERROR(XLOOKUP(A24,tbl_OV_OV_ID,tbl_OV_Strategic_Scenario),"")</f>
        <v/>
      </c>
      <c r="C24" s="12">
        <f>IFERROR(XLOOKUP(A24,tbl_OV_OV_ID,tbl_OV_Attack_Vector),"")</f>
        <v/>
      </c>
      <c r="D24" s="12">
        <f>IFERROR(XLOOKUP(A24,tbl_OV_OV_ID,tbl_OV_Operational_Steps),"")</f>
        <v/>
      </c>
      <c r="E24" s="11" t="n"/>
      <c r="F24" s="11" t="n"/>
      <c r="G24" s="11" t="n"/>
      <c r="H24" s="12">
        <f>IF(AND(F24&lt;&gt;"",G24&lt;&gt;""),
XLOOKUP(F24,Vraisemblance,tbl_Vraisemblance_Valeur)*
XLOOKUP(G24,Gravite,tbl_Gravite_Valeur),"")</f>
        <v/>
      </c>
      <c r="I24" s="11" t="n"/>
      <c r="J24" s="12">
        <f>IFERROR(XLOOKUP(I24,Measure_ID,tbl_Measure_Efficacite),"")</f>
        <v/>
      </c>
      <c r="K24" s="12">
        <f>IF(AND(ISNUMBER(H24),ISNUMBER(J24)),
H24*(1-J24/100),"")</f>
        <v/>
      </c>
      <c r="L24" s="12">
        <f>IF(K24&lt;&gt;"",
IF(K24&gt;=12,"Critique",
IF(K24&gt;=8,"Élevé",
IF(K24&gt;=4,"Moyen","Faible"))),"")</f>
        <v/>
      </c>
    </row>
    <row r="25">
      <c r="A25" s="11" t="n"/>
      <c r="B25" s="12">
        <f>IFERROR(XLOOKUP(A25,tbl_OV_OV_ID,tbl_OV_Strategic_Scenario),"")</f>
        <v/>
      </c>
      <c r="C25" s="12">
        <f>IFERROR(XLOOKUP(A25,tbl_OV_OV_ID,tbl_OV_Attack_Vector),"")</f>
        <v/>
      </c>
      <c r="D25" s="12">
        <f>IFERROR(XLOOKUP(A25,tbl_OV_OV_ID,tbl_OV_Operational_Steps),"")</f>
        <v/>
      </c>
      <c r="E25" s="11" t="n"/>
      <c r="F25" s="11" t="n"/>
      <c r="G25" s="11" t="n"/>
      <c r="H25" s="12">
        <f>IF(AND(F25&lt;&gt;"",G25&lt;&gt;""),
XLOOKUP(F25,Vraisemblance,tbl_Vraisemblance_Valeur)*
XLOOKUP(G25,Gravite,tbl_Gravite_Valeur),"")</f>
        <v/>
      </c>
      <c r="I25" s="11" t="n"/>
      <c r="J25" s="12">
        <f>IFERROR(XLOOKUP(I25,Measure_ID,tbl_Measure_Efficacite),"")</f>
        <v/>
      </c>
      <c r="K25" s="12">
        <f>IF(AND(ISNUMBER(H25),ISNUMBER(J25)),
H25*(1-J25/100),"")</f>
        <v/>
      </c>
      <c r="L25" s="12">
        <f>IF(K25&lt;&gt;"",
IF(K25&gt;=12,"Critique",
IF(K25&gt;=8,"Élevé",
IF(K25&gt;=4,"Moyen","Faible"))),"")</f>
        <v/>
      </c>
    </row>
    <row r="26">
      <c r="A26" s="11" t="n"/>
      <c r="B26" s="12">
        <f>IFERROR(XLOOKUP(A26,tbl_OV_OV_ID,tbl_OV_Strategic_Scenario),"")</f>
        <v/>
      </c>
      <c r="C26" s="12">
        <f>IFERROR(XLOOKUP(A26,tbl_OV_OV_ID,tbl_OV_Attack_Vector),"")</f>
        <v/>
      </c>
      <c r="D26" s="12">
        <f>IFERROR(XLOOKUP(A26,tbl_OV_OV_ID,tbl_OV_Operational_Steps),"")</f>
        <v/>
      </c>
      <c r="E26" s="11" t="n"/>
      <c r="F26" s="11" t="n"/>
      <c r="G26" s="11" t="n"/>
      <c r="H26" s="12">
        <f>IF(AND(F26&lt;&gt;"",G26&lt;&gt;""),
XLOOKUP(F26,Vraisemblance,tbl_Vraisemblance_Valeur)*
XLOOKUP(G26,Gravite,tbl_Gravite_Valeur),"")</f>
        <v/>
      </c>
      <c r="I26" s="11" t="n"/>
      <c r="J26" s="12">
        <f>IFERROR(XLOOKUP(I26,Measure_ID,tbl_Measure_Efficacite),"")</f>
        <v/>
      </c>
      <c r="K26" s="12">
        <f>IF(AND(ISNUMBER(H26),ISNUMBER(J26)),
H26*(1-J26/100),"")</f>
        <v/>
      </c>
      <c r="L26" s="12">
        <f>IF(K26&lt;&gt;"",
IF(K26&gt;=12,"Critique",
IF(K26&gt;=8,"Élevé",
IF(K26&gt;=4,"Moyen","Faible"))),"")</f>
        <v/>
      </c>
    </row>
    <row r="27">
      <c r="A27" s="11" t="n"/>
      <c r="B27" s="12">
        <f>IFERROR(XLOOKUP(A27,tbl_OV_OV_ID,tbl_OV_Strategic_Scenario),"")</f>
        <v/>
      </c>
      <c r="C27" s="12">
        <f>IFERROR(XLOOKUP(A27,tbl_OV_OV_ID,tbl_OV_Attack_Vector),"")</f>
        <v/>
      </c>
      <c r="D27" s="12">
        <f>IFERROR(XLOOKUP(A27,tbl_OV_OV_ID,tbl_OV_Operational_Steps),"")</f>
        <v/>
      </c>
      <c r="E27" s="11" t="n"/>
      <c r="F27" s="11" t="n"/>
      <c r="G27" s="11" t="n"/>
      <c r="H27" s="12">
        <f>IF(AND(F27&lt;&gt;"",G27&lt;&gt;""),
XLOOKUP(F27,Vraisemblance,tbl_Vraisemblance_Valeur)*
XLOOKUP(G27,Gravite,tbl_Gravite_Valeur),"")</f>
        <v/>
      </c>
      <c r="I27" s="11" t="n"/>
      <c r="J27" s="12">
        <f>IFERROR(XLOOKUP(I27,Measure_ID,tbl_Measure_Efficacite),"")</f>
        <v/>
      </c>
      <c r="K27" s="12">
        <f>IF(AND(ISNUMBER(H27),ISNUMBER(J27)),
H27*(1-J27/100),"")</f>
        <v/>
      </c>
      <c r="L27" s="12">
        <f>IF(K27&lt;&gt;"",
IF(K27&gt;=12,"Critique",
IF(K27&gt;=8,"Élevé",
IF(K27&gt;=4,"Moyen","Faible"))),"")</f>
        <v/>
      </c>
    </row>
    <row r="28">
      <c r="A28" s="11" t="n"/>
      <c r="B28" s="12">
        <f>IFERROR(XLOOKUP(A28,tbl_OV_OV_ID,tbl_OV_Strategic_Scenario),"")</f>
        <v/>
      </c>
      <c r="C28" s="12">
        <f>IFERROR(XLOOKUP(A28,tbl_OV_OV_ID,tbl_OV_Attack_Vector),"")</f>
        <v/>
      </c>
      <c r="D28" s="12">
        <f>IFERROR(XLOOKUP(A28,tbl_OV_OV_ID,tbl_OV_Operational_Steps),"")</f>
        <v/>
      </c>
      <c r="E28" s="11" t="n"/>
      <c r="F28" s="11" t="n"/>
      <c r="G28" s="11" t="n"/>
      <c r="H28" s="12">
        <f>IF(AND(F28&lt;&gt;"",G28&lt;&gt;""),
XLOOKUP(F28,Vraisemblance,tbl_Vraisemblance_Valeur)*
XLOOKUP(G28,Gravite,tbl_Gravite_Valeur),"")</f>
        <v/>
      </c>
      <c r="I28" s="11" t="n"/>
      <c r="J28" s="12">
        <f>IFERROR(XLOOKUP(I28,Measure_ID,tbl_Measure_Efficacite),"")</f>
        <v/>
      </c>
      <c r="K28" s="12">
        <f>IF(AND(ISNUMBER(H28),ISNUMBER(J28)),
H28*(1-J28/100),"")</f>
        <v/>
      </c>
      <c r="L28" s="12">
        <f>IF(K28&lt;&gt;"",
IF(K28&gt;=12,"Critique",
IF(K28&gt;=8,"Élevé",
IF(K28&gt;=4,"Moyen","Faible"))),"")</f>
        <v/>
      </c>
    </row>
    <row r="29">
      <c r="A29" s="11" t="n"/>
      <c r="B29" s="12">
        <f>IFERROR(XLOOKUP(A29,tbl_OV_OV_ID,tbl_OV_Strategic_Scenario),"")</f>
        <v/>
      </c>
      <c r="C29" s="12">
        <f>IFERROR(XLOOKUP(A29,tbl_OV_OV_ID,tbl_OV_Attack_Vector),"")</f>
        <v/>
      </c>
      <c r="D29" s="12">
        <f>IFERROR(XLOOKUP(A29,tbl_OV_OV_ID,tbl_OV_Operational_Steps),"")</f>
        <v/>
      </c>
      <c r="E29" s="11" t="n"/>
      <c r="F29" s="11" t="n"/>
      <c r="G29" s="11" t="n"/>
      <c r="H29" s="12">
        <f>IF(AND(F29&lt;&gt;"",G29&lt;&gt;""),
XLOOKUP(F29,Vraisemblance,tbl_Vraisemblance_Valeur)*
XLOOKUP(G29,Gravite,tbl_Gravite_Valeur),"")</f>
        <v/>
      </c>
      <c r="I29" s="11" t="n"/>
      <c r="J29" s="12">
        <f>IFERROR(XLOOKUP(I29,Measure_ID,tbl_Measure_Efficacite),"")</f>
        <v/>
      </c>
      <c r="K29" s="12">
        <f>IF(AND(ISNUMBER(H29),ISNUMBER(J29)),
H29*(1-J29/100),"")</f>
        <v/>
      </c>
      <c r="L29" s="12">
        <f>IF(K29&lt;&gt;"",
IF(K29&gt;=12,"Critique",
IF(K29&gt;=8,"Élevé",
IF(K29&gt;=4,"Moyen","Faible"))),"")</f>
        <v/>
      </c>
    </row>
    <row r="30">
      <c r="A30" s="11" t="n"/>
      <c r="B30" s="12">
        <f>IFERROR(XLOOKUP(A30,tbl_OV_OV_ID,tbl_OV_Strategic_Scenario),"")</f>
        <v/>
      </c>
      <c r="C30" s="12">
        <f>IFERROR(XLOOKUP(A30,tbl_OV_OV_ID,tbl_OV_Attack_Vector),"")</f>
        <v/>
      </c>
      <c r="D30" s="12">
        <f>IFERROR(XLOOKUP(A30,tbl_OV_OV_ID,tbl_OV_Operational_Steps),"")</f>
        <v/>
      </c>
      <c r="E30" s="11" t="n"/>
      <c r="F30" s="11" t="n"/>
      <c r="G30" s="11" t="n"/>
      <c r="H30" s="12">
        <f>IF(AND(F30&lt;&gt;"",G30&lt;&gt;""),
XLOOKUP(F30,Vraisemblance,tbl_Vraisemblance_Valeur)*
XLOOKUP(G30,Gravite,tbl_Gravite_Valeur),"")</f>
        <v/>
      </c>
      <c r="I30" s="11" t="n"/>
      <c r="J30" s="12">
        <f>IFERROR(XLOOKUP(I30,Measure_ID,tbl_Measure_Efficacite),"")</f>
        <v/>
      </c>
      <c r="K30" s="12">
        <f>IF(AND(ISNUMBER(H30),ISNUMBER(J30)),
H30*(1-J30/100),"")</f>
        <v/>
      </c>
      <c r="L30" s="12">
        <f>IF(K30&lt;&gt;"",
IF(K30&gt;=12,"Critique",
IF(K30&gt;=8,"Élevé",
IF(K30&gt;=4,"Moyen","Faible"))),"")</f>
        <v/>
      </c>
    </row>
    <row r="31">
      <c r="A31" s="11" t="n"/>
      <c r="B31" s="12">
        <f>IFERROR(XLOOKUP(A31,tbl_OV_OV_ID,tbl_OV_Strategic_Scenario),"")</f>
        <v/>
      </c>
      <c r="C31" s="12">
        <f>IFERROR(XLOOKUP(A31,tbl_OV_OV_ID,tbl_OV_Attack_Vector),"")</f>
        <v/>
      </c>
      <c r="D31" s="12">
        <f>IFERROR(XLOOKUP(A31,tbl_OV_OV_ID,tbl_OV_Operational_Steps),"")</f>
        <v/>
      </c>
      <c r="E31" s="11" t="n"/>
      <c r="F31" s="11" t="n"/>
      <c r="G31" s="11" t="n"/>
      <c r="H31" s="12">
        <f>IF(AND(F31&lt;&gt;"",G31&lt;&gt;""),
XLOOKUP(F31,Vraisemblance,tbl_Vraisemblance_Valeur)*
XLOOKUP(G31,Gravite,tbl_Gravite_Valeur),"")</f>
        <v/>
      </c>
      <c r="I31" s="11" t="n"/>
      <c r="J31" s="12">
        <f>IFERROR(XLOOKUP(I31,Measure_ID,tbl_Measure_Efficacite),"")</f>
        <v/>
      </c>
      <c r="K31" s="12">
        <f>IF(AND(ISNUMBER(H31),ISNUMBER(J31)),
H31*(1-J31/100),"")</f>
        <v/>
      </c>
      <c r="L31" s="12">
        <f>IF(K31&lt;&gt;"",
IF(K31&gt;=12,"Critique",
IF(K31&gt;=8,"Élevé",
IF(K31&gt;=4,"Moyen","Faible"))),"")</f>
        <v/>
      </c>
    </row>
    <row r="32">
      <c r="A32" s="11" t="n"/>
      <c r="B32" s="12">
        <f>IFERROR(XLOOKUP(A32,tbl_OV_OV_ID,tbl_OV_Strategic_Scenario),"")</f>
        <v/>
      </c>
      <c r="C32" s="12">
        <f>IFERROR(XLOOKUP(A32,tbl_OV_OV_ID,tbl_OV_Attack_Vector),"")</f>
        <v/>
      </c>
      <c r="D32" s="12">
        <f>IFERROR(XLOOKUP(A32,tbl_OV_OV_ID,tbl_OV_Operational_Steps),"")</f>
        <v/>
      </c>
      <c r="E32" s="11" t="n"/>
      <c r="F32" s="11" t="n"/>
      <c r="G32" s="11" t="n"/>
      <c r="H32" s="12">
        <f>IF(AND(F32&lt;&gt;"",G32&lt;&gt;""),
XLOOKUP(F32,Vraisemblance,tbl_Vraisemblance_Valeur)*
XLOOKUP(G32,Gravite,tbl_Gravite_Valeur),"")</f>
        <v/>
      </c>
      <c r="I32" s="11" t="n"/>
      <c r="J32" s="12">
        <f>IFERROR(XLOOKUP(I32,Measure_ID,tbl_Measure_Efficacite),"")</f>
        <v/>
      </c>
      <c r="K32" s="12">
        <f>IF(AND(ISNUMBER(H32),ISNUMBER(J32)),
H32*(1-J32/100),"")</f>
        <v/>
      </c>
      <c r="L32" s="12">
        <f>IF(K32&lt;&gt;"",
IF(K32&gt;=12,"Critique",
IF(K32&gt;=8,"Élevé",
IF(K32&gt;=4,"Moyen","Faible"))),"")</f>
        <v/>
      </c>
    </row>
    <row r="33">
      <c r="A33" s="11" t="n"/>
      <c r="B33" s="12">
        <f>IFERROR(XLOOKUP(A33,tbl_OV_OV_ID,tbl_OV_Strategic_Scenario),"")</f>
        <v/>
      </c>
      <c r="C33" s="12">
        <f>IFERROR(XLOOKUP(A33,tbl_OV_OV_ID,tbl_OV_Attack_Vector),"")</f>
        <v/>
      </c>
      <c r="D33" s="12">
        <f>IFERROR(XLOOKUP(A33,tbl_OV_OV_ID,tbl_OV_Operational_Steps),"")</f>
        <v/>
      </c>
      <c r="E33" s="11" t="n"/>
      <c r="F33" s="11" t="n"/>
      <c r="G33" s="11" t="n"/>
      <c r="H33" s="12">
        <f>IF(AND(F33&lt;&gt;"",G33&lt;&gt;""),
XLOOKUP(F33,Vraisemblance,tbl_Vraisemblance_Valeur)*
XLOOKUP(G33,Gravite,tbl_Gravite_Valeur),"")</f>
        <v/>
      </c>
      <c r="I33" s="11" t="n"/>
      <c r="J33" s="12">
        <f>IFERROR(XLOOKUP(I33,Measure_ID,tbl_Measure_Efficacite),"")</f>
        <v/>
      </c>
      <c r="K33" s="12">
        <f>IF(AND(ISNUMBER(H33),ISNUMBER(J33)),
H33*(1-J33/100),"")</f>
        <v/>
      </c>
      <c r="L33" s="12">
        <f>IF(K33&lt;&gt;"",
IF(K33&gt;=12,"Critique",
IF(K33&gt;=8,"Élevé",
IF(K33&gt;=4,"Moyen","Faible"))),"")</f>
        <v/>
      </c>
    </row>
    <row r="34">
      <c r="A34" s="11" t="n"/>
      <c r="B34" s="12">
        <f>IFERROR(XLOOKUP(A34,tbl_OV_OV_ID,tbl_OV_Strategic_Scenario),"")</f>
        <v/>
      </c>
      <c r="C34" s="12">
        <f>IFERROR(XLOOKUP(A34,tbl_OV_OV_ID,tbl_OV_Attack_Vector),"")</f>
        <v/>
      </c>
      <c r="D34" s="12">
        <f>IFERROR(XLOOKUP(A34,tbl_OV_OV_ID,tbl_OV_Operational_Steps),"")</f>
        <v/>
      </c>
      <c r="E34" s="11" t="n"/>
      <c r="F34" s="11" t="n"/>
      <c r="G34" s="11" t="n"/>
      <c r="H34" s="12">
        <f>IF(AND(F34&lt;&gt;"",G34&lt;&gt;""),
XLOOKUP(F34,Vraisemblance,tbl_Vraisemblance_Valeur)*
XLOOKUP(G34,Gravite,tbl_Gravite_Valeur),"")</f>
        <v/>
      </c>
      <c r="I34" s="11" t="n"/>
      <c r="J34" s="12">
        <f>IFERROR(XLOOKUP(I34,Measure_ID,tbl_Measure_Efficacite),"")</f>
        <v/>
      </c>
      <c r="K34" s="12">
        <f>IF(AND(ISNUMBER(H34),ISNUMBER(J34)),
H34*(1-J34/100),"")</f>
        <v/>
      </c>
      <c r="L34" s="12">
        <f>IF(K34&lt;&gt;"",
IF(K34&gt;=12,"Critique",
IF(K34&gt;=8,"Élevé",
IF(K34&gt;=4,"Moyen","Faible"))),"")</f>
        <v/>
      </c>
    </row>
    <row r="35">
      <c r="A35" s="11" t="n"/>
      <c r="B35" s="12">
        <f>IFERROR(XLOOKUP(A35,tbl_OV_OV_ID,tbl_OV_Strategic_Scenario),"")</f>
        <v/>
      </c>
      <c r="C35" s="12">
        <f>IFERROR(XLOOKUP(A35,tbl_OV_OV_ID,tbl_OV_Attack_Vector),"")</f>
        <v/>
      </c>
      <c r="D35" s="12">
        <f>IFERROR(XLOOKUP(A35,tbl_OV_OV_ID,tbl_OV_Operational_Steps),"")</f>
        <v/>
      </c>
      <c r="E35" s="11" t="n"/>
      <c r="F35" s="11" t="n"/>
      <c r="G35" s="11" t="n"/>
      <c r="H35" s="12">
        <f>IF(AND(F35&lt;&gt;"",G35&lt;&gt;""),
XLOOKUP(F35,Vraisemblance,tbl_Vraisemblance_Valeur)*
XLOOKUP(G35,Gravite,tbl_Gravite_Valeur),"")</f>
        <v/>
      </c>
      <c r="I35" s="11" t="n"/>
      <c r="J35" s="12">
        <f>IFERROR(XLOOKUP(I35,Measure_ID,tbl_Measure_Efficacite),"")</f>
        <v/>
      </c>
      <c r="K35" s="12">
        <f>IF(AND(ISNUMBER(H35),ISNUMBER(J35)),
H35*(1-J35/100),"")</f>
        <v/>
      </c>
      <c r="L35" s="12">
        <f>IF(K35&lt;&gt;"",
IF(K35&gt;=12,"Critique",
IF(K35&gt;=8,"Élevé",
IF(K35&gt;=4,"Moyen","Faible"))),"")</f>
        <v/>
      </c>
    </row>
    <row r="36">
      <c r="A36" s="11" t="n"/>
      <c r="B36" s="12">
        <f>IFERROR(XLOOKUP(A36,tbl_OV_OV_ID,tbl_OV_Strategic_Scenario),"")</f>
        <v/>
      </c>
      <c r="C36" s="12">
        <f>IFERROR(XLOOKUP(A36,tbl_OV_OV_ID,tbl_OV_Attack_Vector),"")</f>
        <v/>
      </c>
      <c r="D36" s="12">
        <f>IFERROR(XLOOKUP(A36,tbl_OV_OV_ID,tbl_OV_Operational_Steps),"")</f>
        <v/>
      </c>
      <c r="E36" s="11" t="n"/>
      <c r="F36" s="11" t="n"/>
      <c r="G36" s="11" t="n"/>
      <c r="H36" s="12">
        <f>IF(AND(F36&lt;&gt;"",G36&lt;&gt;""),
XLOOKUP(F36,Vraisemblance,tbl_Vraisemblance_Valeur)*
XLOOKUP(G36,Gravite,tbl_Gravite_Valeur),"")</f>
        <v/>
      </c>
      <c r="I36" s="11" t="n"/>
      <c r="J36" s="12">
        <f>IFERROR(XLOOKUP(I36,Measure_ID,tbl_Measure_Efficacite),"")</f>
        <v/>
      </c>
      <c r="K36" s="12">
        <f>IF(AND(ISNUMBER(H36),ISNUMBER(J36)),
H36*(1-J36/100),"")</f>
        <v/>
      </c>
      <c r="L36" s="12">
        <f>IF(K36&lt;&gt;"",
IF(K36&gt;=12,"Critique",
IF(K36&gt;=8,"Élevé",
IF(K36&gt;=4,"Moyen","Faible"))),"")</f>
        <v/>
      </c>
    </row>
    <row r="37">
      <c r="A37" s="11" t="n"/>
      <c r="B37" s="12">
        <f>IFERROR(XLOOKUP(A37,tbl_OV_OV_ID,tbl_OV_Strategic_Scenario),"")</f>
        <v/>
      </c>
      <c r="C37" s="12">
        <f>IFERROR(XLOOKUP(A37,tbl_OV_OV_ID,tbl_OV_Attack_Vector),"")</f>
        <v/>
      </c>
      <c r="D37" s="12">
        <f>IFERROR(XLOOKUP(A37,tbl_OV_OV_ID,tbl_OV_Operational_Steps),"")</f>
        <v/>
      </c>
      <c r="E37" s="11" t="n"/>
      <c r="F37" s="11" t="n"/>
      <c r="G37" s="11" t="n"/>
      <c r="H37" s="12">
        <f>IF(AND(F37&lt;&gt;"",G37&lt;&gt;""),
XLOOKUP(F37,Vraisemblance,tbl_Vraisemblance_Valeur)*
XLOOKUP(G37,Gravite,tbl_Gravite_Valeur),"")</f>
        <v/>
      </c>
      <c r="I37" s="11" t="n"/>
      <c r="J37" s="12">
        <f>IFERROR(XLOOKUP(I37,Measure_ID,tbl_Measure_Efficacite),"")</f>
        <v/>
      </c>
      <c r="K37" s="12">
        <f>IF(AND(ISNUMBER(H37),ISNUMBER(J37)),
H37*(1-J37/100),"")</f>
        <v/>
      </c>
      <c r="L37" s="12">
        <f>IF(K37&lt;&gt;"",
IF(K37&gt;=12,"Critique",
IF(K37&gt;=8,"Élevé",
IF(K37&gt;=4,"Moyen","Faible"))),"")</f>
        <v/>
      </c>
    </row>
    <row r="38">
      <c r="A38" s="11" t="n"/>
      <c r="B38" s="12">
        <f>IFERROR(XLOOKUP(A38,tbl_OV_OV_ID,tbl_OV_Strategic_Scenario),"")</f>
        <v/>
      </c>
      <c r="C38" s="12">
        <f>IFERROR(XLOOKUP(A38,tbl_OV_OV_ID,tbl_OV_Attack_Vector),"")</f>
        <v/>
      </c>
      <c r="D38" s="12">
        <f>IFERROR(XLOOKUP(A38,tbl_OV_OV_ID,tbl_OV_Operational_Steps),"")</f>
        <v/>
      </c>
      <c r="E38" s="11" t="n"/>
      <c r="F38" s="11" t="n"/>
      <c r="G38" s="11" t="n"/>
      <c r="H38" s="12">
        <f>IF(AND(F38&lt;&gt;"",G38&lt;&gt;""),
XLOOKUP(F38,Vraisemblance,tbl_Vraisemblance_Valeur)*
XLOOKUP(G38,Gravite,tbl_Gravite_Valeur),"")</f>
        <v/>
      </c>
      <c r="I38" s="11" t="n"/>
      <c r="J38" s="12">
        <f>IFERROR(XLOOKUP(I38,Measure_ID,tbl_Measure_Efficacite),"")</f>
        <v/>
      </c>
      <c r="K38" s="12">
        <f>IF(AND(ISNUMBER(H38),ISNUMBER(J38)),
H38*(1-J38/100),"")</f>
        <v/>
      </c>
      <c r="L38" s="12">
        <f>IF(K38&lt;&gt;"",
IF(K38&gt;=12,"Critique",
IF(K38&gt;=8,"Élevé",
IF(K38&gt;=4,"Moyen","Faible"))),"")</f>
        <v/>
      </c>
    </row>
    <row r="39">
      <c r="A39" s="11" t="n"/>
      <c r="B39" s="12">
        <f>IFERROR(XLOOKUP(A39,tbl_OV_OV_ID,tbl_OV_Strategic_Scenario),"")</f>
        <v/>
      </c>
      <c r="C39" s="12">
        <f>IFERROR(XLOOKUP(A39,tbl_OV_OV_ID,tbl_OV_Attack_Vector),"")</f>
        <v/>
      </c>
      <c r="D39" s="12">
        <f>IFERROR(XLOOKUP(A39,tbl_OV_OV_ID,tbl_OV_Operational_Steps),"")</f>
        <v/>
      </c>
      <c r="E39" s="11" t="n"/>
      <c r="F39" s="11" t="n"/>
      <c r="G39" s="11" t="n"/>
      <c r="H39" s="12">
        <f>IF(AND(F39&lt;&gt;"",G39&lt;&gt;""),
XLOOKUP(F39,Vraisemblance,tbl_Vraisemblance_Valeur)*
XLOOKUP(G39,Gravite,tbl_Gravite_Valeur),"")</f>
        <v/>
      </c>
      <c r="I39" s="11" t="n"/>
      <c r="J39" s="12">
        <f>IFERROR(XLOOKUP(I39,Measure_ID,tbl_Measure_Efficacite),"")</f>
        <v/>
      </c>
      <c r="K39" s="12">
        <f>IF(AND(ISNUMBER(H39),ISNUMBER(J39)),
H39*(1-J39/100),"")</f>
        <v/>
      </c>
      <c r="L39" s="12">
        <f>IF(K39&lt;&gt;"",
IF(K39&gt;=12,"Critique",
IF(K39&gt;=8,"Élevé",
IF(K39&gt;=4,"Moyen","Faible"))),"")</f>
        <v/>
      </c>
    </row>
    <row r="40">
      <c r="A40" s="11" t="n"/>
      <c r="B40" s="12">
        <f>IFERROR(XLOOKUP(A40,tbl_OV_OV_ID,tbl_OV_Strategic_Scenario),"")</f>
        <v/>
      </c>
      <c r="C40" s="12">
        <f>IFERROR(XLOOKUP(A40,tbl_OV_OV_ID,tbl_OV_Attack_Vector),"")</f>
        <v/>
      </c>
      <c r="D40" s="12">
        <f>IFERROR(XLOOKUP(A40,tbl_OV_OV_ID,tbl_OV_Operational_Steps),"")</f>
        <v/>
      </c>
      <c r="E40" s="11" t="n"/>
      <c r="F40" s="11" t="n"/>
      <c r="G40" s="11" t="n"/>
      <c r="H40" s="12">
        <f>IF(AND(F40&lt;&gt;"",G40&lt;&gt;""),
XLOOKUP(F40,Vraisemblance,tbl_Vraisemblance_Valeur)*
XLOOKUP(G40,Gravite,tbl_Gravite_Valeur),"")</f>
        <v/>
      </c>
      <c r="I40" s="11" t="n"/>
      <c r="J40" s="12">
        <f>IFERROR(XLOOKUP(I40,Measure_ID,tbl_Measure_Efficacite),"")</f>
        <v/>
      </c>
      <c r="K40" s="12">
        <f>IF(AND(ISNUMBER(H40),ISNUMBER(J40)),
H40*(1-J40/100),"")</f>
        <v/>
      </c>
      <c r="L40" s="12">
        <f>IF(K40&lt;&gt;"",
IF(K40&gt;=12,"Critique",
IF(K40&gt;=8,"Élevé",
IF(K40&gt;=4,"Moyen","Faible"))),"")</f>
        <v/>
      </c>
    </row>
    <row r="41">
      <c r="A41" s="11" t="n"/>
      <c r="B41" s="12">
        <f>IFERROR(XLOOKUP(A41,tbl_OV_OV_ID,tbl_OV_Strategic_Scenario),"")</f>
        <v/>
      </c>
      <c r="C41" s="12">
        <f>IFERROR(XLOOKUP(A41,tbl_OV_OV_ID,tbl_OV_Attack_Vector),"")</f>
        <v/>
      </c>
      <c r="D41" s="12">
        <f>IFERROR(XLOOKUP(A41,tbl_OV_OV_ID,tbl_OV_Operational_Steps),"")</f>
        <v/>
      </c>
      <c r="E41" s="11" t="n"/>
      <c r="F41" s="11" t="n"/>
      <c r="G41" s="11" t="n"/>
      <c r="H41" s="12">
        <f>IF(AND(F41&lt;&gt;"",G41&lt;&gt;""),
XLOOKUP(F41,Vraisemblance,tbl_Vraisemblance_Valeur)*
XLOOKUP(G41,Gravite,tbl_Gravite_Valeur),"")</f>
        <v/>
      </c>
      <c r="I41" s="11" t="n"/>
      <c r="J41" s="12">
        <f>IFERROR(XLOOKUP(I41,Measure_ID,tbl_Measure_Efficacite),"")</f>
        <v/>
      </c>
      <c r="K41" s="12">
        <f>IF(AND(ISNUMBER(H41),ISNUMBER(J41)),
H41*(1-J41/100),"")</f>
        <v/>
      </c>
      <c r="L41" s="12">
        <f>IF(K41&lt;&gt;"",
IF(K41&gt;=12,"Critique",
IF(K41&gt;=8,"Élevé",
IF(K41&gt;=4,"Moyen","Faible"))),"")</f>
        <v/>
      </c>
    </row>
    <row r="42">
      <c r="A42" s="11" t="n"/>
      <c r="B42" s="12">
        <f>IFERROR(XLOOKUP(A42,tbl_OV_OV_ID,tbl_OV_Strategic_Scenario),"")</f>
        <v/>
      </c>
      <c r="C42" s="12">
        <f>IFERROR(XLOOKUP(A42,tbl_OV_OV_ID,tbl_OV_Attack_Vector),"")</f>
        <v/>
      </c>
      <c r="D42" s="12">
        <f>IFERROR(XLOOKUP(A42,tbl_OV_OV_ID,tbl_OV_Operational_Steps),"")</f>
        <v/>
      </c>
      <c r="E42" s="11" t="n"/>
      <c r="F42" s="11" t="n"/>
      <c r="G42" s="11" t="n"/>
      <c r="H42" s="12">
        <f>IF(AND(F42&lt;&gt;"",G42&lt;&gt;""),
XLOOKUP(F42,Vraisemblance,tbl_Vraisemblance_Valeur)*
XLOOKUP(G42,Gravite,tbl_Gravite_Valeur),"")</f>
        <v/>
      </c>
      <c r="I42" s="11" t="n"/>
      <c r="J42" s="12">
        <f>IFERROR(XLOOKUP(I42,Measure_ID,tbl_Measure_Efficacite),"")</f>
        <v/>
      </c>
      <c r="K42" s="12">
        <f>IF(AND(ISNUMBER(H42),ISNUMBER(J42)),
H42*(1-J42/100),"")</f>
        <v/>
      </c>
      <c r="L42" s="12">
        <f>IF(K42&lt;&gt;"",
IF(K42&gt;=12,"Critique",
IF(K42&gt;=8,"Élevé",
IF(K42&gt;=4,"Moyen","Faible"))),"")</f>
        <v/>
      </c>
    </row>
    <row r="43">
      <c r="A43" s="11" t="n"/>
      <c r="B43" s="12">
        <f>IFERROR(XLOOKUP(A43,tbl_OV_OV_ID,tbl_OV_Strategic_Scenario),"")</f>
        <v/>
      </c>
      <c r="C43" s="12">
        <f>IFERROR(XLOOKUP(A43,tbl_OV_OV_ID,tbl_OV_Attack_Vector),"")</f>
        <v/>
      </c>
      <c r="D43" s="12">
        <f>IFERROR(XLOOKUP(A43,tbl_OV_OV_ID,tbl_OV_Operational_Steps),"")</f>
        <v/>
      </c>
      <c r="E43" s="11" t="n"/>
      <c r="F43" s="11" t="n"/>
      <c r="G43" s="11" t="n"/>
      <c r="H43" s="12">
        <f>IF(AND(F43&lt;&gt;"",G43&lt;&gt;""),
XLOOKUP(F43,Vraisemblance,tbl_Vraisemblance_Valeur)*
XLOOKUP(G43,Gravite,tbl_Gravite_Valeur),"")</f>
        <v/>
      </c>
      <c r="I43" s="11" t="n"/>
      <c r="J43" s="12">
        <f>IFERROR(XLOOKUP(I43,Measure_ID,tbl_Measure_Efficacite),"")</f>
        <v/>
      </c>
      <c r="K43" s="12">
        <f>IF(AND(ISNUMBER(H43),ISNUMBER(J43)),
H43*(1-J43/100),"")</f>
        <v/>
      </c>
      <c r="L43" s="12">
        <f>IF(K43&lt;&gt;"",
IF(K43&gt;=12,"Critique",
IF(K43&gt;=8,"Élevé",
IF(K43&gt;=4,"Moyen","Faible"))),"")</f>
        <v/>
      </c>
    </row>
    <row r="44">
      <c r="A44" s="11" t="n"/>
      <c r="B44" s="12">
        <f>IFERROR(XLOOKUP(A44,tbl_OV_OV_ID,tbl_OV_Strategic_Scenario),"")</f>
        <v/>
      </c>
      <c r="C44" s="12">
        <f>IFERROR(XLOOKUP(A44,tbl_OV_OV_ID,tbl_OV_Attack_Vector),"")</f>
        <v/>
      </c>
      <c r="D44" s="12">
        <f>IFERROR(XLOOKUP(A44,tbl_OV_OV_ID,tbl_OV_Operational_Steps),"")</f>
        <v/>
      </c>
      <c r="E44" s="11" t="n"/>
      <c r="F44" s="11" t="n"/>
      <c r="G44" s="11" t="n"/>
      <c r="H44" s="12">
        <f>IF(AND(F44&lt;&gt;"",G44&lt;&gt;""),
XLOOKUP(F44,Vraisemblance,tbl_Vraisemblance_Valeur)*
XLOOKUP(G44,Gravite,tbl_Gravite_Valeur),"")</f>
        <v/>
      </c>
      <c r="I44" s="11" t="n"/>
      <c r="J44" s="12">
        <f>IFERROR(XLOOKUP(I44,Measure_ID,tbl_Measure_Efficacite),"")</f>
        <v/>
      </c>
      <c r="K44" s="12">
        <f>IF(AND(ISNUMBER(H44),ISNUMBER(J44)),
H44*(1-J44/100),"")</f>
        <v/>
      </c>
      <c r="L44" s="12">
        <f>IF(K44&lt;&gt;"",
IF(K44&gt;=12,"Critique",
IF(K44&gt;=8,"Élevé",
IF(K44&gt;=4,"Moyen","Faible"))),"")</f>
        <v/>
      </c>
    </row>
    <row r="45">
      <c r="A45" s="11" t="n"/>
      <c r="B45" s="12">
        <f>IFERROR(XLOOKUP(A45,tbl_OV_OV_ID,tbl_OV_Strategic_Scenario),"")</f>
        <v/>
      </c>
      <c r="C45" s="12">
        <f>IFERROR(XLOOKUP(A45,tbl_OV_OV_ID,tbl_OV_Attack_Vector),"")</f>
        <v/>
      </c>
      <c r="D45" s="12">
        <f>IFERROR(XLOOKUP(A45,tbl_OV_OV_ID,tbl_OV_Operational_Steps),"")</f>
        <v/>
      </c>
      <c r="E45" s="11" t="n"/>
      <c r="F45" s="11" t="n"/>
      <c r="G45" s="11" t="n"/>
      <c r="H45" s="12">
        <f>IF(AND(F45&lt;&gt;"",G45&lt;&gt;""),
XLOOKUP(F45,Vraisemblance,tbl_Vraisemblance_Valeur)*
XLOOKUP(G45,Gravite,tbl_Gravite_Valeur),"")</f>
        <v/>
      </c>
      <c r="I45" s="11" t="n"/>
      <c r="J45" s="12">
        <f>IFERROR(XLOOKUP(I45,Measure_ID,tbl_Measure_Efficacite),"")</f>
        <v/>
      </c>
      <c r="K45" s="12">
        <f>IF(AND(ISNUMBER(H45),ISNUMBER(J45)),
H45*(1-J45/100),"")</f>
        <v/>
      </c>
      <c r="L45" s="12">
        <f>IF(K45&lt;&gt;"",
IF(K45&gt;=12,"Critique",
IF(K45&gt;=8,"Élevé",
IF(K45&gt;=4,"Moyen","Faible"))),"")</f>
        <v/>
      </c>
    </row>
    <row r="46">
      <c r="A46" s="11" t="n"/>
      <c r="B46" s="12">
        <f>IFERROR(XLOOKUP(A46,tbl_OV_OV_ID,tbl_OV_Strategic_Scenario),"")</f>
        <v/>
      </c>
      <c r="C46" s="12">
        <f>IFERROR(XLOOKUP(A46,tbl_OV_OV_ID,tbl_OV_Attack_Vector),"")</f>
        <v/>
      </c>
      <c r="D46" s="12">
        <f>IFERROR(XLOOKUP(A46,tbl_OV_OV_ID,tbl_OV_Operational_Steps),"")</f>
        <v/>
      </c>
      <c r="E46" s="11" t="n"/>
      <c r="F46" s="11" t="n"/>
      <c r="G46" s="11" t="n"/>
      <c r="H46" s="12">
        <f>IF(AND(F46&lt;&gt;"",G46&lt;&gt;""),
XLOOKUP(F46,Vraisemblance,tbl_Vraisemblance_Valeur)*
XLOOKUP(G46,Gravite,tbl_Gravite_Valeur),"")</f>
        <v/>
      </c>
      <c r="I46" s="11" t="n"/>
      <c r="J46" s="12">
        <f>IFERROR(XLOOKUP(I46,Measure_ID,tbl_Measure_Efficacite),"")</f>
        <v/>
      </c>
      <c r="K46" s="12">
        <f>IF(AND(ISNUMBER(H46),ISNUMBER(J46)),
H46*(1-J46/100),"")</f>
        <v/>
      </c>
      <c r="L46" s="12">
        <f>IF(K46&lt;&gt;"",
IF(K46&gt;=12,"Critique",
IF(K46&gt;=8,"Élevé",
IF(K46&gt;=4,"Moyen","Faible"))),"")</f>
        <v/>
      </c>
    </row>
    <row r="47">
      <c r="A47" s="11" t="n"/>
      <c r="B47" s="12">
        <f>IFERROR(XLOOKUP(A47,tbl_OV_OV_ID,tbl_OV_Strategic_Scenario),"")</f>
        <v/>
      </c>
      <c r="C47" s="12">
        <f>IFERROR(XLOOKUP(A47,tbl_OV_OV_ID,tbl_OV_Attack_Vector),"")</f>
        <v/>
      </c>
      <c r="D47" s="12">
        <f>IFERROR(XLOOKUP(A47,tbl_OV_OV_ID,tbl_OV_Operational_Steps),"")</f>
        <v/>
      </c>
      <c r="E47" s="11" t="n"/>
      <c r="F47" s="11" t="n"/>
      <c r="G47" s="11" t="n"/>
      <c r="H47" s="12">
        <f>IF(AND(F47&lt;&gt;"",G47&lt;&gt;""),
XLOOKUP(F47,Vraisemblance,tbl_Vraisemblance_Valeur)*
XLOOKUP(G47,Gravite,tbl_Gravite_Valeur),"")</f>
        <v/>
      </c>
      <c r="I47" s="11" t="n"/>
      <c r="J47" s="12">
        <f>IFERROR(XLOOKUP(I47,Measure_ID,tbl_Measure_Efficacite),"")</f>
        <v/>
      </c>
      <c r="K47" s="12">
        <f>IF(AND(ISNUMBER(H47),ISNUMBER(J47)),
H47*(1-J47/100),"")</f>
        <v/>
      </c>
      <c r="L47" s="12">
        <f>IF(K47&lt;&gt;"",
IF(K47&gt;=12,"Critique",
IF(K47&gt;=8,"Élevé",
IF(K47&gt;=4,"Moyen","Faible"))),"")</f>
        <v/>
      </c>
    </row>
    <row r="48">
      <c r="A48" s="11" t="n"/>
      <c r="B48" s="12">
        <f>IFERROR(XLOOKUP(A48,tbl_OV_OV_ID,tbl_OV_Strategic_Scenario),"")</f>
        <v/>
      </c>
      <c r="C48" s="12">
        <f>IFERROR(XLOOKUP(A48,tbl_OV_OV_ID,tbl_OV_Attack_Vector),"")</f>
        <v/>
      </c>
      <c r="D48" s="12">
        <f>IFERROR(XLOOKUP(A48,tbl_OV_OV_ID,tbl_OV_Operational_Steps),"")</f>
        <v/>
      </c>
      <c r="E48" s="11" t="n"/>
      <c r="F48" s="11" t="n"/>
      <c r="G48" s="11" t="n"/>
      <c r="H48" s="12">
        <f>IF(AND(F48&lt;&gt;"",G48&lt;&gt;""),
XLOOKUP(F48,Vraisemblance,tbl_Vraisemblance_Valeur)*
XLOOKUP(G48,Gravite,tbl_Gravite_Valeur),"")</f>
        <v/>
      </c>
      <c r="I48" s="11" t="n"/>
      <c r="J48" s="12">
        <f>IFERROR(XLOOKUP(I48,Measure_ID,tbl_Measure_Efficacite),"")</f>
        <v/>
      </c>
      <c r="K48" s="12">
        <f>IF(AND(ISNUMBER(H48),ISNUMBER(J48)),
H48*(1-J48/100),"")</f>
        <v/>
      </c>
      <c r="L48" s="12">
        <f>IF(K48&lt;&gt;"",
IF(K48&gt;=12,"Critique",
IF(K48&gt;=8,"Élevé",
IF(K48&gt;=4,"Moyen","Faible"))),"")</f>
        <v/>
      </c>
    </row>
    <row r="49">
      <c r="A49" s="11" t="n"/>
      <c r="B49" s="12">
        <f>IFERROR(XLOOKUP(A49,tbl_OV_OV_ID,tbl_OV_Strategic_Scenario),"")</f>
        <v/>
      </c>
      <c r="C49" s="12">
        <f>IFERROR(XLOOKUP(A49,tbl_OV_OV_ID,tbl_OV_Attack_Vector),"")</f>
        <v/>
      </c>
      <c r="D49" s="12">
        <f>IFERROR(XLOOKUP(A49,tbl_OV_OV_ID,tbl_OV_Operational_Steps),"")</f>
        <v/>
      </c>
      <c r="E49" s="11" t="n"/>
      <c r="F49" s="11" t="n"/>
      <c r="G49" s="11" t="n"/>
      <c r="H49" s="12">
        <f>IF(AND(F49&lt;&gt;"",G49&lt;&gt;""),
XLOOKUP(F49,Vraisemblance,tbl_Vraisemblance_Valeur)*
XLOOKUP(G49,Gravite,tbl_Gravite_Valeur),"")</f>
        <v/>
      </c>
      <c r="I49" s="11" t="n"/>
      <c r="J49" s="12">
        <f>IFERROR(XLOOKUP(I49,Measure_ID,tbl_Measure_Efficacite),"")</f>
        <v/>
      </c>
      <c r="K49" s="12">
        <f>IF(AND(ISNUMBER(H49),ISNUMBER(J49)),
H49*(1-J49/100),"")</f>
        <v/>
      </c>
      <c r="L49" s="12">
        <f>IF(K49&lt;&gt;"",
IF(K49&gt;=12,"Critique",
IF(K49&gt;=8,"Élevé",
IF(K49&gt;=4,"Moyen","Faible"))),"")</f>
        <v/>
      </c>
    </row>
    <row r="50">
      <c r="A50" s="11" t="n"/>
      <c r="B50" s="12">
        <f>IFERROR(XLOOKUP(A50,tbl_OV_OV_ID,tbl_OV_Strategic_Scenario),"")</f>
        <v/>
      </c>
      <c r="C50" s="12">
        <f>IFERROR(XLOOKUP(A50,tbl_OV_OV_ID,tbl_OV_Attack_Vector),"")</f>
        <v/>
      </c>
      <c r="D50" s="12">
        <f>IFERROR(XLOOKUP(A50,tbl_OV_OV_ID,tbl_OV_Operational_Steps),"")</f>
        <v/>
      </c>
      <c r="E50" s="11" t="n"/>
      <c r="F50" s="11" t="n"/>
      <c r="G50" s="11" t="n"/>
      <c r="H50" s="12">
        <f>IF(AND(F50&lt;&gt;"",G50&lt;&gt;""),
XLOOKUP(F50,Vraisemblance,tbl_Vraisemblance_Valeur)*
XLOOKUP(G50,Gravite,tbl_Gravite_Valeur),"")</f>
        <v/>
      </c>
      <c r="I50" s="11" t="n"/>
      <c r="J50" s="12">
        <f>IFERROR(XLOOKUP(I50,Measure_ID,tbl_Measure_Efficacite),"")</f>
        <v/>
      </c>
      <c r="K50" s="12">
        <f>IF(AND(ISNUMBER(H50),ISNUMBER(J50)),
H50*(1-J50/100),"")</f>
        <v/>
      </c>
      <c r="L50" s="12">
        <f>IF(K50&lt;&gt;"",
IF(K50&gt;=12,"Critique",
IF(K50&gt;=8,"Élevé",
IF(K50&gt;=4,"Moyen","Faible"))),"")</f>
        <v/>
      </c>
    </row>
    <row r="51">
      <c r="A51" s="11" t="n"/>
      <c r="B51" s="12">
        <f>IFERROR(XLOOKUP(A51,tbl_OV_OV_ID,tbl_OV_Strategic_Scenario),"")</f>
        <v/>
      </c>
      <c r="C51" s="12">
        <f>IFERROR(XLOOKUP(A51,tbl_OV_OV_ID,tbl_OV_Attack_Vector),"")</f>
        <v/>
      </c>
      <c r="D51" s="12">
        <f>IFERROR(XLOOKUP(A51,tbl_OV_OV_ID,tbl_OV_Operational_Steps),"")</f>
        <v/>
      </c>
      <c r="E51" s="11" t="n"/>
      <c r="F51" s="11" t="n"/>
      <c r="G51" s="11" t="n"/>
      <c r="H51" s="12">
        <f>IF(AND(F51&lt;&gt;"",G51&lt;&gt;""),
XLOOKUP(F51,Vraisemblance,tbl_Vraisemblance_Valeur)*
XLOOKUP(G51,Gravite,tbl_Gravite_Valeur),"")</f>
        <v/>
      </c>
      <c r="I51" s="11" t="n"/>
      <c r="J51" s="12">
        <f>IFERROR(XLOOKUP(I51,Measure_ID,tbl_Measure_Efficacite),"")</f>
        <v/>
      </c>
      <c r="K51" s="12">
        <f>IF(AND(ISNUMBER(H51),ISNUMBER(J51)),
H51*(1-J51/100),"")</f>
        <v/>
      </c>
      <c r="L51" s="12">
        <f>IF(K51&lt;&gt;"",
IF(K51&gt;=12,"Critique",
IF(K51&gt;=8,"Élevé",
IF(K51&gt;=4,"Moyen","Faible"))),"")</f>
        <v/>
      </c>
    </row>
    <row r="52">
      <c r="A52" s="11" t="n"/>
      <c r="B52" s="12">
        <f>IFERROR(XLOOKUP(A52,tbl_OV_OV_ID,tbl_OV_Strategic_Scenario),"")</f>
        <v/>
      </c>
      <c r="C52" s="12">
        <f>IFERROR(XLOOKUP(A52,tbl_OV_OV_ID,tbl_OV_Attack_Vector),"")</f>
        <v/>
      </c>
      <c r="D52" s="12">
        <f>IFERROR(XLOOKUP(A52,tbl_OV_OV_ID,tbl_OV_Operational_Steps),"")</f>
        <v/>
      </c>
      <c r="E52" s="11" t="n"/>
      <c r="F52" s="11" t="n"/>
      <c r="G52" s="11" t="n"/>
      <c r="H52" s="12">
        <f>IF(AND(F52&lt;&gt;"",G52&lt;&gt;""),
XLOOKUP(F52,Vraisemblance,tbl_Vraisemblance_Valeur)*
XLOOKUP(G52,Gravite,tbl_Gravite_Valeur),"")</f>
        <v/>
      </c>
      <c r="I52" s="11" t="n"/>
      <c r="J52" s="12">
        <f>IFERROR(XLOOKUP(I52,Measure_ID,tbl_Measure_Efficacite),"")</f>
        <v/>
      </c>
      <c r="K52" s="12">
        <f>IF(AND(ISNUMBER(H52),ISNUMBER(J52)),
H52*(1-J52/100),"")</f>
        <v/>
      </c>
      <c r="L52" s="12">
        <f>IF(K52&lt;&gt;"",
IF(K52&gt;=12,"Critique",
IF(K52&gt;=8,"Élevé",
IF(K52&gt;=4,"Moyen","Faible"))),"")</f>
        <v/>
      </c>
    </row>
    <row r="53">
      <c r="A53" s="11" t="n"/>
      <c r="B53" s="12">
        <f>IFERROR(XLOOKUP(A53,tbl_OV_OV_ID,tbl_OV_Strategic_Scenario),"")</f>
        <v/>
      </c>
      <c r="C53" s="12">
        <f>IFERROR(XLOOKUP(A53,tbl_OV_OV_ID,tbl_OV_Attack_Vector),"")</f>
        <v/>
      </c>
      <c r="D53" s="12">
        <f>IFERROR(XLOOKUP(A53,tbl_OV_OV_ID,tbl_OV_Operational_Steps),"")</f>
        <v/>
      </c>
      <c r="E53" s="11" t="n"/>
      <c r="F53" s="11" t="n"/>
      <c r="G53" s="11" t="n"/>
      <c r="H53" s="12">
        <f>IF(AND(F53&lt;&gt;"",G53&lt;&gt;""),
XLOOKUP(F53,Vraisemblance,tbl_Vraisemblance_Valeur)*
XLOOKUP(G53,Gravite,tbl_Gravite_Valeur),"")</f>
        <v/>
      </c>
      <c r="I53" s="11" t="n"/>
      <c r="J53" s="12">
        <f>IFERROR(XLOOKUP(I53,Measure_ID,tbl_Measure_Efficacite),"")</f>
        <v/>
      </c>
      <c r="K53" s="12">
        <f>IF(AND(ISNUMBER(H53),ISNUMBER(J53)),
H53*(1-J53/100),"")</f>
        <v/>
      </c>
      <c r="L53" s="12">
        <f>IF(K53&lt;&gt;"",
IF(K53&gt;=12,"Critique",
IF(K53&gt;=8,"Élevé",
IF(K53&gt;=4,"Moyen","Faible"))),"")</f>
        <v/>
      </c>
    </row>
    <row r="54">
      <c r="A54" s="11" t="n"/>
      <c r="B54" s="12">
        <f>IFERROR(XLOOKUP(A54,tbl_OV_OV_ID,tbl_OV_Strategic_Scenario),"")</f>
        <v/>
      </c>
      <c r="C54" s="12">
        <f>IFERROR(XLOOKUP(A54,tbl_OV_OV_ID,tbl_OV_Attack_Vector),"")</f>
        <v/>
      </c>
      <c r="D54" s="12">
        <f>IFERROR(XLOOKUP(A54,tbl_OV_OV_ID,tbl_OV_Operational_Steps),"")</f>
        <v/>
      </c>
      <c r="E54" s="11" t="n"/>
      <c r="F54" s="11" t="n"/>
      <c r="G54" s="11" t="n"/>
      <c r="H54" s="12">
        <f>IF(AND(F54&lt;&gt;"",G54&lt;&gt;""),
XLOOKUP(F54,Vraisemblance,tbl_Vraisemblance_Valeur)*
XLOOKUP(G54,Gravite,tbl_Gravite_Valeur),"")</f>
        <v/>
      </c>
      <c r="I54" s="11" t="n"/>
      <c r="J54" s="12">
        <f>IFERROR(XLOOKUP(I54,Measure_ID,tbl_Measure_Efficacite),"")</f>
        <v/>
      </c>
      <c r="K54" s="12">
        <f>IF(AND(ISNUMBER(H54),ISNUMBER(J54)),
H54*(1-J54/100),"")</f>
        <v/>
      </c>
      <c r="L54" s="12">
        <f>IF(K54&lt;&gt;"",
IF(K54&gt;=12,"Critique",
IF(K54&gt;=8,"Élevé",
IF(K54&gt;=4,"Moyen","Faible"))),"")</f>
        <v/>
      </c>
    </row>
    <row r="55">
      <c r="A55" s="11" t="n"/>
      <c r="B55" s="12">
        <f>IFERROR(XLOOKUP(A55,tbl_OV_OV_ID,tbl_OV_Strategic_Scenario),"")</f>
        <v/>
      </c>
      <c r="C55" s="12">
        <f>IFERROR(XLOOKUP(A55,tbl_OV_OV_ID,tbl_OV_Attack_Vector),"")</f>
        <v/>
      </c>
      <c r="D55" s="12">
        <f>IFERROR(XLOOKUP(A55,tbl_OV_OV_ID,tbl_OV_Operational_Steps),"")</f>
        <v/>
      </c>
      <c r="E55" s="11" t="n"/>
      <c r="F55" s="11" t="n"/>
      <c r="G55" s="11" t="n"/>
      <c r="H55" s="12">
        <f>IF(AND(F55&lt;&gt;"",G55&lt;&gt;""),
XLOOKUP(F55,Vraisemblance,tbl_Vraisemblance_Valeur)*
XLOOKUP(G55,Gravite,tbl_Gravite_Valeur),"")</f>
        <v/>
      </c>
      <c r="I55" s="11" t="n"/>
      <c r="J55" s="12">
        <f>IFERROR(XLOOKUP(I55,Measure_ID,tbl_Measure_Efficacite),"")</f>
        <v/>
      </c>
      <c r="K55" s="12">
        <f>IF(AND(ISNUMBER(H55),ISNUMBER(J55)),
H55*(1-J55/100),"")</f>
        <v/>
      </c>
      <c r="L55" s="12">
        <f>IF(K55&lt;&gt;"",
IF(K55&gt;=12,"Critique",
IF(K55&gt;=8,"Élevé",
IF(K55&gt;=4,"Moyen","Faible"))),"")</f>
        <v/>
      </c>
    </row>
    <row r="56">
      <c r="A56" s="11" t="n"/>
      <c r="B56" s="12">
        <f>IFERROR(XLOOKUP(A56,tbl_OV_OV_ID,tbl_OV_Strategic_Scenario),"")</f>
        <v/>
      </c>
      <c r="C56" s="12">
        <f>IFERROR(XLOOKUP(A56,tbl_OV_OV_ID,tbl_OV_Attack_Vector),"")</f>
        <v/>
      </c>
      <c r="D56" s="12">
        <f>IFERROR(XLOOKUP(A56,tbl_OV_OV_ID,tbl_OV_Operational_Steps),"")</f>
        <v/>
      </c>
      <c r="E56" s="11" t="n"/>
      <c r="F56" s="11" t="n"/>
      <c r="G56" s="11" t="n"/>
      <c r="H56" s="12">
        <f>IF(AND(F56&lt;&gt;"",G56&lt;&gt;""),
XLOOKUP(F56,Vraisemblance,tbl_Vraisemblance_Valeur)*
XLOOKUP(G56,Gravite,tbl_Gravite_Valeur),"")</f>
        <v/>
      </c>
      <c r="I56" s="11" t="n"/>
      <c r="J56" s="12">
        <f>IFERROR(XLOOKUP(I56,Measure_ID,tbl_Measure_Efficacite),"")</f>
        <v/>
      </c>
      <c r="K56" s="12">
        <f>IF(AND(ISNUMBER(H56),ISNUMBER(J56)),
H56*(1-J56/100),"")</f>
        <v/>
      </c>
      <c r="L56" s="12">
        <f>IF(K56&lt;&gt;"",
IF(K56&gt;=12,"Critique",
IF(K56&gt;=8,"Élevé",
IF(K56&gt;=4,"Moyen","Faible"))),"")</f>
        <v/>
      </c>
    </row>
    <row r="57">
      <c r="A57" s="11" t="n"/>
      <c r="B57" s="12">
        <f>IFERROR(XLOOKUP(A57,tbl_OV_OV_ID,tbl_OV_Strategic_Scenario),"")</f>
        <v/>
      </c>
      <c r="C57" s="12">
        <f>IFERROR(XLOOKUP(A57,tbl_OV_OV_ID,tbl_OV_Attack_Vector),"")</f>
        <v/>
      </c>
      <c r="D57" s="12">
        <f>IFERROR(XLOOKUP(A57,tbl_OV_OV_ID,tbl_OV_Operational_Steps),"")</f>
        <v/>
      </c>
      <c r="E57" s="11" t="n"/>
      <c r="F57" s="11" t="n"/>
      <c r="G57" s="11" t="n"/>
      <c r="H57" s="12">
        <f>IF(AND(F57&lt;&gt;"",G57&lt;&gt;""),
XLOOKUP(F57,Vraisemblance,tbl_Vraisemblance_Valeur)*
XLOOKUP(G57,Gravite,tbl_Gravite_Valeur),"")</f>
        <v/>
      </c>
      <c r="I57" s="11" t="n"/>
      <c r="J57" s="12">
        <f>IFERROR(XLOOKUP(I57,Measure_ID,tbl_Measure_Efficacite),"")</f>
        <v/>
      </c>
      <c r="K57" s="12">
        <f>IF(AND(ISNUMBER(H57),ISNUMBER(J57)),
H57*(1-J57/100),"")</f>
        <v/>
      </c>
      <c r="L57" s="12">
        <f>IF(K57&lt;&gt;"",
IF(K57&gt;=12,"Critique",
IF(K57&gt;=8,"Élevé",
IF(K57&gt;=4,"Moyen","Faible"))),"")</f>
        <v/>
      </c>
    </row>
    <row r="58">
      <c r="A58" s="11" t="n"/>
      <c r="B58" s="12">
        <f>IFERROR(XLOOKUP(A58,tbl_OV_OV_ID,tbl_OV_Strategic_Scenario),"")</f>
        <v/>
      </c>
      <c r="C58" s="12">
        <f>IFERROR(XLOOKUP(A58,tbl_OV_OV_ID,tbl_OV_Attack_Vector),"")</f>
        <v/>
      </c>
      <c r="D58" s="12">
        <f>IFERROR(XLOOKUP(A58,tbl_OV_OV_ID,tbl_OV_Operational_Steps),"")</f>
        <v/>
      </c>
      <c r="E58" s="11" t="n"/>
      <c r="F58" s="11" t="n"/>
      <c r="G58" s="11" t="n"/>
      <c r="H58" s="12">
        <f>IF(AND(F58&lt;&gt;"",G58&lt;&gt;""),
XLOOKUP(F58,Vraisemblance,tbl_Vraisemblance_Valeur)*
XLOOKUP(G58,Gravite,tbl_Gravite_Valeur),"")</f>
        <v/>
      </c>
      <c r="I58" s="11" t="n"/>
      <c r="J58" s="12">
        <f>IFERROR(XLOOKUP(I58,Measure_ID,tbl_Measure_Efficacite),"")</f>
        <v/>
      </c>
      <c r="K58" s="12">
        <f>IF(AND(ISNUMBER(H58),ISNUMBER(J58)),
H58*(1-J58/100),"")</f>
        <v/>
      </c>
      <c r="L58" s="12">
        <f>IF(K58&lt;&gt;"",
IF(K58&gt;=12,"Critique",
IF(K58&gt;=8,"Élevé",
IF(K58&gt;=4,"Moyen","Faible"))),"")</f>
        <v/>
      </c>
    </row>
    <row r="59">
      <c r="A59" s="11" t="n"/>
      <c r="B59" s="12">
        <f>IFERROR(XLOOKUP(A59,tbl_OV_OV_ID,tbl_OV_Strategic_Scenario),"")</f>
        <v/>
      </c>
      <c r="C59" s="12">
        <f>IFERROR(XLOOKUP(A59,tbl_OV_OV_ID,tbl_OV_Attack_Vector),"")</f>
        <v/>
      </c>
      <c r="D59" s="12">
        <f>IFERROR(XLOOKUP(A59,tbl_OV_OV_ID,tbl_OV_Operational_Steps),"")</f>
        <v/>
      </c>
      <c r="E59" s="11" t="n"/>
      <c r="F59" s="11" t="n"/>
      <c r="G59" s="11" t="n"/>
      <c r="H59" s="12">
        <f>IF(AND(F59&lt;&gt;"",G59&lt;&gt;""),
XLOOKUP(F59,Vraisemblance,tbl_Vraisemblance_Valeur)*
XLOOKUP(G59,Gravite,tbl_Gravite_Valeur),"")</f>
        <v/>
      </c>
      <c r="I59" s="11" t="n"/>
      <c r="J59" s="12">
        <f>IFERROR(XLOOKUP(I59,Measure_ID,tbl_Measure_Efficacite),"")</f>
        <v/>
      </c>
      <c r="K59" s="12">
        <f>IF(AND(ISNUMBER(H59),ISNUMBER(J59)),
H59*(1-J59/100),"")</f>
        <v/>
      </c>
      <c r="L59" s="12">
        <f>IF(K59&lt;&gt;"",
IF(K59&gt;=12,"Critique",
IF(K59&gt;=8,"Élevé",
IF(K59&gt;=4,"Moyen","Faible"))),"")</f>
        <v/>
      </c>
    </row>
    <row r="60">
      <c r="A60" s="11" t="n"/>
      <c r="B60" s="12">
        <f>IFERROR(XLOOKUP(A60,tbl_OV_OV_ID,tbl_OV_Strategic_Scenario),"")</f>
        <v/>
      </c>
      <c r="C60" s="12">
        <f>IFERROR(XLOOKUP(A60,tbl_OV_OV_ID,tbl_OV_Attack_Vector),"")</f>
        <v/>
      </c>
      <c r="D60" s="12">
        <f>IFERROR(XLOOKUP(A60,tbl_OV_OV_ID,tbl_OV_Operational_Steps),"")</f>
        <v/>
      </c>
      <c r="E60" s="11" t="n"/>
      <c r="F60" s="11" t="n"/>
      <c r="G60" s="11" t="n"/>
      <c r="H60" s="12">
        <f>IF(AND(F60&lt;&gt;"",G60&lt;&gt;""),
XLOOKUP(F60,Vraisemblance,tbl_Vraisemblance_Valeur)*
XLOOKUP(G60,Gravite,tbl_Gravite_Valeur),"")</f>
        <v/>
      </c>
      <c r="I60" s="11" t="n"/>
      <c r="J60" s="12">
        <f>IFERROR(XLOOKUP(I60,Measure_ID,tbl_Measure_Efficacite),"")</f>
        <v/>
      </c>
      <c r="K60" s="12">
        <f>IF(AND(ISNUMBER(H60),ISNUMBER(J60)),
H60*(1-J60/100),"")</f>
        <v/>
      </c>
      <c r="L60" s="12">
        <f>IF(K60&lt;&gt;"",
IF(K60&gt;=12,"Critique",
IF(K60&gt;=8,"Élevé",
IF(K60&gt;=4,"Moyen","Faible"))),"")</f>
        <v/>
      </c>
    </row>
    <row r="61">
      <c r="A61" s="11" t="n"/>
      <c r="B61" s="12">
        <f>IFERROR(XLOOKUP(A61,tbl_OV_OV_ID,tbl_OV_Strategic_Scenario),"")</f>
        <v/>
      </c>
      <c r="C61" s="12">
        <f>IFERROR(XLOOKUP(A61,tbl_OV_OV_ID,tbl_OV_Attack_Vector),"")</f>
        <v/>
      </c>
      <c r="D61" s="12">
        <f>IFERROR(XLOOKUP(A61,tbl_OV_OV_ID,tbl_OV_Operational_Steps),"")</f>
        <v/>
      </c>
      <c r="E61" s="11" t="n"/>
      <c r="F61" s="11" t="n"/>
      <c r="G61" s="11" t="n"/>
      <c r="H61" s="12">
        <f>IF(AND(F61&lt;&gt;"",G61&lt;&gt;""),
XLOOKUP(F61,Vraisemblance,tbl_Vraisemblance_Valeur)*
XLOOKUP(G61,Gravite,tbl_Gravite_Valeur),"")</f>
        <v/>
      </c>
      <c r="I61" s="11" t="n"/>
      <c r="J61" s="12">
        <f>IFERROR(XLOOKUP(I61,Measure_ID,tbl_Measure_Efficacite),"")</f>
        <v/>
      </c>
      <c r="K61" s="12">
        <f>IF(AND(ISNUMBER(H61),ISNUMBER(J61)),
H61*(1-J61/100),"")</f>
        <v/>
      </c>
      <c r="L61" s="12">
        <f>IF(K61&lt;&gt;"",
IF(K61&gt;=12,"Critique",
IF(K61&gt;=8,"Élevé",
IF(K61&gt;=4,"Moyen","Faible"))),"")</f>
        <v/>
      </c>
    </row>
    <row r="62">
      <c r="A62" s="11" t="n"/>
      <c r="B62" s="12">
        <f>IFERROR(XLOOKUP(A62,tbl_OV_OV_ID,tbl_OV_Strategic_Scenario),"")</f>
        <v/>
      </c>
      <c r="C62" s="12">
        <f>IFERROR(XLOOKUP(A62,tbl_OV_OV_ID,tbl_OV_Attack_Vector),"")</f>
        <v/>
      </c>
      <c r="D62" s="12">
        <f>IFERROR(XLOOKUP(A62,tbl_OV_OV_ID,tbl_OV_Operational_Steps),"")</f>
        <v/>
      </c>
      <c r="E62" s="11" t="n"/>
      <c r="F62" s="11" t="n"/>
      <c r="G62" s="11" t="n"/>
      <c r="H62" s="12">
        <f>IF(AND(F62&lt;&gt;"",G62&lt;&gt;""),
XLOOKUP(F62,Vraisemblance,tbl_Vraisemblance_Valeur)*
XLOOKUP(G62,Gravite,tbl_Gravite_Valeur),"")</f>
        <v/>
      </c>
      <c r="I62" s="11" t="n"/>
      <c r="J62" s="12">
        <f>IFERROR(XLOOKUP(I62,Measure_ID,tbl_Measure_Efficacite),"")</f>
        <v/>
      </c>
      <c r="K62" s="12">
        <f>IF(AND(ISNUMBER(H62),ISNUMBER(J62)),
H62*(1-J62/100),"")</f>
        <v/>
      </c>
      <c r="L62" s="12">
        <f>IF(K62&lt;&gt;"",
IF(K62&gt;=12,"Critique",
IF(K62&gt;=8,"Élevé",
IF(K62&gt;=4,"Moyen","Faible"))),"")</f>
        <v/>
      </c>
    </row>
    <row r="63">
      <c r="A63" s="11" t="n"/>
      <c r="B63" s="12">
        <f>IFERROR(XLOOKUP(A63,tbl_OV_OV_ID,tbl_OV_Strategic_Scenario),"")</f>
        <v/>
      </c>
      <c r="C63" s="12">
        <f>IFERROR(XLOOKUP(A63,tbl_OV_OV_ID,tbl_OV_Attack_Vector),"")</f>
        <v/>
      </c>
      <c r="D63" s="12">
        <f>IFERROR(XLOOKUP(A63,tbl_OV_OV_ID,tbl_OV_Operational_Steps),"")</f>
        <v/>
      </c>
      <c r="E63" s="11" t="n"/>
      <c r="F63" s="11" t="n"/>
      <c r="G63" s="11" t="n"/>
      <c r="H63" s="12">
        <f>IF(AND(F63&lt;&gt;"",G63&lt;&gt;""),
XLOOKUP(F63,Vraisemblance,tbl_Vraisemblance_Valeur)*
XLOOKUP(G63,Gravite,tbl_Gravite_Valeur),"")</f>
        <v/>
      </c>
      <c r="I63" s="11" t="n"/>
      <c r="J63" s="12">
        <f>IFERROR(XLOOKUP(I63,Measure_ID,tbl_Measure_Efficacite),"")</f>
        <v/>
      </c>
      <c r="K63" s="12">
        <f>IF(AND(ISNUMBER(H63),ISNUMBER(J63)),
H63*(1-J63/100),"")</f>
        <v/>
      </c>
      <c r="L63" s="12">
        <f>IF(K63&lt;&gt;"",
IF(K63&gt;=12,"Critique",
IF(K63&gt;=8,"Élevé",
IF(K63&gt;=4,"Moyen","Faible"))),"")</f>
        <v/>
      </c>
    </row>
    <row r="64">
      <c r="A64" s="11" t="n"/>
      <c r="B64" s="12">
        <f>IFERROR(XLOOKUP(A64,tbl_OV_OV_ID,tbl_OV_Strategic_Scenario),"")</f>
        <v/>
      </c>
      <c r="C64" s="12">
        <f>IFERROR(XLOOKUP(A64,tbl_OV_OV_ID,tbl_OV_Attack_Vector),"")</f>
        <v/>
      </c>
      <c r="D64" s="12">
        <f>IFERROR(XLOOKUP(A64,tbl_OV_OV_ID,tbl_OV_Operational_Steps),"")</f>
        <v/>
      </c>
      <c r="E64" s="11" t="n"/>
      <c r="F64" s="11" t="n"/>
      <c r="G64" s="11" t="n"/>
      <c r="H64" s="12">
        <f>IF(AND(F64&lt;&gt;"",G64&lt;&gt;""),
XLOOKUP(F64,Vraisemblance,tbl_Vraisemblance_Valeur)*
XLOOKUP(G64,Gravite,tbl_Gravite_Valeur),"")</f>
        <v/>
      </c>
      <c r="I64" s="11" t="n"/>
      <c r="J64" s="12">
        <f>IFERROR(XLOOKUP(I64,Measure_ID,tbl_Measure_Efficacite),"")</f>
        <v/>
      </c>
      <c r="K64" s="12">
        <f>IF(AND(ISNUMBER(H64),ISNUMBER(J64)),
H64*(1-J64/100),"")</f>
        <v/>
      </c>
      <c r="L64" s="12">
        <f>IF(K64&lt;&gt;"",
IF(K64&gt;=12,"Critique",
IF(K64&gt;=8,"Élevé",
IF(K64&gt;=4,"Moyen","Faible"))),"")</f>
        <v/>
      </c>
    </row>
    <row r="65">
      <c r="A65" s="11" t="n"/>
      <c r="B65" s="12">
        <f>IFERROR(XLOOKUP(A65,tbl_OV_OV_ID,tbl_OV_Strategic_Scenario),"")</f>
        <v/>
      </c>
      <c r="C65" s="12">
        <f>IFERROR(XLOOKUP(A65,tbl_OV_OV_ID,tbl_OV_Attack_Vector),"")</f>
        <v/>
      </c>
      <c r="D65" s="12">
        <f>IFERROR(XLOOKUP(A65,tbl_OV_OV_ID,tbl_OV_Operational_Steps),"")</f>
        <v/>
      </c>
      <c r="E65" s="11" t="n"/>
      <c r="F65" s="11" t="n"/>
      <c r="G65" s="11" t="n"/>
      <c r="H65" s="12">
        <f>IF(AND(F65&lt;&gt;"",G65&lt;&gt;""),
XLOOKUP(F65,Vraisemblance,tbl_Vraisemblance_Valeur)*
XLOOKUP(G65,Gravite,tbl_Gravite_Valeur),"")</f>
        <v/>
      </c>
      <c r="I65" s="11" t="n"/>
      <c r="J65" s="12">
        <f>IFERROR(XLOOKUP(I65,Measure_ID,tbl_Measure_Efficacite),"")</f>
        <v/>
      </c>
      <c r="K65" s="12">
        <f>IF(AND(ISNUMBER(H65),ISNUMBER(J65)),
H65*(1-J65/100),"")</f>
        <v/>
      </c>
      <c r="L65" s="12">
        <f>IF(K65&lt;&gt;"",
IF(K65&gt;=12,"Critique",
IF(K65&gt;=8,"Élevé",
IF(K65&gt;=4,"Moyen","Faible"))),"")</f>
        <v/>
      </c>
    </row>
    <row r="66">
      <c r="A66" s="11" t="n"/>
      <c r="B66" s="12">
        <f>IFERROR(XLOOKUP(A66,tbl_OV_OV_ID,tbl_OV_Strategic_Scenario),"")</f>
        <v/>
      </c>
      <c r="C66" s="12">
        <f>IFERROR(XLOOKUP(A66,tbl_OV_OV_ID,tbl_OV_Attack_Vector),"")</f>
        <v/>
      </c>
      <c r="D66" s="12">
        <f>IFERROR(XLOOKUP(A66,tbl_OV_OV_ID,tbl_OV_Operational_Steps),"")</f>
        <v/>
      </c>
      <c r="E66" s="11" t="n"/>
      <c r="F66" s="11" t="n"/>
      <c r="G66" s="11" t="n"/>
      <c r="H66" s="12">
        <f>IF(AND(F66&lt;&gt;"",G66&lt;&gt;""),
XLOOKUP(F66,Vraisemblance,tbl_Vraisemblance_Valeur)*
XLOOKUP(G66,Gravite,tbl_Gravite_Valeur),"")</f>
        <v/>
      </c>
      <c r="I66" s="11" t="n"/>
      <c r="J66" s="12">
        <f>IFERROR(XLOOKUP(I66,Measure_ID,tbl_Measure_Efficacite),"")</f>
        <v/>
      </c>
      <c r="K66" s="12">
        <f>IF(AND(ISNUMBER(H66),ISNUMBER(J66)),
H66*(1-J66/100),"")</f>
        <v/>
      </c>
      <c r="L66" s="12">
        <f>IF(K66&lt;&gt;"",
IF(K66&gt;=12,"Critique",
IF(K66&gt;=8,"Élevé",
IF(K66&gt;=4,"Moyen","Faible"))),"")</f>
        <v/>
      </c>
    </row>
    <row r="67">
      <c r="A67" s="11" t="n"/>
      <c r="B67" s="12">
        <f>IFERROR(XLOOKUP(A67,tbl_OV_OV_ID,tbl_OV_Strategic_Scenario),"")</f>
        <v/>
      </c>
      <c r="C67" s="12">
        <f>IFERROR(XLOOKUP(A67,tbl_OV_OV_ID,tbl_OV_Attack_Vector),"")</f>
        <v/>
      </c>
      <c r="D67" s="12">
        <f>IFERROR(XLOOKUP(A67,tbl_OV_OV_ID,tbl_OV_Operational_Steps),"")</f>
        <v/>
      </c>
      <c r="E67" s="11" t="n"/>
      <c r="F67" s="11" t="n"/>
      <c r="G67" s="11" t="n"/>
      <c r="H67" s="12">
        <f>IF(AND(F67&lt;&gt;"",G67&lt;&gt;""),
XLOOKUP(F67,Vraisemblance,tbl_Vraisemblance_Valeur)*
XLOOKUP(G67,Gravite,tbl_Gravite_Valeur),"")</f>
        <v/>
      </c>
      <c r="I67" s="11" t="n"/>
      <c r="J67" s="12">
        <f>IFERROR(XLOOKUP(I67,Measure_ID,tbl_Measure_Efficacite),"")</f>
        <v/>
      </c>
      <c r="K67" s="12">
        <f>IF(AND(ISNUMBER(H67),ISNUMBER(J67)),
H67*(1-J67/100),"")</f>
        <v/>
      </c>
      <c r="L67" s="12">
        <f>IF(K67&lt;&gt;"",
IF(K67&gt;=12,"Critique",
IF(K67&gt;=8,"Élevé",
IF(K67&gt;=4,"Moyen","Faible"))),"")</f>
        <v/>
      </c>
    </row>
    <row r="68">
      <c r="A68" s="11" t="n"/>
      <c r="B68" s="12">
        <f>IFERROR(XLOOKUP(A68,tbl_OV_OV_ID,tbl_OV_Strategic_Scenario),"")</f>
        <v/>
      </c>
      <c r="C68" s="12">
        <f>IFERROR(XLOOKUP(A68,tbl_OV_OV_ID,tbl_OV_Attack_Vector),"")</f>
        <v/>
      </c>
      <c r="D68" s="12">
        <f>IFERROR(XLOOKUP(A68,tbl_OV_OV_ID,tbl_OV_Operational_Steps),"")</f>
        <v/>
      </c>
      <c r="E68" s="11" t="n"/>
      <c r="F68" s="11" t="n"/>
      <c r="G68" s="11" t="n"/>
      <c r="H68" s="12">
        <f>IF(AND(F68&lt;&gt;"",G68&lt;&gt;""),
XLOOKUP(F68,Vraisemblance,tbl_Vraisemblance_Valeur)*
XLOOKUP(G68,Gravite,tbl_Gravite_Valeur),"")</f>
        <v/>
      </c>
      <c r="I68" s="11" t="n"/>
      <c r="J68" s="12">
        <f>IFERROR(XLOOKUP(I68,Measure_ID,tbl_Measure_Efficacite),"")</f>
        <v/>
      </c>
      <c r="K68" s="12">
        <f>IF(AND(ISNUMBER(H68),ISNUMBER(J68)),
H68*(1-J68/100),"")</f>
        <v/>
      </c>
      <c r="L68" s="12">
        <f>IF(K68&lt;&gt;"",
IF(K68&gt;=12,"Critique",
IF(K68&gt;=8,"Élevé",
IF(K68&gt;=4,"Moyen","Faible"))),"")</f>
        <v/>
      </c>
    </row>
    <row r="69">
      <c r="A69" s="11" t="n"/>
      <c r="B69" s="12">
        <f>IFERROR(XLOOKUP(A69,tbl_OV_OV_ID,tbl_OV_Strategic_Scenario),"")</f>
        <v/>
      </c>
      <c r="C69" s="12">
        <f>IFERROR(XLOOKUP(A69,tbl_OV_OV_ID,tbl_OV_Attack_Vector),"")</f>
        <v/>
      </c>
      <c r="D69" s="12">
        <f>IFERROR(XLOOKUP(A69,tbl_OV_OV_ID,tbl_OV_Operational_Steps),"")</f>
        <v/>
      </c>
      <c r="E69" s="11" t="n"/>
      <c r="F69" s="11" t="n"/>
      <c r="G69" s="11" t="n"/>
      <c r="H69" s="12">
        <f>IF(AND(F69&lt;&gt;"",G69&lt;&gt;""),
XLOOKUP(F69,Vraisemblance,tbl_Vraisemblance_Valeur)*
XLOOKUP(G69,Gravite,tbl_Gravite_Valeur),"")</f>
        <v/>
      </c>
      <c r="I69" s="11" t="n"/>
      <c r="J69" s="12">
        <f>IFERROR(XLOOKUP(I69,Measure_ID,tbl_Measure_Efficacite),"")</f>
        <v/>
      </c>
      <c r="K69" s="12">
        <f>IF(AND(ISNUMBER(H69),ISNUMBER(J69)),
H69*(1-J69/100),"")</f>
        <v/>
      </c>
      <c r="L69" s="12">
        <f>IF(K69&lt;&gt;"",
IF(K69&gt;=12,"Critique",
IF(K69&gt;=8,"Élevé",
IF(K69&gt;=4,"Moyen","Faible"))),"")</f>
        <v/>
      </c>
    </row>
    <row r="70">
      <c r="A70" s="11" t="n"/>
      <c r="B70" s="12">
        <f>IFERROR(XLOOKUP(A70,tbl_OV_OV_ID,tbl_OV_Strategic_Scenario),"")</f>
        <v/>
      </c>
      <c r="C70" s="12">
        <f>IFERROR(XLOOKUP(A70,tbl_OV_OV_ID,tbl_OV_Attack_Vector),"")</f>
        <v/>
      </c>
      <c r="D70" s="12">
        <f>IFERROR(XLOOKUP(A70,tbl_OV_OV_ID,tbl_OV_Operational_Steps),"")</f>
        <v/>
      </c>
      <c r="E70" s="11" t="n"/>
      <c r="F70" s="11" t="n"/>
      <c r="G70" s="11" t="n"/>
      <c r="H70" s="12">
        <f>IF(AND(F70&lt;&gt;"",G70&lt;&gt;""),
XLOOKUP(F70,Vraisemblance,tbl_Vraisemblance_Valeur)*
XLOOKUP(G70,Gravite,tbl_Gravite_Valeur),"")</f>
        <v/>
      </c>
      <c r="I70" s="11" t="n"/>
      <c r="J70" s="12">
        <f>IFERROR(XLOOKUP(I70,Measure_ID,tbl_Measure_Efficacite),"")</f>
        <v/>
      </c>
      <c r="K70" s="12">
        <f>IF(AND(ISNUMBER(H70),ISNUMBER(J70)),
H70*(1-J70/100),"")</f>
        <v/>
      </c>
      <c r="L70" s="12">
        <f>IF(K70&lt;&gt;"",
IF(K70&gt;=12,"Critique",
IF(K70&gt;=8,"Élevé",
IF(K70&gt;=4,"Moyen","Faible"))),"")</f>
        <v/>
      </c>
    </row>
    <row r="71">
      <c r="A71" s="11" t="n"/>
      <c r="B71" s="12">
        <f>IFERROR(XLOOKUP(A71,tbl_OV_OV_ID,tbl_OV_Strategic_Scenario),"")</f>
        <v/>
      </c>
      <c r="C71" s="12">
        <f>IFERROR(XLOOKUP(A71,tbl_OV_OV_ID,tbl_OV_Attack_Vector),"")</f>
        <v/>
      </c>
      <c r="D71" s="12">
        <f>IFERROR(XLOOKUP(A71,tbl_OV_OV_ID,tbl_OV_Operational_Steps),"")</f>
        <v/>
      </c>
      <c r="E71" s="11" t="n"/>
      <c r="F71" s="11" t="n"/>
      <c r="G71" s="11" t="n"/>
      <c r="H71" s="12">
        <f>IF(AND(F71&lt;&gt;"",G71&lt;&gt;""),
XLOOKUP(F71,Vraisemblance,tbl_Vraisemblance_Valeur)*
XLOOKUP(G71,Gravite,tbl_Gravite_Valeur),"")</f>
        <v/>
      </c>
      <c r="I71" s="11" t="n"/>
      <c r="J71" s="12">
        <f>IFERROR(XLOOKUP(I71,Measure_ID,tbl_Measure_Efficacite),"")</f>
        <v/>
      </c>
      <c r="K71" s="12">
        <f>IF(AND(ISNUMBER(H71),ISNUMBER(J71)),
H71*(1-J71/100),"")</f>
        <v/>
      </c>
      <c r="L71" s="12">
        <f>IF(K71&lt;&gt;"",
IF(K71&gt;=12,"Critique",
IF(K71&gt;=8,"Élevé",
IF(K71&gt;=4,"Moyen","Faible"))),"")</f>
        <v/>
      </c>
    </row>
    <row r="72">
      <c r="A72" s="11" t="n"/>
      <c r="B72" s="12">
        <f>IFERROR(XLOOKUP(A72,tbl_OV_OV_ID,tbl_OV_Strategic_Scenario),"")</f>
        <v/>
      </c>
      <c r="C72" s="12">
        <f>IFERROR(XLOOKUP(A72,tbl_OV_OV_ID,tbl_OV_Attack_Vector),"")</f>
        <v/>
      </c>
      <c r="D72" s="12">
        <f>IFERROR(XLOOKUP(A72,tbl_OV_OV_ID,tbl_OV_Operational_Steps),"")</f>
        <v/>
      </c>
      <c r="E72" s="11" t="n"/>
      <c r="F72" s="11" t="n"/>
      <c r="G72" s="11" t="n"/>
      <c r="H72" s="12">
        <f>IF(AND(F72&lt;&gt;"",G72&lt;&gt;""),
XLOOKUP(F72,Vraisemblance,tbl_Vraisemblance_Valeur)*
XLOOKUP(G72,Gravite,tbl_Gravite_Valeur),"")</f>
        <v/>
      </c>
      <c r="I72" s="11" t="n"/>
      <c r="J72" s="12">
        <f>IFERROR(XLOOKUP(I72,Measure_ID,tbl_Measure_Efficacite),"")</f>
        <v/>
      </c>
      <c r="K72" s="12">
        <f>IF(AND(ISNUMBER(H72),ISNUMBER(J72)),
H72*(1-J72/100),"")</f>
        <v/>
      </c>
      <c r="L72" s="12">
        <f>IF(K72&lt;&gt;"",
IF(K72&gt;=12,"Critique",
IF(K72&gt;=8,"Élevé",
IF(K72&gt;=4,"Moyen","Faible"))),"")</f>
        <v/>
      </c>
    </row>
    <row r="73">
      <c r="A73" s="11" t="n"/>
      <c r="B73" s="12">
        <f>IFERROR(XLOOKUP(A73,tbl_OV_OV_ID,tbl_OV_Strategic_Scenario),"")</f>
        <v/>
      </c>
      <c r="C73" s="12">
        <f>IFERROR(XLOOKUP(A73,tbl_OV_OV_ID,tbl_OV_Attack_Vector),"")</f>
        <v/>
      </c>
      <c r="D73" s="12">
        <f>IFERROR(XLOOKUP(A73,tbl_OV_OV_ID,tbl_OV_Operational_Steps),"")</f>
        <v/>
      </c>
      <c r="E73" s="11" t="n"/>
      <c r="F73" s="11" t="n"/>
      <c r="G73" s="11" t="n"/>
      <c r="H73" s="12">
        <f>IF(AND(F73&lt;&gt;"",G73&lt;&gt;""),
XLOOKUP(F73,Vraisemblance,tbl_Vraisemblance_Valeur)*
XLOOKUP(G73,Gravite,tbl_Gravite_Valeur),"")</f>
        <v/>
      </c>
      <c r="I73" s="11" t="n"/>
      <c r="J73" s="12">
        <f>IFERROR(XLOOKUP(I73,Measure_ID,tbl_Measure_Efficacite),"")</f>
        <v/>
      </c>
      <c r="K73" s="12">
        <f>IF(AND(ISNUMBER(H73),ISNUMBER(J73)),
H73*(1-J73/100),"")</f>
        <v/>
      </c>
      <c r="L73" s="12">
        <f>IF(K73&lt;&gt;"",
IF(K73&gt;=12,"Critique",
IF(K73&gt;=8,"Élevé",
IF(K73&gt;=4,"Moyen","Faible"))),"")</f>
        <v/>
      </c>
    </row>
    <row r="74">
      <c r="A74" s="11" t="n"/>
      <c r="B74" s="12">
        <f>IFERROR(XLOOKUP(A74,tbl_OV_OV_ID,tbl_OV_Strategic_Scenario),"")</f>
        <v/>
      </c>
      <c r="C74" s="12">
        <f>IFERROR(XLOOKUP(A74,tbl_OV_OV_ID,tbl_OV_Attack_Vector),"")</f>
        <v/>
      </c>
      <c r="D74" s="12">
        <f>IFERROR(XLOOKUP(A74,tbl_OV_OV_ID,tbl_OV_Operational_Steps),"")</f>
        <v/>
      </c>
      <c r="E74" s="11" t="n"/>
      <c r="F74" s="11" t="n"/>
      <c r="G74" s="11" t="n"/>
      <c r="H74" s="12">
        <f>IF(AND(F74&lt;&gt;"",G74&lt;&gt;""),
XLOOKUP(F74,Vraisemblance,tbl_Vraisemblance_Valeur)*
XLOOKUP(G74,Gravite,tbl_Gravite_Valeur),"")</f>
        <v/>
      </c>
      <c r="I74" s="11" t="n"/>
      <c r="J74" s="12">
        <f>IFERROR(XLOOKUP(I74,Measure_ID,tbl_Measure_Efficacite),"")</f>
        <v/>
      </c>
      <c r="K74" s="12">
        <f>IF(AND(ISNUMBER(H74),ISNUMBER(J74)),
H74*(1-J74/100),"")</f>
        <v/>
      </c>
      <c r="L74" s="12">
        <f>IF(K74&lt;&gt;"",
IF(K74&gt;=12,"Critique",
IF(K74&gt;=8,"Élevé",
IF(K74&gt;=4,"Moyen","Faible"))),"")</f>
        <v/>
      </c>
    </row>
    <row r="75">
      <c r="A75" s="11" t="n"/>
      <c r="B75" s="12">
        <f>IFERROR(XLOOKUP(A75,tbl_OV_OV_ID,tbl_OV_Strategic_Scenario),"")</f>
        <v/>
      </c>
      <c r="C75" s="12">
        <f>IFERROR(XLOOKUP(A75,tbl_OV_OV_ID,tbl_OV_Attack_Vector),"")</f>
        <v/>
      </c>
      <c r="D75" s="12">
        <f>IFERROR(XLOOKUP(A75,tbl_OV_OV_ID,tbl_OV_Operational_Steps),"")</f>
        <v/>
      </c>
      <c r="E75" s="11" t="n"/>
      <c r="F75" s="11" t="n"/>
      <c r="G75" s="11" t="n"/>
      <c r="H75" s="12">
        <f>IF(AND(F75&lt;&gt;"",G75&lt;&gt;""),
XLOOKUP(F75,Vraisemblance,tbl_Vraisemblance_Valeur)*
XLOOKUP(G75,Gravite,tbl_Gravite_Valeur),"")</f>
        <v/>
      </c>
      <c r="I75" s="11" t="n"/>
      <c r="J75" s="12">
        <f>IFERROR(XLOOKUP(I75,Measure_ID,tbl_Measure_Efficacite),"")</f>
        <v/>
      </c>
      <c r="K75" s="12">
        <f>IF(AND(ISNUMBER(H75),ISNUMBER(J75)),
H75*(1-J75/100),"")</f>
        <v/>
      </c>
      <c r="L75" s="12">
        <f>IF(K75&lt;&gt;"",
IF(K75&gt;=12,"Critique",
IF(K75&gt;=8,"Élevé",
IF(K75&gt;=4,"Moyen","Faible"))),"")</f>
        <v/>
      </c>
    </row>
    <row r="76">
      <c r="A76" s="11" t="n"/>
      <c r="B76" s="12">
        <f>IFERROR(XLOOKUP(A76,tbl_OV_OV_ID,tbl_OV_Strategic_Scenario),"")</f>
        <v/>
      </c>
      <c r="C76" s="12">
        <f>IFERROR(XLOOKUP(A76,tbl_OV_OV_ID,tbl_OV_Attack_Vector),"")</f>
        <v/>
      </c>
      <c r="D76" s="12">
        <f>IFERROR(XLOOKUP(A76,tbl_OV_OV_ID,tbl_OV_Operational_Steps),"")</f>
        <v/>
      </c>
      <c r="E76" s="11" t="n"/>
      <c r="F76" s="11" t="n"/>
      <c r="G76" s="11" t="n"/>
      <c r="H76" s="12">
        <f>IF(AND(F76&lt;&gt;"",G76&lt;&gt;""),
XLOOKUP(F76,Vraisemblance,tbl_Vraisemblance_Valeur)*
XLOOKUP(G76,Gravite,tbl_Gravite_Valeur),"")</f>
        <v/>
      </c>
      <c r="I76" s="11" t="n"/>
      <c r="J76" s="12">
        <f>IFERROR(XLOOKUP(I76,Measure_ID,tbl_Measure_Efficacite),"")</f>
        <v/>
      </c>
      <c r="K76" s="12">
        <f>IF(AND(ISNUMBER(H76),ISNUMBER(J76)),
H76*(1-J76/100),"")</f>
        <v/>
      </c>
      <c r="L76" s="12">
        <f>IF(K76&lt;&gt;"",
IF(K76&gt;=12,"Critique",
IF(K76&gt;=8,"Élevé",
IF(K76&gt;=4,"Moyen","Faible"))),"")</f>
        <v/>
      </c>
    </row>
    <row r="77">
      <c r="A77" s="11" t="n"/>
      <c r="B77" s="12">
        <f>IFERROR(XLOOKUP(A77,tbl_OV_OV_ID,tbl_OV_Strategic_Scenario),"")</f>
        <v/>
      </c>
      <c r="C77" s="12">
        <f>IFERROR(XLOOKUP(A77,tbl_OV_OV_ID,tbl_OV_Attack_Vector),"")</f>
        <v/>
      </c>
      <c r="D77" s="12">
        <f>IFERROR(XLOOKUP(A77,tbl_OV_OV_ID,tbl_OV_Operational_Steps),"")</f>
        <v/>
      </c>
      <c r="E77" s="11" t="n"/>
      <c r="F77" s="11" t="n"/>
      <c r="G77" s="11" t="n"/>
      <c r="H77" s="12">
        <f>IF(AND(F77&lt;&gt;"",G77&lt;&gt;""),
XLOOKUP(F77,Vraisemblance,tbl_Vraisemblance_Valeur)*
XLOOKUP(G77,Gravite,tbl_Gravite_Valeur),"")</f>
        <v/>
      </c>
      <c r="I77" s="11" t="n"/>
      <c r="J77" s="12">
        <f>IFERROR(XLOOKUP(I77,Measure_ID,tbl_Measure_Efficacite),"")</f>
        <v/>
      </c>
      <c r="K77" s="12">
        <f>IF(AND(ISNUMBER(H77),ISNUMBER(J77)),
H77*(1-J77/100),"")</f>
        <v/>
      </c>
      <c r="L77" s="12">
        <f>IF(K77&lt;&gt;"",
IF(K77&gt;=12,"Critique",
IF(K77&gt;=8,"Élevé",
IF(K77&gt;=4,"Moyen","Faible"))),"")</f>
        <v/>
      </c>
    </row>
    <row r="78">
      <c r="A78" s="11" t="n"/>
      <c r="B78" s="12">
        <f>IFERROR(XLOOKUP(A78,tbl_OV_OV_ID,tbl_OV_Strategic_Scenario),"")</f>
        <v/>
      </c>
      <c r="C78" s="12">
        <f>IFERROR(XLOOKUP(A78,tbl_OV_OV_ID,tbl_OV_Attack_Vector),"")</f>
        <v/>
      </c>
      <c r="D78" s="12">
        <f>IFERROR(XLOOKUP(A78,tbl_OV_OV_ID,tbl_OV_Operational_Steps),"")</f>
        <v/>
      </c>
      <c r="E78" s="11" t="n"/>
      <c r="F78" s="11" t="n"/>
      <c r="G78" s="11" t="n"/>
      <c r="H78" s="12">
        <f>IF(AND(F78&lt;&gt;"",G78&lt;&gt;""),
XLOOKUP(F78,Vraisemblance,tbl_Vraisemblance_Valeur)*
XLOOKUP(G78,Gravite,tbl_Gravite_Valeur),"")</f>
        <v/>
      </c>
      <c r="I78" s="11" t="n"/>
      <c r="J78" s="12">
        <f>IFERROR(XLOOKUP(I78,Measure_ID,tbl_Measure_Efficacite),"")</f>
        <v/>
      </c>
      <c r="K78" s="12">
        <f>IF(AND(ISNUMBER(H78),ISNUMBER(J78)),
H78*(1-J78/100),"")</f>
        <v/>
      </c>
      <c r="L78" s="12">
        <f>IF(K78&lt;&gt;"",
IF(K78&gt;=12,"Critique",
IF(K78&gt;=8,"Élevé",
IF(K78&gt;=4,"Moyen","Faible"))),"")</f>
        <v/>
      </c>
    </row>
    <row r="79">
      <c r="A79" s="11" t="n"/>
      <c r="B79" s="12">
        <f>IFERROR(XLOOKUP(A79,tbl_OV_OV_ID,tbl_OV_Strategic_Scenario),"")</f>
        <v/>
      </c>
      <c r="C79" s="12">
        <f>IFERROR(XLOOKUP(A79,tbl_OV_OV_ID,tbl_OV_Attack_Vector),"")</f>
        <v/>
      </c>
      <c r="D79" s="12">
        <f>IFERROR(XLOOKUP(A79,tbl_OV_OV_ID,tbl_OV_Operational_Steps),"")</f>
        <v/>
      </c>
      <c r="E79" s="11" t="n"/>
      <c r="F79" s="11" t="n"/>
      <c r="G79" s="11" t="n"/>
      <c r="H79" s="12">
        <f>IF(AND(F79&lt;&gt;"",G79&lt;&gt;""),
XLOOKUP(F79,Vraisemblance,tbl_Vraisemblance_Valeur)*
XLOOKUP(G79,Gravite,tbl_Gravite_Valeur),"")</f>
        <v/>
      </c>
      <c r="I79" s="11" t="n"/>
      <c r="J79" s="12">
        <f>IFERROR(XLOOKUP(I79,Measure_ID,tbl_Measure_Efficacite),"")</f>
        <v/>
      </c>
      <c r="K79" s="12">
        <f>IF(AND(ISNUMBER(H79),ISNUMBER(J79)),
H79*(1-J79/100),"")</f>
        <v/>
      </c>
      <c r="L79" s="12">
        <f>IF(K79&lt;&gt;"",
IF(K79&gt;=12,"Critique",
IF(K79&gt;=8,"Élevé",
IF(K79&gt;=4,"Moyen","Faible"))),"")</f>
        <v/>
      </c>
    </row>
    <row r="80">
      <c r="A80" s="11" t="n"/>
      <c r="B80" s="12">
        <f>IFERROR(XLOOKUP(A80,tbl_OV_OV_ID,tbl_OV_Strategic_Scenario),"")</f>
        <v/>
      </c>
      <c r="C80" s="12">
        <f>IFERROR(XLOOKUP(A80,tbl_OV_OV_ID,tbl_OV_Attack_Vector),"")</f>
        <v/>
      </c>
      <c r="D80" s="12">
        <f>IFERROR(XLOOKUP(A80,tbl_OV_OV_ID,tbl_OV_Operational_Steps),"")</f>
        <v/>
      </c>
      <c r="E80" s="11" t="n"/>
      <c r="F80" s="11" t="n"/>
      <c r="G80" s="11" t="n"/>
      <c r="H80" s="12">
        <f>IF(AND(F80&lt;&gt;"",G80&lt;&gt;""),
XLOOKUP(F80,Vraisemblance,tbl_Vraisemblance_Valeur)*
XLOOKUP(G80,Gravite,tbl_Gravite_Valeur),"")</f>
        <v/>
      </c>
      <c r="I80" s="11" t="n"/>
      <c r="J80" s="12">
        <f>IFERROR(XLOOKUP(I80,Measure_ID,tbl_Measure_Efficacite),"")</f>
        <v/>
      </c>
      <c r="K80" s="12">
        <f>IF(AND(ISNUMBER(H80),ISNUMBER(J80)),
H80*(1-J80/100),"")</f>
        <v/>
      </c>
      <c r="L80" s="12">
        <f>IF(K80&lt;&gt;"",
IF(K80&gt;=12,"Critique",
IF(K80&gt;=8,"Élevé",
IF(K80&gt;=4,"Moyen","Faible"))),"")</f>
        <v/>
      </c>
    </row>
    <row r="81">
      <c r="A81" s="11" t="n"/>
      <c r="B81" s="12">
        <f>IFERROR(XLOOKUP(A81,tbl_OV_OV_ID,tbl_OV_Strategic_Scenario),"")</f>
        <v/>
      </c>
      <c r="C81" s="12">
        <f>IFERROR(XLOOKUP(A81,tbl_OV_OV_ID,tbl_OV_Attack_Vector),"")</f>
        <v/>
      </c>
      <c r="D81" s="12">
        <f>IFERROR(XLOOKUP(A81,tbl_OV_OV_ID,tbl_OV_Operational_Steps),"")</f>
        <v/>
      </c>
      <c r="E81" s="11" t="n"/>
      <c r="F81" s="11" t="n"/>
      <c r="G81" s="11" t="n"/>
      <c r="H81" s="12">
        <f>IF(AND(F81&lt;&gt;"",G81&lt;&gt;""),
XLOOKUP(F81,Vraisemblance,tbl_Vraisemblance_Valeur)*
XLOOKUP(G81,Gravite,tbl_Gravite_Valeur),"")</f>
        <v/>
      </c>
      <c r="I81" s="11" t="n"/>
      <c r="J81" s="12">
        <f>IFERROR(XLOOKUP(I81,Measure_ID,tbl_Measure_Efficacite),"")</f>
        <v/>
      </c>
      <c r="K81" s="12">
        <f>IF(AND(ISNUMBER(H81),ISNUMBER(J81)),
H81*(1-J81/100),"")</f>
        <v/>
      </c>
      <c r="L81" s="12">
        <f>IF(K81&lt;&gt;"",
IF(K81&gt;=12,"Critique",
IF(K81&gt;=8,"Élevé",
IF(K81&gt;=4,"Moyen","Faible"))),"")</f>
        <v/>
      </c>
    </row>
    <row r="82">
      <c r="A82" s="11" t="n"/>
      <c r="B82" s="12">
        <f>IFERROR(XLOOKUP(A82,tbl_OV_OV_ID,tbl_OV_Strategic_Scenario),"")</f>
        <v/>
      </c>
      <c r="C82" s="12">
        <f>IFERROR(XLOOKUP(A82,tbl_OV_OV_ID,tbl_OV_Attack_Vector),"")</f>
        <v/>
      </c>
      <c r="D82" s="12">
        <f>IFERROR(XLOOKUP(A82,tbl_OV_OV_ID,tbl_OV_Operational_Steps),"")</f>
        <v/>
      </c>
      <c r="E82" s="11" t="n"/>
      <c r="F82" s="11" t="n"/>
      <c r="G82" s="11" t="n"/>
      <c r="H82" s="12">
        <f>IF(AND(F82&lt;&gt;"",G82&lt;&gt;""),
XLOOKUP(F82,Vraisemblance,tbl_Vraisemblance_Valeur)*
XLOOKUP(G82,Gravite,tbl_Gravite_Valeur),"")</f>
        <v/>
      </c>
      <c r="I82" s="11" t="n"/>
      <c r="J82" s="12">
        <f>IFERROR(XLOOKUP(I82,Measure_ID,tbl_Measure_Efficacite),"")</f>
        <v/>
      </c>
      <c r="K82" s="12">
        <f>IF(AND(ISNUMBER(H82),ISNUMBER(J82)),
H82*(1-J82/100),"")</f>
        <v/>
      </c>
      <c r="L82" s="12">
        <f>IF(K82&lt;&gt;"",
IF(K82&gt;=12,"Critique",
IF(K82&gt;=8,"Élevé",
IF(K82&gt;=4,"Moyen","Faible"))),"")</f>
        <v/>
      </c>
    </row>
    <row r="83">
      <c r="A83" s="11" t="n"/>
      <c r="B83" s="12">
        <f>IFERROR(XLOOKUP(A83,tbl_OV_OV_ID,tbl_OV_Strategic_Scenario),"")</f>
        <v/>
      </c>
      <c r="C83" s="12">
        <f>IFERROR(XLOOKUP(A83,tbl_OV_OV_ID,tbl_OV_Attack_Vector),"")</f>
        <v/>
      </c>
      <c r="D83" s="12">
        <f>IFERROR(XLOOKUP(A83,tbl_OV_OV_ID,tbl_OV_Operational_Steps),"")</f>
        <v/>
      </c>
      <c r="E83" s="11" t="n"/>
      <c r="F83" s="11" t="n"/>
      <c r="G83" s="11" t="n"/>
      <c r="H83" s="12">
        <f>IF(AND(F83&lt;&gt;"",G83&lt;&gt;""),
XLOOKUP(F83,Vraisemblance,tbl_Vraisemblance_Valeur)*
XLOOKUP(G83,Gravite,tbl_Gravite_Valeur),"")</f>
        <v/>
      </c>
      <c r="I83" s="11" t="n"/>
      <c r="J83" s="12">
        <f>IFERROR(XLOOKUP(I83,Measure_ID,tbl_Measure_Efficacite),"")</f>
        <v/>
      </c>
      <c r="K83" s="12">
        <f>IF(AND(ISNUMBER(H83),ISNUMBER(J83)),
H83*(1-J83/100),"")</f>
        <v/>
      </c>
      <c r="L83" s="12">
        <f>IF(K83&lt;&gt;"",
IF(K83&gt;=12,"Critique",
IF(K83&gt;=8,"Élevé",
IF(K83&gt;=4,"Moyen","Faible"))),"")</f>
        <v/>
      </c>
    </row>
    <row r="84">
      <c r="A84" s="11" t="n"/>
      <c r="B84" s="12">
        <f>IFERROR(XLOOKUP(A84,tbl_OV_OV_ID,tbl_OV_Strategic_Scenario),"")</f>
        <v/>
      </c>
      <c r="C84" s="12">
        <f>IFERROR(XLOOKUP(A84,tbl_OV_OV_ID,tbl_OV_Attack_Vector),"")</f>
        <v/>
      </c>
      <c r="D84" s="12">
        <f>IFERROR(XLOOKUP(A84,tbl_OV_OV_ID,tbl_OV_Operational_Steps),"")</f>
        <v/>
      </c>
      <c r="E84" s="11" t="n"/>
      <c r="F84" s="11" t="n"/>
      <c r="G84" s="11" t="n"/>
      <c r="H84" s="12">
        <f>IF(AND(F84&lt;&gt;"",G84&lt;&gt;""),
XLOOKUP(F84,Vraisemblance,tbl_Vraisemblance_Valeur)*
XLOOKUP(G84,Gravite,tbl_Gravite_Valeur),"")</f>
        <v/>
      </c>
      <c r="I84" s="11" t="n"/>
      <c r="J84" s="12">
        <f>IFERROR(XLOOKUP(I84,Measure_ID,tbl_Measure_Efficacite),"")</f>
        <v/>
      </c>
      <c r="K84" s="12">
        <f>IF(AND(ISNUMBER(H84),ISNUMBER(J84)),
H84*(1-J84/100),"")</f>
        <v/>
      </c>
      <c r="L84" s="12">
        <f>IF(K84&lt;&gt;"",
IF(K84&gt;=12,"Critique",
IF(K84&gt;=8,"Élevé",
IF(K84&gt;=4,"Moyen","Faible"))),"")</f>
        <v/>
      </c>
    </row>
    <row r="85">
      <c r="A85" s="11" t="n"/>
      <c r="B85" s="12">
        <f>IFERROR(XLOOKUP(A85,tbl_OV_OV_ID,tbl_OV_Strategic_Scenario),"")</f>
        <v/>
      </c>
      <c r="C85" s="12">
        <f>IFERROR(XLOOKUP(A85,tbl_OV_OV_ID,tbl_OV_Attack_Vector),"")</f>
        <v/>
      </c>
      <c r="D85" s="12">
        <f>IFERROR(XLOOKUP(A85,tbl_OV_OV_ID,tbl_OV_Operational_Steps),"")</f>
        <v/>
      </c>
      <c r="E85" s="11" t="n"/>
      <c r="F85" s="11" t="n"/>
      <c r="G85" s="11" t="n"/>
      <c r="H85" s="12">
        <f>IF(AND(F85&lt;&gt;"",G85&lt;&gt;""),
XLOOKUP(F85,Vraisemblance,tbl_Vraisemblance_Valeur)*
XLOOKUP(G85,Gravite,tbl_Gravite_Valeur),"")</f>
        <v/>
      </c>
      <c r="I85" s="11" t="n"/>
      <c r="J85" s="12">
        <f>IFERROR(XLOOKUP(I85,Measure_ID,tbl_Measure_Efficacite),"")</f>
        <v/>
      </c>
      <c r="K85" s="12">
        <f>IF(AND(ISNUMBER(H85),ISNUMBER(J85)),
H85*(1-J85/100),"")</f>
        <v/>
      </c>
      <c r="L85" s="12">
        <f>IF(K85&lt;&gt;"",
IF(K85&gt;=12,"Critique",
IF(K85&gt;=8,"Élevé",
IF(K85&gt;=4,"Moyen","Faible"))),"")</f>
        <v/>
      </c>
    </row>
    <row r="86">
      <c r="A86" s="11" t="n"/>
      <c r="B86" s="12">
        <f>IFERROR(XLOOKUP(A86,tbl_OV_OV_ID,tbl_OV_Strategic_Scenario),"")</f>
        <v/>
      </c>
      <c r="C86" s="12">
        <f>IFERROR(XLOOKUP(A86,tbl_OV_OV_ID,tbl_OV_Attack_Vector),"")</f>
        <v/>
      </c>
      <c r="D86" s="12">
        <f>IFERROR(XLOOKUP(A86,tbl_OV_OV_ID,tbl_OV_Operational_Steps),"")</f>
        <v/>
      </c>
      <c r="E86" s="11" t="n"/>
      <c r="F86" s="11" t="n"/>
      <c r="G86" s="11" t="n"/>
      <c r="H86" s="12">
        <f>IF(AND(F86&lt;&gt;"",G86&lt;&gt;""),
XLOOKUP(F86,Vraisemblance,tbl_Vraisemblance_Valeur)*
XLOOKUP(G86,Gravite,tbl_Gravite_Valeur),"")</f>
        <v/>
      </c>
      <c r="I86" s="11" t="n"/>
      <c r="J86" s="12">
        <f>IFERROR(XLOOKUP(I86,Measure_ID,tbl_Measure_Efficacite),"")</f>
        <v/>
      </c>
      <c r="K86" s="12">
        <f>IF(AND(ISNUMBER(H86),ISNUMBER(J86)),
H86*(1-J86/100),"")</f>
        <v/>
      </c>
      <c r="L86" s="12">
        <f>IF(K86&lt;&gt;"",
IF(K86&gt;=12,"Critique",
IF(K86&gt;=8,"Élevé",
IF(K86&gt;=4,"Moyen","Faible"))),"")</f>
        <v/>
      </c>
    </row>
    <row r="87">
      <c r="A87" s="11" t="n"/>
      <c r="B87" s="12">
        <f>IFERROR(XLOOKUP(A87,tbl_OV_OV_ID,tbl_OV_Strategic_Scenario),"")</f>
        <v/>
      </c>
      <c r="C87" s="12">
        <f>IFERROR(XLOOKUP(A87,tbl_OV_OV_ID,tbl_OV_Attack_Vector),"")</f>
        <v/>
      </c>
      <c r="D87" s="12">
        <f>IFERROR(XLOOKUP(A87,tbl_OV_OV_ID,tbl_OV_Operational_Steps),"")</f>
        <v/>
      </c>
      <c r="E87" s="11" t="n"/>
      <c r="F87" s="11" t="n"/>
      <c r="G87" s="11" t="n"/>
      <c r="H87" s="12">
        <f>IF(AND(F87&lt;&gt;"",G87&lt;&gt;""),
XLOOKUP(F87,Vraisemblance,tbl_Vraisemblance_Valeur)*
XLOOKUP(G87,Gravite,tbl_Gravite_Valeur),"")</f>
        <v/>
      </c>
      <c r="I87" s="11" t="n"/>
      <c r="J87" s="12">
        <f>IFERROR(XLOOKUP(I87,Measure_ID,tbl_Measure_Efficacite),"")</f>
        <v/>
      </c>
      <c r="K87" s="12">
        <f>IF(AND(ISNUMBER(H87),ISNUMBER(J87)),
H87*(1-J87/100),"")</f>
        <v/>
      </c>
      <c r="L87" s="12">
        <f>IF(K87&lt;&gt;"",
IF(K87&gt;=12,"Critique",
IF(K87&gt;=8,"Élevé",
IF(K87&gt;=4,"Moyen","Faible"))),"")</f>
        <v/>
      </c>
    </row>
    <row r="88">
      <c r="A88" s="11" t="n"/>
      <c r="B88" s="12">
        <f>IFERROR(XLOOKUP(A88,tbl_OV_OV_ID,tbl_OV_Strategic_Scenario),"")</f>
        <v/>
      </c>
      <c r="C88" s="12">
        <f>IFERROR(XLOOKUP(A88,tbl_OV_OV_ID,tbl_OV_Attack_Vector),"")</f>
        <v/>
      </c>
      <c r="D88" s="12">
        <f>IFERROR(XLOOKUP(A88,tbl_OV_OV_ID,tbl_OV_Operational_Steps),"")</f>
        <v/>
      </c>
      <c r="E88" s="11" t="n"/>
      <c r="F88" s="11" t="n"/>
      <c r="G88" s="11" t="n"/>
      <c r="H88" s="12">
        <f>IF(AND(F88&lt;&gt;"",G88&lt;&gt;""),
XLOOKUP(F88,Vraisemblance,tbl_Vraisemblance_Valeur)*
XLOOKUP(G88,Gravite,tbl_Gravite_Valeur),"")</f>
        <v/>
      </c>
      <c r="I88" s="11" t="n"/>
      <c r="J88" s="12">
        <f>IFERROR(XLOOKUP(I88,Measure_ID,tbl_Measure_Efficacite),"")</f>
        <v/>
      </c>
      <c r="K88" s="12">
        <f>IF(AND(ISNUMBER(H88),ISNUMBER(J88)),
H88*(1-J88/100),"")</f>
        <v/>
      </c>
      <c r="L88" s="12">
        <f>IF(K88&lt;&gt;"",
IF(K88&gt;=12,"Critique",
IF(K88&gt;=8,"Élevé",
IF(K88&gt;=4,"Moyen","Faible"))),"")</f>
        <v/>
      </c>
    </row>
    <row r="89">
      <c r="A89" s="11" t="n"/>
      <c r="B89" s="12">
        <f>IFERROR(XLOOKUP(A89,tbl_OV_OV_ID,tbl_OV_Strategic_Scenario),"")</f>
        <v/>
      </c>
      <c r="C89" s="12">
        <f>IFERROR(XLOOKUP(A89,tbl_OV_OV_ID,tbl_OV_Attack_Vector),"")</f>
        <v/>
      </c>
      <c r="D89" s="12">
        <f>IFERROR(XLOOKUP(A89,tbl_OV_OV_ID,tbl_OV_Operational_Steps),"")</f>
        <v/>
      </c>
      <c r="E89" s="11" t="n"/>
      <c r="F89" s="11" t="n"/>
      <c r="G89" s="11" t="n"/>
      <c r="H89" s="12">
        <f>IF(AND(F89&lt;&gt;"",G89&lt;&gt;""),
XLOOKUP(F89,Vraisemblance,tbl_Vraisemblance_Valeur)*
XLOOKUP(G89,Gravite,tbl_Gravite_Valeur),"")</f>
        <v/>
      </c>
      <c r="I89" s="11" t="n"/>
      <c r="J89" s="12">
        <f>IFERROR(XLOOKUP(I89,Measure_ID,tbl_Measure_Efficacite),"")</f>
        <v/>
      </c>
      <c r="K89" s="12">
        <f>IF(AND(ISNUMBER(H89),ISNUMBER(J89)),
H89*(1-J89/100),"")</f>
        <v/>
      </c>
      <c r="L89" s="12">
        <f>IF(K89&lt;&gt;"",
IF(K89&gt;=12,"Critique",
IF(K89&gt;=8,"Élevé",
IF(K89&gt;=4,"Moyen","Faible"))),"")</f>
        <v/>
      </c>
    </row>
    <row r="90">
      <c r="A90" s="11" t="n"/>
      <c r="B90" s="12">
        <f>IFERROR(XLOOKUP(A90,tbl_OV_OV_ID,tbl_OV_Strategic_Scenario),"")</f>
        <v/>
      </c>
      <c r="C90" s="12">
        <f>IFERROR(XLOOKUP(A90,tbl_OV_OV_ID,tbl_OV_Attack_Vector),"")</f>
        <v/>
      </c>
      <c r="D90" s="12">
        <f>IFERROR(XLOOKUP(A90,tbl_OV_OV_ID,tbl_OV_Operational_Steps),"")</f>
        <v/>
      </c>
      <c r="E90" s="11" t="n"/>
      <c r="F90" s="11" t="n"/>
      <c r="G90" s="11" t="n"/>
      <c r="H90" s="12">
        <f>IF(AND(F90&lt;&gt;"",G90&lt;&gt;""),
XLOOKUP(F90,Vraisemblance,tbl_Vraisemblance_Valeur)*
XLOOKUP(G90,Gravite,tbl_Gravite_Valeur),"")</f>
        <v/>
      </c>
      <c r="I90" s="11" t="n"/>
      <c r="J90" s="12">
        <f>IFERROR(XLOOKUP(I90,Measure_ID,tbl_Measure_Efficacite),"")</f>
        <v/>
      </c>
      <c r="K90" s="12">
        <f>IF(AND(ISNUMBER(H90),ISNUMBER(J90)),
H90*(1-J90/100),"")</f>
        <v/>
      </c>
      <c r="L90" s="12">
        <f>IF(K90&lt;&gt;"",
IF(K90&gt;=12,"Critique",
IF(K90&gt;=8,"Élevé",
IF(K90&gt;=4,"Moyen","Faible"))),"")</f>
        <v/>
      </c>
    </row>
    <row r="91">
      <c r="A91" s="11" t="n"/>
      <c r="B91" s="12">
        <f>IFERROR(XLOOKUP(A91,tbl_OV_OV_ID,tbl_OV_Strategic_Scenario),"")</f>
        <v/>
      </c>
      <c r="C91" s="12">
        <f>IFERROR(XLOOKUP(A91,tbl_OV_OV_ID,tbl_OV_Attack_Vector),"")</f>
        <v/>
      </c>
      <c r="D91" s="12">
        <f>IFERROR(XLOOKUP(A91,tbl_OV_OV_ID,tbl_OV_Operational_Steps),"")</f>
        <v/>
      </c>
      <c r="E91" s="11" t="n"/>
      <c r="F91" s="11" t="n"/>
      <c r="G91" s="11" t="n"/>
      <c r="H91" s="12">
        <f>IF(AND(F91&lt;&gt;"",G91&lt;&gt;""),
XLOOKUP(F91,Vraisemblance,tbl_Vraisemblance_Valeur)*
XLOOKUP(G91,Gravite,tbl_Gravite_Valeur),"")</f>
        <v/>
      </c>
      <c r="I91" s="11" t="n"/>
      <c r="J91" s="12">
        <f>IFERROR(XLOOKUP(I91,Measure_ID,tbl_Measure_Efficacite),"")</f>
        <v/>
      </c>
      <c r="K91" s="12">
        <f>IF(AND(ISNUMBER(H91),ISNUMBER(J91)),
H91*(1-J91/100),"")</f>
        <v/>
      </c>
      <c r="L91" s="12">
        <f>IF(K91&lt;&gt;"",
IF(K91&gt;=12,"Critique",
IF(K91&gt;=8,"Élevé",
IF(K91&gt;=4,"Moyen","Faible"))),"")</f>
        <v/>
      </c>
    </row>
    <row r="92">
      <c r="A92" s="11" t="n"/>
      <c r="B92" s="12">
        <f>IFERROR(XLOOKUP(A92,tbl_OV_OV_ID,tbl_OV_Strategic_Scenario),"")</f>
        <v/>
      </c>
      <c r="C92" s="12">
        <f>IFERROR(XLOOKUP(A92,tbl_OV_OV_ID,tbl_OV_Attack_Vector),"")</f>
        <v/>
      </c>
      <c r="D92" s="12">
        <f>IFERROR(XLOOKUP(A92,tbl_OV_OV_ID,tbl_OV_Operational_Steps),"")</f>
        <v/>
      </c>
      <c r="E92" s="11" t="n"/>
      <c r="F92" s="11" t="n"/>
      <c r="G92" s="11" t="n"/>
      <c r="H92" s="12">
        <f>IF(AND(F92&lt;&gt;"",G92&lt;&gt;""),
XLOOKUP(F92,Vraisemblance,tbl_Vraisemblance_Valeur)*
XLOOKUP(G92,Gravite,tbl_Gravite_Valeur),"")</f>
        <v/>
      </c>
      <c r="I92" s="11" t="n"/>
      <c r="J92" s="12">
        <f>IFERROR(XLOOKUP(I92,Measure_ID,tbl_Measure_Efficacite),"")</f>
        <v/>
      </c>
      <c r="K92" s="12">
        <f>IF(AND(ISNUMBER(H92),ISNUMBER(J92)),
H92*(1-J92/100),"")</f>
        <v/>
      </c>
      <c r="L92" s="12">
        <f>IF(K92&lt;&gt;"",
IF(K92&gt;=12,"Critique",
IF(K92&gt;=8,"Élevé",
IF(K92&gt;=4,"Moyen","Faible"))),"")</f>
        <v/>
      </c>
    </row>
    <row r="93">
      <c r="A93" s="11" t="n"/>
      <c r="B93" s="12">
        <f>IFERROR(XLOOKUP(A93,tbl_OV_OV_ID,tbl_OV_Strategic_Scenario),"")</f>
        <v/>
      </c>
      <c r="C93" s="12">
        <f>IFERROR(XLOOKUP(A93,tbl_OV_OV_ID,tbl_OV_Attack_Vector),"")</f>
        <v/>
      </c>
      <c r="D93" s="12">
        <f>IFERROR(XLOOKUP(A93,tbl_OV_OV_ID,tbl_OV_Operational_Steps),"")</f>
        <v/>
      </c>
      <c r="E93" s="11" t="n"/>
      <c r="F93" s="11" t="n"/>
      <c r="G93" s="11" t="n"/>
      <c r="H93" s="12">
        <f>IF(AND(F93&lt;&gt;"",G93&lt;&gt;""),
XLOOKUP(F93,Vraisemblance,tbl_Vraisemblance_Valeur)*
XLOOKUP(G93,Gravite,tbl_Gravite_Valeur),"")</f>
        <v/>
      </c>
      <c r="I93" s="11" t="n"/>
      <c r="J93" s="12">
        <f>IFERROR(XLOOKUP(I93,Measure_ID,tbl_Measure_Efficacite),"")</f>
        <v/>
      </c>
      <c r="K93" s="12">
        <f>IF(AND(ISNUMBER(H93),ISNUMBER(J93)),
H93*(1-J93/100),"")</f>
        <v/>
      </c>
      <c r="L93" s="12">
        <f>IF(K93&lt;&gt;"",
IF(K93&gt;=12,"Critique",
IF(K93&gt;=8,"Élevé",
IF(K93&gt;=4,"Moyen","Faible"))),"")</f>
        <v/>
      </c>
    </row>
    <row r="94">
      <c r="A94" s="11" t="n"/>
      <c r="B94" s="12">
        <f>IFERROR(XLOOKUP(A94,tbl_OV_OV_ID,tbl_OV_Strategic_Scenario),"")</f>
        <v/>
      </c>
      <c r="C94" s="12">
        <f>IFERROR(XLOOKUP(A94,tbl_OV_OV_ID,tbl_OV_Attack_Vector),"")</f>
        <v/>
      </c>
      <c r="D94" s="12">
        <f>IFERROR(XLOOKUP(A94,tbl_OV_OV_ID,tbl_OV_Operational_Steps),"")</f>
        <v/>
      </c>
      <c r="E94" s="11" t="n"/>
      <c r="F94" s="11" t="n"/>
      <c r="G94" s="11" t="n"/>
      <c r="H94" s="12">
        <f>IF(AND(F94&lt;&gt;"",G94&lt;&gt;""),
XLOOKUP(F94,Vraisemblance,tbl_Vraisemblance_Valeur)*
XLOOKUP(G94,Gravite,tbl_Gravite_Valeur),"")</f>
        <v/>
      </c>
      <c r="I94" s="11" t="n"/>
      <c r="J94" s="12">
        <f>IFERROR(XLOOKUP(I94,Measure_ID,tbl_Measure_Efficacite),"")</f>
        <v/>
      </c>
      <c r="K94" s="12">
        <f>IF(AND(ISNUMBER(H94),ISNUMBER(J94)),
H94*(1-J94/100),"")</f>
        <v/>
      </c>
      <c r="L94" s="12">
        <f>IF(K94&lt;&gt;"",
IF(K94&gt;=12,"Critique",
IF(K94&gt;=8,"Élevé",
IF(K94&gt;=4,"Moyen","Faible"))),"")</f>
        <v/>
      </c>
    </row>
    <row r="95">
      <c r="A95" s="11" t="n"/>
      <c r="B95" s="12">
        <f>IFERROR(XLOOKUP(A95,tbl_OV_OV_ID,tbl_OV_Strategic_Scenario),"")</f>
        <v/>
      </c>
      <c r="C95" s="12">
        <f>IFERROR(XLOOKUP(A95,tbl_OV_OV_ID,tbl_OV_Attack_Vector),"")</f>
        <v/>
      </c>
      <c r="D95" s="12">
        <f>IFERROR(XLOOKUP(A95,tbl_OV_OV_ID,tbl_OV_Operational_Steps),"")</f>
        <v/>
      </c>
      <c r="E95" s="11" t="n"/>
      <c r="F95" s="11" t="n"/>
      <c r="G95" s="11" t="n"/>
      <c r="H95" s="12">
        <f>IF(AND(F95&lt;&gt;"",G95&lt;&gt;""),
XLOOKUP(F95,Vraisemblance,tbl_Vraisemblance_Valeur)*
XLOOKUP(G95,Gravite,tbl_Gravite_Valeur),"")</f>
        <v/>
      </c>
      <c r="I95" s="11" t="n"/>
      <c r="J95" s="12">
        <f>IFERROR(XLOOKUP(I95,Measure_ID,tbl_Measure_Efficacite),"")</f>
        <v/>
      </c>
      <c r="K95" s="12">
        <f>IF(AND(ISNUMBER(H95),ISNUMBER(J95)),
H95*(1-J95/100),"")</f>
        <v/>
      </c>
      <c r="L95" s="12">
        <f>IF(K95&lt;&gt;"",
IF(K95&gt;=12,"Critique",
IF(K95&gt;=8,"Élevé",
IF(K95&gt;=4,"Moyen","Faible"))),"")</f>
        <v/>
      </c>
    </row>
    <row r="96">
      <c r="A96" s="11" t="n"/>
      <c r="B96" s="12">
        <f>IFERROR(XLOOKUP(A96,tbl_OV_OV_ID,tbl_OV_Strategic_Scenario),"")</f>
        <v/>
      </c>
      <c r="C96" s="12">
        <f>IFERROR(XLOOKUP(A96,tbl_OV_OV_ID,tbl_OV_Attack_Vector),"")</f>
        <v/>
      </c>
      <c r="D96" s="12">
        <f>IFERROR(XLOOKUP(A96,tbl_OV_OV_ID,tbl_OV_Operational_Steps),"")</f>
        <v/>
      </c>
      <c r="E96" s="11" t="n"/>
      <c r="F96" s="11" t="n"/>
      <c r="G96" s="11" t="n"/>
      <c r="H96" s="12">
        <f>IF(AND(F96&lt;&gt;"",G96&lt;&gt;""),
XLOOKUP(F96,Vraisemblance,tbl_Vraisemblance_Valeur)*
XLOOKUP(G96,Gravite,tbl_Gravite_Valeur),"")</f>
        <v/>
      </c>
      <c r="I96" s="11" t="n"/>
      <c r="J96" s="12">
        <f>IFERROR(XLOOKUP(I96,Measure_ID,tbl_Measure_Efficacite),"")</f>
        <v/>
      </c>
      <c r="K96" s="12">
        <f>IF(AND(ISNUMBER(H96),ISNUMBER(J96)),
H96*(1-J96/100),"")</f>
        <v/>
      </c>
      <c r="L96" s="12">
        <f>IF(K96&lt;&gt;"",
IF(K96&gt;=12,"Critique",
IF(K96&gt;=8,"Élevé",
IF(K96&gt;=4,"Moyen","Faible"))),"")</f>
        <v/>
      </c>
    </row>
    <row r="97">
      <c r="A97" s="11" t="n"/>
      <c r="B97" s="12">
        <f>IFERROR(XLOOKUP(A97,tbl_OV_OV_ID,tbl_OV_Strategic_Scenario),"")</f>
        <v/>
      </c>
      <c r="C97" s="12">
        <f>IFERROR(XLOOKUP(A97,tbl_OV_OV_ID,tbl_OV_Attack_Vector),"")</f>
        <v/>
      </c>
      <c r="D97" s="12">
        <f>IFERROR(XLOOKUP(A97,tbl_OV_OV_ID,tbl_OV_Operational_Steps),"")</f>
        <v/>
      </c>
      <c r="E97" s="11" t="n"/>
      <c r="F97" s="11" t="n"/>
      <c r="G97" s="11" t="n"/>
      <c r="H97" s="12">
        <f>IF(AND(F97&lt;&gt;"",G97&lt;&gt;""),
XLOOKUP(F97,Vraisemblance,tbl_Vraisemblance_Valeur)*
XLOOKUP(G97,Gravite,tbl_Gravite_Valeur),"")</f>
        <v/>
      </c>
      <c r="I97" s="11" t="n"/>
      <c r="J97" s="12">
        <f>IFERROR(XLOOKUP(I97,Measure_ID,tbl_Measure_Efficacite),"")</f>
        <v/>
      </c>
      <c r="K97" s="12">
        <f>IF(AND(ISNUMBER(H97),ISNUMBER(J97)),
H97*(1-J97/100),"")</f>
        <v/>
      </c>
      <c r="L97" s="12">
        <f>IF(K97&lt;&gt;"",
IF(K97&gt;=12,"Critique",
IF(K97&gt;=8,"Élevé",
IF(K97&gt;=4,"Moyen","Faible"))),"")</f>
        <v/>
      </c>
    </row>
    <row r="98">
      <c r="A98" s="11" t="n"/>
      <c r="B98" s="12">
        <f>IFERROR(XLOOKUP(A98,tbl_OV_OV_ID,tbl_OV_Strategic_Scenario),"")</f>
        <v/>
      </c>
      <c r="C98" s="12">
        <f>IFERROR(XLOOKUP(A98,tbl_OV_OV_ID,tbl_OV_Attack_Vector),"")</f>
        <v/>
      </c>
      <c r="D98" s="12">
        <f>IFERROR(XLOOKUP(A98,tbl_OV_OV_ID,tbl_OV_Operational_Steps),"")</f>
        <v/>
      </c>
      <c r="E98" s="11" t="n"/>
      <c r="F98" s="11" t="n"/>
      <c r="G98" s="11" t="n"/>
      <c r="H98" s="12">
        <f>IF(AND(F98&lt;&gt;"",G98&lt;&gt;""),
XLOOKUP(F98,Vraisemblance,tbl_Vraisemblance_Valeur)*
XLOOKUP(G98,Gravite,tbl_Gravite_Valeur),"")</f>
        <v/>
      </c>
      <c r="I98" s="11" t="n"/>
      <c r="J98" s="12">
        <f>IFERROR(XLOOKUP(I98,Measure_ID,tbl_Measure_Efficacite),"")</f>
        <v/>
      </c>
      <c r="K98" s="12">
        <f>IF(AND(ISNUMBER(H98),ISNUMBER(J98)),
H98*(1-J98/100),"")</f>
        <v/>
      </c>
      <c r="L98" s="12">
        <f>IF(K98&lt;&gt;"",
IF(K98&gt;=12,"Critique",
IF(K98&gt;=8,"Élevé",
IF(K98&gt;=4,"Moyen","Faible"))),"")</f>
        <v/>
      </c>
    </row>
    <row r="99">
      <c r="A99" s="11" t="n"/>
      <c r="B99" s="12">
        <f>IFERROR(XLOOKUP(A99,tbl_OV_OV_ID,tbl_OV_Strategic_Scenario),"")</f>
        <v/>
      </c>
      <c r="C99" s="12">
        <f>IFERROR(XLOOKUP(A99,tbl_OV_OV_ID,tbl_OV_Attack_Vector),"")</f>
        <v/>
      </c>
      <c r="D99" s="12">
        <f>IFERROR(XLOOKUP(A99,tbl_OV_OV_ID,tbl_OV_Operational_Steps),"")</f>
        <v/>
      </c>
      <c r="E99" s="11" t="n"/>
      <c r="F99" s="11" t="n"/>
      <c r="G99" s="11" t="n"/>
      <c r="H99" s="12">
        <f>IF(AND(F99&lt;&gt;"",G99&lt;&gt;""),
XLOOKUP(F99,Vraisemblance,tbl_Vraisemblance_Valeur)*
XLOOKUP(G99,Gravite,tbl_Gravite_Valeur),"")</f>
        <v/>
      </c>
      <c r="I99" s="11" t="n"/>
      <c r="J99" s="12">
        <f>IFERROR(XLOOKUP(I99,Measure_ID,tbl_Measure_Efficacite),"")</f>
        <v/>
      </c>
      <c r="K99" s="12">
        <f>IF(AND(ISNUMBER(H99),ISNUMBER(J99)),
H99*(1-J99/100),"")</f>
        <v/>
      </c>
      <c r="L99" s="12">
        <f>IF(K99&lt;&gt;"",
IF(K99&gt;=12,"Critique",
IF(K99&gt;=8,"Élevé",
IF(K99&gt;=4,"Moyen","Faible"))),"")</f>
        <v/>
      </c>
    </row>
    <row r="100">
      <c r="A100" s="11" t="n"/>
      <c r="B100" s="12">
        <f>IFERROR(XLOOKUP(A100,tbl_OV_OV_ID,tbl_OV_Strategic_Scenario),"")</f>
        <v/>
      </c>
      <c r="C100" s="12">
        <f>IFERROR(XLOOKUP(A100,tbl_OV_OV_ID,tbl_OV_Attack_Vector),"")</f>
        <v/>
      </c>
      <c r="D100" s="12">
        <f>IFERROR(XLOOKUP(A100,tbl_OV_OV_ID,tbl_OV_Operational_Steps),"")</f>
        <v/>
      </c>
      <c r="E100" s="11" t="n"/>
      <c r="F100" s="11" t="n"/>
      <c r="G100" s="11" t="n"/>
      <c r="H100" s="12">
        <f>IF(AND(F100&lt;&gt;"",G100&lt;&gt;""),
XLOOKUP(F100,Vraisemblance,tbl_Vraisemblance_Valeur)*
XLOOKUP(G100,Gravite,tbl_Gravite_Valeur),"")</f>
        <v/>
      </c>
      <c r="I100" s="11" t="n"/>
      <c r="J100" s="12">
        <f>IFERROR(XLOOKUP(I100,Measure_ID,tbl_Measure_Efficacite),"")</f>
        <v/>
      </c>
      <c r="K100" s="12">
        <f>IF(AND(ISNUMBER(H100),ISNUMBER(J100)),
H100*(1-J100/100),"")</f>
        <v/>
      </c>
      <c r="L100" s="12">
        <f>IF(K100&lt;&gt;"",
IF(K100&gt;=12,"Critique",
IF(K100&gt;=8,"Élevé",
IF(K100&gt;=4,"Moyen","Faible"))),"")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dataValidations count="4">
    <dataValidation sqref="A2:A1000" showDropDown="0" showInputMessage="0" showErrorMessage="0" allowBlank="1" type="list">
      <formula1>=OV_ID</formula1>
    </dataValidation>
    <dataValidation sqref="F2:F1000" showDropDown="0" showInputMessage="1" showErrorMessage="1" allowBlank="1" errorTitle="Erreur de validation - Atelier 4" error="Niveau de vraisemblance invalide" promptTitle="Guide de saisie" prompt="Évaluez la vraisemblance résiduelle après contrôles existants" type="list">
      <formula1>=Vraisemblance</formula1>
    </dataValidation>
    <dataValidation sqref="G2:G1000" showDropDown="0" showInputMessage="1" showErrorMessage="1" allowBlank="1" errorTitle="Erreur de validation - Atelier 4" error="Niveau d'impact invalide" promptTitle="Guide de saisie" prompt="Évaluez l'impact potentiel du scénario opérationnel" type="list">
      <formula1>=Gravite</formula1>
    </dataValidation>
    <dataValidation sqref="I2:I1000" showDropDown="0" showInputMessage="1" showErrorMessage="1" allowBlank="1" errorTitle="Erreur de validation - Atelier 4" error="Cette mesure n'existe pas dans le catalogue ISO 27001" promptTitle="Guide de saisie" prompt="Sélectionnez une mesure de sécurité du catalogue Annex A" type="list">
      <formula1>=Measure_ID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0" t="inlineStr">
        <is>
          <t>ID_Risque</t>
        </is>
      </c>
      <c r="B1" s="10" t="inlineStr">
        <is>
          <t>Scénario_Lié</t>
        </is>
      </c>
      <c r="C1" s="10" t="inlineStr">
        <is>
          <t>Niveau_Initial</t>
        </is>
      </c>
      <c r="D1" s="10" t="inlineStr">
        <is>
          <t>Option_Traitement</t>
        </is>
      </c>
      <c r="E1" s="10" t="inlineStr">
        <is>
          <t>Mesure_Choisie</t>
        </is>
      </c>
      <c r="F1" s="10" t="inlineStr">
        <is>
          <t>Contrôle_AnnexA</t>
        </is>
      </c>
      <c r="G1" s="10" t="inlineStr">
        <is>
          <t>Responsable</t>
        </is>
      </c>
      <c r="H1" s="10" t="inlineStr">
        <is>
          <t>Échéance</t>
        </is>
      </c>
      <c r="I1" s="10" t="inlineStr">
        <is>
          <t>Coût_Estimé</t>
        </is>
      </c>
      <c r="J1" s="10" t="inlineStr">
        <is>
          <t>Efficacité_Attendue</t>
        </is>
      </c>
      <c r="K1" s="10" t="inlineStr">
        <is>
          <t>Niveau_Résiduel</t>
        </is>
      </c>
      <c r="L1" s="10" t="inlineStr">
        <is>
          <t>Statut_Mise_en_Œuvre</t>
        </is>
      </c>
    </row>
    <row r="2">
      <c r="A2" s="11" t="n"/>
      <c r="B2" s="11" t="n"/>
      <c r="C2" s="11" t="n"/>
      <c r="D2" s="11" t="n"/>
      <c r="E2" s="11" t="n"/>
      <c r="F2" s="12">
        <f>IFERROR(XLOOKUP(E2,Measure_ID,tbl_Measure_AnnexA),"")</f>
        <v/>
      </c>
      <c r="G2" s="11" t="n"/>
      <c r="H2" s="11" t="n"/>
      <c r="I2" s="12">
        <f>IFERROR(XLOOKUP(E2,Measure_ID,tbl_Measure_Cout),"")</f>
        <v/>
      </c>
      <c r="J2" s="12">
        <f>IFERROR(XLOOKUP(E2,Measure_ID,tbl_Measure_Efficacite),"")</f>
        <v/>
      </c>
      <c r="K2" s="12">
        <f>IF(AND(ISNUMBER(C2),ISNUMBER(J2)),
C2*(1-J2/100),"")</f>
        <v/>
      </c>
      <c r="L2" s="11" t="n"/>
    </row>
    <row r="3">
      <c r="A3" s="11" t="n"/>
      <c r="B3" s="11" t="n"/>
      <c r="C3" s="11" t="n"/>
      <c r="D3" s="11" t="n"/>
      <c r="E3" s="11" t="n"/>
      <c r="F3" s="12">
        <f>IFERROR(XLOOKUP(E3,Measure_ID,tbl_Measure_AnnexA),"")</f>
        <v/>
      </c>
      <c r="G3" s="11" t="n"/>
      <c r="H3" s="11" t="n"/>
      <c r="I3" s="12">
        <f>IFERROR(XLOOKUP(E3,Measure_ID,tbl_Measure_Cout),"")</f>
        <v/>
      </c>
      <c r="J3" s="12">
        <f>IFERROR(XLOOKUP(E3,Measure_ID,tbl_Measure_Efficacite),"")</f>
        <v/>
      </c>
      <c r="K3" s="12">
        <f>IF(AND(ISNUMBER(C3),ISNUMBER(J3)),
C3*(1-J3/100),"")</f>
        <v/>
      </c>
      <c r="L3" s="11" t="n"/>
    </row>
    <row r="4">
      <c r="A4" s="11" t="n"/>
      <c r="B4" s="11" t="n"/>
      <c r="C4" s="11" t="n"/>
      <c r="D4" s="11" t="n"/>
      <c r="E4" s="11" t="n"/>
      <c r="F4" s="12">
        <f>IFERROR(XLOOKUP(E4,Measure_ID,tbl_Measure_AnnexA),"")</f>
        <v/>
      </c>
      <c r="G4" s="11" t="n"/>
      <c r="H4" s="11" t="n"/>
      <c r="I4" s="12">
        <f>IFERROR(XLOOKUP(E4,Measure_ID,tbl_Measure_Cout),"")</f>
        <v/>
      </c>
      <c r="J4" s="12">
        <f>IFERROR(XLOOKUP(E4,Measure_ID,tbl_Measure_Efficacite),"")</f>
        <v/>
      </c>
      <c r="K4" s="12">
        <f>IF(AND(ISNUMBER(C4),ISNUMBER(J4)),
C4*(1-J4/100),"")</f>
        <v/>
      </c>
      <c r="L4" s="11" t="n"/>
    </row>
    <row r="5">
      <c r="A5" s="11" t="n"/>
      <c r="B5" s="11" t="n"/>
      <c r="C5" s="11" t="n"/>
      <c r="D5" s="11" t="n"/>
      <c r="E5" s="11" t="n"/>
      <c r="F5" s="12">
        <f>IFERROR(XLOOKUP(E5,Measure_ID,tbl_Measure_AnnexA),"")</f>
        <v/>
      </c>
      <c r="G5" s="11" t="n"/>
      <c r="H5" s="11" t="n"/>
      <c r="I5" s="12">
        <f>IFERROR(XLOOKUP(E5,Measure_ID,tbl_Measure_Cout),"")</f>
        <v/>
      </c>
      <c r="J5" s="12">
        <f>IFERROR(XLOOKUP(E5,Measure_ID,tbl_Measure_Efficacite),"")</f>
        <v/>
      </c>
      <c r="K5" s="12">
        <f>IF(AND(ISNUMBER(C5),ISNUMBER(J5)),
C5*(1-J5/100),"")</f>
        <v/>
      </c>
      <c r="L5" s="11" t="n"/>
    </row>
    <row r="6">
      <c r="A6" s="11" t="n"/>
      <c r="B6" s="11" t="n"/>
      <c r="C6" s="11" t="n"/>
      <c r="D6" s="11" t="n"/>
      <c r="E6" s="11" t="n"/>
      <c r="F6" s="12">
        <f>IFERROR(XLOOKUP(E6,Measure_ID,tbl_Measure_AnnexA),"")</f>
        <v/>
      </c>
      <c r="G6" s="11" t="n"/>
      <c r="H6" s="11" t="n"/>
      <c r="I6" s="12">
        <f>IFERROR(XLOOKUP(E6,Measure_ID,tbl_Measure_Cout),"")</f>
        <v/>
      </c>
      <c r="J6" s="12">
        <f>IFERROR(XLOOKUP(E6,Measure_ID,tbl_Measure_Efficacite),"")</f>
        <v/>
      </c>
      <c r="K6" s="12">
        <f>IF(AND(ISNUMBER(C6),ISNUMBER(J6)),
C6*(1-J6/100),"")</f>
        <v/>
      </c>
      <c r="L6" s="11" t="n"/>
    </row>
    <row r="7">
      <c r="A7" s="11" t="n"/>
      <c r="B7" s="11" t="n"/>
      <c r="C7" s="11" t="n"/>
      <c r="D7" s="11" t="n"/>
      <c r="E7" s="11" t="n"/>
      <c r="F7" s="12">
        <f>IFERROR(XLOOKUP(E7,Measure_ID,tbl_Measure_AnnexA),"")</f>
        <v/>
      </c>
      <c r="G7" s="11" t="n"/>
      <c r="H7" s="11" t="n"/>
      <c r="I7" s="12">
        <f>IFERROR(XLOOKUP(E7,Measure_ID,tbl_Measure_Cout),"")</f>
        <v/>
      </c>
      <c r="J7" s="12">
        <f>IFERROR(XLOOKUP(E7,Measure_ID,tbl_Measure_Efficacite),"")</f>
        <v/>
      </c>
      <c r="K7" s="12">
        <f>IF(AND(ISNUMBER(C7),ISNUMBER(J7)),
C7*(1-J7/100),"")</f>
        <v/>
      </c>
      <c r="L7" s="11" t="n"/>
    </row>
    <row r="8">
      <c r="A8" s="11" t="n"/>
      <c r="B8" s="11" t="n"/>
      <c r="C8" s="11" t="n"/>
      <c r="D8" s="11" t="n"/>
      <c r="E8" s="11" t="n"/>
      <c r="F8" s="12">
        <f>IFERROR(XLOOKUP(E8,Measure_ID,tbl_Measure_AnnexA),"")</f>
        <v/>
      </c>
      <c r="G8" s="11" t="n"/>
      <c r="H8" s="11" t="n"/>
      <c r="I8" s="12">
        <f>IFERROR(XLOOKUP(E8,Measure_ID,tbl_Measure_Cout),"")</f>
        <v/>
      </c>
      <c r="J8" s="12">
        <f>IFERROR(XLOOKUP(E8,Measure_ID,tbl_Measure_Efficacite),"")</f>
        <v/>
      </c>
      <c r="K8" s="12">
        <f>IF(AND(ISNUMBER(C8),ISNUMBER(J8)),
C8*(1-J8/100),"")</f>
        <v/>
      </c>
      <c r="L8" s="11" t="n"/>
    </row>
    <row r="9">
      <c r="A9" s="11" t="n"/>
      <c r="B9" s="11" t="n"/>
      <c r="C9" s="11" t="n"/>
      <c r="D9" s="11" t="n"/>
      <c r="E9" s="11" t="n"/>
      <c r="F9" s="12">
        <f>IFERROR(XLOOKUP(E9,Measure_ID,tbl_Measure_AnnexA),"")</f>
        <v/>
      </c>
      <c r="G9" s="11" t="n"/>
      <c r="H9" s="11" t="n"/>
      <c r="I9" s="12">
        <f>IFERROR(XLOOKUP(E9,Measure_ID,tbl_Measure_Cout),"")</f>
        <v/>
      </c>
      <c r="J9" s="12">
        <f>IFERROR(XLOOKUP(E9,Measure_ID,tbl_Measure_Efficacite),"")</f>
        <v/>
      </c>
      <c r="K9" s="12">
        <f>IF(AND(ISNUMBER(C9),ISNUMBER(J9)),
C9*(1-J9/100),"")</f>
        <v/>
      </c>
      <c r="L9" s="11" t="n"/>
    </row>
    <row r="10">
      <c r="A10" s="11" t="n"/>
      <c r="B10" s="11" t="n"/>
      <c r="C10" s="11" t="n"/>
      <c r="D10" s="11" t="n"/>
      <c r="E10" s="11" t="n"/>
      <c r="F10" s="12">
        <f>IFERROR(XLOOKUP(E10,Measure_ID,tbl_Measure_AnnexA),"")</f>
        <v/>
      </c>
      <c r="G10" s="11" t="n"/>
      <c r="H10" s="11" t="n"/>
      <c r="I10" s="12">
        <f>IFERROR(XLOOKUP(E10,Measure_ID,tbl_Measure_Cout),"")</f>
        <v/>
      </c>
      <c r="J10" s="12">
        <f>IFERROR(XLOOKUP(E10,Measure_ID,tbl_Measure_Efficacite),"")</f>
        <v/>
      </c>
      <c r="K10" s="12">
        <f>IF(AND(ISNUMBER(C10),ISNUMBER(J10)),
C10*(1-J10/100),"")</f>
        <v/>
      </c>
      <c r="L10" s="11" t="n"/>
    </row>
    <row r="11">
      <c r="A11" s="11" t="n"/>
      <c r="B11" s="11" t="n"/>
      <c r="C11" s="11" t="n"/>
      <c r="D11" s="11" t="n"/>
      <c r="E11" s="11" t="n"/>
      <c r="F11" s="12">
        <f>IFERROR(XLOOKUP(E11,Measure_ID,tbl_Measure_AnnexA),"")</f>
        <v/>
      </c>
      <c r="G11" s="11" t="n"/>
      <c r="H11" s="11" t="n"/>
      <c r="I11" s="12">
        <f>IFERROR(XLOOKUP(E11,Measure_ID,tbl_Measure_Cout),"")</f>
        <v/>
      </c>
      <c r="J11" s="12">
        <f>IFERROR(XLOOKUP(E11,Measure_ID,tbl_Measure_Efficacite),"")</f>
        <v/>
      </c>
      <c r="K11" s="12">
        <f>IF(AND(ISNUMBER(C11),ISNUMBER(J11)),
C11*(1-J11/100),"")</f>
        <v/>
      </c>
      <c r="L11" s="11" t="n"/>
    </row>
    <row r="12">
      <c r="A12" s="11" t="n"/>
      <c r="B12" s="11" t="n"/>
      <c r="C12" s="11" t="n"/>
      <c r="D12" s="11" t="n"/>
      <c r="E12" s="11" t="n"/>
      <c r="F12" s="12">
        <f>IFERROR(XLOOKUP(E12,Measure_ID,tbl_Measure_AnnexA),"")</f>
        <v/>
      </c>
      <c r="G12" s="11" t="n"/>
      <c r="H12" s="11" t="n"/>
      <c r="I12" s="12">
        <f>IFERROR(XLOOKUP(E12,Measure_ID,tbl_Measure_Cout),"")</f>
        <v/>
      </c>
      <c r="J12" s="12">
        <f>IFERROR(XLOOKUP(E12,Measure_ID,tbl_Measure_Efficacite),"")</f>
        <v/>
      </c>
      <c r="K12" s="12">
        <f>IF(AND(ISNUMBER(C12),ISNUMBER(J12)),
C12*(1-J12/100),"")</f>
        <v/>
      </c>
      <c r="L12" s="11" t="n"/>
    </row>
    <row r="13">
      <c r="A13" s="11" t="n"/>
      <c r="B13" s="11" t="n"/>
      <c r="C13" s="11" t="n"/>
      <c r="D13" s="11" t="n"/>
      <c r="E13" s="11" t="n"/>
      <c r="F13" s="12">
        <f>IFERROR(XLOOKUP(E13,Measure_ID,tbl_Measure_AnnexA),"")</f>
        <v/>
      </c>
      <c r="G13" s="11" t="n"/>
      <c r="H13" s="11" t="n"/>
      <c r="I13" s="12">
        <f>IFERROR(XLOOKUP(E13,Measure_ID,tbl_Measure_Cout),"")</f>
        <v/>
      </c>
      <c r="J13" s="12">
        <f>IFERROR(XLOOKUP(E13,Measure_ID,tbl_Measure_Efficacite),"")</f>
        <v/>
      </c>
      <c r="K13" s="12">
        <f>IF(AND(ISNUMBER(C13),ISNUMBER(J13)),
C13*(1-J13/100),"")</f>
        <v/>
      </c>
      <c r="L13" s="11" t="n"/>
    </row>
    <row r="14">
      <c r="A14" s="11" t="n"/>
      <c r="B14" s="11" t="n"/>
      <c r="C14" s="11" t="n"/>
      <c r="D14" s="11" t="n"/>
      <c r="E14" s="11" t="n"/>
      <c r="F14" s="12">
        <f>IFERROR(XLOOKUP(E14,Measure_ID,tbl_Measure_AnnexA),"")</f>
        <v/>
      </c>
      <c r="G14" s="11" t="n"/>
      <c r="H14" s="11" t="n"/>
      <c r="I14" s="12">
        <f>IFERROR(XLOOKUP(E14,Measure_ID,tbl_Measure_Cout),"")</f>
        <v/>
      </c>
      <c r="J14" s="12">
        <f>IFERROR(XLOOKUP(E14,Measure_ID,tbl_Measure_Efficacite),"")</f>
        <v/>
      </c>
      <c r="K14" s="12">
        <f>IF(AND(ISNUMBER(C14),ISNUMBER(J14)),
C14*(1-J14/100),"")</f>
        <v/>
      </c>
      <c r="L14" s="11" t="n"/>
    </row>
    <row r="15">
      <c r="A15" s="11" t="n"/>
      <c r="B15" s="11" t="n"/>
      <c r="C15" s="11" t="n"/>
      <c r="D15" s="11" t="n"/>
      <c r="E15" s="11" t="n"/>
      <c r="F15" s="12">
        <f>IFERROR(XLOOKUP(E15,Measure_ID,tbl_Measure_AnnexA),"")</f>
        <v/>
      </c>
      <c r="G15" s="11" t="n"/>
      <c r="H15" s="11" t="n"/>
      <c r="I15" s="12">
        <f>IFERROR(XLOOKUP(E15,Measure_ID,tbl_Measure_Cout),"")</f>
        <v/>
      </c>
      <c r="J15" s="12">
        <f>IFERROR(XLOOKUP(E15,Measure_ID,tbl_Measure_Efficacite),"")</f>
        <v/>
      </c>
      <c r="K15" s="12">
        <f>IF(AND(ISNUMBER(C15),ISNUMBER(J15)),
C15*(1-J15/100),"")</f>
        <v/>
      </c>
      <c r="L15" s="11" t="n"/>
    </row>
    <row r="16">
      <c r="A16" s="11" t="n"/>
      <c r="B16" s="11" t="n"/>
      <c r="C16" s="11" t="n"/>
      <c r="D16" s="11" t="n"/>
      <c r="E16" s="11" t="n"/>
      <c r="F16" s="12">
        <f>IFERROR(XLOOKUP(E16,Measure_ID,tbl_Measure_AnnexA),"")</f>
        <v/>
      </c>
      <c r="G16" s="11" t="n"/>
      <c r="H16" s="11" t="n"/>
      <c r="I16" s="12">
        <f>IFERROR(XLOOKUP(E16,Measure_ID,tbl_Measure_Cout),"")</f>
        <v/>
      </c>
      <c r="J16" s="12">
        <f>IFERROR(XLOOKUP(E16,Measure_ID,tbl_Measure_Efficacite),"")</f>
        <v/>
      </c>
      <c r="K16" s="12">
        <f>IF(AND(ISNUMBER(C16),ISNUMBER(J16)),
C16*(1-J16/100),"")</f>
        <v/>
      </c>
      <c r="L16" s="11" t="n"/>
    </row>
    <row r="17">
      <c r="A17" s="11" t="n"/>
      <c r="B17" s="11" t="n"/>
      <c r="C17" s="11" t="n"/>
      <c r="D17" s="11" t="n"/>
      <c r="E17" s="11" t="n"/>
      <c r="F17" s="12">
        <f>IFERROR(XLOOKUP(E17,Measure_ID,tbl_Measure_AnnexA),"")</f>
        <v/>
      </c>
      <c r="G17" s="11" t="n"/>
      <c r="H17" s="11" t="n"/>
      <c r="I17" s="12">
        <f>IFERROR(XLOOKUP(E17,Measure_ID,tbl_Measure_Cout),"")</f>
        <v/>
      </c>
      <c r="J17" s="12">
        <f>IFERROR(XLOOKUP(E17,Measure_ID,tbl_Measure_Efficacite),"")</f>
        <v/>
      </c>
      <c r="K17" s="12">
        <f>IF(AND(ISNUMBER(C17),ISNUMBER(J17)),
C17*(1-J17/100),"")</f>
        <v/>
      </c>
      <c r="L17" s="11" t="n"/>
    </row>
    <row r="18">
      <c r="A18" s="11" t="n"/>
      <c r="B18" s="11" t="n"/>
      <c r="C18" s="11" t="n"/>
      <c r="D18" s="11" t="n"/>
      <c r="E18" s="11" t="n"/>
      <c r="F18" s="12">
        <f>IFERROR(XLOOKUP(E18,Measure_ID,tbl_Measure_AnnexA),"")</f>
        <v/>
      </c>
      <c r="G18" s="11" t="n"/>
      <c r="H18" s="11" t="n"/>
      <c r="I18" s="12">
        <f>IFERROR(XLOOKUP(E18,Measure_ID,tbl_Measure_Cout),"")</f>
        <v/>
      </c>
      <c r="J18" s="12">
        <f>IFERROR(XLOOKUP(E18,Measure_ID,tbl_Measure_Efficacite),"")</f>
        <v/>
      </c>
      <c r="K18" s="12">
        <f>IF(AND(ISNUMBER(C18),ISNUMBER(J18)),
C18*(1-J18/100),"")</f>
        <v/>
      </c>
      <c r="L18" s="11" t="n"/>
    </row>
    <row r="19">
      <c r="A19" s="11" t="n"/>
      <c r="B19" s="11" t="n"/>
      <c r="C19" s="11" t="n"/>
      <c r="D19" s="11" t="n"/>
      <c r="E19" s="11" t="n"/>
      <c r="F19" s="12">
        <f>IFERROR(XLOOKUP(E19,Measure_ID,tbl_Measure_AnnexA),"")</f>
        <v/>
      </c>
      <c r="G19" s="11" t="n"/>
      <c r="H19" s="11" t="n"/>
      <c r="I19" s="12">
        <f>IFERROR(XLOOKUP(E19,Measure_ID,tbl_Measure_Cout),"")</f>
        <v/>
      </c>
      <c r="J19" s="12">
        <f>IFERROR(XLOOKUP(E19,Measure_ID,tbl_Measure_Efficacite),"")</f>
        <v/>
      </c>
      <c r="K19" s="12">
        <f>IF(AND(ISNUMBER(C19),ISNUMBER(J19)),
C19*(1-J19/100),"")</f>
        <v/>
      </c>
      <c r="L19" s="11" t="n"/>
    </row>
    <row r="20">
      <c r="A20" s="11" t="n"/>
      <c r="B20" s="11" t="n"/>
      <c r="C20" s="11" t="n"/>
      <c r="D20" s="11" t="n"/>
      <c r="E20" s="11" t="n"/>
      <c r="F20" s="12">
        <f>IFERROR(XLOOKUP(E20,Measure_ID,tbl_Measure_AnnexA),"")</f>
        <v/>
      </c>
      <c r="G20" s="11" t="n"/>
      <c r="H20" s="11" t="n"/>
      <c r="I20" s="12">
        <f>IFERROR(XLOOKUP(E20,Measure_ID,tbl_Measure_Cout),"")</f>
        <v/>
      </c>
      <c r="J20" s="12">
        <f>IFERROR(XLOOKUP(E20,Measure_ID,tbl_Measure_Efficacite),"")</f>
        <v/>
      </c>
      <c r="K20" s="12">
        <f>IF(AND(ISNUMBER(C20),ISNUMBER(J20)),
C20*(1-J20/100),"")</f>
        <v/>
      </c>
      <c r="L20" s="11" t="n"/>
    </row>
    <row r="21">
      <c r="A21" s="11" t="n"/>
      <c r="B21" s="11" t="n"/>
      <c r="C21" s="11" t="n"/>
      <c r="D21" s="11" t="n"/>
      <c r="E21" s="11" t="n"/>
      <c r="F21" s="12">
        <f>IFERROR(XLOOKUP(E21,Measure_ID,tbl_Measure_AnnexA),"")</f>
        <v/>
      </c>
      <c r="G21" s="11" t="n"/>
      <c r="H21" s="11" t="n"/>
      <c r="I21" s="12">
        <f>IFERROR(XLOOKUP(E21,Measure_ID,tbl_Measure_Cout),"")</f>
        <v/>
      </c>
      <c r="J21" s="12">
        <f>IFERROR(XLOOKUP(E21,Measure_ID,tbl_Measure_Efficacite),"")</f>
        <v/>
      </c>
      <c r="K21" s="12">
        <f>IF(AND(ISNUMBER(C21),ISNUMBER(J21)),
C21*(1-J21/100),"")</f>
        <v/>
      </c>
      <c r="L21" s="11" t="n"/>
    </row>
    <row r="22">
      <c r="A22" s="11" t="n"/>
      <c r="B22" s="11" t="n"/>
      <c r="C22" s="11" t="n"/>
      <c r="D22" s="11" t="n"/>
      <c r="E22" s="11" t="n"/>
      <c r="F22" s="12">
        <f>IFERROR(XLOOKUP(E22,Measure_ID,tbl_Measure_AnnexA),"")</f>
        <v/>
      </c>
      <c r="G22" s="11" t="n"/>
      <c r="H22" s="11" t="n"/>
      <c r="I22" s="12">
        <f>IFERROR(XLOOKUP(E22,Measure_ID,tbl_Measure_Cout),"")</f>
        <v/>
      </c>
      <c r="J22" s="12">
        <f>IFERROR(XLOOKUP(E22,Measure_ID,tbl_Measure_Efficacite),"")</f>
        <v/>
      </c>
      <c r="K22" s="12">
        <f>IF(AND(ISNUMBER(C22),ISNUMBER(J22)),
C22*(1-J22/100),"")</f>
        <v/>
      </c>
      <c r="L22" s="11" t="n"/>
    </row>
    <row r="23">
      <c r="A23" s="11" t="n"/>
      <c r="B23" s="11" t="n"/>
      <c r="C23" s="11" t="n"/>
      <c r="D23" s="11" t="n"/>
      <c r="E23" s="11" t="n"/>
      <c r="F23" s="12">
        <f>IFERROR(XLOOKUP(E23,Measure_ID,tbl_Measure_AnnexA),"")</f>
        <v/>
      </c>
      <c r="G23" s="11" t="n"/>
      <c r="H23" s="11" t="n"/>
      <c r="I23" s="12">
        <f>IFERROR(XLOOKUP(E23,Measure_ID,tbl_Measure_Cout),"")</f>
        <v/>
      </c>
      <c r="J23" s="12">
        <f>IFERROR(XLOOKUP(E23,Measure_ID,tbl_Measure_Efficacite),"")</f>
        <v/>
      </c>
      <c r="K23" s="12">
        <f>IF(AND(ISNUMBER(C23),ISNUMBER(J23)),
C23*(1-J23/100),"")</f>
        <v/>
      </c>
      <c r="L23" s="11" t="n"/>
    </row>
    <row r="24">
      <c r="A24" s="11" t="n"/>
      <c r="B24" s="11" t="n"/>
      <c r="C24" s="11" t="n"/>
      <c r="D24" s="11" t="n"/>
      <c r="E24" s="11" t="n"/>
      <c r="F24" s="12">
        <f>IFERROR(XLOOKUP(E24,Measure_ID,tbl_Measure_AnnexA),"")</f>
        <v/>
      </c>
      <c r="G24" s="11" t="n"/>
      <c r="H24" s="11" t="n"/>
      <c r="I24" s="12">
        <f>IFERROR(XLOOKUP(E24,Measure_ID,tbl_Measure_Cout),"")</f>
        <v/>
      </c>
      <c r="J24" s="12">
        <f>IFERROR(XLOOKUP(E24,Measure_ID,tbl_Measure_Efficacite),"")</f>
        <v/>
      </c>
      <c r="K24" s="12">
        <f>IF(AND(ISNUMBER(C24),ISNUMBER(J24)),
C24*(1-J24/100),"")</f>
        <v/>
      </c>
      <c r="L24" s="11" t="n"/>
    </row>
    <row r="25">
      <c r="A25" s="11" t="n"/>
      <c r="B25" s="11" t="n"/>
      <c r="C25" s="11" t="n"/>
      <c r="D25" s="11" t="n"/>
      <c r="E25" s="11" t="n"/>
      <c r="F25" s="12">
        <f>IFERROR(XLOOKUP(E25,Measure_ID,tbl_Measure_AnnexA),"")</f>
        <v/>
      </c>
      <c r="G25" s="11" t="n"/>
      <c r="H25" s="11" t="n"/>
      <c r="I25" s="12">
        <f>IFERROR(XLOOKUP(E25,Measure_ID,tbl_Measure_Cout),"")</f>
        <v/>
      </c>
      <c r="J25" s="12">
        <f>IFERROR(XLOOKUP(E25,Measure_ID,tbl_Measure_Efficacite),"")</f>
        <v/>
      </c>
      <c r="K25" s="12">
        <f>IF(AND(ISNUMBER(C25),ISNUMBER(J25)),
C25*(1-J25/100),"")</f>
        <v/>
      </c>
      <c r="L25" s="11" t="n"/>
    </row>
    <row r="26">
      <c r="A26" s="11" t="n"/>
      <c r="B26" s="11" t="n"/>
      <c r="C26" s="11" t="n"/>
      <c r="D26" s="11" t="n"/>
      <c r="E26" s="11" t="n"/>
      <c r="F26" s="12">
        <f>IFERROR(XLOOKUP(E26,Measure_ID,tbl_Measure_AnnexA),"")</f>
        <v/>
      </c>
      <c r="G26" s="11" t="n"/>
      <c r="H26" s="11" t="n"/>
      <c r="I26" s="12">
        <f>IFERROR(XLOOKUP(E26,Measure_ID,tbl_Measure_Cout),"")</f>
        <v/>
      </c>
      <c r="J26" s="12">
        <f>IFERROR(XLOOKUP(E26,Measure_ID,tbl_Measure_Efficacite),"")</f>
        <v/>
      </c>
      <c r="K26" s="12">
        <f>IF(AND(ISNUMBER(C26),ISNUMBER(J26)),
C26*(1-J26/100),"")</f>
        <v/>
      </c>
      <c r="L26" s="11" t="n"/>
    </row>
    <row r="27">
      <c r="A27" s="11" t="n"/>
      <c r="B27" s="11" t="n"/>
      <c r="C27" s="11" t="n"/>
      <c r="D27" s="11" t="n"/>
      <c r="E27" s="11" t="n"/>
      <c r="F27" s="12">
        <f>IFERROR(XLOOKUP(E27,Measure_ID,tbl_Measure_AnnexA),"")</f>
        <v/>
      </c>
      <c r="G27" s="11" t="n"/>
      <c r="H27" s="11" t="n"/>
      <c r="I27" s="12">
        <f>IFERROR(XLOOKUP(E27,Measure_ID,tbl_Measure_Cout),"")</f>
        <v/>
      </c>
      <c r="J27" s="12">
        <f>IFERROR(XLOOKUP(E27,Measure_ID,tbl_Measure_Efficacite),"")</f>
        <v/>
      </c>
      <c r="K27" s="12">
        <f>IF(AND(ISNUMBER(C27),ISNUMBER(J27)),
C27*(1-J27/100),"")</f>
        <v/>
      </c>
      <c r="L27" s="11" t="n"/>
    </row>
    <row r="28">
      <c r="A28" s="11" t="n"/>
      <c r="B28" s="11" t="n"/>
      <c r="C28" s="11" t="n"/>
      <c r="D28" s="11" t="n"/>
      <c r="E28" s="11" t="n"/>
      <c r="F28" s="12">
        <f>IFERROR(XLOOKUP(E28,Measure_ID,tbl_Measure_AnnexA),"")</f>
        <v/>
      </c>
      <c r="G28" s="11" t="n"/>
      <c r="H28" s="11" t="n"/>
      <c r="I28" s="12">
        <f>IFERROR(XLOOKUP(E28,Measure_ID,tbl_Measure_Cout),"")</f>
        <v/>
      </c>
      <c r="J28" s="12">
        <f>IFERROR(XLOOKUP(E28,Measure_ID,tbl_Measure_Efficacite),"")</f>
        <v/>
      </c>
      <c r="K28" s="12">
        <f>IF(AND(ISNUMBER(C28),ISNUMBER(J28)),
C28*(1-J28/100),"")</f>
        <v/>
      </c>
      <c r="L28" s="11" t="n"/>
    </row>
    <row r="29">
      <c r="A29" s="11" t="n"/>
      <c r="B29" s="11" t="n"/>
      <c r="C29" s="11" t="n"/>
      <c r="D29" s="11" t="n"/>
      <c r="E29" s="11" t="n"/>
      <c r="F29" s="12">
        <f>IFERROR(XLOOKUP(E29,Measure_ID,tbl_Measure_AnnexA),"")</f>
        <v/>
      </c>
      <c r="G29" s="11" t="n"/>
      <c r="H29" s="11" t="n"/>
      <c r="I29" s="12">
        <f>IFERROR(XLOOKUP(E29,Measure_ID,tbl_Measure_Cout),"")</f>
        <v/>
      </c>
      <c r="J29" s="12">
        <f>IFERROR(XLOOKUP(E29,Measure_ID,tbl_Measure_Efficacite),"")</f>
        <v/>
      </c>
      <c r="K29" s="12">
        <f>IF(AND(ISNUMBER(C29),ISNUMBER(J29)),
C29*(1-J29/100),"")</f>
        <v/>
      </c>
      <c r="L29" s="11" t="n"/>
    </row>
    <row r="30">
      <c r="A30" s="11" t="n"/>
      <c r="B30" s="11" t="n"/>
      <c r="C30" s="11" t="n"/>
      <c r="D30" s="11" t="n"/>
      <c r="E30" s="11" t="n"/>
      <c r="F30" s="12">
        <f>IFERROR(XLOOKUP(E30,Measure_ID,tbl_Measure_AnnexA),"")</f>
        <v/>
      </c>
      <c r="G30" s="11" t="n"/>
      <c r="H30" s="11" t="n"/>
      <c r="I30" s="12">
        <f>IFERROR(XLOOKUP(E30,Measure_ID,tbl_Measure_Cout),"")</f>
        <v/>
      </c>
      <c r="J30" s="12">
        <f>IFERROR(XLOOKUP(E30,Measure_ID,tbl_Measure_Efficacite),"")</f>
        <v/>
      </c>
      <c r="K30" s="12">
        <f>IF(AND(ISNUMBER(C30),ISNUMBER(J30)),
C30*(1-J30/100),"")</f>
        <v/>
      </c>
      <c r="L30" s="11" t="n"/>
    </row>
    <row r="31">
      <c r="A31" s="11" t="n"/>
      <c r="B31" s="11" t="n"/>
      <c r="C31" s="11" t="n"/>
      <c r="D31" s="11" t="n"/>
      <c r="E31" s="11" t="n"/>
      <c r="F31" s="12">
        <f>IFERROR(XLOOKUP(E31,Measure_ID,tbl_Measure_AnnexA),"")</f>
        <v/>
      </c>
      <c r="G31" s="11" t="n"/>
      <c r="H31" s="11" t="n"/>
      <c r="I31" s="12">
        <f>IFERROR(XLOOKUP(E31,Measure_ID,tbl_Measure_Cout),"")</f>
        <v/>
      </c>
      <c r="J31" s="12">
        <f>IFERROR(XLOOKUP(E31,Measure_ID,tbl_Measure_Efficacite),"")</f>
        <v/>
      </c>
      <c r="K31" s="12">
        <f>IF(AND(ISNUMBER(C31),ISNUMBER(J31)),
C31*(1-J31/100),"")</f>
        <v/>
      </c>
      <c r="L31" s="11" t="n"/>
    </row>
    <row r="32">
      <c r="A32" s="11" t="n"/>
      <c r="B32" s="11" t="n"/>
      <c r="C32" s="11" t="n"/>
      <c r="D32" s="11" t="n"/>
      <c r="E32" s="11" t="n"/>
      <c r="F32" s="12">
        <f>IFERROR(XLOOKUP(E32,Measure_ID,tbl_Measure_AnnexA),"")</f>
        <v/>
      </c>
      <c r="G32" s="11" t="n"/>
      <c r="H32" s="11" t="n"/>
      <c r="I32" s="12">
        <f>IFERROR(XLOOKUP(E32,Measure_ID,tbl_Measure_Cout),"")</f>
        <v/>
      </c>
      <c r="J32" s="12">
        <f>IFERROR(XLOOKUP(E32,Measure_ID,tbl_Measure_Efficacite),"")</f>
        <v/>
      </c>
      <c r="K32" s="12">
        <f>IF(AND(ISNUMBER(C32),ISNUMBER(J32)),
C32*(1-J32/100),"")</f>
        <v/>
      </c>
      <c r="L32" s="11" t="n"/>
    </row>
    <row r="33">
      <c r="A33" s="11" t="n"/>
      <c r="B33" s="11" t="n"/>
      <c r="C33" s="11" t="n"/>
      <c r="D33" s="11" t="n"/>
      <c r="E33" s="11" t="n"/>
      <c r="F33" s="12">
        <f>IFERROR(XLOOKUP(E33,Measure_ID,tbl_Measure_AnnexA),"")</f>
        <v/>
      </c>
      <c r="G33" s="11" t="n"/>
      <c r="H33" s="11" t="n"/>
      <c r="I33" s="12">
        <f>IFERROR(XLOOKUP(E33,Measure_ID,tbl_Measure_Cout),"")</f>
        <v/>
      </c>
      <c r="J33" s="12">
        <f>IFERROR(XLOOKUP(E33,Measure_ID,tbl_Measure_Efficacite),"")</f>
        <v/>
      </c>
      <c r="K33" s="12">
        <f>IF(AND(ISNUMBER(C33),ISNUMBER(J33)),
C33*(1-J33/100),"")</f>
        <v/>
      </c>
      <c r="L33" s="11" t="n"/>
    </row>
    <row r="34">
      <c r="A34" s="11" t="n"/>
      <c r="B34" s="11" t="n"/>
      <c r="C34" s="11" t="n"/>
      <c r="D34" s="11" t="n"/>
      <c r="E34" s="11" t="n"/>
      <c r="F34" s="12">
        <f>IFERROR(XLOOKUP(E34,Measure_ID,tbl_Measure_AnnexA),"")</f>
        <v/>
      </c>
      <c r="G34" s="11" t="n"/>
      <c r="H34" s="11" t="n"/>
      <c r="I34" s="12">
        <f>IFERROR(XLOOKUP(E34,Measure_ID,tbl_Measure_Cout),"")</f>
        <v/>
      </c>
      <c r="J34" s="12">
        <f>IFERROR(XLOOKUP(E34,Measure_ID,tbl_Measure_Efficacite),"")</f>
        <v/>
      </c>
      <c r="K34" s="12">
        <f>IF(AND(ISNUMBER(C34),ISNUMBER(J34)),
C34*(1-J34/100),"")</f>
        <v/>
      </c>
      <c r="L34" s="11" t="n"/>
    </row>
    <row r="35">
      <c r="A35" s="11" t="n"/>
      <c r="B35" s="11" t="n"/>
      <c r="C35" s="11" t="n"/>
      <c r="D35" s="11" t="n"/>
      <c r="E35" s="11" t="n"/>
      <c r="F35" s="12">
        <f>IFERROR(XLOOKUP(E35,Measure_ID,tbl_Measure_AnnexA),"")</f>
        <v/>
      </c>
      <c r="G35" s="11" t="n"/>
      <c r="H35" s="11" t="n"/>
      <c r="I35" s="12">
        <f>IFERROR(XLOOKUP(E35,Measure_ID,tbl_Measure_Cout),"")</f>
        <v/>
      </c>
      <c r="J35" s="12">
        <f>IFERROR(XLOOKUP(E35,Measure_ID,tbl_Measure_Efficacite),"")</f>
        <v/>
      </c>
      <c r="K35" s="12">
        <f>IF(AND(ISNUMBER(C35),ISNUMBER(J35)),
C35*(1-J35/100),"")</f>
        <v/>
      </c>
      <c r="L35" s="11" t="n"/>
    </row>
    <row r="36">
      <c r="A36" s="11" t="n"/>
      <c r="B36" s="11" t="n"/>
      <c r="C36" s="11" t="n"/>
      <c r="D36" s="11" t="n"/>
      <c r="E36" s="11" t="n"/>
      <c r="F36" s="12">
        <f>IFERROR(XLOOKUP(E36,Measure_ID,tbl_Measure_AnnexA),"")</f>
        <v/>
      </c>
      <c r="G36" s="11" t="n"/>
      <c r="H36" s="11" t="n"/>
      <c r="I36" s="12">
        <f>IFERROR(XLOOKUP(E36,Measure_ID,tbl_Measure_Cout),"")</f>
        <v/>
      </c>
      <c r="J36" s="12">
        <f>IFERROR(XLOOKUP(E36,Measure_ID,tbl_Measure_Efficacite),"")</f>
        <v/>
      </c>
      <c r="K36" s="12">
        <f>IF(AND(ISNUMBER(C36),ISNUMBER(J36)),
C36*(1-J36/100),"")</f>
        <v/>
      </c>
      <c r="L36" s="11" t="n"/>
    </row>
    <row r="37">
      <c r="A37" s="11" t="n"/>
      <c r="B37" s="11" t="n"/>
      <c r="C37" s="11" t="n"/>
      <c r="D37" s="11" t="n"/>
      <c r="E37" s="11" t="n"/>
      <c r="F37" s="12">
        <f>IFERROR(XLOOKUP(E37,Measure_ID,tbl_Measure_AnnexA),"")</f>
        <v/>
      </c>
      <c r="G37" s="11" t="n"/>
      <c r="H37" s="11" t="n"/>
      <c r="I37" s="12">
        <f>IFERROR(XLOOKUP(E37,Measure_ID,tbl_Measure_Cout),"")</f>
        <v/>
      </c>
      <c r="J37" s="12">
        <f>IFERROR(XLOOKUP(E37,Measure_ID,tbl_Measure_Efficacite),"")</f>
        <v/>
      </c>
      <c r="K37" s="12">
        <f>IF(AND(ISNUMBER(C37),ISNUMBER(J37)),
C37*(1-J37/100),"")</f>
        <v/>
      </c>
      <c r="L37" s="11" t="n"/>
    </row>
    <row r="38">
      <c r="A38" s="11" t="n"/>
      <c r="B38" s="11" t="n"/>
      <c r="C38" s="11" t="n"/>
      <c r="D38" s="11" t="n"/>
      <c r="E38" s="11" t="n"/>
      <c r="F38" s="12">
        <f>IFERROR(XLOOKUP(E38,Measure_ID,tbl_Measure_AnnexA),"")</f>
        <v/>
      </c>
      <c r="G38" s="11" t="n"/>
      <c r="H38" s="11" t="n"/>
      <c r="I38" s="12">
        <f>IFERROR(XLOOKUP(E38,Measure_ID,tbl_Measure_Cout),"")</f>
        <v/>
      </c>
      <c r="J38" s="12">
        <f>IFERROR(XLOOKUP(E38,Measure_ID,tbl_Measure_Efficacite),"")</f>
        <v/>
      </c>
      <c r="K38" s="12">
        <f>IF(AND(ISNUMBER(C38),ISNUMBER(J38)),
C38*(1-J38/100),"")</f>
        <v/>
      </c>
      <c r="L38" s="11" t="n"/>
    </row>
    <row r="39">
      <c r="A39" s="11" t="n"/>
      <c r="B39" s="11" t="n"/>
      <c r="C39" s="11" t="n"/>
      <c r="D39" s="11" t="n"/>
      <c r="E39" s="11" t="n"/>
      <c r="F39" s="12">
        <f>IFERROR(XLOOKUP(E39,Measure_ID,tbl_Measure_AnnexA),"")</f>
        <v/>
      </c>
      <c r="G39" s="11" t="n"/>
      <c r="H39" s="11" t="n"/>
      <c r="I39" s="12">
        <f>IFERROR(XLOOKUP(E39,Measure_ID,tbl_Measure_Cout),"")</f>
        <v/>
      </c>
      <c r="J39" s="12">
        <f>IFERROR(XLOOKUP(E39,Measure_ID,tbl_Measure_Efficacite),"")</f>
        <v/>
      </c>
      <c r="K39" s="12">
        <f>IF(AND(ISNUMBER(C39),ISNUMBER(J39)),
C39*(1-J39/100),"")</f>
        <v/>
      </c>
      <c r="L39" s="11" t="n"/>
    </row>
    <row r="40">
      <c r="A40" s="11" t="n"/>
      <c r="B40" s="11" t="n"/>
      <c r="C40" s="11" t="n"/>
      <c r="D40" s="11" t="n"/>
      <c r="E40" s="11" t="n"/>
      <c r="F40" s="12">
        <f>IFERROR(XLOOKUP(E40,Measure_ID,tbl_Measure_AnnexA),"")</f>
        <v/>
      </c>
      <c r="G40" s="11" t="n"/>
      <c r="H40" s="11" t="n"/>
      <c r="I40" s="12">
        <f>IFERROR(XLOOKUP(E40,Measure_ID,tbl_Measure_Cout),"")</f>
        <v/>
      </c>
      <c r="J40" s="12">
        <f>IFERROR(XLOOKUP(E40,Measure_ID,tbl_Measure_Efficacite),"")</f>
        <v/>
      </c>
      <c r="K40" s="12">
        <f>IF(AND(ISNUMBER(C40),ISNUMBER(J40)),
C40*(1-J40/100),"")</f>
        <v/>
      </c>
      <c r="L40" s="11" t="n"/>
    </row>
    <row r="41">
      <c r="A41" s="11" t="n"/>
      <c r="B41" s="11" t="n"/>
      <c r="C41" s="11" t="n"/>
      <c r="D41" s="11" t="n"/>
      <c r="E41" s="11" t="n"/>
      <c r="F41" s="12">
        <f>IFERROR(XLOOKUP(E41,Measure_ID,tbl_Measure_AnnexA),"")</f>
        <v/>
      </c>
      <c r="G41" s="11" t="n"/>
      <c r="H41" s="11" t="n"/>
      <c r="I41" s="12">
        <f>IFERROR(XLOOKUP(E41,Measure_ID,tbl_Measure_Cout),"")</f>
        <v/>
      </c>
      <c r="J41" s="12">
        <f>IFERROR(XLOOKUP(E41,Measure_ID,tbl_Measure_Efficacite),"")</f>
        <v/>
      </c>
      <c r="K41" s="12">
        <f>IF(AND(ISNUMBER(C41),ISNUMBER(J41)),
C41*(1-J41/100),"")</f>
        <v/>
      </c>
      <c r="L41" s="11" t="n"/>
    </row>
    <row r="42">
      <c r="A42" s="11" t="n"/>
      <c r="B42" s="11" t="n"/>
      <c r="C42" s="11" t="n"/>
      <c r="D42" s="11" t="n"/>
      <c r="E42" s="11" t="n"/>
      <c r="F42" s="12">
        <f>IFERROR(XLOOKUP(E42,Measure_ID,tbl_Measure_AnnexA),"")</f>
        <v/>
      </c>
      <c r="G42" s="11" t="n"/>
      <c r="H42" s="11" t="n"/>
      <c r="I42" s="12">
        <f>IFERROR(XLOOKUP(E42,Measure_ID,tbl_Measure_Cout),"")</f>
        <v/>
      </c>
      <c r="J42" s="12">
        <f>IFERROR(XLOOKUP(E42,Measure_ID,tbl_Measure_Efficacite),"")</f>
        <v/>
      </c>
      <c r="K42" s="12">
        <f>IF(AND(ISNUMBER(C42),ISNUMBER(J42)),
C42*(1-J42/100),"")</f>
        <v/>
      </c>
      <c r="L42" s="11" t="n"/>
    </row>
    <row r="43">
      <c r="A43" s="11" t="n"/>
      <c r="B43" s="11" t="n"/>
      <c r="C43" s="11" t="n"/>
      <c r="D43" s="11" t="n"/>
      <c r="E43" s="11" t="n"/>
      <c r="F43" s="12">
        <f>IFERROR(XLOOKUP(E43,Measure_ID,tbl_Measure_AnnexA),"")</f>
        <v/>
      </c>
      <c r="G43" s="11" t="n"/>
      <c r="H43" s="11" t="n"/>
      <c r="I43" s="12">
        <f>IFERROR(XLOOKUP(E43,Measure_ID,tbl_Measure_Cout),"")</f>
        <v/>
      </c>
      <c r="J43" s="12">
        <f>IFERROR(XLOOKUP(E43,Measure_ID,tbl_Measure_Efficacite),"")</f>
        <v/>
      </c>
      <c r="K43" s="12">
        <f>IF(AND(ISNUMBER(C43),ISNUMBER(J43)),
C43*(1-J43/100),"")</f>
        <v/>
      </c>
      <c r="L43" s="11" t="n"/>
    </row>
    <row r="44">
      <c r="A44" s="11" t="n"/>
      <c r="B44" s="11" t="n"/>
      <c r="C44" s="11" t="n"/>
      <c r="D44" s="11" t="n"/>
      <c r="E44" s="11" t="n"/>
      <c r="F44" s="12">
        <f>IFERROR(XLOOKUP(E44,Measure_ID,tbl_Measure_AnnexA),"")</f>
        <v/>
      </c>
      <c r="G44" s="11" t="n"/>
      <c r="H44" s="11" t="n"/>
      <c r="I44" s="12">
        <f>IFERROR(XLOOKUP(E44,Measure_ID,tbl_Measure_Cout),"")</f>
        <v/>
      </c>
      <c r="J44" s="12">
        <f>IFERROR(XLOOKUP(E44,Measure_ID,tbl_Measure_Efficacite),"")</f>
        <v/>
      </c>
      <c r="K44" s="12">
        <f>IF(AND(ISNUMBER(C44),ISNUMBER(J44)),
C44*(1-J44/100),"")</f>
        <v/>
      </c>
      <c r="L44" s="11" t="n"/>
    </row>
    <row r="45">
      <c r="A45" s="11" t="n"/>
      <c r="B45" s="11" t="n"/>
      <c r="C45" s="11" t="n"/>
      <c r="D45" s="11" t="n"/>
      <c r="E45" s="11" t="n"/>
      <c r="F45" s="12">
        <f>IFERROR(XLOOKUP(E45,Measure_ID,tbl_Measure_AnnexA),"")</f>
        <v/>
      </c>
      <c r="G45" s="11" t="n"/>
      <c r="H45" s="11" t="n"/>
      <c r="I45" s="12">
        <f>IFERROR(XLOOKUP(E45,Measure_ID,tbl_Measure_Cout),"")</f>
        <v/>
      </c>
      <c r="J45" s="12">
        <f>IFERROR(XLOOKUP(E45,Measure_ID,tbl_Measure_Efficacite),"")</f>
        <v/>
      </c>
      <c r="K45" s="12">
        <f>IF(AND(ISNUMBER(C45),ISNUMBER(J45)),
C45*(1-J45/100),"")</f>
        <v/>
      </c>
      <c r="L45" s="11" t="n"/>
    </row>
    <row r="46">
      <c r="A46" s="11" t="n"/>
      <c r="B46" s="11" t="n"/>
      <c r="C46" s="11" t="n"/>
      <c r="D46" s="11" t="n"/>
      <c r="E46" s="11" t="n"/>
      <c r="F46" s="12">
        <f>IFERROR(XLOOKUP(E46,Measure_ID,tbl_Measure_AnnexA),"")</f>
        <v/>
      </c>
      <c r="G46" s="11" t="n"/>
      <c r="H46" s="11" t="n"/>
      <c r="I46" s="12">
        <f>IFERROR(XLOOKUP(E46,Measure_ID,tbl_Measure_Cout),"")</f>
        <v/>
      </c>
      <c r="J46" s="12">
        <f>IFERROR(XLOOKUP(E46,Measure_ID,tbl_Measure_Efficacite),"")</f>
        <v/>
      </c>
      <c r="K46" s="12">
        <f>IF(AND(ISNUMBER(C46),ISNUMBER(J46)),
C46*(1-J46/100),"")</f>
        <v/>
      </c>
      <c r="L46" s="11" t="n"/>
    </row>
    <row r="47">
      <c r="A47" s="11" t="n"/>
      <c r="B47" s="11" t="n"/>
      <c r="C47" s="11" t="n"/>
      <c r="D47" s="11" t="n"/>
      <c r="E47" s="11" t="n"/>
      <c r="F47" s="12">
        <f>IFERROR(XLOOKUP(E47,Measure_ID,tbl_Measure_AnnexA),"")</f>
        <v/>
      </c>
      <c r="G47" s="11" t="n"/>
      <c r="H47" s="11" t="n"/>
      <c r="I47" s="12">
        <f>IFERROR(XLOOKUP(E47,Measure_ID,tbl_Measure_Cout),"")</f>
        <v/>
      </c>
      <c r="J47" s="12">
        <f>IFERROR(XLOOKUP(E47,Measure_ID,tbl_Measure_Efficacite),"")</f>
        <v/>
      </c>
      <c r="K47" s="12">
        <f>IF(AND(ISNUMBER(C47),ISNUMBER(J47)),
C47*(1-J47/100),"")</f>
        <v/>
      </c>
      <c r="L47" s="11" t="n"/>
    </row>
    <row r="48">
      <c r="A48" s="11" t="n"/>
      <c r="B48" s="11" t="n"/>
      <c r="C48" s="11" t="n"/>
      <c r="D48" s="11" t="n"/>
      <c r="E48" s="11" t="n"/>
      <c r="F48" s="12">
        <f>IFERROR(XLOOKUP(E48,Measure_ID,tbl_Measure_AnnexA),"")</f>
        <v/>
      </c>
      <c r="G48" s="11" t="n"/>
      <c r="H48" s="11" t="n"/>
      <c r="I48" s="12">
        <f>IFERROR(XLOOKUP(E48,Measure_ID,tbl_Measure_Cout),"")</f>
        <v/>
      </c>
      <c r="J48" s="12">
        <f>IFERROR(XLOOKUP(E48,Measure_ID,tbl_Measure_Efficacite),"")</f>
        <v/>
      </c>
      <c r="K48" s="12">
        <f>IF(AND(ISNUMBER(C48),ISNUMBER(J48)),
C48*(1-J48/100),"")</f>
        <v/>
      </c>
      <c r="L48" s="11" t="n"/>
    </row>
    <row r="49">
      <c r="A49" s="11" t="n"/>
      <c r="B49" s="11" t="n"/>
      <c r="C49" s="11" t="n"/>
      <c r="D49" s="11" t="n"/>
      <c r="E49" s="11" t="n"/>
      <c r="F49" s="12">
        <f>IFERROR(XLOOKUP(E49,Measure_ID,tbl_Measure_AnnexA),"")</f>
        <v/>
      </c>
      <c r="G49" s="11" t="n"/>
      <c r="H49" s="11" t="n"/>
      <c r="I49" s="12">
        <f>IFERROR(XLOOKUP(E49,Measure_ID,tbl_Measure_Cout),"")</f>
        <v/>
      </c>
      <c r="J49" s="12">
        <f>IFERROR(XLOOKUP(E49,Measure_ID,tbl_Measure_Efficacite),"")</f>
        <v/>
      </c>
      <c r="K49" s="12">
        <f>IF(AND(ISNUMBER(C49),ISNUMBER(J49)),
C49*(1-J49/100),"")</f>
        <v/>
      </c>
      <c r="L49" s="11" t="n"/>
    </row>
    <row r="50">
      <c r="A50" s="11" t="n"/>
      <c r="B50" s="11" t="n"/>
      <c r="C50" s="11" t="n"/>
      <c r="D50" s="11" t="n"/>
      <c r="E50" s="11" t="n"/>
      <c r="F50" s="12">
        <f>IFERROR(XLOOKUP(E50,Measure_ID,tbl_Measure_AnnexA),"")</f>
        <v/>
      </c>
      <c r="G50" s="11" t="n"/>
      <c r="H50" s="11" t="n"/>
      <c r="I50" s="12">
        <f>IFERROR(XLOOKUP(E50,Measure_ID,tbl_Measure_Cout),"")</f>
        <v/>
      </c>
      <c r="J50" s="12">
        <f>IFERROR(XLOOKUP(E50,Measure_ID,tbl_Measure_Efficacite),"")</f>
        <v/>
      </c>
      <c r="K50" s="12">
        <f>IF(AND(ISNUMBER(C50),ISNUMBER(J50)),
C50*(1-J50/100),"")</f>
        <v/>
      </c>
      <c r="L50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dataValidations count="5">
    <dataValidation sqref="C2:C100" showDropDown="0" showInputMessage="1" showErrorMessage="1" allowBlank="1" errorTitle="Erreur de validation" error="Valeur non autorisée pour Niveau initial de risque" promptTitle="Aide à la saisie" prompt="Sélectionnez Niveau initial de risque" type="list">
      <formula1>=Gravite</formula1>
    </dataValidation>
    <dataValidation sqref="D2:D100" showDropDown="0" showInputMessage="1" showErrorMessage="1" allowBlank="1" errorTitle="Erreur de validation" error="Valeur non autorisée pour Option de traitement du risque" promptTitle="Aide à la saisie" prompt="Sélectionnez Option de traitement du risque" type="list">
      <formula1>"Réduire,Éviter,Transférer,Accepter"</formula1>
    </dataValidation>
    <dataValidation sqref="E2:E100" showDropDown="0" showInputMessage="1" showErrorMessage="1" allowBlank="1" errorTitle="Erreur de validation" error="Valeur non autorisée pour Mesure de sécurité du catalogue ISO 27001" promptTitle="Aide à la saisie" prompt="Sélectionnez Mesure de sécurité du catalogue ISO 27001" type="list">
      <formula1>=Measure_ID</formula1>
    </dataValidation>
    <dataValidation sqref="G2:G100" showDropDown="0" showInputMessage="1" showErrorMessage="1" allowBlank="1" errorTitle="Erreur de validation" error="Valeur non autorisée pour Responsable de la mise en œuvre" promptTitle="Aide à la saisie" prompt="Sélectionnez Responsable de la mise en œuvre" type="list">
      <formula1>=Stakeholder_ID</formula1>
    </dataValidation>
    <dataValidation sqref="L2:L100" showDropDown="0" showInputMessage="1" showErrorMessage="1" allowBlank="1" errorTitle="Erreur de validation" error="Valeur non autorisée pour Statut d'avancement de la mesure" promptTitle="Aide à la saisie" prompt="Sélectionnez Statut d'avancement de la mesure" type="list">
      <formula1>"Planifiée,En cours,Terminée,Reportée,Annulée"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ID</t>
        </is>
      </c>
      <c r="B1" s="10" t="inlineStr">
        <is>
          <t>Date_Detection</t>
        </is>
      </c>
      <c r="C1" s="10" t="inlineStr">
        <is>
          <t>Date_Reponse</t>
        </is>
      </c>
      <c r="D1" s="10" t="inlineStr">
        <is>
          <t>Temps_Detection</t>
        </is>
      </c>
      <c r="E1" s="10" t="inlineStr">
        <is>
          <t>Temps_Reponse</t>
        </is>
      </c>
      <c r="F1" s="10" t="inlineStr">
        <is>
          <t>Temps_Resolution</t>
        </is>
      </c>
      <c r="G1" s="10" t="inlineStr">
        <is>
          <t>Statut</t>
        </is>
      </c>
      <c r="H1" s="10" t="inlineStr">
        <is>
          <t>Gravite</t>
        </is>
      </c>
    </row>
    <row r="2">
      <c r="A2" t="inlineStr">
        <is>
          <t>INC001</t>
        </is>
      </c>
      <c r="B2" t="inlineStr">
        <is>
          <t>2024-01-15 09:00</t>
        </is>
      </c>
      <c r="C2" t="inlineStr">
        <is>
          <t>2024-01-15 09:30</t>
        </is>
      </c>
      <c r="D2" t="n">
        <v>6</v>
      </c>
      <c r="E2" t="n">
        <v>0.5</v>
      </c>
      <c r="F2" t="n">
        <v>48</v>
      </c>
      <c r="G2" t="inlineStr">
        <is>
          <t>Résolu</t>
        </is>
      </c>
      <c r="H2" t="inlineStr">
        <is>
          <t>Moyen</t>
        </is>
      </c>
    </row>
    <row r="3">
      <c r="A3" t="inlineStr">
        <is>
          <t>INC002</t>
        </is>
      </c>
      <c r="B3" t="inlineStr">
        <is>
          <t>2024-01-20 14:00</t>
        </is>
      </c>
      <c r="C3" t="inlineStr">
        <is>
          <t>2024-01-20 14:15</t>
        </is>
      </c>
      <c r="D3" t="n">
        <v>12</v>
      </c>
      <c r="E3" t="n">
        <v>0.25</v>
      </c>
      <c r="F3" t="n">
        <v>24</v>
      </c>
      <c r="G3" t="inlineStr">
        <is>
          <t>Résolu</t>
        </is>
      </c>
      <c r="H3" t="inlineStr">
        <is>
          <t>Élevé</t>
        </is>
      </c>
    </row>
    <row r="4">
      <c r="A4" t="inlineStr">
        <is>
          <t>INC003</t>
        </is>
      </c>
      <c r="B4" t="inlineStr">
        <is>
          <t>2024-02-01 08:30</t>
        </is>
      </c>
      <c r="C4" t="inlineStr">
        <is>
          <t>2024-02-01 09:00</t>
        </is>
      </c>
      <c r="D4" t="n">
        <v>18</v>
      </c>
      <c r="E4" t="n">
        <v>0.5</v>
      </c>
      <c r="F4" t="n">
        <v>72</v>
      </c>
      <c r="G4" t="inlineStr">
        <is>
          <t>Résolu</t>
        </is>
      </c>
      <c r="H4" t="inlineStr">
        <is>
          <t>Critique</t>
        </is>
      </c>
    </row>
    <row r="5">
      <c r="A5" t="inlineStr">
        <is>
          <t>INC004</t>
        </is>
      </c>
      <c r="B5" t="inlineStr">
        <is>
          <t>2024-02-10 16:00</t>
        </is>
      </c>
      <c r="C5" t="inlineStr">
        <is>
          <t>2024-02-10 16:45</t>
        </is>
      </c>
      <c r="D5" t="n">
        <v>24</v>
      </c>
      <c r="E5" t="n">
        <v>0.75</v>
      </c>
      <c r="F5" t="n">
        <v>96</v>
      </c>
      <c r="G5" t="inlineStr">
        <is>
          <t>En cours</t>
        </is>
      </c>
      <c r="H5" t="inlineStr">
        <is>
          <t>Faible</t>
        </is>
      </c>
    </row>
    <row r="6">
      <c r="A6" t="inlineStr">
        <is>
          <t>INC005</t>
        </is>
      </c>
      <c r="B6" t="inlineStr">
        <is>
          <t>2024-02-15 10:15</t>
        </is>
      </c>
      <c r="C6" t="inlineStr">
        <is>
          <t>2024-02-15 10:30</t>
        </is>
      </c>
      <c r="D6" t="n">
        <v>8</v>
      </c>
      <c r="E6" t="n">
        <v>0.25</v>
      </c>
      <c r="F6" t="n">
        <v>36</v>
      </c>
      <c r="G6" t="inlineStr">
        <is>
          <t>Résolu</t>
        </is>
      </c>
      <c r="H6" t="inlineStr">
        <is>
          <t>Moyen</t>
        </is>
      </c>
    </row>
    <row r="7">
      <c r="A7" t="inlineStr">
        <is>
          <t>INC006</t>
        </is>
      </c>
      <c r="B7" t="inlineStr">
        <is>
          <t>2024-03-01 13:45</t>
        </is>
      </c>
      <c r="C7" t="inlineStr">
        <is>
          <t>2024-03-01 14:30</t>
        </is>
      </c>
      <c r="D7" t="n">
        <v>30</v>
      </c>
      <c r="E7" t="n">
        <v>0.75</v>
      </c>
      <c r="F7" t="n">
        <v>120</v>
      </c>
      <c r="G7" t="inlineStr">
        <is>
          <t>En cours</t>
        </is>
      </c>
      <c r="H7" t="inlineStr">
        <is>
          <t>Critique</t>
        </is>
      </c>
    </row>
    <row r="8">
      <c r="A8" t="inlineStr">
        <is>
          <t>INC007</t>
        </is>
      </c>
      <c r="B8" t="inlineStr">
        <is>
          <t>2024-03-05 11:20</t>
        </is>
      </c>
      <c r="C8" t="inlineStr">
        <is>
          <t>2024-03-05 11:35</t>
        </is>
      </c>
      <c r="D8" t="n">
        <v>15</v>
      </c>
      <c r="E8" t="n">
        <v>0.25</v>
      </c>
      <c r="F8" t="n">
        <v>48</v>
      </c>
      <c r="G8" t="inlineStr">
        <is>
          <t>Résolu</t>
        </is>
      </c>
      <c r="H8" t="inlineStr">
        <is>
          <t>Élevé</t>
        </is>
      </c>
    </row>
    <row r="9">
      <c r="A9" t="inlineStr">
        <is>
          <t>INC008</t>
        </is>
      </c>
      <c r="B9" t="inlineStr">
        <is>
          <t>2024-03-10 07:30</t>
        </is>
      </c>
      <c r="C9" t="inlineStr">
        <is>
          <t>2024-03-10 08:00</t>
        </is>
      </c>
      <c r="D9" t="n">
        <v>20</v>
      </c>
      <c r="E9" t="n">
        <v>0.5</v>
      </c>
      <c r="F9" t="n">
        <v>60</v>
      </c>
      <c r="G9" t="inlineStr">
        <is>
          <t>Résolu</t>
        </is>
      </c>
      <c r="H9" t="inlineStr">
        <is>
          <t>Moyen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📊 SYNTHÈSE EXÉCUTIVE - ANALYSE DES RISQUES</t>
        </is>
      </c>
    </row>
    <row r="3">
      <c r="A3" s="14" t="inlineStr">
        <is>
          <t>⚡ INDICATEURS VELOCITY</t>
        </is>
      </c>
    </row>
    <row r="4">
      <c r="A4" s="15" t="inlineStr">
        <is>
          <t>KPI</t>
        </is>
      </c>
      <c r="B4" s="15" t="inlineStr">
        <is>
          <t>Valeur Actuelle</t>
        </is>
      </c>
      <c r="C4" s="15" t="inlineStr">
        <is>
          <t>Cible</t>
        </is>
      </c>
      <c r="D4" s="15" t="inlineStr">
        <is>
          <t>Performance</t>
        </is>
      </c>
      <c r="E4" s="15" t="inlineStr">
        <is>
          <t>Tendance</t>
        </is>
      </c>
    </row>
    <row r="5">
      <c r="A5" t="inlineStr">
        <is>
          <t>Temps détection (h)</t>
        </is>
      </c>
      <c r="B5">
        <f>AVERAGE(Incidents[Temps_Detection])</f>
        <v/>
      </c>
      <c r="C5" t="inlineStr">
        <is>
          <t>24</t>
        </is>
      </c>
      <c r="D5">
        <f>IF(B5&lt;=C5,"✅ Conforme","⚠️ À améliorer")</f>
        <v/>
      </c>
      <c r="E5" t="inlineStr">
        <is>
          <t>📊</t>
        </is>
      </c>
    </row>
    <row r="6">
      <c r="A6" t="inlineStr">
        <is>
          <t>Temps réponse (h)</t>
        </is>
      </c>
      <c r="B6">
        <f>AVERAGE(Incidents[Temps_Reponse])</f>
        <v/>
      </c>
      <c r="C6" t="inlineStr">
        <is>
          <t>4</t>
        </is>
      </c>
      <c r="D6">
        <f>IF(B6&lt;=C6,"✅ Conforme","❌ Non conforme")</f>
        <v/>
      </c>
      <c r="E6" t="inlineStr">
        <is>
          <t>📊</t>
        </is>
      </c>
    </row>
    <row r="7">
      <c r="A7" t="inlineStr">
        <is>
          <t>% résolution &lt; 72h</t>
        </is>
      </c>
      <c r="B7">
        <f>COUNTIFS(Incidents[Temps_Resolution],"&lt;72")/COUNTA(Incidents[ID])*100</f>
        <v/>
      </c>
      <c r="C7" t="inlineStr">
        <is>
          <t>90</t>
        </is>
      </c>
      <c r="D7">
        <f>IF(B7&gt;=C7,"✅ Conforme","⚠️ À améliorer")</f>
        <v/>
      </c>
      <c r="E7" t="inlineStr">
        <is>
          <t>📊</t>
        </is>
      </c>
    </row>
    <row r="9">
      <c r="A9" s="16" t="inlineStr">
        <is>
          <t>🛡️ INDICATEURS PREPAREDNESS</t>
        </is>
      </c>
    </row>
    <row r="10">
      <c r="A10" s="17" t="inlineStr">
        <is>
          <t>KPI</t>
        </is>
      </c>
      <c r="B10" s="17" t="inlineStr">
        <is>
          <t>Valeur Actuelle</t>
        </is>
      </c>
      <c r="C10" s="17" t="inlineStr">
        <is>
          <t>Cible</t>
        </is>
      </c>
      <c r="D10" s="17" t="inlineStr">
        <is>
          <t>Performance</t>
        </is>
      </c>
      <c r="E10" s="17" t="inlineStr">
        <is>
          <t>Tendance</t>
        </is>
      </c>
    </row>
    <row r="11">
      <c r="A11" t="inlineStr">
        <is>
          <t>% actifs couverts</t>
        </is>
      </c>
      <c r="B11">
        <f>COUNTIFS(Atelier1_Socle[Score_Risque],"&gt;0")/COUNTA(Atelier1_Socle[ID_Actif])*100</f>
        <v/>
      </c>
      <c r="C11" t="inlineStr">
        <is>
          <t>95</t>
        </is>
      </c>
      <c r="D11">
        <f>IF(B11&gt;=C11,"✅ Conforme","⚠️ À améliorer")</f>
        <v/>
      </c>
      <c r="E11" t="inlineStr">
        <is>
          <t>📈</t>
        </is>
      </c>
    </row>
    <row r="12">
      <c r="A12" t="inlineStr">
        <is>
          <t>% mesures implémentées</t>
        </is>
      </c>
      <c r="B12">
        <f>COUNTIFS(Atelier5_Traitement[Statut_Mise_en_Œuvre],"Terminée")/COUNTA(Atelier5_Traitement[ID_Risque])*100</f>
        <v/>
      </c>
      <c r="C12" t="inlineStr">
        <is>
          <t>80</t>
        </is>
      </c>
      <c r="D12">
        <f>IF(B12&gt;=C12,"✅ Conforme","⚠️ À améliorer")</f>
        <v/>
      </c>
      <c r="E12" t="inlineStr">
        <is>
          <t>📈</t>
        </is>
      </c>
    </row>
    <row r="13">
      <c r="A13" t="inlineStr">
        <is>
          <t>Maturité globale</t>
        </is>
      </c>
      <c r="B13">
        <f>AVERAGE(Atelier4_Operationnels[Niveau_Risque_Final])</f>
        <v/>
      </c>
      <c r="C13" t="inlineStr">
        <is>
          <t>3</t>
        </is>
      </c>
      <c r="D13">
        <f>IF(B13&gt;=C13,"✅ Conforme","⚠️ À améliorer")</f>
        <v/>
      </c>
      <c r="E13" t="inlineStr">
        <is>
          <t>📈</t>
        </is>
      </c>
    </row>
    <row r="15">
      <c r="A15" s="18" t="inlineStr">
        <is>
          <t>🎯 INDICATEURS CLÉS</t>
        </is>
      </c>
    </row>
    <row r="16">
      <c r="A16" s="19" t="inlineStr">
        <is>
          <t>Indicateur</t>
        </is>
      </c>
      <c r="B16" s="19" t="inlineStr">
        <is>
          <t>Valeur</t>
        </is>
      </c>
      <c r="C16" s="19" t="inlineStr">
        <is>
          <t>Statut</t>
        </is>
      </c>
      <c r="D16" s="19" t="inlineStr">
        <is>
          <t>Tendance</t>
        </is>
      </c>
    </row>
    <row r="17">
      <c r="A17" t="inlineStr">
        <is>
          <t>Nombre d'actifs analysés</t>
        </is>
      </c>
      <c r="B17">
        <f>COUNTA(Atelier1_Socle[ID_Actif])</f>
        <v/>
      </c>
      <c r="C17" t="inlineStr">
        <is>
          <t>En cours</t>
        </is>
      </c>
      <c r="D17" t="inlineStr">
        <is>
          <t>↗️</t>
        </is>
      </c>
    </row>
    <row r="18">
      <c r="A18" t="inlineStr">
        <is>
          <t>Sources de risque identifiées</t>
        </is>
      </c>
      <c r="B18">
        <f>COUNTA(Atelier2_Sources[ID_Source])</f>
        <v/>
      </c>
      <c r="C18" t="inlineStr">
        <is>
          <t>Complété</t>
        </is>
      </c>
      <c r="D18" t="inlineStr">
        <is>
          <t>→</t>
        </is>
      </c>
    </row>
    <row r="19">
      <c r="A19" t="inlineStr">
        <is>
          <t>Scénarios évalués</t>
        </is>
      </c>
      <c r="B19">
        <f>COUNTA(Atelier3_Scenarios[ID_Scénario])</f>
        <v/>
      </c>
      <c r="C19" t="inlineStr">
        <is>
          <t>En cours</t>
        </is>
      </c>
      <c r="D19" t="inlineStr">
        <is>
          <t>↗️</t>
        </is>
      </c>
    </row>
    <row r="20">
      <c r="A20" t="inlineStr">
        <is>
          <t>Mesures planifiées</t>
        </is>
      </c>
      <c r="B20">
        <f>COUNTA(Atelier5_Traitement[ID_Risque])</f>
        <v/>
      </c>
      <c r="C20" t="inlineStr">
        <is>
          <t>Planifié</t>
        </is>
      </c>
      <c r="D20" t="inlineStr">
        <is>
          <t>↗️</t>
        </is>
      </c>
    </row>
  </sheetData>
  <mergeCells count="1"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2025-06-14T20:39:41Z</dcterms:created>
  <dcterms:modified xsi:type="dcterms:W3CDTF">2025-06-14T20:39:41Z</dcterms:modified>
</cp:coreProperties>
</file>