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osh/Desktop/Macbook Working Files/Git Repos/630-SOUTHWEST-SCHEDULING/Prescriptive_Analytics/"/>
    </mc:Choice>
  </mc:AlternateContent>
  <xr:revisionPtr revIDLastSave="0" documentId="13_ncr:1_{07B8EF4E-45CB-F742-BA26-5495C2CB34CA}" xr6:coauthVersionLast="47" xr6:coauthVersionMax="47" xr10:uidLastSave="{00000000-0000-0000-0000-000000000000}"/>
  <bookViews>
    <workbookView xWindow="0" yWindow="760" windowWidth="15420" windowHeight="18880" xr2:uid="{075D1FD5-BF1F-2F45-81E3-46FB0940286A}"/>
  </bookViews>
  <sheets>
    <sheet name="LP Problem" sheetId="2" r:id="rId1"/>
  </sheets>
  <definedNames>
    <definedName name="solver_adj" localSheetId="0" hidden="1">'LP Problem'!$E$23:$E$57</definedName>
    <definedName name="solver_cvg" localSheetId="0" hidden="1">0.0001</definedName>
    <definedName name="solver_drv" localSheetId="0" hidden="1">1</definedName>
    <definedName name="solver_eng" localSheetId="0" hidden="1">2</definedName>
    <definedName name="solver_itr" localSheetId="0" hidden="1">2147483647</definedName>
    <definedName name="solver_lhs1" localSheetId="0" hidden="1">'LP Problem'!$C$11:$C$19</definedName>
    <definedName name="solver_lhs2" localSheetId="0" hidden="1">'LP Problem'!$C$3:$C$7</definedName>
    <definedName name="solver_lhs3" localSheetId="0" hidden="1">'LP Problem'!$C$8</definedName>
    <definedName name="solver_lhs4" localSheetId="0" hidden="1">'LP Problem'!$E$23:$E$57</definedName>
    <definedName name="solver_lhs5" localSheetId="0" hidden="1">'LP Problem'!$E$23:$E$57</definedName>
    <definedName name="solver_lin" localSheetId="0" hidden="1">1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5</definedName>
    <definedName name="solver_opt" localSheetId="0" hidden="1">'LP Problem'!$F$58</definedName>
    <definedName name="solver_pre" localSheetId="0" hidden="1">0.000001</definedName>
    <definedName name="solver_rbv" localSheetId="0" hidden="1">1</definedName>
    <definedName name="solver_rel1" localSheetId="0" hidden="1">3</definedName>
    <definedName name="solver_rel2" localSheetId="0" hidden="1">3</definedName>
    <definedName name="solver_rel3" localSheetId="0" hidden="1">2</definedName>
    <definedName name="solver_rel4" localSheetId="0" hidden="1">4</definedName>
    <definedName name="solver_rel5" localSheetId="0" hidden="1">3</definedName>
    <definedName name="solver_rhs1" localSheetId="0" hidden="1">'LP Problem'!$E$11:$E$19</definedName>
    <definedName name="solver_rhs2" localSheetId="0" hidden="1">'LP Problem'!$E$3:$E$7</definedName>
    <definedName name="solver_rhs3" localSheetId="0" hidden="1">'LP Problem'!$E$8</definedName>
    <definedName name="solver_rhs4" localSheetId="0" hidden="1">"integer"</definedName>
    <definedName name="solver_rhs5" localSheetId="0" hidden="1">'LP Problem'!$G$23:$G$57</definedName>
    <definedName name="solver_rlx" localSheetId="0" hidden="1">1</definedName>
    <definedName name="solver_rsd" localSheetId="0" hidden="1">0</definedName>
    <definedName name="solver_scl" localSheetId="0" hidden="1">2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54" i="2" l="1"/>
  <c r="G55" i="2"/>
  <c r="G56" i="2"/>
  <c r="G57" i="2"/>
  <c r="G53" i="2"/>
  <c r="G47" i="2"/>
  <c r="G48" i="2"/>
  <c r="G49" i="2"/>
  <c r="G50" i="2"/>
  <c r="G51" i="2"/>
  <c r="G52" i="2"/>
  <c r="G46" i="2"/>
  <c r="G39" i="2"/>
  <c r="G40" i="2"/>
  <c r="G41" i="2"/>
  <c r="G42" i="2"/>
  <c r="G43" i="2"/>
  <c r="G44" i="2"/>
  <c r="G45" i="2"/>
  <c r="G38" i="2"/>
  <c r="G31" i="2"/>
  <c r="G32" i="2"/>
  <c r="G33" i="2"/>
  <c r="G34" i="2"/>
  <c r="G35" i="2"/>
  <c r="G36" i="2"/>
  <c r="G37" i="2"/>
  <c r="G30" i="2"/>
  <c r="G24" i="2"/>
  <c r="G25" i="2"/>
  <c r="G26" i="2"/>
  <c r="G27" i="2"/>
  <c r="G28" i="2"/>
  <c r="G29" i="2"/>
  <c r="G23" i="2"/>
  <c r="C8" i="2"/>
  <c r="C20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23" i="2"/>
  <c r="E12" i="2"/>
  <c r="E13" i="2"/>
  <c r="E14" i="2"/>
  <c r="E15" i="2"/>
  <c r="E16" i="2"/>
  <c r="E17" i="2"/>
  <c r="E18" i="2"/>
  <c r="E19" i="2"/>
  <c r="E11" i="2"/>
  <c r="E4" i="2"/>
  <c r="E5" i="2"/>
  <c r="E6" i="2"/>
  <c r="E7" i="2"/>
  <c r="E3" i="2"/>
  <c r="H53" i="2"/>
  <c r="H46" i="2"/>
  <c r="H38" i="2"/>
  <c r="H30" i="2"/>
  <c r="H23" i="2"/>
  <c r="E20" i="2" l="1"/>
  <c r="E8" i="2"/>
  <c r="F58" i="2"/>
</calcChain>
</file>

<file path=xl/sharedStrings.xml><?xml version="1.0" encoding="utf-8"?>
<sst xmlns="http://schemas.openxmlformats.org/spreadsheetml/2006/main" count="114" uniqueCount="28">
  <si>
    <t>IATA Code</t>
  </si>
  <si>
    <t>BWI</t>
  </si>
  <si>
    <t>MDW</t>
  </si>
  <si>
    <t>DAL</t>
  </si>
  <si>
    <t>DEN</t>
  </si>
  <si>
    <t>LAS</t>
  </si>
  <si>
    <t>LAX</t>
  </si>
  <si>
    <t>OKC</t>
  </si>
  <si>
    <t>SAN</t>
  </si>
  <si>
    <t>SEA</t>
  </si>
  <si>
    <t>LGA</t>
  </si>
  <si>
    <t>CHS</t>
  </si>
  <si>
    <t>DCA</t>
  </si>
  <si>
    <t>HNL</t>
  </si>
  <si>
    <t>MIA</t>
  </si>
  <si>
    <t>Origin Airport</t>
  </si>
  <si>
    <t>Destination Airport</t>
  </si>
  <si>
    <t>2025 Predicted Avg Departure Delay (Minutes)</t>
  </si>
  <si>
    <t>Predicted Supply</t>
  </si>
  <si>
    <t>Predicted Demand</t>
  </si>
  <si>
    <t>Decision Variable</t>
  </si>
  <si>
    <t>Sign</t>
  </si>
  <si>
    <t>Assigned Amount</t>
  </si>
  <si>
    <t>&gt;=</t>
  </si>
  <si>
    <t>Total Delay from Route</t>
  </si>
  <si>
    <t>Grand Total Delay (obj is to minimize)</t>
  </si>
  <si>
    <t>Flight Assignment Mix Minimum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</si>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</sst>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Aptos Display"/>
    </font>
    <font>
      <b/>
      <sz val="12"/>
      <color theme="1"/>
      <name val="Aptos Display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2" fillId="5" borderId="0" xfId="0" applyFont="1" applyFill="1"/>
    <xf numFmtId="0" fontId="2" fillId="0" borderId="0" xfId="0" applyFont="1" applyAlignment="1">
      <alignment wrapText="1"/>
    </xf>
    <xf numFmtId="0" fontId="2" fillId="0" borderId="0" xfId="0" applyFont="1"/>
    <xf numFmtId="0" fontId="1" fillId="3" borderId="0" xfId="0" applyFont="1" applyFill="1"/>
    <xf numFmtId="0" fontId="2" fillId="5" borderId="0" xfId="0" applyFont="1" applyFill="1" applyAlignment="1">
      <alignment wrapText="1"/>
    </xf>
    <xf numFmtId="0" fontId="1" fillId="4" borderId="0" xfId="0" applyFont="1" applyFill="1" applyAlignment="1">
      <alignment wrapText="1"/>
    </xf>
    <xf numFmtId="0" fontId="1" fillId="4" borderId="0" xfId="0" applyFont="1" applyFill="1"/>
    <xf numFmtId="0" fontId="2" fillId="6" borderId="0" xfId="0" applyFont="1" applyFill="1"/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1" fillId="3" borderId="1" xfId="0" applyFont="1" applyFill="1" applyBorder="1"/>
    <xf numFmtId="0" fontId="2" fillId="2" borderId="0" xfId="0" applyFont="1" applyFill="1"/>
    <xf numFmtId="0" fontId="1" fillId="4" borderId="1" xfId="0" applyFont="1" applyFill="1" applyBorder="1" applyAlignment="1">
      <alignment wrapText="1"/>
    </xf>
    <xf numFmtId="0" fontId="1" fillId="4" borderId="1" xfId="0" applyFont="1" applyFill="1" applyBorder="1"/>
    <xf numFmtId="0" fontId="1" fillId="0" borderId="0" xfId="0" applyFont="1" applyBorder="1" applyAlignment="1">
      <alignment wrapText="1"/>
    </xf>
    <xf numFmtId="0" fontId="2" fillId="0" borderId="0" xfId="0" applyFont="1" applyBorder="1"/>
    <xf numFmtId="0" fontId="2" fillId="0" borderId="0" xfId="0" applyFont="1" applyFill="1" applyBorder="1"/>
    <xf numFmtId="0" fontId="1" fillId="0" borderId="2" xfId="0" applyFont="1" applyBorder="1" applyAlignment="1">
      <alignment wrapText="1"/>
    </xf>
    <xf numFmtId="0" fontId="1" fillId="0" borderId="2" xfId="0" applyFont="1" applyBorder="1"/>
    <xf numFmtId="0" fontId="1" fillId="3" borderId="2" xfId="0" applyFont="1" applyFill="1" applyBorder="1"/>
    <xf numFmtId="0" fontId="1" fillId="4" borderId="2" xfId="0" applyFont="1" applyFill="1" applyBorder="1"/>
    <xf numFmtId="0" fontId="1" fillId="0" borderId="0" xfId="0" applyFont="1" applyFill="1" applyBorder="1" applyAlignment="1">
      <alignment wrapText="1"/>
    </xf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27013EAB-77AF-7C41-BCB8-4B8FB2D27263}">
  <we:reference id="wa104381701" version="1.0.0.4" store="en-US" storeType="OMEX"/>
  <we:alternateReferences>
    <we:reference id="wa104381701" version="1.0.0.4" store="" storeType="OMEX"/>
  </we:alternateReferences>
  <we:properties/>
  <we:bindings/>
  <we:snapshot xmlns:r="http://schemas.openxmlformats.org/officeDocument/2006/relationships"/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632CE-1216-274E-9D05-AAD93719E69F}">
  <dimension ref="B2:H58"/>
  <sheetViews>
    <sheetView tabSelected="1" workbookViewId="0">
      <selection activeCell="F6" sqref="F6"/>
    </sheetView>
  </sheetViews>
  <sheetFormatPr baseColWidth="10" defaultRowHeight="15" x14ac:dyDescent="0.2"/>
  <cols>
    <col min="1" max="1" width="10.83203125" style="2"/>
    <col min="2" max="2" width="9.83203125" style="1" bestFit="1" customWidth="1"/>
    <col min="3" max="3" width="17.1640625" style="2" bestFit="1" customWidth="1"/>
    <col min="4" max="4" width="14.5" style="1" bestFit="1" customWidth="1"/>
    <col min="5" max="5" width="19.1640625" style="2" customWidth="1"/>
    <col min="6" max="6" width="19.83203125" style="2" bestFit="1" customWidth="1"/>
    <col min="7" max="7" width="28.5" style="2" bestFit="1" customWidth="1"/>
    <col min="8" max="16384" width="10.83203125" style="2"/>
  </cols>
  <sheetData>
    <row r="2" spans="2:5" ht="16" x14ac:dyDescent="0.2">
      <c r="B2" s="4" t="s">
        <v>0</v>
      </c>
      <c r="C2" s="5" t="s">
        <v>18</v>
      </c>
      <c r="D2" s="7" t="s">
        <v>21</v>
      </c>
      <c r="E2" s="3" t="s">
        <v>22</v>
      </c>
    </row>
    <row r="3" spans="2:5" ht="16" x14ac:dyDescent="0.2">
      <c r="B3" s="1" t="s">
        <v>1</v>
      </c>
      <c r="C3" s="2">
        <v>375</v>
      </c>
      <c r="D3" s="8" t="s">
        <v>23</v>
      </c>
      <c r="E3" s="9">
        <f>SUMIF($B$23:$B$57, B3, $E$23:$E$57)</f>
        <v>375</v>
      </c>
    </row>
    <row r="4" spans="2:5" ht="16" x14ac:dyDescent="0.2">
      <c r="B4" s="1" t="s">
        <v>2</v>
      </c>
      <c r="C4" s="2">
        <v>800</v>
      </c>
      <c r="D4" s="8" t="s">
        <v>23</v>
      </c>
      <c r="E4" s="9">
        <f t="shared" ref="E4:E7" si="0">SUMIF($B$23:$B$57, B4, $E$23:$E$57)</f>
        <v>800</v>
      </c>
    </row>
    <row r="5" spans="2:5" ht="16" x14ac:dyDescent="0.2">
      <c r="B5" s="1" t="s">
        <v>3</v>
      </c>
      <c r="C5" s="2">
        <v>584</v>
      </c>
      <c r="D5" s="8" t="s">
        <v>23</v>
      </c>
      <c r="E5" s="9">
        <f t="shared" si="0"/>
        <v>584</v>
      </c>
    </row>
    <row r="6" spans="2:5" ht="16" x14ac:dyDescent="0.2">
      <c r="B6" s="1" t="s">
        <v>4</v>
      </c>
      <c r="C6" s="2">
        <v>834</v>
      </c>
      <c r="D6" s="8" t="s">
        <v>23</v>
      </c>
      <c r="E6" s="9">
        <f t="shared" si="0"/>
        <v>834</v>
      </c>
    </row>
    <row r="7" spans="2:5" ht="17" thickBot="1" x14ac:dyDescent="0.25">
      <c r="B7" s="11" t="s">
        <v>5</v>
      </c>
      <c r="C7" s="12">
        <v>771</v>
      </c>
      <c r="D7" s="15" t="s">
        <v>23</v>
      </c>
      <c r="E7" s="16">
        <f t="shared" si="0"/>
        <v>771</v>
      </c>
    </row>
    <row r="8" spans="2:5" ht="17" thickTop="1" x14ac:dyDescent="0.2">
      <c r="B8" s="17"/>
      <c r="C8" s="18">
        <f>SUM(C3:C7)</f>
        <v>3364</v>
      </c>
      <c r="D8" s="24" t="s">
        <v>27</v>
      </c>
      <c r="E8" s="19">
        <f>SUM(E3:E7)</f>
        <v>3364</v>
      </c>
    </row>
    <row r="10" spans="2:5" ht="16" x14ac:dyDescent="0.2">
      <c r="B10" s="4" t="s">
        <v>0</v>
      </c>
      <c r="C10" s="5" t="s">
        <v>19</v>
      </c>
      <c r="D10" s="7" t="s">
        <v>21</v>
      </c>
      <c r="E10" s="3" t="s">
        <v>22</v>
      </c>
    </row>
    <row r="11" spans="2:5" ht="16" x14ac:dyDescent="0.2">
      <c r="B11" s="1" t="s">
        <v>6</v>
      </c>
      <c r="C11" s="2">
        <v>750</v>
      </c>
      <c r="D11" s="8" t="s">
        <v>23</v>
      </c>
      <c r="E11" s="9">
        <f>SUMIF($C$23:$C$57, B11, $E$23:$E$57)</f>
        <v>750</v>
      </c>
    </row>
    <row r="12" spans="2:5" ht="16" x14ac:dyDescent="0.2">
      <c r="B12" s="1" t="s">
        <v>7</v>
      </c>
      <c r="C12" s="2">
        <v>248</v>
      </c>
      <c r="D12" s="8" t="s">
        <v>23</v>
      </c>
      <c r="E12" s="9">
        <f t="shared" ref="E12:E19" si="1">SUMIF($C$23:$C$57, B12, $E$23:$E$57)</f>
        <v>336</v>
      </c>
    </row>
    <row r="13" spans="2:5" ht="16" x14ac:dyDescent="0.2">
      <c r="B13" s="1" t="s">
        <v>8</v>
      </c>
      <c r="C13" s="2">
        <v>855</v>
      </c>
      <c r="D13" s="8" t="s">
        <v>23</v>
      </c>
      <c r="E13" s="9">
        <f t="shared" si="1"/>
        <v>636</v>
      </c>
    </row>
    <row r="14" spans="2:5" ht="16" x14ac:dyDescent="0.2">
      <c r="B14" s="1" t="s">
        <v>9</v>
      </c>
      <c r="C14" s="2">
        <v>347</v>
      </c>
      <c r="D14" s="8" t="s">
        <v>23</v>
      </c>
      <c r="E14" s="9">
        <f t="shared" si="1"/>
        <v>336</v>
      </c>
    </row>
    <row r="15" spans="2:5" ht="16" x14ac:dyDescent="0.2">
      <c r="B15" s="1" t="s">
        <v>10</v>
      </c>
      <c r="C15" s="2">
        <v>402</v>
      </c>
      <c r="D15" s="8" t="s">
        <v>23</v>
      </c>
      <c r="E15" s="9">
        <f t="shared" si="1"/>
        <v>402</v>
      </c>
    </row>
    <row r="16" spans="2:5" ht="16" x14ac:dyDescent="0.2">
      <c r="B16" s="1" t="s">
        <v>11</v>
      </c>
      <c r="C16" s="2">
        <v>207</v>
      </c>
      <c r="D16" s="8" t="s">
        <v>23</v>
      </c>
      <c r="E16" s="9">
        <f t="shared" si="1"/>
        <v>259</v>
      </c>
    </row>
    <row r="17" spans="2:8" ht="16" x14ac:dyDescent="0.2">
      <c r="B17" s="1" t="s">
        <v>12</v>
      </c>
      <c r="C17" s="2">
        <v>309</v>
      </c>
      <c r="D17" s="8" t="s">
        <v>23</v>
      </c>
      <c r="E17" s="9">
        <f t="shared" si="1"/>
        <v>309</v>
      </c>
    </row>
    <row r="18" spans="2:8" ht="16" x14ac:dyDescent="0.2">
      <c r="B18" s="1" t="s">
        <v>13</v>
      </c>
      <c r="C18" s="2">
        <v>60</v>
      </c>
      <c r="D18" s="8" t="s">
        <v>23</v>
      </c>
      <c r="E18" s="9">
        <f t="shared" si="1"/>
        <v>77</v>
      </c>
    </row>
    <row r="19" spans="2:8" ht="17" thickBot="1" x14ac:dyDescent="0.25">
      <c r="B19" s="11" t="s">
        <v>14</v>
      </c>
      <c r="C19" s="12">
        <v>205</v>
      </c>
      <c r="D19" s="15" t="s">
        <v>23</v>
      </c>
      <c r="E19" s="16">
        <f t="shared" si="1"/>
        <v>259</v>
      </c>
    </row>
    <row r="20" spans="2:8" ht="16" thickTop="1" x14ac:dyDescent="0.2">
      <c r="C20" s="5">
        <f>SUM(C11:C19)</f>
        <v>3383</v>
      </c>
      <c r="E20" s="5">
        <f>SUM(E11:E19)</f>
        <v>3364</v>
      </c>
    </row>
    <row r="22" spans="2:8" ht="48" x14ac:dyDescent="0.2">
      <c r="B22" s="4" t="s">
        <v>15</v>
      </c>
      <c r="C22" s="5" t="s">
        <v>16</v>
      </c>
      <c r="D22" s="4" t="s">
        <v>17</v>
      </c>
      <c r="E22" s="10" t="s">
        <v>20</v>
      </c>
      <c r="F22" s="5" t="s">
        <v>24</v>
      </c>
      <c r="G22" s="3" t="s">
        <v>26</v>
      </c>
      <c r="H22" s="3">
        <v>0.1</v>
      </c>
    </row>
    <row r="23" spans="2:8" ht="16" x14ac:dyDescent="0.2">
      <c r="B23" s="1" t="s">
        <v>1</v>
      </c>
      <c r="C23" s="2" t="s">
        <v>11</v>
      </c>
      <c r="D23" s="1">
        <v>16.010000000000002</v>
      </c>
      <c r="E23" s="6">
        <v>38</v>
      </c>
      <c r="F23" s="2">
        <f>E23*D23</f>
        <v>608.38000000000011</v>
      </c>
      <c r="G23" s="9">
        <f>ROUND($H$22*$C$3,0)</f>
        <v>38</v>
      </c>
      <c r="H23" s="2" t="str">
        <f ca="1">_xlfn.FORMULATEXT(G23)</f>
        <v>=ROUND($H$22*$C$3,0)</v>
      </c>
    </row>
    <row r="24" spans="2:8" ht="16" x14ac:dyDescent="0.2">
      <c r="B24" s="1" t="s">
        <v>1</v>
      </c>
      <c r="C24" s="2" t="s">
        <v>6</v>
      </c>
      <c r="D24" s="1">
        <v>32.58</v>
      </c>
      <c r="E24" s="6">
        <v>38</v>
      </c>
      <c r="F24" s="2">
        <f t="shared" ref="F24:F57" si="2">E24*D24</f>
        <v>1238.04</v>
      </c>
      <c r="G24" s="9">
        <f t="shared" ref="G24:G30" si="3">ROUND($H$22*$C$3,0)</f>
        <v>38</v>
      </c>
    </row>
    <row r="25" spans="2:8" ht="16" x14ac:dyDescent="0.2">
      <c r="B25" s="1" t="s">
        <v>1</v>
      </c>
      <c r="C25" s="2" t="s">
        <v>10</v>
      </c>
      <c r="D25" s="1">
        <v>26.64</v>
      </c>
      <c r="E25" s="6">
        <v>38</v>
      </c>
      <c r="F25" s="2">
        <f t="shared" si="2"/>
        <v>1012.32</v>
      </c>
      <c r="G25" s="9">
        <f t="shared" si="3"/>
        <v>38</v>
      </c>
    </row>
    <row r="26" spans="2:8" ht="16" x14ac:dyDescent="0.2">
      <c r="B26" s="1" t="s">
        <v>1</v>
      </c>
      <c r="C26" s="2" t="s">
        <v>14</v>
      </c>
      <c r="D26" s="1">
        <v>25.15</v>
      </c>
      <c r="E26" s="6">
        <v>38</v>
      </c>
      <c r="F26" s="2">
        <f t="shared" si="2"/>
        <v>955.69999999999993</v>
      </c>
      <c r="G26" s="9">
        <f t="shared" si="3"/>
        <v>38</v>
      </c>
    </row>
    <row r="27" spans="2:8" ht="16" x14ac:dyDescent="0.2">
      <c r="B27" s="1" t="s">
        <v>1</v>
      </c>
      <c r="C27" s="2" t="s">
        <v>7</v>
      </c>
      <c r="D27" s="1">
        <v>20.170000000000002</v>
      </c>
      <c r="E27" s="6">
        <v>38</v>
      </c>
      <c r="F27" s="2">
        <f t="shared" si="2"/>
        <v>766.46</v>
      </c>
      <c r="G27" s="9">
        <f t="shared" si="3"/>
        <v>38</v>
      </c>
    </row>
    <row r="28" spans="2:8" ht="16" x14ac:dyDescent="0.2">
      <c r="B28" s="1" t="s">
        <v>1</v>
      </c>
      <c r="C28" s="2" t="s">
        <v>8</v>
      </c>
      <c r="D28" s="1">
        <v>12.9</v>
      </c>
      <c r="E28" s="6">
        <v>147</v>
      </c>
      <c r="F28" s="2">
        <f t="shared" si="2"/>
        <v>1896.3</v>
      </c>
      <c r="G28" s="9">
        <f t="shared" si="3"/>
        <v>38</v>
      </c>
    </row>
    <row r="29" spans="2:8" ht="16" x14ac:dyDescent="0.2">
      <c r="B29" s="20" t="s">
        <v>1</v>
      </c>
      <c r="C29" s="21" t="s">
        <v>9</v>
      </c>
      <c r="D29" s="20">
        <v>19.75</v>
      </c>
      <c r="E29" s="22">
        <v>38</v>
      </c>
      <c r="F29" s="21">
        <f t="shared" si="2"/>
        <v>750.5</v>
      </c>
      <c r="G29" s="23">
        <f t="shared" si="3"/>
        <v>38</v>
      </c>
    </row>
    <row r="30" spans="2:8" ht="16" x14ac:dyDescent="0.2">
      <c r="B30" s="1" t="s">
        <v>2</v>
      </c>
      <c r="C30" s="2" t="s">
        <v>11</v>
      </c>
      <c r="D30" s="1">
        <v>17.71</v>
      </c>
      <c r="E30" s="6">
        <v>80</v>
      </c>
      <c r="F30" s="2">
        <f t="shared" si="2"/>
        <v>1416.8000000000002</v>
      </c>
      <c r="G30" s="9">
        <f>ROUND($H$22*$C$4,0)</f>
        <v>80</v>
      </c>
      <c r="H30" s="2" t="str">
        <f ca="1">_xlfn.FORMULATEXT(G30)</f>
        <v>=ROUND($H$22*$C$4,0)</v>
      </c>
    </row>
    <row r="31" spans="2:8" ht="16" x14ac:dyDescent="0.2">
      <c r="B31" s="1" t="s">
        <v>2</v>
      </c>
      <c r="C31" s="2" t="s">
        <v>12</v>
      </c>
      <c r="D31" s="1">
        <v>16.690000000000001</v>
      </c>
      <c r="E31" s="6">
        <v>131</v>
      </c>
      <c r="F31" s="2">
        <f t="shared" si="2"/>
        <v>2186.3900000000003</v>
      </c>
      <c r="G31" s="9">
        <f t="shared" ref="G31:G38" si="4">ROUND($H$22*$C$4,0)</f>
        <v>80</v>
      </c>
    </row>
    <row r="32" spans="2:8" ht="16" x14ac:dyDescent="0.2">
      <c r="B32" s="1" t="s">
        <v>2</v>
      </c>
      <c r="C32" s="2" t="s">
        <v>6</v>
      </c>
      <c r="D32" s="1">
        <v>23.56</v>
      </c>
      <c r="E32" s="6">
        <v>80</v>
      </c>
      <c r="F32" s="2">
        <f t="shared" si="2"/>
        <v>1884.8</v>
      </c>
      <c r="G32" s="9">
        <f t="shared" si="4"/>
        <v>80</v>
      </c>
    </row>
    <row r="33" spans="2:8" ht="16" x14ac:dyDescent="0.2">
      <c r="B33" s="1" t="s">
        <v>2</v>
      </c>
      <c r="C33" s="2" t="s">
        <v>10</v>
      </c>
      <c r="D33" s="1">
        <v>15.33</v>
      </c>
      <c r="E33" s="6">
        <v>80</v>
      </c>
      <c r="F33" s="2">
        <f t="shared" si="2"/>
        <v>1226.4000000000001</v>
      </c>
      <c r="G33" s="9">
        <f t="shared" si="4"/>
        <v>80</v>
      </c>
    </row>
    <row r="34" spans="2:8" ht="16" x14ac:dyDescent="0.2">
      <c r="B34" s="1" t="s">
        <v>2</v>
      </c>
      <c r="C34" s="2" t="s">
        <v>14</v>
      </c>
      <c r="D34" s="1">
        <v>19.41</v>
      </c>
      <c r="E34" s="6">
        <v>80</v>
      </c>
      <c r="F34" s="2">
        <f t="shared" si="2"/>
        <v>1552.8</v>
      </c>
      <c r="G34" s="9">
        <f t="shared" si="4"/>
        <v>80</v>
      </c>
    </row>
    <row r="35" spans="2:8" ht="16" x14ac:dyDescent="0.2">
      <c r="B35" s="1" t="s">
        <v>2</v>
      </c>
      <c r="C35" s="2" t="s">
        <v>7</v>
      </c>
      <c r="D35" s="1">
        <v>27.19</v>
      </c>
      <c r="E35" s="6">
        <v>80</v>
      </c>
      <c r="F35" s="2">
        <f t="shared" si="2"/>
        <v>2175.2000000000003</v>
      </c>
      <c r="G35" s="9">
        <f t="shared" si="4"/>
        <v>80</v>
      </c>
    </row>
    <row r="36" spans="2:8" ht="16" x14ac:dyDescent="0.2">
      <c r="B36" s="1" t="s">
        <v>2</v>
      </c>
      <c r="C36" s="2" t="s">
        <v>8</v>
      </c>
      <c r="D36" s="1">
        <v>21.68</v>
      </c>
      <c r="E36" s="6">
        <v>189</v>
      </c>
      <c r="F36" s="2">
        <f t="shared" si="2"/>
        <v>4097.5199999999995</v>
      </c>
      <c r="G36" s="9">
        <f t="shared" si="4"/>
        <v>80</v>
      </c>
    </row>
    <row r="37" spans="2:8" ht="16" x14ac:dyDescent="0.2">
      <c r="B37" s="20" t="s">
        <v>2</v>
      </c>
      <c r="C37" s="21" t="s">
        <v>9</v>
      </c>
      <c r="D37" s="20">
        <v>22.74</v>
      </c>
      <c r="E37" s="22">
        <v>80</v>
      </c>
      <c r="F37" s="21">
        <f t="shared" si="2"/>
        <v>1819.1999999999998</v>
      </c>
      <c r="G37" s="23">
        <f t="shared" si="4"/>
        <v>80</v>
      </c>
    </row>
    <row r="38" spans="2:8" ht="16" x14ac:dyDescent="0.2">
      <c r="B38" s="1" t="s">
        <v>3</v>
      </c>
      <c r="C38" s="2" t="s">
        <v>11</v>
      </c>
      <c r="D38" s="1">
        <v>15.92</v>
      </c>
      <c r="E38" s="6">
        <v>58</v>
      </c>
      <c r="F38" s="2">
        <f t="shared" si="2"/>
        <v>923.36</v>
      </c>
      <c r="G38" s="9">
        <f>ROUND($H$22*$C$5,0)</f>
        <v>58</v>
      </c>
      <c r="H38" s="2" t="str">
        <f ca="1">_xlfn.FORMULATEXT(G38)</f>
        <v>=ROUND($H$22*$C$5,0)</v>
      </c>
    </row>
    <row r="39" spans="2:8" ht="16" x14ac:dyDescent="0.2">
      <c r="B39" s="1" t="s">
        <v>3</v>
      </c>
      <c r="C39" s="2" t="s">
        <v>12</v>
      </c>
      <c r="D39" s="1">
        <v>17.59</v>
      </c>
      <c r="E39" s="6">
        <v>178</v>
      </c>
      <c r="F39" s="2">
        <f t="shared" si="2"/>
        <v>3131.02</v>
      </c>
      <c r="G39" s="9">
        <f t="shared" ref="G39:G46" si="5">ROUND($H$22*$C$5,0)</f>
        <v>58</v>
      </c>
    </row>
    <row r="40" spans="2:8" ht="16" x14ac:dyDescent="0.2">
      <c r="B40" s="1" t="s">
        <v>3</v>
      </c>
      <c r="C40" s="2" t="s">
        <v>6</v>
      </c>
      <c r="D40" s="1">
        <v>22.98</v>
      </c>
      <c r="E40" s="6">
        <v>58</v>
      </c>
      <c r="F40" s="2">
        <f t="shared" si="2"/>
        <v>1332.84</v>
      </c>
      <c r="G40" s="9">
        <f t="shared" si="5"/>
        <v>58</v>
      </c>
    </row>
    <row r="41" spans="2:8" ht="16" x14ac:dyDescent="0.2">
      <c r="B41" s="1" t="s">
        <v>3</v>
      </c>
      <c r="C41" s="2" t="s">
        <v>10</v>
      </c>
      <c r="D41" s="1">
        <v>20.68</v>
      </c>
      <c r="E41" s="6">
        <v>58</v>
      </c>
      <c r="F41" s="2">
        <f t="shared" si="2"/>
        <v>1199.44</v>
      </c>
      <c r="G41" s="9">
        <f t="shared" si="5"/>
        <v>58</v>
      </c>
    </row>
    <row r="42" spans="2:8" ht="16" x14ac:dyDescent="0.2">
      <c r="B42" s="1" t="s">
        <v>3</v>
      </c>
      <c r="C42" s="2" t="s">
        <v>14</v>
      </c>
      <c r="D42" s="1">
        <v>27.04</v>
      </c>
      <c r="E42" s="6">
        <v>58</v>
      </c>
      <c r="F42" s="2">
        <f t="shared" si="2"/>
        <v>1568.32</v>
      </c>
      <c r="G42" s="9">
        <f t="shared" si="5"/>
        <v>58</v>
      </c>
    </row>
    <row r="43" spans="2:8" ht="16" x14ac:dyDescent="0.2">
      <c r="B43" s="1" t="s">
        <v>3</v>
      </c>
      <c r="C43" s="2" t="s">
        <v>7</v>
      </c>
      <c r="D43" s="1">
        <v>24.75</v>
      </c>
      <c r="E43" s="6">
        <v>58</v>
      </c>
      <c r="F43" s="2">
        <f t="shared" si="2"/>
        <v>1435.5</v>
      </c>
      <c r="G43" s="9">
        <f t="shared" si="5"/>
        <v>58</v>
      </c>
    </row>
    <row r="44" spans="2:8" ht="16" x14ac:dyDescent="0.2">
      <c r="B44" s="1" t="s">
        <v>3</v>
      </c>
      <c r="C44" s="2" t="s">
        <v>8</v>
      </c>
      <c r="D44" s="1">
        <v>18.84</v>
      </c>
      <c r="E44" s="6">
        <v>58</v>
      </c>
      <c r="F44" s="2">
        <f t="shared" si="2"/>
        <v>1092.72</v>
      </c>
      <c r="G44" s="9">
        <f t="shared" si="5"/>
        <v>58</v>
      </c>
    </row>
    <row r="45" spans="2:8" ht="16" x14ac:dyDescent="0.2">
      <c r="B45" s="20" t="s">
        <v>3</v>
      </c>
      <c r="C45" s="21" t="s">
        <v>9</v>
      </c>
      <c r="D45" s="20">
        <v>19.760000000000002</v>
      </c>
      <c r="E45" s="22">
        <v>58</v>
      </c>
      <c r="F45" s="21">
        <f t="shared" si="2"/>
        <v>1146.0800000000002</v>
      </c>
      <c r="G45" s="23">
        <f t="shared" si="5"/>
        <v>58</v>
      </c>
    </row>
    <row r="46" spans="2:8" ht="16" x14ac:dyDescent="0.2">
      <c r="B46" s="1" t="s">
        <v>4</v>
      </c>
      <c r="C46" s="2" t="s">
        <v>11</v>
      </c>
      <c r="D46" s="1">
        <v>14.9</v>
      </c>
      <c r="E46" s="6">
        <v>83</v>
      </c>
      <c r="F46" s="2">
        <f t="shared" si="2"/>
        <v>1236.7</v>
      </c>
      <c r="G46" s="9">
        <f>ROUND($H$22*$C$6,0)</f>
        <v>83</v>
      </c>
      <c r="H46" s="2" t="str">
        <f ca="1">_xlfn.FORMULATEXT(G46)</f>
        <v>=ROUND($H$22*$C$6,0)</v>
      </c>
    </row>
    <row r="47" spans="2:8" ht="16" x14ac:dyDescent="0.2">
      <c r="B47" s="1" t="s">
        <v>4</v>
      </c>
      <c r="C47" s="2" t="s">
        <v>6</v>
      </c>
      <c r="D47" s="1">
        <v>23.05</v>
      </c>
      <c r="E47" s="6">
        <v>111</v>
      </c>
      <c r="F47" s="2">
        <f t="shared" si="2"/>
        <v>2558.5500000000002</v>
      </c>
      <c r="G47" s="9">
        <f t="shared" ref="G47:G53" si="6">ROUND($H$22*$C$6,0)</f>
        <v>83</v>
      </c>
    </row>
    <row r="48" spans="2:8" ht="16" x14ac:dyDescent="0.2">
      <c r="B48" s="1" t="s">
        <v>4</v>
      </c>
      <c r="C48" s="2" t="s">
        <v>10</v>
      </c>
      <c r="D48" s="1">
        <v>32.35</v>
      </c>
      <c r="E48" s="6">
        <v>226</v>
      </c>
      <c r="F48" s="2">
        <f t="shared" si="2"/>
        <v>7311.1</v>
      </c>
      <c r="G48" s="9">
        <f t="shared" si="6"/>
        <v>83</v>
      </c>
    </row>
    <row r="49" spans="2:8" ht="16" x14ac:dyDescent="0.2">
      <c r="B49" s="1" t="s">
        <v>4</v>
      </c>
      <c r="C49" s="2" t="s">
        <v>14</v>
      </c>
      <c r="D49" s="1">
        <v>25.13</v>
      </c>
      <c r="E49" s="6">
        <v>83</v>
      </c>
      <c r="F49" s="2">
        <f t="shared" si="2"/>
        <v>2085.79</v>
      </c>
      <c r="G49" s="9">
        <f t="shared" si="6"/>
        <v>83</v>
      </c>
    </row>
    <row r="50" spans="2:8" ht="16" x14ac:dyDescent="0.2">
      <c r="B50" s="1" t="s">
        <v>4</v>
      </c>
      <c r="C50" s="2" t="s">
        <v>7</v>
      </c>
      <c r="D50" s="1">
        <v>24.25</v>
      </c>
      <c r="E50" s="6">
        <v>83</v>
      </c>
      <c r="F50" s="2">
        <f t="shared" si="2"/>
        <v>2012.75</v>
      </c>
      <c r="G50" s="9">
        <f t="shared" si="6"/>
        <v>83</v>
      </c>
    </row>
    <row r="51" spans="2:8" ht="16" x14ac:dyDescent="0.2">
      <c r="B51" s="1" t="s">
        <v>4</v>
      </c>
      <c r="C51" s="2" t="s">
        <v>8</v>
      </c>
      <c r="D51" s="1">
        <v>21.75</v>
      </c>
      <c r="E51" s="6">
        <v>165</v>
      </c>
      <c r="F51" s="2">
        <f t="shared" si="2"/>
        <v>3588.75</v>
      </c>
      <c r="G51" s="9">
        <f t="shared" si="6"/>
        <v>83</v>
      </c>
    </row>
    <row r="52" spans="2:8" ht="16" x14ac:dyDescent="0.2">
      <c r="B52" s="20" t="s">
        <v>4</v>
      </c>
      <c r="C52" s="21" t="s">
        <v>9</v>
      </c>
      <c r="D52" s="20">
        <v>22.48</v>
      </c>
      <c r="E52" s="22">
        <v>83</v>
      </c>
      <c r="F52" s="21">
        <f t="shared" si="2"/>
        <v>1865.8400000000001</v>
      </c>
      <c r="G52" s="23">
        <f t="shared" si="6"/>
        <v>83</v>
      </c>
    </row>
    <row r="53" spans="2:8" ht="16" x14ac:dyDescent="0.2">
      <c r="B53" s="1" t="s">
        <v>5</v>
      </c>
      <c r="C53" s="2" t="s">
        <v>13</v>
      </c>
      <c r="D53" s="1">
        <v>15.47</v>
      </c>
      <c r="E53" s="6">
        <v>77</v>
      </c>
      <c r="F53" s="2">
        <f t="shared" si="2"/>
        <v>1191.19</v>
      </c>
      <c r="G53" s="9">
        <f>ROUND($H$22*$C$7,0)</f>
        <v>77</v>
      </c>
      <c r="H53" s="2" t="str">
        <f ca="1">_xlfn.FORMULATEXT(G53)</f>
        <v>=ROUND($H$22*$C$7,0)</v>
      </c>
    </row>
    <row r="54" spans="2:8" ht="16" x14ac:dyDescent="0.2">
      <c r="B54" s="1" t="s">
        <v>5</v>
      </c>
      <c r="C54" s="2" t="s">
        <v>6</v>
      </c>
      <c r="D54" s="1">
        <v>22.2</v>
      </c>
      <c r="E54" s="6">
        <v>463</v>
      </c>
      <c r="F54" s="2">
        <f t="shared" si="2"/>
        <v>10278.6</v>
      </c>
      <c r="G54" s="9">
        <f t="shared" ref="G54:G57" si="7">ROUND($H$22*$C$7,0)</f>
        <v>77</v>
      </c>
    </row>
    <row r="55" spans="2:8" ht="16" x14ac:dyDescent="0.2">
      <c r="B55" s="1" t="s">
        <v>5</v>
      </c>
      <c r="C55" s="2" t="s">
        <v>7</v>
      </c>
      <c r="D55" s="1">
        <v>17.39</v>
      </c>
      <c r="E55" s="6">
        <v>77</v>
      </c>
      <c r="F55" s="2">
        <f t="shared" si="2"/>
        <v>1339.03</v>
      </c>
      <c r="G55" s="9">
        <f t="shared" si="7"/>
        <v>77</v>
      </c>
    </row>
    <row r="56" spans="2:8" ht="16" x14ac:dyDescent="0.2">
      <c r="B56" s="1" t="s">
        <v>5</v>
      </c>
      <c r="C56" s="2" t="s">
        <v>8</v>
      </c>
      <c r="D56" s="1">
        <v>15.96</v>
      </c>
      <c r="E56" s="6">
        <v>77</v>
      </c>
      <c r="F56" s="2">
        <f t="shared" si="2"/>
        <v>1228.92</v>
      </c>
      <c r="G56" s="9">
        <f t="shared" si="7"/>
        <v>77</v>
      </c>
    </row>
    <row r="57" spans="2:8" ht="17" thickBot="1" x14ac:dyDescent="0.25">
      <c r="B57" s="11" t="s">
        <v>5</v>
      </c>
      <c r="C57" s="12" t="s">
        <v>9</v>
      </c>
      <c r="D57" s="11">
        <v>20.54</v>
      </c>
      <c r="E57" s="13">
        <v>77</v>
      </c>
      <c r="F57" s="12">
        <f t="shared" si="2"/>
        <v>1581.58</v>
      </c>
      <c r="G57" s="9">
        <f t="shared" si="7"/>
        <v>77</v>
      </c>
    </row>
    <row r="58" spans="2:8" ht="33" thickTop="1" x14ac:dyDescent="0.2">
      <c r="E58" s="25" t="s">
        <v>25</v>
      </c>
      <c r="F58" s="14">
        <f>SUM(F23:F57)</f>
        <v>71694.89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LP Problem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Cabal</dc:creator>
  <cp:lastModifiedBy>Cabal , Joshua</cp:lastModifiedBy>
  <dcterms:created xsi:type="dcterms:W3CDTF">2024-08-27T03:16:31Z</dcterms:created>
  <dcterms:modified xsi:type="dcterms:W3CDTF">2024-12-05T17:18:32Z</dcterms:modified>
</cp:coreProperties>
</file>