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USER\Downloads\DA\CP\"/>
    </mc:Choice>
  </mc:AlternateContent>
  <xr:revisionPtr revIDLastSave="0" documentId="13_ncr:1_{48689541-3C35-4913-BE48-738479DD3AD7}" xr6:coauthVersionLast="43" xr6:coauthVersionMax="45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Sales &amp; Profit By Countries" sheetId="19" r:id="rId1"/>
    <sheet name="Sales In Segments" sheetId="7" r:id="rId2"/>
    <sheet name="Profit In Different Countries" sheetId="26" r:id="rId3"/>
    <sheet name="Products Vs Unit Sold" sheetId="8" r:id="rId4"/>
    <sheet name="Sales Trend Of Each Product" sheetId="24" r:id="rId5"/>
    <sheet name="Stats Analysis On Discount" sheetId="32" r:id="rId6"/>
    <sheet name="Stats Analysis By Month" sheetId="36" r:id="rId7"/>
    <sheet name="Stats Analysics Of Units Sold" sheetId="44" r:id="rId8"/>
    <sheet name="Analysis Of Dataset" sheetId="6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10" i="6" l="1"/>
  <c r="G710" i="6"/>
  <c r="H710" i="6"/>
  <c r="I710" i="6"/>
  <c r="J710" i="6"/>
  <c r="K710" i="6"/>
  <c r="L710" i="6"/>
  <c r="E710" i="6"/>
  <c r="F709" i="6"/>
  <c r="G709" i="6"/>
  <c r="H709" i="6"/>
  <c r="I709" i="6"/>
  <c r="J709" i="6"/>
  <c r="K709" i="6"/>
  <c r="L709" i="6"/>
  <c r="E709" i="6"/>
  <c r="F708" i="6"/>
  <c r="G708" i="6"/>
  <c r="H708" i="6"/>
  <c r="I708" i="6"/>
  <c r="J708" i="6"/>
  <c r="K708" i="6"/>
  <c r="L708" i="6"/>
  <c r="E708" i="6"/>
  <c r="F707" i="6"/>
  <c r="G707" i="6"/>
  <c r="H707" i="6"/>
  <c r="I707" i="6"/>
  <c r="J707" i="6"/>
  <c r="K707" i="6"/>
  <c r="L707" i="6"/>
  <c r="E707" i="6"/>
  <c r="F706" i="6"/>
  <c r="G706" i="6"/>
  <c r="H706" i="6"/>
  <c r="I706" i="6"/>
  <c r="J706" i="6"/>
  <c r="K706" i="6"/>
  <c r="L706" i="6"/>
  <c r="E706" i="6"/>
  <c r="F705" i="6"/>
  <c r="G705" i="6"/>
  <c r="H705" i="6"/>
  <c r="I705" i="6"/>
  <c r="J705" i="6"/>
  <c r="K705" i="6"/>
  <c r="L705" i="6"/>
  <c r="E705" i="6"/>
  <c r="F704" i="6"/>
  <c r="G704" i="6"/>
  <c r="H704" i="6"/>
  <c r="I704" i="6"/>
  <c r="J704" i="6"/>
  <c r="K704" i="6"/>
  <c r="L704" i="6"/>
  <c r="E704" i="6"/>
</calcChain>
</file>

<file path=xl/sharedStrings.xml><?xml version="1.0" encoding="utf-8"?>
<sst xmlns="http://schemas.openxmlformats.org/spreadsheetml/2006/main" count="4355" uniqueCount="91">
  <si>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</si>
  <si>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</si>
  <si>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</si>
  <si>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</si>
  <si>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</si>
  <si>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</si>
  <si>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</si>
  <si>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</si>
  <si>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</si>
  <si>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</si>
  <si>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</si>
  <si>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</si>
  <si>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</si>
  <si>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</si>
  <si>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</si>
  <si>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</si>
  <si>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</si>
  <si>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</si>
  <si>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</si>
  <si>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</si>
  <si>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</si>
  <si>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</si>
  <si>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</si>
  <si>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</si>
  <si>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</si>
  <si>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</si>
  <si>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</si>
  <si>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</si>
  <si>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</si>
  <si>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</si>
  <si>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</si>
  <si>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</si>
  <si>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</si>
  <si>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</si>
  <si>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</si>
  <si>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</si>
  <si>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</si>
  <si>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</si>
  <si>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</si>
  <si>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</si>
  <si>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</si>
  <si>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</si>
  <si>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</si>
  <si>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</si>
  <si>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</si>
  <si>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</si>
  <si>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</si>
  <si>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</si>
  <si>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</si>
  <si>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</si>
  <si>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Column Labels</t>
  </si>
  <si>
    <t>Grand Total</t>
  </si>
  <si>
    <t>Row Labels</t>
  </si>
  <si>
    <t>Countries</t>
  </si>
  <si>
    <t>Sales%</t>
  </si>
  <si>
    <t>Profit%</t>
  </si>
  <si>
    <t>Sales and Profit By Countries</t>
  </si>
  <si>
    <t>Sales In Segments In Different Countries</t>
  </si>
  <si>
    <t>Sum of Units Sold</t>
  </si>
  <si>
    <t>Products V/s Unit Sold</t>
  </si>
  <si>
    <t>Total</t>
  </si>
  <si>
    <t>Mean</t>
  </si>
  <si>
    <t>Profit Percentage of Diffirent Segment In Different Countries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</si>
  <si>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</si>
  <si>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</si>
  <si>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</si>
  <si>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</si>
  <si>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</si>
  <si>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</si>
  <si>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</si>
  <si>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</si>
  <si>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</si>
  <si>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</si>
  <si>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</si>
  <si>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Average of Units Sold</t>
  </si>
  <si>
    <t>Units Of Products Sold By Discount</t>
  </si>
  <si>
    <t>Count of Units Sold</t>
  </si>
  <si>
    <t>700</t>
  </si>
  <si>
    <t>TOTAL</t>
  </si>
  <si>
    <t>AVERAGE</t>
  </si>
  <si>
    <t>MEDIAN</t>
  </si>
  <si>
    <t>MODE</t>
  </si>
  <si>
    <t>STDEVA.</t>
  </si>
  <si>
    <t>COUNT</t>
  </si>
  <si>
    <t>MAX</t>
  </si>
  <si>
    <t>Analysis Of Dataset</t>
  </si>
  <si>
    <t>Max of Units Sold</t>
  </si>
  <si>
    <t>Min of Units Sold</t>
  </si>
  <si>
    <t>StdDev of Units Sold</t>
  </si>
  <si>
    <t>Products</t>
  </si>
  <si>
    <t>Statistical Analysis On Basis Of Units Sold Of All The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</si>
</sst>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0" fillId="0" borderId="1" xfId="0" applyBorder="1"/>
    <xf numFmtId="0" fontId="4" fillId="0" borderId="1" xfId="0" applyFont="1" applyBorder="1"/>
    <xf numFmtId="1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1" fillId="0" borderId="0" xfId="0" applyNumberFormat="1" applyFont="1"/>
    <xf numFmtId="44" fontId="1" fillId="0" borderId="0" xfId="0" applyNumberFormat="1" applyFont="1"/>
    <xf numFmtId="0" fontId="4" fillId="0" borderId="0" xfId="0" applyFont="1" applyBorder="1"/>
    <xf numFmtId="44" fontId="0" fillId="0" borderId="0" xfId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49" fontId="4" fillId="0" borderId="0" xfId="1" applyNumberFormat="1" applyFont="1" applyBorder="1"/>
    <xf numFmtId="44" fontId="5" fillId="0" borderId="0" xfId="1" applyFont="1" applyBorder="1"/>
    <xf numFmtId="44" fontId="6" fillId="0" borderId="0" xfId="1" applyFont="1" applyBorder="1"/>
    <xf numFmtId="44" fontId="0" fillId="0" borderId="1" xfId="1" applyFont="1" applyBorder="1"/>
    <xf numFmtId="39" fontId="0" fillId="0" borderId="1" xfId="1" applyNumberFormat="1" applyFont="1" applyBorder="1"/>
    <xf numFmtId="44" fontId="4" fillId="0" borderId="1" xfId="1" applyFont="1" applyBorder="1"/>
    <xf numFmtId="39" fontId="4" fillId="0" borderId="1" xfId="1" applyNumberFormat="1" applyFont="1" applyBorder="1"/>
    <xf numFmtId="1" fontId="0" fillId="0" borderId="1" xfId="0" pivotButton="1" applyNumberFormat="1" applyBorder="1"/>
    <xf numFmtId="1" fontId="4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4" formatCode="0.00%"/>
    </dxf>
    <dxf>
      <numFmt numFmtId="4" formatCode="#,##0.00"/>
    </dxf>
    <dxf>
      <numFmt numFmtId="4" formatCode="#,##0.00"/>
    </dxf>
    <dxf>
      <numFmt numFmtId="14" formatCode="0.00%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- Copy.xlsx]Sales &amp; Profit By Countries!PivotTable10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&amp; Profit By Countries'!$B$3</c:f>
              <c:strCache>
                <c:ptCount val="1"/>
                <c:pt idx="0">
                  <c:v>Sales%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F9-4876-A71F-FE050312B8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F9-4876-A71F-FE050312B8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F9-4876-A71F-FE050312B8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F9-4876-A71F-FE050312B8F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F9-4876-A71F-FE050312B8F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&amp; Profit By Countries'!$A$4:$A$9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&amp; Profit By Countries'!$B$4:$B$9</c:f>
              <c:numCache>
                <c:formatCode>0.00%</c:formatCode>
                <c:ptCount val="5"/>
                <c:pt idx="0">
                  <c:v>0.20962199908022336</c:v>
                </c:pt>
                <c:pt idx="1">
                  <c:v>0.20512861910322819</c:v>
                </c:pt>
                <c:pt idx="2">
                  <c:v>0.19797914084384322</c:v>
                </c:pt>
                <c:pt idx="3">
                  <c:v>0.17645073788693746</c:v>
                </c:pt>
                <c:pt idx="4">
                  <c:v>0.21081950308576766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B-471A-A988-A35F6001A86F}"/>
            </c:ext>
          </c:extLst>
        </c:ser>
        <c:ser>
          <c:idx val="1"/>
          <c:order val="1"/>
          <c:tx>
            <c:strRef>
              <c:f>'Sales &amp; Profit By Countries'!$C$3</c:f>
              <c:strCache>
                <c:ptCount val="1"/>
                <c:pt idx="0">
                  <c:v>Profit%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F9-4876-A71F-FE050312B8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F9-4876-A71F-FE050312B8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F9-4876-A71F-FE050312B8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F9-4876-A71F-FE050312B8F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1F9-4876-A71F-FE050312B8F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&amp; Profit By Countries'!$A$4:$A$9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&amp; Profit By Countries'!$C$4:$C$9</c:f>
              <c:numCache>
                <c:formatCode>0.00%</c:formatCode>
                <c:ptCount val="5"/>
                <c:pt idx="0">
                  <c:v>0.20890796053369062</c:v>
                </c:pt>
                <c:pt idx="1">
                  <c:v>0.22381244334774966</c:v>
                </c:pt>
                <c:pt idx="2">
                  <c:v>0.21785566972576681</c:v>
                </c:pt>
                <c:pt idx="3">
                  <c:v>0.1721069227604583</c:v>
                </c:pt>
                <c:pt idx="4">
                  <c:v>0.17731700363233457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B-471A-A988-A35F6001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- Copy.xlsx]Sales In Segments!PivotTable1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'Sales In Segments'!$B$3:$B$4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In Segments'!$A$5:$A$10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In Segments'!$B$5:$B$10</c:f>
              <c:numCache>
                <c:formatCode>0.00%</c:formatCode>
                <c:ptCount val="5"/>
                <c:pt idx="0">
                  <c:v>4.1369429694789297E-3</c:v>
                </c:pt>
                <c:pt idx="1">
                  <c:v>3.1340166625618976E-3</c:v>
                </c:pt>
                <c:pt idx="2">
                  <c:v>2.8336243745660304E-3</c:v>
                </c:pt>
                <c:pt idx="3">
                  <c:v>1.9741117240337212E-3</c:v>
                </c:pt>
                <c:pt idx="4">
                  <c:v>3.08721845822198E-3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1-4DC4-AA34-017BF4B2E038}"/>
            </c:ext>
          </c:extLst>
        </c:ser>
        <c:ser>
          <c:idx val="1"/>
          <c:order val="1"/>
          <c:tx>
            <c:strRef>
              <c:f>'Sales In Segments'!$C$3:$C$4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In Segments'!$A$5:$A$10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In Segments'!$C$5:$C$10</c:f>
              <c:numCache>
                <c:formatCode>0.00%</c:formatCode>
                <c:ptCount val="5"/>
                <c:pt idx="0">
                  <c:v>3.3417107839258532E-2</c:v>
                </c:pt>
                <c:pt idx="1">
                  <c:v>3.2771921451971706E-2</c:v>
                </c:pt>
                <c:pt idx="2">
                  <c:v>3.4422234331723492E-2</c:v>
                </c:pt>
                <c:pt idx="3">
                  <c:v>2.7928772700740141E-2</c:v>
                </c:pt>
                <c:pt idx="4">
                  <c:v>3.6643971540206259E-2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1-4DC4-AA34-017BF4B2E038}"/>
            </c:ext>
          </c:extLst>
        </c:ser>
        <c:ser>
          <c:idx val="2"/>
          <c:order val="2"/>
          <c:tx>
            <c:strRef>
              <c:f>'Sales In Segments'!$D$3:$D$4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In Segments'!$A$5:$A$10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In Segments'!$D$5:$D$10</c:f>
              <c:numCache>
                <c:formatCode>0.00%</c:formatCode>
                <c:ptCount val="5"/>
                <c:pt idx="0">
                  <c:v>9.0470535786517994E-2</c:v>
                </c:pt>
                <c:pt idx="1">
                  <c:v>0.1021490401536074</c:v>
                </c:pt>
                <c:pt idx="2">
                  <c:v>9.6464650980335784E-2</c:v>
                </c:pt>
                <c:pt idx="3">
                  <c:v>8.2471998495340579E-2</c:v>
                </c:pt>
                <c:pt idx="4">
                  <c:v>7.0672989539601133E-2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1-4DC4-AA34-017BF4B2E038}"/>
            </c:ext>
          </c:extLst>
        </c:ser>
        <c:ser>
          <c:idx val="3"/>
          <c:order val="3"/>
          <c:tx>
            <c:strRef>
              <c:f>'Sales In Segments'!$E$3:$E$4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In Segments'!$A$5:$A$10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In Segments'!$E$5:$E$10</c:f>
              <c:numCache>
                <c:formatCode>0.00%</c:formatCode>
                <c:ptCount val="5"/>
                <c:pt idx="0">
                  <c:v>4.2973945874919721E-3</c:v>
                </c:pt>
                <c:pt idx="1">
                  <c:v>5.0014345905489976E-3</c:v>
                </c:pt>
                <c:pt idx="2">
                  <c:v>2.5381454861543558E-3</c:v>
                </c:pt>
                <c:pt idx="3">
                  <c:v>4.3051639242734025E-3</c:v>
                </c:pt>
                <c:pt idx="4">
                  <c:v>3.9198196018057222E-3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41-4DC4-AA34-017BF4B2E038}"/>
            </c:ext>
          </c:extLst>
        </c:ser>
        <c:ser>
          <c:idx val="4"/>
          <c:order val="4"/>
          <c:tx>
            <c:strRef>
              <c:f>'Sales In Segments'!$F$3:$F$4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In Segments'!$A$5:$A$10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In Segments'!$F$5:$F$10</c:f>
              <c:numCache>
                <c:formatCode>0.00%</c:formatCode>
                <c:ptCount val="5"/>
                <c:pt idx="0">
                  <c:v>7.7300017897475967E-2</c:v>
                </c:pt>
                <c:pt idx="1">
                  <c:v>6.2072206244538193E-2</c:v>
                </c:pt>
                <c:pt idx="2">
                  <c:v>6.1720485671063537E-2</c:v>
                </c:pt>
                <c:pt idx="3">
                  <c:v>5.9770691042549701E-2</c:v>
                </c:pt>
                <c:pt idx="4">
                  <c:v>9.6495503945932551E-2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41-4DC4-AA34-017BF4B2E0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3407072"/>
        <c:axId val="406288528"/>
      </c:barChart>
      <c:catAx>
        <c:axId val="4134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88528"/>
        <c:crosses val="autoZero"/>
        <c:auto val="1"/>
        <c:lblAlgn val="ctr"/>
        <c:lblOffset val="100"/>
        <c:noMultiLvlLbl val="0"/>
      </c:catAx>
      <c:valAx>
        <c:axId val="4062885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- Copy.xlsx]Profit In Different Countries!PivotTable1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'Profit In Different Countries'!$B$4:$B$5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In Different Countries'!$A$6:$A$11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'Profit In Different Countries'!$B$6:$B$11</c:f>
              <c:numCache>
                <c:formatCode>0.00%</c:formatCode>
                <c:ptCount val="5"/>
                <c:pt idx="0">
                  <c:v>2.1249228527601614E-2</c:v>
                </c:pt>
                <c:pt idx="1">
                  <c:v>1.6075893597523361E-2</c:v>
                </c:pt>
                <c:pt idx="2">
                  <c:v>1.4642076449144189E-2</c:v>
                </c:pt>
                <c:pt idx="3">
                  <c:v>1.0115608607867106E-2</c:v>
                </c:pt>
                <c:pt idx="4">
                  <c:v>1.5863584895452035E-2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2-4B32-85F0-5626547E3E4F}"/>
            </c:ext>
          </c:extLst>
        </c:ser>
        <c:ser>
          <c:idx val="1"/>
          <c:order val="1"/>
          <c:tx>
            <c:strRef>
              <c:f>'Profit In Different Countries'!$C$4:$C$5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In Different Countries'!$A$6:$A$11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'Profit In Different Countries'!$C$6:$C$11</c:f>
              <c:numCache>
                <c:formatCode>0.00%</c:formatCode>
                <c:ptCount val="5"/>
                <c:pt idx="0">
                  <c:v>-7.1925471474480682E-3</c:v>
                </c:pt>
                <c:pt idx="1">
                  <c:v>-5.6677555651439542E-3</c:v>
                </c:pt>
                <c:pt idx="2">
                  <c:v>-6.0066022496598672E-3</c:v>
                </c:pt>
                <c:pt idx="3">
                  <c:v>-7.1434164129751858E-3</c:v>
                </c:pt>
                <c:pt idx="4">
                  <c:v>-1.0366880942058227E-2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2-4B32-85F0-5626547E3E4F}"/>
            </c:ext>
          </c:extLst>
        </c:ser>
        <c:ser>
          <c:idx val="2"/>
          <c:order val="2"/>
          <c:tx>
            <c:strRef>
              <c:f>'Profit In Different Countries'!$D$4:$D$5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In Different Countries'!$A$6:$A$11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'Profit In Different Countries'!$D$6:$D$11</c:f>
              <c:numCache>
                <c:formatCode>0.00%</c:formatCode>
                <c:ptCount val="5"/>
                <c:pt idx="0">
                  <c:v>0.13368718622131087</c:v>
                </c:pt>
                <c:pt idx="1">
                  <c:v>0.16040978929860694</c:v>
                </c:pt>
                <c:pt idx="2">
                  <c:v>0.1584718316208801</c:v>
                </c:pt>
                <c:pt idx="3">
                  <c:v>0.1207052988514076</c:v>
                </c:pt>
                <c:pt idx="4">
                  <c:v>0.10083349900355112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2-4B32-85F0-5626547E3E4F}"/>
            </c:ext>
          </c:extLst>
        </c:ser>
        <c:ser>
          <c:idx val="3"/>
          <c:order val="3"/>
          <c:tx>
            <c:strRef>
              <c:f>'Profit In Different Countries'!$E$4:$E$5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In Different Countries'!$A$6:$A$11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'Profit In Different Countries'!$E$6:$E$11</c:f>
              <c:numCache>
                <c:formatCode>0.00%</c:formatCode>
                <c:ptCount val="5"/>
                <c:pt idx="0">
                  <c:v>7.8425068088065122E-3</c:v>
                </c:pt>
                <c:pt idx="1">
                  <c:v>9.7398469836652585E-3</c:v>
                </c:pt>
                <c:pt idx="2">
                  <c:v>5.0524597087340875E-3</c:v>
                </c:pt>
                <c:pt idx="3">
                  <c:v>8.9113918123474734E-3</c:v>
                </c:pt>
                <c:pt idx="4">
                  <c:v>7.5277090268785173E-3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2-4B32-85F0-5626547E3E4F}"/>
            </c:ext>
          </c:extLst>
        </c:ser>
        <c:ser>
          <c:idx val="4"/>
          <c:order val="4"/>
          <c:tx>
            <c:strRef>
              <c:f>'Profit In Different Countries'!$F$4:$F$5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In Different Countries'!$A$6:$A$11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'Profit In Different Countries'!$F$6:$F$11</c:f>
              <c:numCache>
                <c:formatCode>0.00%</c:formatCode>
                <c:ptCount val="5"/>
                <c:pt idx="0">
                  <c:v>5.3321586123419695E-2</c:v>
                </c:pt>
                <c:pt idx="1">
                  <c:v>4.3254669033098013E-2</c:v>
                </c:pt>
                <c:pt idx="2">
                  <c:v>4.5695904196668372E-2</c:v>
                </c:pt>
                <c:pt idx="3">
                  <c:v>3.9518039901811311E-2</c:v>
                </c:pt>
                <c:pt idx="4">
                  <c:v>6.3459091648511143E-2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2-4B32-85F0-5626547E3E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92239535"/>
        <c:axId val="378532287"/>
      </c:barChart>
      <c:catAx>
        <c:axId val="3922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32287"/>
        <c:crosses val="autoZero"/>
        <c:auto val="1"/>
        <c:lblAlgn val="ctr"/>
        <c:lblOffset val="100"/>
        <c:noMultiLvlLbl val="0"/>
      </c:catAx>
      <c:valAx>
        <c:axId val="3785322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223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- Copy.xlsx]Products Vs Unit Sold!PivotTable2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'Products Vs Unit Sold'!$B$3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5F-4DEE-ADFE-DAAD33173C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5F-4DEE-ADFE-DAAD33173C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5F-4DEE-ADFE-DAAD33173C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5F-4DEE-ADFE-DAAD33173C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5F-4DEE-ADFE-DAAD33173C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5F-4DEE-ADFE-DAAD33173C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D5F-4DEE-ADFE-DAAD33173C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D5F-4DEE-ADFE-DAAD33173C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D5F-4DEE-ADFE-DAAD33173C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D5F-4DEE-ADFE-DAAD33173C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D5F-4DEE-ADFE-DAAD33173C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D5F-4DEE-ADFE-DAAD33173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'Products Vs Unit Sold'!$A$4:$A$10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'Products Vs Unit Sold'!$B$4:$B$10</c:f>
              <c:numCache>
                <c:formatCode>0.00%</c:formatCode>
                <c:ptCount val="6"/>
                <c:pt idx="0">
                  <c:v>0.13795893786318425</c:v>
                </c:pt>
                <c:pt idx="1">
                  <c:v>0.13043632739566141</c:v>
                </c:pt>
                <c:pt idx="2">
                  <c:v>0.13696675981474607</c:v>
                </c:pt>
                <c:pt idx="3">
                  <c:v>0.30044208327189587</c:v>
                </c:pt>
                <c:pt idx="4">
                  <c:v>0.14427396904972969</c:v>
                </c:pt>
                <c:pt idx="5">
                  <c:v>0.14992192260478271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883-8577-F95A883419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- Copy.xlsx]Sales Trend Of Each Product!PivotTable15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Trend Of Each Product'!$B$5:$B$6</c:f>
              <c:strCache>
                <c:ptCount val="1"/>
                <c:pt idx="0">
                  <c:v>Amarilla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 Of Each Product'!$A$7:$A$31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'Sales Trend Of Each Product'!$B$7:$B$31</c:f>
              <c:numCache>
                <c:formatCode>General</c:formatCode>
                <c:ptCount val="12"/>
                <c:pt idx="0">
                  <c:v>10019.5</c:v>
                </c:pt>
                <c:pt idx="1">
                  <c:v>8475</c:v>
                </c:pt>
                <c:pt idx="2">
                  <c:v>7716</c:v>
                </c:pt>
                <c:pt idx="3">
                  <c:v>10767</c:v>
                </c:pt>
                <c:pt idx="4">
                  <c:v>10237</c:v>
                </c:pt>
                <c:pt idx="5">
                  <c:v>13985</c:v>
                </c:pt>
                <c:pt idx="6">
                  <c:v>11620.5</c:v>
                </c:pt>
                <c:pt idx="7">
                  <c:v>8865</c:v>
                </c:pt>
                <c:pt idx="8">
                  <c:v>15931</c:v>
                </c:pt>
                <c:pt idx="9">
                  <c:v>26656</c:v>
                </c:pt>
                <c:pt idx="10">
                  <c:v>12218</c:v>
                </c:pt>
                <c:pt idx="11">
                  <c:v>18825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8-465E-A7E8-C0C12F98FB77}"/>
            </c:ext>
          </c:extLst>
        </c:ser>
        <c:ser>
          <c:idx val="1"/>
          <c:order val="1"/>
          <c:tx>
            <c:strRef>
              <c:f>'Sales Trend Of Each Product'!$C$5:$C$6</c:f>
              <c:strCache>
                <c:ptCount val="1"/>
                <c:pt idx="0">
                  <c:v>Carretera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'Sales Trend Of Each Product'!$A$7:$A$31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'Sales Trend Of Each Product'!$C$7:$C$31</c:f>
              <c:numCache>
                <c:formatCode>General</c:formatCode>
                <c:ptCount val="12"/>
                <c:pt idx="0">
                  <c:v>6578.5</c:v>
                </c:pt>
                <c:pt idx="1">
                  <c:v>7503</c:v>
                </c:pt>
                <c:pt idx="2">
                  <c:v>6476</c:v>
                </c:pt>
                <c:pt idx="3">
                  <c:v>13590.5</c:v>
                </c:pt>
                <c:pt idx="4">
                  <c:v>4800</c:v>
                </c:pt>
                <c:pt idx="5">
                  <c:v>15055</c:v>
                </c:pt>
                <c:pt idx="6">
                  <c:v>6960</c:v>
                </c:pt>
                <c:pt idx="7">
                  <c:v>7365</c:v>
                </c:pt>
                <c:pt idx="8">
                  <c:v>14250</c:v>
                </c:pt>
                <c:pt idx="9">
                  <c:v>26653</c:v>
                </c:pt>
                <c:pt idx="10">
                  <c:v>17203</c:v>
                </c:pt>
                <c:pt idx="11">
                  <c:v>20412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8-465E-A7E8-C0C12F98FB77}"/>
            </c:ext>
          </c:extLst>
        </c:ser>
        <c:ser>
          <c:idx val="2"/>
          <c:order val="2"/>
          <c:tx>
            <c:strRef>
              <c:f>'Sales Trend Of Each Product'!$D$5:$D$6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'Sales Trend Of Each Product'!$A$7:$A$31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'Sales Trend Of Each Product'!$D$7:$D$31</c:f>
              <c:numCache>
                <c:formatCode>General</c:formatCode>
                <c:ptCount val="12"/>
                <c:pt idx="0">
                  <c:v>7700.5</c:v>
                </c:pt>
                <c:pt idx="1">
                  <c:v>5405</c:v>
                </c:pt>
                <c:pt idx="2">
                  <c:v>8280</c:v>
                </c:pt>
                <c:pt idx="3">
                  <c:v>10055.5</c:v>
                </c:pt>
                <c:pt idx="4">
                  <c:v>8300</c:v>
                </c:pt>
                <c:pt idx="5">
                  <c:v>14069</c:v>
                </c:pt>
                <c:pt idx="6">
                  <c:v>10568</c:v>
                </c:pt>
                <c:pt idx="7">
                  <c:v>6209</c:v>
                </c:pt>
                <c:pt idx="8">
                  <c:v>14446</c:v>
                </c:pt>
                <c:pt idx="9">
                  <c:v>31912</c:v>
                </c:pt>
                <c:pt idx="10">
                  <c:v>18239</c:v>
                </c:pt>
                <c:pt idx="11">
                  <c:v>19014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8-465E-A7E8-C0C12F98FB77}"/>
            </c:ext>
          </c:extLst>
        </c:ser>
        <c:ser>
          <c:idx val="3"/>
          <c:order val="3"/>
          <c:tx>
            <c:strRef>
              <c:f>'Sales Trend Of Each Product'!$E$5:$E$6</c:f>
              <c:strCache>
                <c:ptCount val="1"/>
                <c:pt idx="0">
                  <c:v>Paseo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'Sales Trend Of Each Product'!$A$7:$A$31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'Sales Trend Of Each Product'!$E$7:$E$31</c:f>
              <c:numCache>
                <c:formatCode>General</c:formatCode>
                <c:ptCount val="12"/>
                <c:pt idx="0">
                  <c:v>23598</c:v>
                </c:pt>
                <c:pt idx="1">
                  <c:v>14629</c:v>
                </c:pt>
                <c:pt idx="2">
                  <c:v>16695</c:v>
                </c:pt>
                <c:pt idx="3">
                  <c:v>23653</c:v>
                </c:pt>
                <c:pt idx="4">
                  <c:v>15417</c:v>
                </c:pt>
                <c:pt idx="5">
                  <c:v>25598</c:v>
                </c:pt>
                <c:pt idx="6">
                  <c:v>22637.5</c:v>
                </c:pt>
                <c:pt idx="7">
                  <c:v>18834</c:v>
                </c:pt>
                <c:pt idx="8">
                  <c:v>33206</c:v>
                </c:pt>
                <c:pt idx="9">
                  <c:v>56412</c:v>
                </c:pt>
                <c:pt idx="10">
                  <c:v>34941</c:v>
                </c:pt>
                <c:pt idx="11">
                  <c:v>52619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8-465E-A7E8-C0C12F98FB77}"/>
            </c:ext>
          </c:extLst>
        </c:ser>
        <c:ser>
          <c:idx val="4"/>
          <c:order val="4"/>
          <c:tx>
            <c:strRef>
              <c:f>'Sales Trend Of Each Product'!$F$5:$F$6</c:f>
              <c:strCache>
                <c:ptCount val="1"/>
                <c:pt idx="0">
                  <c:v>Velo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'Sales Trend Of Each Product'!$A$7:$A$31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'Sales Trend Of Each Product'!$F$7:$F$31</c:f>
              <c:numCache>
                <c:formatCode>General</c:formatCode>
                <c:ptCount val="12"/>
                <c:pt idx="0">
                  <c:v>9971.5</c:v>
                </c:pt>
                <c:pt idx="1">
                  <c:v>7893</c:v>
                </c:pt>
                <c:pt idx="2">
                  <c:v>6691</c:v>
                </c:pt>
                <c:pt idx="3">
                  <c:v>11458.5</c:v>
                </c:pt>
                <c:pt idx="4">
                  <c:v>7015</c:v>
                </c:pt>
                <c:pt idx="5">
                  <c:v>16953</c:v>
                </c:pt>
                <c:pt idx="6">
                  <c:v>11253.5</c:v>
                </c:pt>
                <c:pt idx="7">
                  <c:v>9765</c:v>
                </c:pt>
                <c:pt idx="8">
                  <c:v>14525</c:v>
                </c:pt>
                <c:pt idx="9">
                  <c:v>29585</c:v>
                </c:pt>
                <c:pt idx="10">
                  <c:v>17185</c:v>
                </c:pt>
                <c:pt idx="11">
                  <c:v>20129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8-465E-A7E8-C0C12F98FB77}"/>
            </c:ext>
          </c:extLst>
        </c:ser>
        <c:ser>
          <c:idx val="5"/>
          <c:order val="5"/>
          <c:tx>
            <c:strRef>
              <c:f>'Sales Trend Of Each Product'!$G$5:$G$6</c:f>
              <c:strCache>
                <c:ptCount val="1"/>
                <c:pt idx="0">
                  <c:v>VTT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'Sales Trend Of Each Product'!$A$7:$A$31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'Sales Trend Of Each Product'!$G$7:$G$31</c:f>
              <c:numCache>
                <c:formatCode>General</c:formatCode>
                <c:ptCount val="12"/>
                <c:pt idx="0">
                  <c:v>9967.5</c:v>
                </c:pt>
                <c:pt idx="1">
                  <c:v>11210</c:v>
                </c:pt>
                <c:pt idx="2">
                  <c:v>7562</c:v>
                </c:pt>
                <c:pt idx="3">
                  <c:v>9362</c:v>
                </c:pt>
                <c:pt idx="4">
                  <c:v>6002</c:v>
                </c:pt>
                <c:pt idx="5">
                  <c:v>17642</c:v>
                </c:pt>
                <c:pt idx="6">
                  <c:v>6309.5</c:v>
                </c:pt>
                <c:pt idx="7">
                  <c:v>9667</c:v>
                </c:pt>
                <c:pt idx="8">
                  <c:v>15523</c:v>
                </c:pt>
                <c:pt idx="9">
                  <c:v>29886</c:v>
                </c:pt>
                <c:pt idx="10">
                  <c:v>21345</c:v>
                </c:pt>
                <c:pt idx="11">
                  <c:v>24307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A8-465E-A7E8-C0C12F98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840879"/>
        <c:axId val="1619515615"/>
      </c:lineChart>
      <c:catAx>
        <c:axId val="162084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15615"/>
        <c:crosses val="autoZero"/>
        <c:auto val="1"/>
        <c:lblAlgn val="ctr"/>
        <c:lblOffset val="100"/>
        <c:noMultiLvlLbl val="0"/>
      </c:catAx>
      <c:valAx>
        <c:axId val="16195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- Copy.xlsx]Stats Analysis On Discount!PivotTable2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'Stats Analysis On Discount'!$B$3:$B$4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'Stats Analysis On Discount'!$A$5:$A$11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'Stats Analysis On Discount'!$B$5:$B$11</c:f>
              <c:numCache>
                <c:formatCode>0</c:formatCode>
                <c:ptCount val="6"/>
                <c:pt idx="0">
                  <c:v>1876.5394736842106</c:v>
                </c:pt>
                <c:pt idx="1">
                  <c:v>1779.909090909091</c:v>
                </c:pt>
                <c:pt idx="2">
                  <c:v>1628.655172413793</c:v>
                </c:pt>
                <c:pt idx="3">
                  <c:v>1608.4632352941176</c:v>
                </c:pt>
                <c:pt idx="4">
                  <c:v>1379.25</c:v>
                </c:pt>
                <c:pt idx="5">
                  <c:v>1513.3846153846155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3-4796-BF5C-77D94A652605}"/>
            </c:ext>
          </c:extLst>
        </c:ser>
        <c:ser>
          <c:idx val="1"/>
          <c:order val="1"/>
          <c:tx>
            <c:strRef>
              <c:f>'Stats Analysis On Discount'!$C$3:$C$4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'Stats Analysis On Discount'!$A$5:$A$11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'Stats Analysis On Discount'!$C$5:$C$11</c:f>
              <c:numCache>
                <c:formatCode>0</c:formatCode>
                <c:ptCount val="6"/>
                <c:pt idx="0">
                  <c:v>1450</c:v>
                </c:pt>
                <c:pt idx="1">
                  <c:v>1602</c:v>
                </c:pt>
                <c:pt idx="2">
                  <c:v>1681.7954545454545</c:v>
                </c:pt>
                <c:pt idx="3">
                  <c:v>1761.2407407407406</c:v>
                </c:pt>
                <c:pt idx="4">
                  <c:v>1723.625</c:v>
                </c:pt>
                <c:pt idx="5">
                  <c:v>1405.0576923076924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3-4796-BF5C-77D94A652605}"/>
            </c:ext>
          </c:extLst>
        </c:ser>
        <c:ser>
          <c:idx val="2"/>
          <c:order val="2"/>
          <c:tx>
            <c:strRef>
              <c:f>'Stats Analysis On Discount'!$D$3:$D$4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'Stats Analysis On Discount'!$A$5:$A$11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'Stats Analysis On Discount'!$D$5:$D$11</c:f>
              <c:numCache>
                <c:formatCode>0</c:formatCode>
                <c:ptCount val="6"/>
                <c:pt idx="0">
                  <c:v>1391.1764705882354</c:v>
                </c:pt>
                <c:pt idx="1">
                  <c:v>1322.4166666666667</c:v>
                </c:pt>
                <c:pt idx="2">
                  <c:v>1683.90625</c:v>
                </c:pt>
                <c:pt idx="3">
                  <c:v>1763.7846153846153</c:v>
                </c:pt>
                <c:pt idx="4">
                  <c:v>1462.8522727272727</c:v>
                </c:pt>
                <c:pt idx="5">
                  <c:v>1617.0135135135135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3-4796-BF5C-77D94A652605}"/>
            </c:ext>
          </c:extLst>
        </c:ser>
        <c:ser>
          <c:idx val="3"/>
          <c:order val="3"/>
          <c:tx>
            <c:strRef>
              <c:f>'Stats Analysis On Discount'!$E$3:$E$4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'Stats Analysis On Discount'!$A$5:$A$11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'Stats Analysis On Discount'!$E$5:$E$11</c:f>
              <c:numCache>
                <c:formatCode>0</c:formatCode>
                <c:ptCount val="6"/>
                <c:pt idx="0">
                  <c:v>2050.8125</c:v>
                </c:pt>
                <c:pt idx="1">
                  <c:v>1664.75</c:v>
                </c:pt>
                <c:pt idx="2">
                  <c:v>1608.25</c:v>
                </c:pt>
                <c:pt idx="3">
                  <c:v>1274.0666666666666</c:v>
                </c:pt>
                <c:pt idx="4">
                  <c:v>1596.4285714285713</c:v>
                </c:pt>
                <c:pt idx="5">
                  <c:v>1914.2857142857142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3-4796-BF5C-77D94A65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545503"/>
        <c:axId val="823687407"/>
      </c:barChart>
      <c:catAx>
        <c:axId val="90754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87407"/>
        <c:crosses val="autoZero"/>
        <c:auto val="1"/>
        <c:lblAlgn val="ctr"/>
        <c:lblOffset val="100"/>
        <c:noMultiLvlLbl val="0"/>
      </c:catAx>
      <c:valAx>
        <c:axId val="8236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- Copy.xlsx]Stats Analysis By Month!PivotTable5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'Stats Analysis By Month'!$B$3:$B$4</c:f>
              <c:strCache>
                <c:ptCount val="1"/>
                <c:pt idx="0">
                  <c:v>Amarilla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'Stats Analysis By Month'!$A$5:$A$17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'Stats Analysis By Month'!$B$5:$B$17</c:f>
              <c:numCache>
                <c:formatCode>0</c:formatCode>
                <c:ptCount val="12"/>
                <c:pt idx="0">
                  <c:v>2003.9</c:v>
                </c:pt>
                <c:pt idx="1">
                  <c:v>1695</c:v>
                </c:pt>
                <c:pt idx="2">
                  <c:v>1543.2</c:v>
                </c:pt>
                <c:pt idx="3">
                  <c:v>2691.75</c:v>
                </c:pt>
                <c:pt idx="4">
                  <c:v>2047.4</c:v>
                </c:pt>
                <c:pt idx="5">
                  <c:v>1553.8888888888889</c:v>
                </c:pt>
                <c:pt idx="6">
                  <c:v>2324.1</c:v>
                </c:pt>
                <c:pt idx="7">
                  <c:v>1773</c:v>
                </c:pt>
                <c:pt idx="8">
                  <c:v>1770.1111111111111</c:v>
                </c:pt>
                <c:pt idx="9">
                  <c:v>1402.9473684210527</c:v>
                </c:pt>
                <c:pt idx="10">
                  <c:v>1357.5555555555557</c:v>
                </c:pt>
                <c:pt idx="11">
                  <c:v>1344.6428571428571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8-4E94-8380-7F1F272BEFA6}"/>
            </c:ext>
          </c:extLst>
        </c:ser>
        <c:ser>
          <c:idx val="1"/>
          <c:order val="1"/>
          <c:tx>
            <c:strRef>
              <c:f>'Stats Analysis By Month'!$C$3:$C$4</c:f>
              <c:strCache>
                <c:ptCount val="1"/>
                <c:pt idx="0">
                  <c:v>Carretera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'Stats Analysis By Month'!$A$5:$A$17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'Stats Analysis By Month'!$C$5:$C$17</c:f>
              <c:numCache>
                <c:formatCode>0</c:formatCode>
                <c:ptCount val="12"/>
                <c:pt idx="0">
                  <c:v>1644.625</c:v>
                </c:pt>
                <c:pt idx="1">
                  <c:v>1500.6</c:v>
                </c:pt>
                <c:pt idx="2">
                  <c:v>1295.2</c:v>
                </c:pt>
                <c:pt idx="3">
                  <c:v>2718.1</c:v>
                </c:pt>
                <c:pt idx="4">
                  <c:v>1200</c:v>
                </c:pt>
                <c:pt idx="5">
                  <c:v>1505.5</c:v>
                </c:pt>
                <c:pt idx="6">
                  <c:v>1740</c:v>
                </c:pt>
                <c:pt idx="7">
                  <c:v>1841.25</c:v>
                </c:pt>
                <c:pt idx="8">
                  <c:v>1425</c:v>
                </c:pt>
                <c:pt idx="9">
                  <c:v>1480.7222222222222</c:v>
                </c:pt>
                <c:pt idx="10">
                  <c:v>1720.3</c:v>
                </c:pt>
                <c:pt idx="11">
                  <c:v>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8-4E94-8380-7F1F272BEFA6}"/>
            </c:ext>
          </c:extLst>
        </c:ser>
        <c:ser>
          <c:idx val="2"/>
          <c:order val="2"/>
          <c:tx>
            <c:strRef>
              <c:f>'Stats Analysis By Month'!$D$3:$D$4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'Stats Analysis By Month'!$A$5:$A$17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'Stats Analysis By Month'!$D$5:$D$17</c:f>
              <c:numCache>
                <c:formatCode>0</c:formatCode>
                <c:ptCount val="12"/>
                <c:pt idx="0">
                  <c:v>1540.1</c:v>
                </c:pt>
                <c:pt idx="1">
                  <c:v>1081</c:v>
                </c:pt>
                <c:pt idx="2">
                  <c:v>1656</c:v>
                </c:pt>
                <c:pt idx="3">
                  <c:v>2011.1</c:v>
                </c:pt>
                <c:pt idx="4">
                  <c:v>1660</c:v>
                </c:pt>
                <c:pt idx="5">
                  <c:v>1563.2222222222222</c:v>
                </c:pt>
                <c:pt idx="6">
                  <c:v>2113.6</c:v>
                </c:pt>
                <c:pt idx="7">
                  <c:v>1552.25</c:v>
                </c:pt>
                <c:pt idx="8">
                  <c:v>1444.6</c:v>
                </c:pt>
                <c:pt idx="9">
                  <c:v>1772.8888888888889</c:v>
                </c:pt>
                <c:pt idx="10">
                  <c:v>2026.5555555555557</c:v>
                </c:pt>
                <c:pt idx="11">
                  <c:v>1462.6153846153845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8-4E94-8380-7F1F272BEFA6}"/>
            </c:ext>
          </c:extLst>
        </c:ser>
        <c:ser>
          <c:idx val="3"/>
          <c:order val="3"/>
          <c:tx>
            <c:strRef>
              <c:f>'Stats Analysis By Month'!$E$3:$E$4</c:f>
              <c:strCache>
                <c:ptCount val="1"/>
                <c:pt idx="0">
                  <c:v>Paseo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'Stats Analysis By Month'!$A$5:$A$17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'Stats Analysis By Month'!$E$5:$E$17</c:f>
              <c:numCache>
                <c:formatCode>0</c:formatCode>
                <c:ptCount val="12"/>
                <c:pt idx="0">
                  <c:v>2359.8000000000002</c:v>
                </c:pt>
                <c:pt idx="1">
                  <c:v>1462.9</c:v>
                </c:pt>
                <c:pt idx="2">
                  <c:v>1669.5</c:v>
                </c:pt>
                <c:pt idx="3">
                  <c:v>2365.3000000000002</c:v>
                </c:pt>
                <c:pt idx="4">
                  <c:v>1541.7</c:v>
                </c:pt>
                <c:pt idx="5">
                  <c:v>1279.9000000000001</c:v>
                </c:pt>
                <c:pt idx="6">
                  <c:v>2263.75</c:v>
                </c:pt>
                <c:pt idx="7">
                  <c:v>1883.4</c:v>
                </c:pt>
                <c:pt idx="8">
                  <c:v>1660.3</c:v>
                </c:pt>
                <c:pt idx="9">
                  <c:v>1410.3</c:v>
                </c:pt>
                <c:pt idx="10">
                  <c:v>1663.8571428571429</c:v>
                </c:pt>
                <c:pt idx="11">
                  <c:v>1697.3870967741937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8-4E94-8380-7F1F272BEFA6}"/>
            </c:ext>
          </c:extLst>
        </c:ser>
        <c:ser>
          <c:idx val="4"/>
          <c:order val="4"/>
          <c:tx>
            <c:strRef>
              <c:f>'Stats Analysis By Month'!$F$3:$F$4</c:f>
              <c:strCache>
                <c:ptCount val="1"/>
                <c:pt idx="0">
                  <c:v>Velo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'Stats Analysis By Month'!$A$5:$A$17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'Stats Analysis By Month'!$F$5:$F$17</c:f>
              <c:numCache>
                <c:formatCode>0</c:formatCode>
                <c:ptCount val="12"/>
                <c:pt idx="0">
                  <c:v>1661.9166666666667</c:v>
                </c:pt>
                <c:pt idx="1">
                  <c:v>1578.6</c:v>
                </c:pt>
                <c:pt idx="2">
                  <c:v>1338.2</c:v>
                </c:pt>
                <c:pt idx="3">
                  <c:v>2291.6999999999998</c:v>
                </c:pt>
                <c:pt idx="4">
                  <c:v>1169.1666666666667</c:v>
                </c:pt>
                <c:pt idx="5">
                  <c:v>1541.1818181818182</c:v>
                </c:pt>
                <c:pt idx="6">
                  <c:v>1875.5833333333333</c:v>
                </c:pt>
                <c:pt idx="7">
                  <c:v>1627.5</c:v>
                </c:pt>
                <c:pt idx="8">
                  <c:v>1452.5</c:v>
                </c:pt>
                <c:pt idx="9">
                  <c:v>1286.304347826087</c:v>
                </c:pt>
                <c:pt idx="10">
                  <c:v>1718.5</c:v>
                </c:pt>
                <c:pt idx="11">
                  <c:v>1258.0625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8-4E94-8380-7F1F272BEFA6}"/>
            </c:ext>
          </c:extLst>
        </c:ser>
        <c:ser>
          <c:idx val="5"/>
          <c:order val="5"/>
          <c:tx>
            <c:strRef>
              <c:f>'Stats Analysis By Month'!$G$3:$G$4</c:f>
              <c:strCache>
                <c:ptCount val="1"/>
                <c:pt idx="0">
                  <c:v>VTT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'Stats Analysis By Month'!$A$5:$A$17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'Stats Analysis By Month'!$G$5:$G$17</c:f>
              <c:numCache>
                <c:formatCode>0</c:formatCode>
                <c:ptCount val="12"/>
                <c:pt idx="0">
                  <c:v>1993.5</c:v>
                </c:pt>
                <c:pt idx="1">
                  <c:v>2242</c:v>
                </c:pt>
                <c:pt idx="2">
                  <c:v>1512.4</c:v>
                </c:pt>
                <c:pt idx="3">
                  <c:v>1560.3333333333333</c:v>
                </c:pt>
                <c:pt idx="4">
                  <c:v>1200.4000000000001</c:v>
                </c:pt>
                <c:pt idx="5">
                  <c:v>1603.8181818181818</c:v>
                </c:pt>
                <c:pt idx="6">
                  <c:v>1261.9000000000001</c:v>
                </c:pt>
                <c:pt idx="7">
                  <c:v>1611.1666666666667</c:v>
                </c:pt>
                <c:pt idx="8">
                  <c:v>1411.1818181818182</c:v>
                </c:pt>
                <c:pt idx="9">
                  <c:v>1358.4545454545455</c:v>
                </c:pt>
                <c:pt idx="10">
                  <c:v>1940.4545454545455</c:v>
                </c:pt>
                <c:pt idx="11">
                  <c:v>1429.8235294117646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8-4E94-8380-7F1F272B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30143"/>
        <c:axId val="900756415"/>
      </c:lineChart>
      <c:catAx>
        <c:axId val="106793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56415"/>
        <c:crosses val="autoZero"/>
        <c:auto val="1"/>
        <c:lblAlgn val="ctr"/>
        <c:lblOffset val="100"/>
        <c:noMultiLvlLbl val="0"/>
      </c:catAx>
      <c:valAx>
        <c:axId val="9007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3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14287</xdr:rowOff>
    </xdr:from>
    <xdr:to>
      <xdr:col>10</xdr:col>
      <xdr:colOff>428625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47C74-30BD-4DCD-8C2D-CD6BEA206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14287</xdr:rowOff>
    </xdr:from>
    <xdr:to>
      <xdr:col>6</xdr:col>
      <xdr:colOff>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9970D-7E73-48D8-80FE-79E32F685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9525</xdr:rowOff>
    </xdr:from>
    <xdr:to>
      <xdr:col>6</xdr:col>
      <xdr:colOff>323850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BD030-16E2-42F5-B92E-76691E89A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3</xdr:row>
      <xdr:rowOff>0</xdr:rowOff>
    </xdr:from>
    <xdr:to>
      <xdr:col>10</xdr:col>
      <xdr:colOff>295275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50272-01AA-432D-91BD-9A75BC318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171450</xdr:rowOff>
    </xdr:from>
    <xdr:to>
      <xdr:col>14</xdr:col>
      <xdr:colOff>1371600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701D8-E674-42AC-85E3-1E277FA5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0</xdr:rowOff>
    </xdr:from>
    <xdr:to>
      <xdr:col>10</xdr:col>
      <xdr:colOff>733425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16AE-D79A-421A-BCD8-F7A00C40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171450</xdr:rowOff>
    </xdr:from>
    <xdr:to>
      <xdr:col>16</xdr:col>
      <xdr:colOff>314325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29F65-B3EC-4AB1-9A6A-D2CC7F48E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10.514132060183" createdVersion="6" refreshedVersion="6" minRefreshableVersion="3" recordCount="701" xr:uid="{DF1B828C-9903-40B0-A5F4-023629F74ABB}">
  <cacheSource type="worksheet">
    <worksheetSource ref="C1:C1048576" sheet="Analysis Of Dataset"/>
  </cacheSource>
  <cacheFields count="18">
    <cacheField name="Seg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0">
      <sharedItems containsBlank="1" count="7">
        <s v="Carretera"/>
        <s v="Montana"/>
        <s v="Paseo"/>
        <s v="Velo"/>
        <s v="VTT"/>
        <s v="Amarilla"/>
        <m/>
      </sharedItems>
    </cacheField>
    <cacheField name="Discount Band" numFmtId="0">
      <sharedItems containsBlank="1"/>
    </cacheField>
    <cacheField name="Units Sold" numFmtId="0">
      <sharedItems containsString="0" containsBlank="1" containsNumber="1" minValue="200" maxValue="4492.5"/>
    </cacheField>
    <cacheField name="Manufacturing Price" numFmtId="44">
      <sharedItems containsString="0" containsBlank="1" containsNumber="1" containsInteger="1" minValue="3" maxValue="260" count="7">
        <n v="3"/>
        <n v="5"/>
        <n v="10"/>
        <n v="120"/>
        <n v="250"/>
        <n v="260"/>
        <m/>
      </sharedItems>
    </cacheField>
    <cacheField name="Sale Price" numFmtId="44">
      <sharedItems containsString="0" containsBlank="1" containsNumber="1" containsInteger="1" minValue="7" maxValue="350"/>
    </cacheField>
    <cacheField name="Gross Sales" numFmtId="44">
      <sharedItems containsString="0" containsBlank="1" containsNumber="1" minValue="1799" maxValue="1207500"/>
    </cacheField>
    <cacheField name="Discounts" numFmtId="44">
      <sharedItems containsString="0" containsBlank="1" containsNumber="1" minValue="0" maxValue="149677.5"/>
    </cacheField>
    <cacheField name=" Sales" numFmtId="44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/>
    </cacheField>
    <cacheField name="Date" numFmtId="14">
      <sharedItems containsNonDate="0" containsDate="1" containsString="0" containsBlank="1" minDate="2013-09-01T00:00:00" maxDate="2014-12-02T00:00:00" count="17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  <m/>
      </sharedItems>
      <fieldGroup par="17" base="12">
        <rangePr groupBy="months" startDate="2013-09-01T00:00:00" endDate="2014-1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Month Number" numFmtId="1">
      <sharedItems containsString="0" containsBlank="1" containsNumber="1" containsInteger="1" minValue="1" maxValue="12" count="13">
        <n v="1"/>
        <n v="6"/>
        <n v="12"/>
        <n v="3"/>
        <n v="7"/>
        <n v="8"/>
        <n v="9"/>
        <n v="10"/>
        <n v="2"/>
        <n v="11"/>
        <n v="4"/>
        <n v="5"/>
        <m/>
      </sharedItems>
    </cacheField>
    <cacheField name="Month Name" numFmtId="0">
      <sharedItems containsBlank="1" count="13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  <m/>
      </sharedItems>
    </cacheField>
    <cacheField name="Year" numFmtId="49">
      <sharedItems containsBlank="1" count="3">
        <s v="2014"/>
        <s v="2013"/>
        <m/>
      </sharedItems>
    </cacheField>
    <cacheField name="Quarters" numFmtId="0" databaseField="0">
      <fieldGroup base="12">
        <rangePr groupBy="quarters" startDate="2013-09-01T00:00:00" endDate="2014-12-02T00:00:00"/>
        <groupItems count="6">
          <s v="&lt;9/1/2013"/>
          <s v="Qtr1"/>
          <s v="Qtr2"/>
          <s v="Qtr3"/>
          <s v="Qtr4"/>
          <s v="&gt;12/2/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9/1/2013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12.516755902776" createdVersion="6" refreshedVersion="6" minRefreshableVersion="3" recordCount="706" xr:uid="{BB177FB7-5EF8-4BD7-AE6D-C6EC6C05404E}">
  <cacheSource type="worksheet">
    <worksheetSource ref="A1:P1048576" sheet="Analysis Of Dataset"/>
  </cacheSource>
  <cacheFields count="16">
    <cacheField name="Segment" numFmtId="0">
      <sharedItems containsBlank="1" count="7">
        <s v="Government"/>
        <s v="Midmarket"/>
        <s v="Channel Partners"/>
        <s v="Enterprise"/>
        <s v="Small Business"/>
        <s v="Total"/>
        <m/>
      </sharedItems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0">
      <sharedItems containsBlank="1" count="7">
        <s v="Carretera"/>
        <s v="Montana"/>
        <s v="Paseo"/>
        <s v="Velo"/>
        <s v="VTT"/>
        <s v="Amarilla"/>
        <m/>
      </sharedItems>
    </cacheField>
    <cacheField name="Discount Band" numFmtId="0">
      <sharedItems containsBlank="1" count="9">
        <s v="None"/>
        <s v="Low"/>
        <s v="Medium"/>
        <s v="High"/>
        <m/>
        <s v="Mean"/>
        <s v="Median"/>
        <s v="Mode"/>
        <s v="Standard Deviation"/>
      </sharedItems>
    </cacheField>
    <cacheField name="Units Sold" numFmtId="0">
      <sharedItems containsString="0" containsBlank="1" containsNumber="1" minValue="200" maxValue="4492.5" count="514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  <m/>
        <n v="1608.2942857142857"/>
        <n v="1542.5"/>
        <n v="867.4278590570525"/>
      </sharedItems>
    </cacheField>
    <cacheField name="Manufacturing Price" numFmtId="0">
      <sharedItems containsString="0" containsBlank="1" containsNumber="1" minValue="3" maxValue="260"/>
    </cacheField>
    <cacheField name="Sale Price" numFmtId="0">
      <sharedItems containsString="0" containsBlank="1" containsNumber="1" minValue="7" maxValue="350" count="10">
        <n v="20"/>
        <n v="15"/>
        <n v="350"/>
        <n v="12"/>
        <n v="125"/>
        <n v="300"/>
        <n v="7"/>
        <m/>
        <n v="118.42857142857143"/>
        <n v="136.7755145691398"/>
      </sharedItems>
    </cacheField>
    <cacheField name="Gross Sales" numFmtId="0">
      <sharedItems containsString="0" containsBlank="1" containsNumber="1" minValue="1799" maxValue="1207500"/>
    </cacheField>
    <cacheField name="Discounts" numFmtId="0">
      <sharedItems containsString="0" containsBlank="1" containsNumber="1" minValue="0" maxValue="149677.5" count="519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07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8999999999996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09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399999999999"/>
        <n v="633.59999999999991"/>
        <n v="623.04"/>
        <n v="1215.83"/>
        <n v="1326.6"/>
        <n v="5279.1749999999993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099999999999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2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09"/>
        <n v="3250.8"/>
        <m/>
        <n v="13150.354628571431"/>
        <n v="2585.25"/>
        <n v="22962.928774797867"/>
      </sharedItems>
    </cacheField>
    <cacheField name=" Sales" numFmtId="0">
      <sharedItems containsString="0" containsBlank="1" containsNumber="1" minValue="1655.08" maxValue="1159200" count="563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  <m/>
        <n v="169609.07179999989"/>
        <n v="35540.199999999997"/>
        <n v="236726.34690976146"/>
      </sharedItems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 count="561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  <m/>
        <n v="24133.860371428585"/>
        <n v="9242.1999999999989"/>
        <n v="42760.62656331867"/>
      </sharedItems>
    </cacheField>
    <cacheField name="Date" numFmtId="0">
      <sharedItems containsNonDate="0" containsDate="1" containsString="0" containsBlank="1" minDate="2013-09-01T00:00:00" maxDate="2014-12-02T00:00:00"/>
    </cacheField>
    <cacheField name="Month Number" numFmtId="0">
      <sharedItems containsString="0" containsBlank="1" containsNumber="1" containsInteger="1" minValue="1" maxValue="12" count="13">
        <n v="1"/>
        <n v="6"/>
        <n v="12"/>
        <n v="3"/>
        <n v="7"/>
        <n v="8"/>
        <n v="9"/>
        <n v="10"/>
        <n v="2"/>
        <n v="11"/>
        <n v="4"/>
        <n v="5"/>
        <m/>
      </sharedItems>
    </cacheField>
    <cacheField name="Month Name" numFmtId="0">
      <sharedItems containsBlank="1" count="13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  <m/>
      </sharedItems>
    </cacheField>
    <cacheField name="Year" numFmtId="0">
      <sharedItems containsBlank="1" containsMixedTypes="1" containsNumber="1" containsInteger="1" minValue="700" maxValue="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s v="None"/>
    <n v="1618.5"/>
    <x v="0"/>
    <n v="20"/>
    <n v="32370"/>
    <n v="0"/>
    <n v="32370"/>
    <n v="16185"/>
    <n v="16185"/>
    <x v="0"/>
    <x v="0"/>
    <x v="0"/>
    <x v="0"/>
  </r>
  <r>
    <x v="0"/>
    <x v="1"/>
    <x v="0"/>
    <s v="None"/>
    <n v="1321"/>
    <x v="0"/>
    <n v="20"/>
    <n v="26420"/>
    <n v="0"/>
    <n v="26420"/>
    <n v="13210"/>
    <n v="13210"/>
    <x v="0"/>
    <x v="0"/>
    <x v="0"/>
    <x v="0"/>
  </r>
  <r>
    <x v="1"/>
    <x v="2"/>
    <x v="0"/>
    <s v="None"/>
    <n v="2178"/>
    <x v="0"/>
    <n v="15"/>
    <n v="32670"/>
    <n v="0"/>
    <n v="32670"/>
    <n v="21780"/>
    <n v="10890"/>
    <x v="1"/>
    <x v="1"/>
    <x v="1"/>
    <x v="0"/>
  </r>
  <r>
    <x v="1"/>
    <x v="1"/>
    <x v="0"/>
    <s v="None"/>
    <n v="888"/>
    <x v="0"/>
    <n v="15"/>
    <n v="13320"/>
    <n v="0"/>
    <n v="13320"/>
    <n v="8880"/>
    <n v="4440"/>
    <x v="1"/>
    <x v="1"/>
    <x v="1"/>
    <x v="0"/>
  </r>
  <r>
    <x v="1"/>
    <x v="3"/>
    <x v="0"/>
    <s v="None"/>
    <n v="2470"/>
    <x v="0"/>
    <n v="15"/>
    <n v="37050"/>
    <n v="0"/>
    <n v="37050"/>
    <n v="24700"/>
    <n v="12350"/>
    <x v="1"/>
    <x v="1"/>
    <x v="1"/>
    <x v="0"/>
  </r>
  <r>
    <x v="0"/>
    <x v="1"/>
    <x v="0"/>
    <s v="None"/>
    <n v="1513"/>
    <x v="0"/>
    <n v="350"/>
    <n v="529550"/>
    <n v="0"/>
    <n v="529550"/>
    <n v="393380"/>
    <n v="136170"/>
    <x v="2"/>
    <x v="2"/>
    <x v="2"/>
    <x v="0"/>
  </r>
  <r>
    <x v="1"/>
    <x v="1"/>
    <x v="1"/>
    <s v="None"/>
    <n v="921"/>
    <x v="1"/>
    <n v="15"/>
    <n v="13815"/>
    <n v="0"/>
    <n v="13815"/>
    <n v="9210"/>
    <n v="4605"/>
    <x v="3"/>
    <x v="3"/>
    <x v="3"/>
    <x v="0"/>
  </r>
  <r>
    <x v="2"/>
    <x v="0"/>
    <x v="1"/>
    <s v="None"/>
    <n v="2518"/>
    <x v="1"/>
    <n v="12"/>
    <n v="30216"/>
    <n v="0"/>
    <n v="30216"/>
    <n v="7554"/>
    <n v="22662"/>
    <x v="1"/>
    <x v="1"/>
    <x v="1"/>
    <x v="0"/>
  </r>
  <r>
    <x v="0"/>
    <x v="2"/>
    <x v="1"/>
    <s v="None"/>
    <n v="1899"/>
    <x v="1"/>
    <n v="20"/>
    <n v="37980"/>
    <n v="0"/>
    <n v="37980"/>
    <n v="18990"/>
    <n v="18990"/>
    <x v="1"/>
    <x v="1"/>
    <x v="1"/>
    <x v="0"/>
  </r>
  <r>
    <x v="2"/>
    <x v="1"/>
    <x v="1"/>
    <s v="None"/>
    <n v="1545"/>
    <x v="1"/>
    <n v="12"/>
    <n v="18540"/>
    <n v="0"/>
    <n v="18540"/>
    <n v="4635"/>
    <n v="13905"/>
    <x v="1"/>
    <x v="1"/>
    <x v="1"/>
    <x v="0"/>
  </r>
  <r>
    <x v="1"/>
    <x v="3"/>
    <x v="1"/>
    <s v="None"/>
    <n v="2470"/>
    <x v="1"/>
    <n v="15"/>
    <n v="37050"/>
    <n v="0"/>
    <n v="37050"/>
    <n v="24700"/>
    <n v="12350"/>
    <x v="1"/>
    <x v="1"/>
    <x v="1"/>
    <x v="0"/>
  </r>
  <r>
    <x v="3"/>
    <x v="0"/>
    <x v="1"/>
    <s v="None"/>
    <n v="2665.5"/>
    <x v="1"/>
    <n v="125"/>
    <n v="333187.5"/>
    <n v="0"/>
    <n v="333187.5"/>
    <n v="319860"/>
    <n v="13327.5"/>
    <x v="4"/>
    <x v="4"/>
    <x v="4"/>
    <x v="0"/>
  </r>
  <r>
    <x v="4"/>
    <x v="3"/>
    <x v="1"/>
    <s v="None"/>
    <n v="958"/>
    <x v="1"/>
    <n v="300"/>
    <n v="287400"/>
    <n v="0"/>
    <n v="287400"/>
    <n v="239500"/>
    <n v="47900"/>
    <x v="5"/>
    <x v="5"/>
    <x v="5"/>
    <x v="0"/>
  </r>
  <r>
    <x v="0"/>
    <x v="1"/>
    <x v="1"/>
    <s v="None"/>
    <n v="2146"/>
    <x v="1"/>
    <n v="7"/>
    <n v="15022"/>
    <n v="0"/>
    <n v="15022"/>
    <n v="10730"/>
    <n v="4292"/>
    <x v="6"/>
    <x v="6"/>
    <x v="6"/>
    <x v="0"/>
  </r>
  <r>
    <x v="3"/>
    <x v="0"/>
    <x v="1"/>
    <s v="None"/>
    <n v="345"/>
    <x v="1"/>
    <n v="125"/>
    <n v="43125"/>
    <n v="0"/>
    <n v="43125"/>
    <n v="41400"/>
    <n v="1725"/>
    <x v="7"/>
    <x v="7"/>
    <x v="7"/>
    <x v="1"/>
  </r>
  <r>
    <x v="1"/>
    <x v="4"/>
    <x v="1"/>
    <s v="None"/>
    <n v="615"/>
    <x v="1"/>
    <n v="15"/>
    <n v="9225"/>
    <n v="0"/>
    <n v="9225"/>
    <n v="6150"/>
    <n v="3075"/>
    <x v="2"/>
    <x v="2"/>
    <x v="2"/>
    <x v="0"/>
  </r>
  <r>
    <x v="0"/>
    <x v="0"/>
    <x v="2"/>
    <s v="None"/>
    <n v="292"/>
    <x v="2"/>
    <n v="20"/>
    <n v="5840"/>
    <n v="0"/>
    <n v="5840"/>
    <n v="2920"/>
    <n v="2920"/>
    <x v="8"/>
    <x v="8"/>
    <x v="8"/>
    <x v="0"/>
  </r>
  <r>
    <x v="1"/>
    <x v="3"/>
    <x v="2"/>
    <s v="None"/>
    <n v="974"/>
    <x v="2"/>
    <n v="15"/>
    <n v="14610"/>
    <n v="0"/>
    <n v="14610"/>
    <n v="9740"/>
    <n v="4870"/>
    <x v="8"/>
    <x v="8"/>
    <x v="8"/>
    <x v="0"/>
  </r>
  <r>
    <x v="2"/>
    <x v="0"/>
    <x v="2"/>
    <s v="None"/>
    <n v="2518"/>
    <x v="2"/>
    <n v="12"/>
    <n v="30216"/>
    <n v="0"/>
    <n v="30216"/>
    <n v="7554"/>
    <n v="22662"/>
    <x v="1"/>
    <x v="1"/>
    <x v="1"/>
    <x v="0"/>
  </r>
  <r>
    <x v="0"/>
    <x v="1"/>
    <x v="2"/>
    <s v="None"/>
    <n v="1006"/>
    <x v="2"/>
    <n v="350"/>
    <n v="352100"/>
    <n v="0"/>
    <n v="352100"/>
    <n v="261560"/>
    <n v="90540"/>
    <x v="1"/>
    <x v="1"/>
    <x v="1"/>
    <x v="0"/>
  </r>
  <r>
    <x v="2"/>
    <x v="1"/>
    <x v="2"/>
    <s v="None"/>
    <n v="367"/>
    <x v="2"/>
    <n v="12"/>
    <n v="4404"/>
    <n v="0"/>
    <n v="4404"/>
    <n v="1101"/>
    <n v="3303"/>
    <x v="4"/>
    <x v="4"/>
    <x v="4"/>
    <x v="0"/>
  </r>
  <r>
    <x v="0"/>
    <x v="3"/>
    <x v="2"/>
    <s v="None"/>
    <n v="883"/>
    <x v="2"/>
    <n v="7"/>
    <n v="6181"/>
    <n v="0"/>
    <n v="6181"/>
    <n v="4415"/>
    <n v="1766"/>
    <x v="5"/>
    <x v="5"/>
    <x v="5"/>
    <x v="0"/>
  </r>
  <r>
    <x v="1"/>
    <x v="2"/>
    <x v="2"/>
    <s v="None"/>
    <n v="549"/>
    <x v="2"/>
    <n v="15"/>
    <n v="8235"/>
    <n v="0"/>
    <n v="8235"/>
    <n v="5490"/>
    <n v="2745"/>
    <x v="9"/>
    <x v="6"/>
    <x v="6"/>
    <x v="1"/>
  </r>
  <r>
    <x v="4"/>
    <x v="3"/>
    <x v="2"/>
    <s v="None"/>
    <n v="788"/>
    <x v="2"/>
    <n v="300"/>
    <n v="236400"/>
    <n v="0"/>
    <n v="236400"/>
    <n v="197000"/>
    <n v="39400"/>
    <x v="9"/>
    <x v="6"/>
    <x v="6"/>
    <x v="1"/>
  </r>
  <r>
    <x v="1"/>
    <x v="3"/>
    <x v="2"/>
    <s v="None"/>
    <n v="2472"/>
    <x v="2"/>
    <n v="15"/>
    <n v="37080"/>
    <n v="0"/>
    <n v="37080"/>
    <n v="24720"/>
    <n v="12360"/>
    <x v="6"/>
    <x v="6"/>
    <x v="6"/>
    <x v="0"/>
  </r>
  <r>
    <x v="0"/>
    <x v="4"/>
    <x v="2"/>
    <s v="None"/>
    <n v="1143"/>
    <x v="2"/>
    <n v="7"/>
    <n v="8001"/>
    <n v="0"/>
    <n v="8001"/>
    <n v="5715"/>
    <n v="2286"/>
    <x v="10"/>
    <x v="7"/>
    <x v="7"/>
    <x v="0"/>
  </r>
  <r>
    <x v="0"/>
    <x v="0"/>
    <x v="2"/>
    <s v="None"/>
    <n v="1725"/>
    <x v="2"/>
    <n v="350"/>
    <n v="603750"/>
    <n v="0"/>
    <n v="603750"/>
    <n v="448500"/>
    <n v="155250"/>
    <x v="11"/>
    <x v="9"/>
    <x v="9"/>
    <x v="1"/>
  </r>
  <r>
    <x v="2"/>
    <x v="4"/>
    <x v="2"/>
    <s v="None"/>
    <n v="912"/>
    <x v="2"/>
    <n v="12"/>
    <n v="10944"/>
    <n v="0"/>
    <n v="10944"/>
    <n v="2736"/>
    <n v="8208"/>
    <x v="11"/>
    <x v="9"/>
    <x v="9"/>
    <x v="1"/>
  </r>
  <r>
    <x v="1"/>
    <x v="0"/>
    <x v="2"/>
    <s v="None"/>
    <n v="2152"/>
    <x v="2"/>
    <n v="15"/>
    <n v="32280"/>
    <n v="0"/>
    <n v="32280"/>
    <n v="21520"/>
    <n v="10760"/>
    <x v="12"/>
    <x v="2"/>
    <x v="2"/>
    <x v="1"/>
  </r>
  <r>
    <x v="0"/>
    <x v="0"/>
    <x v="2"/>
    <s v="None"/>
    <n v="1817"/>
    <x v="2"/>
    <n v="20"/>
    <n v="36340"/>
    <n v="0"/>
    <n v="36340"/>
    <n v="18170"/>
    <n v="18170"/>
    <x v="2"/>
    <x v="2"/>
    <x v="2"/>
    <x v="0"/>
  </r>
  <r>
    <x v="0"/>
    <x v="1"/>
    <x v="2"/>
    <s v="None"/>
    <n v="1513"/>
    <x v="2"/>
    <n v="350"/>
    <n v="529550"/>
    <n v="0"/>
    <n v="529550"/>
    <n v="393380"/>
    <n v="136170"/>
    <x v="2"/>
    <x v="2"/>
    <x v="2"/>
    <x v="0"/>
  </r>
  <r>
    <x v="0"/>
    <x v="3"/>
    <x v="3"/>
    <s v="None"/>
    <n v="1493"/>
    <x v="3"/>
    <n v="7"/>
    <n v="10451"/>
    <n v="0"/>
    <n v="10451"/>
    <n v="7465"/>
    <n v="2986"/>
    <x v="0"/>
    <x v="0"/>
    <x v="0"/>
    <x v="0"/>
  </r>
  <r>
    <x v="3"/>
    <x v="2"/>
    <x v="3"/>
    <s v="None"/>
    <n v="1804"/>
    <x v="3"/>
    <n v="125"/>
    <n v="225500"/>
    <n v="0"/>
    <n v="225500"/>
    <n v="216480"/>
    <n v="9020"/>
    <x v="8"/>
    <x v="8"/>
    <x v="8"/>
    <x v="0"/>
  </r>
  <r>
    <x v="2"/>
    <x v="1"/>
    <x v="3"/>
    <s v="None"/>
    <n v="2161"/>
    <x v="3"/>
    <n v="12"/>
    <n v="25932"/>
    <n v="0"/>
    <n v="25932"/>
    <n v="6483"/>
    <n v="19449"/>
    <x v="3"/>
    <x v="3"/>
    <x v="3"/>
    <x v="0"/>
  </r>
  <r>
    <x v="0"/>
    <x v="1"/>
    <x v="3"/>
    <s v="None"/>
    <n v="1006"/>
    <x v="3"/>
    <n v="350"/>
    <n v="352100"/>
    <n v="0"/>
    <n v="352100"/>
    <n v="261560"/>
    <n v="90540"/>
    <x v="1"/>
    <x v="1"/>
    <x v="1"/>
    <x v="0"/>
  </r>
  <r>
    <x v="2"/>
    <x v="1"/>
    <x v="3"/>
    <s v="None"/>
    <n v="1545"/>
    <x v="3"/>
    <n v="12"/>
    <n v="18540"/>
    <n v="0"/>
    <n v="18540"/>
    <n v="4635"/>
    <n v="13905"/>
    <x v="1"/>
    <x v="1"/>
    <x v="1"/>
    <x v="0"/>
  </r>
  <r>
    <x v="3"/>
    <x v="4"/>
    <x v="3"/>
    <s v="None"/>
    <n v="2821"/>
    <x v="3"/>
    <n v="125"/>
    <n v="352625"/>
    <n v="0"/>
    <n v="352625"/>
    <n v="338520"/>
    <n v="14105"/>
    <x v="5"/>
    <x v="5"/>
    <x v="5"/>
    <x v="0"/>
  </r>
  <r>
    <x v="3"/>
    <x v="0"/>
    <x v="3"/>
    <s v="None"/>
    <n v="345"/>
    <x v="3"/>
    <n v="125"/>
    <n v="43125"/>
    <n v="0"/>
    <n v="43125"/>
    <n v="41400"/>
    <n v="1725"/>
    <x v="7"/>
    <x v="7"/>
    <x v="7"/>
    <x v="1"/>
  </r>
  <r>
    <x v="4"/>
    <x v="0"/>
    <x v="4"/>
    <s v="None"/>
    <n v="2001"/>
    <x v="4"/>
    <n v="300"/>
    <n v="600300"/>
    <n v="0"/>
    <n v="600300"/>
    <n v="500250"/>
    <n v="100050"/>
    <x v="8"/>
    <x v="8"/>
    <x v="8"/>
    <x v="0"/>
  </r>
  <r>
    <x v="2"/>
    <x v="1"/>
    <x v="4"/>
    <s v="None"/>
    <n v="2838"/>
    <x v="4"/>
    <n v="12"/>
    <n v="34056"/>
    <n v="0"/>
    <n v="34056"/>
    <n v="8514"/>
    <n v="25542"/>
    <x v="13"/>
    <x v="10"/>
    <x v="10"/>
    <x v="0"/>
  </r>
  <r>
    <x v="1"/>
    <x v="2"/>
    <x v="4"/>
    <s v="None"/>
    <n v="2178"/>
    <x v="4"/>
    <n v="15"/>
    <n v="32670"/>
    <n v="0"/>
    <n v="32670"/>
    <n v="21780"/>
    <n v="10890"/>
    <x v="1"/>
    <x v="1"/>
    <x v="1"/>
    <x v="0"/>
  </r>
  <r>
    <x v="1"/>
    <x v="1"/>
    <x v="4"/>
    <s v="None"/>
    <n v="888"/>
    <x v="4"/>
    <n v="15"/>
    <n v="13320"/>
    <n v="0"/>
    <n v="13320"/>
    <n v="8880"/>
    <n v="4440"/>
    <x v="1"/>
    <x v="1"/>
    <x v="1"/>
    <x v="0"/>
  </r>
  <r>
    <x v="0"/>
    <x v="2"/>
    <x v="4"/>
    <s v="None"/>
    <n v="1527"/>
    <x v="4"/>
    <n v="350"/>
    <n v="534450"/>
    <n v="0"/>
    <n v="534450"/>
    <n v="397020"/>
    <n v="137430"/>
    <x v="9"/>
    <x v="6"/>
    <x v="6"/>
    <x v="1"/>
  </r>
  <r>
    <x v="4"/>
    <x v="2"/>
    <x v="4"/>
    <s v="None"/>
    <n v="2151"/>
    <x v="4"/>
    <n v="300"/>
    <n v="645300"/>
    <n v="0"/>
    <n v="645300"/>
    <n v="537750"/>
    <n v="107550"/>
    <x v="6"/>
    <x v="6"/>
    <x v="6"/>
    <x v="0"/>
  </r>
  <r>
    <x v="0"/>
    <x v="0"/>
    <x v="4"/>
    <s v="None"/>
    <n v="1817"/>
    <x v="4"/>
    <n v="20"/>
    <n v="36340"/>
    <n v="0"/>
    <n v="36340"/>
    <n v="18170"/>
    <n v="18170"/>
    <x v="2"/>
    <x v="2"/>
    <x v="2"/>
    <x v="0"/>
  </r>
  <r>
    <x v="0"/>
    <x v="2"/>
    <x v="5"/>
    <s v="None"/>
    <n v="2750"/>
    <x v="5"/>
    <n v="350"/>
    <n v="962500"/>
    <n v="0"/>
    <n v="962500"/>
    <n v="715000"/>
    <n v="247500"/>
    <x v="8"/>
    <x v="8"/>
    <x v="8"/>
    <x v="0"/>
  </r>
  <r>
    <x v="2"/>
    <x v="4"/>
    <x v="5"/>
    <s v="None"/>
    <n v="1953"/>
    <x v="5"/>
    <n v="12"/>
    <n v="23436"/>
    <n v="0"/>
    <n v="23436"/>
    <n v="5859"/>
    <n v="17577"/>
    <x v="13"/>
    <x v="10"/>
    <x v="10"/>
    <x v="0"/>
  </r>
  <r>
    <x v="3"/>
    <x v="1"/>
    <x v="5"/>
    <s v="None"/>
    <n v="4219.5"/>
    <x v="5"/>
    <n v="125"/>
    <n v="527437.5"/>
    <n v="0"/>
    <n v="527437.5"/>
    <n v="506340"/>
    <n v="21097.5"/>
    <x v="13"/>
    <x v="10"/>
    <x v="10"/>
    <x v="0"/>
  </r>
  <r>
    <x v="0"/>
    <x v="2"/>
    <x v="5"/>
    <s v="None"/>
    <n v="1899"/>
    <x v="5"/>
    <n v="20"/>
    <n v="37980"/>
    <n v="0"/>
    <n v="37980"/>
    <n v="18990"/>
    <n v="18990"/>
    <x v="1"/>
    <x v="1"/>
    <x v="1"/>
    <x v="0"/>
  </r>
  <r>
    <x v="0"/>
    <x v="1"/>
    <x v="5"/>
    <s v="None"/>
    <n v="1686"/>
    <x v="5"/>
    <n v="7"/>
    <n v="11802"/>
    <n v="0"/>
    <n v="11802"/>
    <n v="8430"/>
    <n v="3372"/>
    <x v="4"/>
    <x v="4"/>
    <x v="4"/>
    <x v="0"/>
  </r>
  <r>
    <x v="2"/>
    <x v="4"/>
    <x v="5"/>
    <s v="None"/>
    <n v="2141"/>
    <x v="5"/>
    <n v="12"/>
    <n v="25692"/>
    <n v="0"/>
    <n v="25692"/>
    <n v="6423"/>
    <n v="19269"/>
    <x v="5"/>
    <x v="5"/>
    <x v="5"/>
    <x v="0"/>
  </r>
  <r>
    <x v="0"/>
    <x v="4"/>
    <x v="5"/>
    <s v="None"/>
    <n v="1143"/>
    <x v="5"/>
    <n v="7"/>
    <n v="8001"/>
    <n v="0"/>
    <n v="8001"/>
    <n v="5715"/>
    <n v="2286"/>
    <x v="10"/>
    <x v="7"/>
    <x v="7"/>
    <x v="0"/>
  </r>
  <r>
    <x v="1"/>
    <x v="4"/>
    <x v="5"/>
    <s v="None"/>
    <n v="615"/>
    <x v="5"/>
    <n v="15"/>
    <n v="9225"/>
    <n v="0"/>
    <n v="9225"/>
    <n v="6150"/>
    <n v="3075"/>
    <x v="2"/>
    <x v="2"/>
    <x v="2"/>
    <x v="0"/>
  </r>
  <r>
    <x v="0"/>
    <x v="2"/>
    <x v="2"/>
    <s v="Low"/>
    <n v="3945"/>
    <x v="2"/>
    <n v="7"/>
    <n v="27615"/>
    <n v="276.14999999999998"/>
    <n v="27338.850000000002"/>
    <n v="19725"/>
    <n v="7613.8500000000022"/>
    <x v="0"/>
    <x v="0"/>
    <x v="0"/>
    <x v="0"/>
  </r>
  <r>
    <x v="1"/>
    <x v="2"/>
    <x v="2"/>
    <s v="Low"/>
    <n v="2296"/>
    <x v="2"/>
    <n v="15"/>
    <n v="34440"/>
    <n v="344.4"/>
    <n v="34095.599999999999"/>
    <n v="22960"/>
    <n v="11135.599999999999"/>
    <x v="8"/>
    <x v="8"/>
    <x v="8"/>
    <x v="0"/>
  </r>
  <r>
    <x v="0"/>
    <x v="2"/>
    <x v="2"/>
    <s v="Low"/>
    <n v="1030"/>
    <x v="2"/>
    <n v="7"/>
    <n v="7210"/>
    <n v="72.099999999999994"/>
    <n v="7137.9"/>
    <n v="5150"/>
    <n v="1987.8999999999996"/>
    <x v="14"/>
    <x v="11"/>
    <x v="11"/>
    <x v="0"/>
  </r>
  <r>
    <x v="0"/>
    <x v="2"/>
    <x v="3"/>
    <s v="Low"/>
    <n v="639"/>
    <x v="3"/>
    <n v="7"/>
    <n v="4473"/>
    <n v="44.73"/>
    <n v="4428.2700000000004"/>
    <n v="3195"/>
    <n v="1233.2700000000004"/>
    <x v="15"/>
    <x v="9"/>
    <x v="9"/>
    <x v="0"/>
  </r>
  <r>
    <x v="0"/>
    <x v="0"/>
    <x v="4"/>
    <s v="Low"/>
    <n v="1326"/>
    <x v="4"/>
    <n v="7"/>
    <n v="9282"/>
    <n v="92.82"/>
    <n v="9189.18"/>
    <n v="6630"/>
    <n v="2559.1800000000003"/>
    <x v="3"/>
    <x v="3"/>
    <x v="3"/>
    <x v="0"/>
  </r>
  <r>
    <x v="2"/>
    <x v="4"/>
    <x v="0"/>
    <s v="Low"/>
    <n v="1858"/>
    <x v="0"/>
    <n v="12"/>
    <n v="22296"/>
    <n v="222.96"/>
    <n v="22073.040000000001"/>
    <n v="5574"/>
    <n v="16499.04"/>
    <x v="8"/>
    <x v="8"/>
    <x v="8"/>
    <x v="0"/>
  </r>
  <r>
    <x v="0"/>
    <x v="3"/>
    <x v="0"/>
    <s v="Low"/>
    <n v="1210"/>
    <x v="0"/>
    <n v="350"/>
    <n v="423500"/>
    <n v="4235"/>
    <n v="419265"/>
    <n v="314600"/>
    <n v="104665"/>
    <x v="3"/>
    <x v="3"/>
    <x v="3"/>
    <x v="0"/>
  </r>
  <r>
    <x v="0"/>
    <x v="4"/>
    <x v="0"/>
    <s v="Low"/>
    <n v="2529"/>
    <x v="0"/>
    <n v="7"/>
    <n v="17703"/>
    <n v="177.03"/>
    <n v="17525.97"/>
    <n v="12645"/>
    <n v="4880.9699999999993"/>
    <x v="4"/>
    <x v="4"/>
    <x v="4"/>
    <x v="0"/>
  </r>
  <r>
    <x v="2"/>
    <x v="0"/>
    <x v="0"/>
    <s v="Low"/>
    <n v="1445"/>
    <x v="0"/>
    <n v="12"/>
    <n v="17340"/>
    <n v="173.4"/>
    <n v="17166.599999999999"/>
    <n v="4335"/>
    <n v="12831.599999999999"/>
    <x v="6"/>
    <x v="6"/>
    <x v="6"/>
    <x v="0"/>
  </r>
  <r>
    <x v="3"/>
    <x v="4"/>
    <x v="0"/>
    <s v="Low"/>
    <n v="330"/>
    <x v="0"/>
    <n v="125"/>
    <n v="41250"/>
    <n v="412.5"/>
    <n v="40837.5"/>
    <n v="39600"/>
    <n v="1237.5"/>
    <x v="9"/>
    <x v="6"/>
    <x v="6"/>
    <x v="1"/>
  </r>
  <r>
    <x v="2"/>
    <x v="2"/>
    <x v="0"/>
    <s v="Low"/>
    <n v="2671"/>
    <x v="0"/>
    <n v="12"/>
    <n v="32052"/>
    <n v="320.52"/>
    <n v="31731.48"/>
    <n v="8013"/>
    <n v="23718.48"/>
    <x v="6"/>
    <x v="6"/>
    <x v="6"/>
    <x v="0"/>
  </r>
  <r>
    <x v="2"/>
    <x v="1"/>
    <x v="0"/>
    <s v="Low"/>
    <n v="766"/>
    <x v="0"/>
    <n v="12"/>
    <n v="9192"/>
    <n v="91.92"/>
    <n v="9100.08"/>
    <n v="2298"/>
    <n v="6802.08"/>
    <x v="7"/>
    <x v="7"/>
    <x v="7"/>
    <x v="1"/>
  </r>
  <r>
    <x v="4"/>
    <x v="3"/>
    <x v="0"/>
    <s v="Low"/>
    <n v="494"/>
    <x v="0"/>
    <n v="300"/>
    <n v="148200"/>
    <n v="1482"/>
    <n v="146718"/>
    <n v="123500"/>
    <n v="23218"/>
    <x v="7"/>
    <x v="7"/>
    <x v="7"/>
    <x v="1"/>
  </r>
  <r>
    <x v="0"/>
    <x v="3"/>
    <x v="0"/>
    <s v="Low"/>
    <n v="1397"/>
    <x v="0"/>
    <n v="350"/>
    <n v="488950"/>
    <n v="4889.5"/>
    <n v="484060.5"/>
    <n v="363220"/>
    <n v="120840.5"/>
    <x v="10"/>
    <x v="7"/>
    <x v="7"/>
    <x v="0"/>
  </r>
  <r>
    <x v="0"/>
    <x v="2"/>
    <x v="0"/>
    <s v="Low"/>
    <n v="2155"/>
    <x v="0"/>
    <n v="350"/>
    <n v="754250"/>
    <n v="7542.5"/>
    <n v="746707.5"/>
    <n v="560300"/>
    <n v="186407.5"/>
    <x v="2"/>
    <x v="2"/>
    <x v="2"/>
    <x v="0"/>
  </r>
  <r>
    <x v="1"/>
    <x v="3"/>
    <x v="1"/>
    <s v="Low"/>
    <n v="2214"/>
    <x v="1"/>
    <n v="15"/>
    <n v="33210"/>
    <n v="332.1"/>
    <n v="32877.9"/>
    <n v="22140"/>
    <n v="10737.900000000001"/>
    <x v="3"/>
    <x v="3"/>
    <x v="3"/>
    <x v="0"/>
  </r>
  <r>
    <x v="4"/>
    <x v="4"/>
    <x v="1"/>
    <s v="Low"/>
    <n v="2301"/>
    <x v="1"/>
    <n v="300"/>
    <n v="690300"/>
    <n v="6903"/>
    <n v="683397"/>
    <n v="575250"/>
    <n v="108147"/>
    <x v="13"/>
    <x v="10"/>
    <x v="10"/>
    <x v="0"/>
  </r>
  <r>
    <x v="0"/>
    <x v="2"/>
    <x v="1"/>
    <s v="Low"/>
    <n v="1375.5"/>
    <x v="1"/>
    <n v="20"/>
    <n v="27510"/>
    <n v="275.10000000000002"/>
    <n v="27234.899999999998"/>
    <n v="13755"/>
    <n v="13479.899999999998"/>
    <x v="4"/>
    <x v="4"/>
    <x v="4"/>
    <x v="0"/>
  </r>
  <r>
    <x v="0"/>
    <x v="0"/>
    <x v="1"/>
    <s v="Low"/>
    <n v="1830"/>
    <x v="1"/>
    <n v="7"/>
    <n v="12810"/>
    <n v="128.1"/>
    <n v="12681.9"/>
    <n v="9150"/>
    <n v="3531.8999999999996"/>
    <x v="5"/>
    <x v="5"/>
    <x v="5"/>
    <x v="0"/>
  </r>
  <r>
    <x v="4"/>
    <x v="4"/>
    <x v="1"/>
    <s v="Low"/>
    <n v="2498"/>
    <x v="1"/>
    <n v="300"/>
    <n v="749400"/>
    <n v="7494"/>
    <n v="741906"/>
    <n v="624500"/>
    <n v="117406"/>
    <x v="9"/>
    <x v="6"/>
    <x v="6"/>
    <x v="1"/>
  </r>
  <r>
    <x v="3"/>
    <x v="4"/>
    <x v="1"/>
    <s v="Low"/>
    <n v="663"/>
    <x v="1"/>
    <n v="125"/>
    <n v="82875"/>
    <n v="828.75"/>
    <n v="82046.25"/>
    <n v="79560"/>
    <n v="2486.25"/>
    <x v="7"/>
    <x v="7"/>
    <x v="7"/>
    <x v="1"/>
  </r>
  <r>
    <x v="1"/>
    <x v="4"/>
    <x v="2"/>
    <s v="Low"/>
    <n v="1514"/>
    <x v="2"/>
    <n v="15"/>
    <n v="22710"/>
    <n v="227.1"/>
    <n v="22482.9"/>
    <n v="15140"/>
    <n v="7342.9000000000015"/>
    <x v="8"/>
    <x v="8"/>
    <x v="8"/>
    <x v="0"/>
  </r>
  <r>
    <x v="0"/>
    <x v="4"/>
    <x v="2"/>
    <s v="Low"/>
    <n v="4492.5"/>
    <x v="2"/>
    <n v="7"/>
    <n v="31447.5"/>
    <n v="314.47500000000002"/>
    <n v="31133.024999999998"/>
    <n v="22462.5"/>
    <n v="8670.5249999999978"/>
    <x v="13"/>
    <x v="10"/>
    <x v="10"/>
    <x v="0"/>
  </r>
  <r>
    <x v="3"/>
    <x v="4"/>
    <x v="2"/>
    <s v="Low"/>
    <n v="727"/>
    <x v="2"/>
    <n v="125"/>
    <n v="90875"/>
    <n v="908.75"/>
    <n v="89966.25"/>
    <n v="87240"/>
    <n v="2726.25"/>
    <x v="1"/>
    <x v="1"/>
    <x v="1"/>
    <x v="0"/>
  </r>
  <r>
    <x v="3"/>
    <x v="2"/>
    <x v="2"/>
    <s v="Low"/>
    <n v="787"/>
    <x v="2"/>
    <n v="125"/>
    <n v="98375"/>
    <n v="983.75"/>
    <n v="97391.25"/>
    <n v="94440"/>
    <n v="2951.25"/>
    <x v="1"/>
    <x v="1"/>
    <x v="1"/>
    <x v="0"/>
  </r>
  <r>
    <x v="3"/>
    <x v="3"/>
    <x v="2"/>
    <s v="Low"/>
    <n v="1823"/>
    <x v="2"/>
    <n v="125"/>
    <n v="227875"/>
    <n v="2278.75"/>
    <n v="225596.25"/>
    <n v="218760"/>
    <n v="6836.25"/>
    <x v="4"/>
    <x v="4"/>
    <x v="4"/>
    <x v="0"/>
  </r>
  <r>
    <x v="1"/>
    <x v="1"/>
    <x v="2"/>
    <s v="Low"/>
    <n v="747"/>
    <x v="2"/>
    <n v="15"/>
    <n v="11205"/>
    <n v="112.05"/>
    <n v="11092.95"/>
    <n v="7470"/>
    <n v="3622.9500000000007"/>
    <x v="6"/>
    <x v="6"/>
    <x v="6"/>
    <x v="0"/>
  </r>
  <r>
    <x v="2"/>
    <x v="1"/>
    <x v="2"/>
    <s v="Low"/>
    <n v="766"/>
    <x v="2"/>
    <n v="12"/>
    <n v="9192"/>
    <n v="91.92"/>
    <n v="9100.08"/>
    <n v="2298"/>
    <n v="6802.08"/>
    <x v="7"/>
    <x v="7"/>
    <x v="7"/>
    <x v="1"/>
  </r>
  <r>
    <x v="4"/>
    <x v="4"/>
    <x v="2"/>
    <s v="Low"/>
    <n v="2905"/>
    <x v="2"/>
    <n v="300"/>
    <n v="871500"/>
    <n v="8715"/>
    <n v="862785"/>
    <n v="726250"/>
    <n v="136535"/>
    <x v="15"/>
    <x v="9"/>
    <x v="9"/>
    <x v="0"/>
  </r>
  <r>
    <x v="0"/>
    <x v="2"/>
    <x v="2"/>
    <s v="Low"/>
    <n v="2155"/>
    <x v="2"/>
    <n v="350"/>
    <n v="754250"/>
    <n v="7542.5"/>
    <n v="746707.5"/>
    <n v="560300"/>
    <n v="186407.5"/>
    <x v="2"/>
    <x v="2"/>
    <x v="2"/>
    <x v="0"/>
  </r>
  <r>
    <x v="0"/>
    <x v="2"/>
    <x v="3"/>
    <s v="Low"/>
    <n v="3864"/>
    <x v="3"/>
    <n v="20"/>
    <n v="77280"/>
    <n v="772.80000000000007"/>
    <n v="76507.200000000012"/>
    <n v="38640"/>
    <n v="37867.200000000004"/>
    <x v="13"/>
    <x v="10"/>
    <x v="10"/>
    <x v="0"/>
  </r>
  <r>
    <x v="0"/>
    <x v="3"/>
    <x v="3"/>
    <s v="Low"/>
    <n v="362"/>
    <x v="3"/>
    <n v="7"/>
    <n v="2534"/>
    <n v="25.34"/>
    <n v="2508.66"/>
    <n v="1810"/>
    <n v="698.65999999999985"/>
    <x v="14"/>
    <x v="11"/>
    <x v="11"/>
    <x v="0"/>
  </r>
  <r>
    <x v="3"/>
    <x v="0"/>
    <x v="3"/>
    <s v="Low"/>
    <n v="923"/>
    <x v="3"/>
    <n v="125"/>
    <n v="115375"/>
    <n v="1153.75"/>
    <n v="114221.25"/>
    <n v="110760"/>
    <n v="3461.25"/>
    <x v="5"/>
    <x v="5"/>
    <x v="5"/>
    <x v="0"/>
  </r>
  <r>
    <x v="3"/>
    <x v="4"/>
    <x v="3"/>
    <s v="Low"/>
    <n v="663"/>
    <x v="3"/>
    <n v="125"/>
    <n v="82875"/>
    <n v="828.75"/>
    <n v="82046.25"/>
    <n v="79560"/>
    <n v="2486.25"/>
    <x v="7"/>
    <x v="7"/>
    <x v="7"/>
    <x v="1"/>
  </r>
  <r>
    <x v="0"/>
    <x v="0"/>
    <x v="3"/>
    <s v="Low"/>
    <n v="2092"/>
    <x v="3"/>
    <n v="7"/>
    <n v="14644"/>
    <n v="146.44"/>
    <n v="14497.56"/>
    <n v="10460"/>
    <n v="4037.5599999999995"/>
    <x v="11"/>
    <x v="9"/>
    <x v="9"/>
    <x v="1"/>
  </r>
  <r>
    <x v="0"/>
    <x v="1"/>
    <x v="4"/>
    <s v="Low"/>
    <n v="263"/>
    <x v="4"/>
    <n v="7"/>
    <n v="1841"/>
    <n v="18.41"/>
    <n v="1822.59"/>
    <n v="1315"/>
    <n v="507.58999999999992"/>
    <x v="3"/>
    <x v="3"/>
    <x v="3"/>
    <x v="0"/>
  </r>
  <r>
    <x v="0"/>
    <x v="0"/>
    <x v="4"/>
    <s v="Low"/>
    <n v="943.5"/>
    <x v="4"/>
    <n v="350"/>
    <n v="330225"/>
    <n v="3302.25"/>
    <n v="326922.75"/>
    <n v="245310"/>
    <n v="81612.75"/>
    <x v="13"/>
    <x v="10"/>
    <x v="10"/>
    <x v="0"/>
  </r>
  <r>
    <x v="3"/>
    <x v="4"/>
    <x v="4"/>
    <s v="Low"/>
    <n v="727"/>
    <x v="4"/>
    <n v="125"/>
    <n v="90875"/>
    <n v="908.75"/>
    <n v="89966.25"/>
    <n v="87240"/>
    <n v="2726.25"/>
    <x v="1"/>
    <x v="1"/>
    <x v="1"/>
    <x v="0"/>
  </r>
  <r>
    <x v="3"/>
    <x v="2"/>
    <x v="4"/>
    <s v="Low"/>
    <n v="787"/>
    <x v="4"/>
    <n v="125"/>
    <n v="98375"/>
    <n v="983.75"/>
    <n v="97391.25"/>
    <n v="94440"/>
    <n v="2951.25"/>
    <x v="1"/>
    <x v="1"/>
    <x v="1"/>
    <x v="0"/>
  </r>
  <r>
    <x v="4"/>
    <x v="1"/>
    <x v="4"/>
    <s v="Low"/>
    <n v="986"/>
    <x v="4"/>
    <n v="300"/>
    <n v="295800"/>
    <n v="2958"/>
    <n v="292842"/>
    <n v="246500"/>
    <n v="46342"/>
    <x v="6"/>
    <x v="6"/>
    <x v="6"/>
    <x v="0"/>
  </r>
  <r>
    <x v="4"/>
    <x v="3"/>
    <x v="4"/>
    <s v="Low"/>
    <n v="494"/>
    <x v="4"/>
    <n v="300"/>
    <n v="148200"/>
    <n v="1482"/>
    <n v="146718"/>
    <n v="123500"/>
    <n v="23218"/>
    <x v="7"/>
    <x v="7"/>
    <x v="7"/>
    <x v="1"/>
  </r>
  <r>
    <x v="0"/>
    <x v="3"/>
    <x v="4"/>
    <s v="Low"/>
    <n v="1397"/>
    <x v="4"/>
    <n v="350"/>
    <n v="488950"/>
    <n v="4889.5"/>
    <n v="484060.5"/>
    <n v="363220"/>
    <n v="120840.5"/>
    <x v="10"/>
    <x v="7"/>
    <x v="7"/>
    <x v="0"/>
  </r>
  <r>
    <x v="3"/>
    <x v="2"/>
    <x v="4"/>
    <s v="Low"/>
    <n v="1744"/>
    <x v="4"/>
    <n v="125"/>
    <n v="218000"/>
    <n v="2180"/>
    <n v="215820"/>
    <n v="209280"/>
    <n v="6540"/>
    <x v="15"/>
    <x v="9"/>
    <x v="9"/>
    <x v="0"/>
  </r>
  <r>
    <x v="2"/>
    <x v="4"/>
    <x v="5"/>
    <s v="Low"/>
    <n v="1989"/>
    <x v="5"/>
    <n v="12"/>
    <n v="23868"/>
    <n v="238.68"/>
    <n v="23629.32"/>
    <n v="5967"/>
    <n v="17662.32"/>
    <x v="9"/>
    <x v="6"/>
    <x v="6"/>
    <x v="1"/>
  </r>
  <r>
    <x v="1"/>
    <x v="2"/>
    <x v="5"/>
    <s v="Low"/>
    <n v="321"/>
    <x v="5"/>
    <n v="15"/>
    <n v="4815"/>
    <n v="48.15"/>
    <n v="4766.8500000000004"/>
    <n v="3210"/>
    <n v="1556.8500000000004"/>
    <x v="11"/>
    <x v="9"/>
    <x v="9"/>
    <x v="1"/>
  </r>
  <r>
    <x v="3"/>
    <x v="0"/>
    <x v="0"/>
    <s v="Low"/>
    <n v="742.5"/>
    <x v="0"/>
    <n v="125"/>
    <n v="92812.5"/>
    <n v="1856.25"/>
    <n v="90956.25"/>
    <n v="89100"/>
    <n v="1856.25"/>
    <x v="13"/>
    <x v="10"/>
    <x v="10"/>
    <x v="0"/>
  </r>
  <r>
    <x v="2"/>
    <x v="0"/>
    <x v="0"/>
    <s v="Low"/>
    <n v="1295"/>
    <x v="0"/>
    <n v="12"/>
    <n v="15540"/>
    <n v="310.8"/>
    <n v="15229.2"/>
    <n v="3885"/>
    <n v="11344.2"/>
    <x v="10"/>
    <x v="7"/>
    <x v="7"/>
    <x v="0"/>
  </r>
  <r>
    <x v="4"/>
    <x v="1"/>
    <x v="0"/>
    <s v="Low"/>
    <n v="214"/>
    <x v="0"/>
    <n v="300"/>
    <n v="64200"/>
    <n v="1284"/>
    <n v="62916"/>
    <n v="53500"/>
    <n v="9416"/>
    <x v="7"/>
    <x v="7"/>
    <x v="7"/>
    <x v="1"/>
  </r>
  <r>
    <x v="0"/>
    <x v="2"/>
    <x v="0"/>
    <s v="Low"/>
    <n v="2145"/>
    <x v="0"/>
    <n v="7"/>
    <n v="15015"/>
    <n v="300.3"/>
    <n v="14714.7"/>
    <n v="10725"/>
    <n v="3989.7000000000007"/>
    <x v="11"/>
    <x v="9"/>
    <x v="9"/>
    <x v="1"/>
  </r>
  <r>
    <x v="0"/>
    <x v="0"/>
    <x v="0"/>
    <s v="Low"/>
    <n v="2852"/>
    <x v="0"/>
    <n v="350"/>
    <n v="998200"/>
    <n v="19964"/>
    <n v="978236"/>
    <n v="741520"/>
    <n v="236716"/>
    <x v="2"/>
    <x v="2"/>
    <x v="2"/>
    <x v="0"/>
  </r>
  <r>
    <x v="2"/>
    <x v="4"/>
    <x v="1"/>
    <s v="Low"/>
    <n v="1142"/>
    <x v="1"/>
    <n v="12"/>
    <n v="13704"/>
    <n v="274.08"/>
    <n v="13429.92"/>
    <n v="3426"/>
    <n v="10003.92"/>
    <x v="1"/>
    <x v="1"/>
    <x v="1"/>
    <x v="0"/>
  </r>
  <r>
    <x v="0"/>
    <x v="4"/>
    <x v="1"/>
    <s v="Low"/>
    <n v="1566"/>
    <x v="1"/>
    <n v="20"/>
    <n v="31320"/>
    <n v="626.4"/>
    <n v="30693.599999999999"/>
    <n v="15660"/>
    <n v="15033.599999999999"/>
    <x v="10"/>
    <x v="7"/>
    <x v="7"/>
    <x v="0"/>
  </r>
  <r>
    <x v="2"/>
    <x v="3"/>
    <x v="1"/>
    <s v="Low"/>
    <n v="690"/>
    <x v="1"/>
    <n v="12"/>
    <n v="8280"/>
    <n v="165.6"/>
    <n v="8114.4"/>
    <n v="2070"/>
    <n v="6044.4"/>
    <x v="15"/>
    <x v="9"/>
    <x v="9"/>
    <x v="0"/>
  </r>
  <r>
    <x v="3"/>
    <x v="3"/>
    <x v="1"/>
    <s v="Low"/>
    <n v="1660"/>
    <x v="1"/>
    <n v="125"/>
    <n v="207500"/>
    <n v="4150"/>
    <n v="203350"/>
    <n v="199200"/>
    <n v="4150"/>
    <x v="11"/>
    <x v="9"/>
    <x v="9"/>
    <x v="1"/>
  </r>
  <r>
    <x v="1"/>
    <x v="0"/>
    <x v="2"/>
    <s v="Low"/>
    <n v="2363"/>
    <x v="2"/>
    <n v="15"/>
    <n v="35445"/>
    <n v="708.9"/>
    <n v="34736.1"/>
    <n v="23630"/>
    <n v="11106.099999999999"/>
    <x v="8"/>
    <x v="8"/>
    <x v="8"/>
    <x v="0"/>
  </r>
  <r>
    <x v="4"/>
    <x v="2"/>
    <x v="2"/>
    <s v="Low"/>
    <n v="918"/>
    <x v="2"/>
    <n v="300"/>
    <n v="275400"/>
    <n v="5508"/>
    <n v="269892"/>
    <n v="229500"/>
    <n v="40392"/>
    <x v="14"/>
    <x v="11"/>
    <x v="11"/>
    <x v="0"/>
  </r>
  <r>
    <x v="4"/>
    <x v="1"/>
    <x v="2"/>
    <s v="Low"/>
    <n v="1728"/>
    <x v="2"/>
    <n v="300"/>
    <n v="518400"/>
    <n v="10368"/>
    <n v="508032"/>
    <n v="432000"/>
    <n v="76032"/>
    <x v="14"/>
    <x v="11"/>
    <x v="11"/>
    <x v="0"/>
  </r>
  <r>
    <x v="2"/>
    <x v="4"/>
    <x v="2"/>
    <s v="Low"/>
    <n v="1142"/>
    <x v="2"/>
    <n v="12"/>
    <n v="13704"/>
    <n v="274.08"/>
    <n v="13429.92"/>
    <n v="3426"/>
    <n v="10003.92"/>
    <x v="1"/>
    <x v="1"/>
    <x v="1"/>
    <x v="0"/>
  </r>
  <r>
    <x v="3"/>
    <x v="3"/>
    <x v="2"/>
    <s v="Low"/>
    <n v="662"/>
    <x v="2"/>
    <n v="125"/>
    <n v="82750"/>
    <n v="1655"/>
    <n v="81095"/>
    <n v="79440"/>
    <n v="1655"/>
    <x v="1"/>
    <x v="1"/>
    <x v="1"/>
    <x v="0"/>
  </r>
  <r>
    <x v="2"/>
    <x v="0"/>
    <x v="2"/>
    <s v="Low"/>
    <n v="1295"/>
    <x v="2"/>
    <n v="12"/>
    <n v="15540"/>
    <n v="310.8"/>
    <n v="15229.2"/>
    <n v="3885"/>
    <n v="11344.2"/>
    <x v="10"/>
    <x v="7"/>
    <x v="7"/>
    <x v="0"/>
  </r>
  <r>
    <x v="3"/>
    <x v="1"/>
    <x v="2"/>
    <s v="Low"/>
    <n v="809"/>
    <x v="2"/>
    <n v="125"/>
    <n v="101125"/>
    <n v="2022.5"/>
    <n v="99102.5"/>
    <n v="97080"/>
    <n v="2022.5"/>
    <x v="7"/>
    <x v="7"/>
    <x v="7"/>
    <x v="1"/>
  </r>
  <r>
    <x v="3"/>
    <x v="3"/>
    <x v="2"/>
    <s v="Low"/>
    <n v="2145"/>
    <x v="2"/>
    <n v="125"/>
    <n v="268125"/>
    <n v="5362.5"/>
    <n v="262762.5"/>
    <n v="257400"/>
    <n v="5362.5"/>
    <x v="7"/>
    <x v="7"/>
    <x v="7"/>
    <x v="1"/>
  </r>
  <r>
    <x v="2"/>
    <x v="2"/>
    <x v="2"/>
    <s v="Low"/>
    <n v="1785"/>
    <x v="2"/>
    <n v="12"/>
    <n v="21420"/>
    <n v="428.4"/>
    <n v="20991.599999999999"/>
    <n v="5355"/>
    <n v="15636.599999999999"/>
    <x v="11"/>
    <x v="9"/>
    <x v="9"/>
    <x v="1"/>
  </r>
  <r>
    <x v="4"/>
    <x v="0"/>
    <x v="2"/>
    <s v="Low"/>
    <n v="1916"/>
    <x v="2"/>
    <n v="300"/>
    <n v="574800"/>
    <n v="11496"/>
    <n v="563304"/>
    <n v="479000"/>
    <n v="84304"/>
    <x v="2"/>
    <x v="2"/>
    <x v="2"/>
    <x v="0"/>
  </r>
  <r>
    <x v="0"/>
    <x v="0"/>
    <x v="2"/>
    <s v="Low"/>
    <n v="2852"/>
    <x v="2"/>
    <n v="350"/>
    <n v="998200"/>
    <n v="19964"/>
    <n v="978236"/>
    <n v="741520"/>
    <n v="236716"/>
    <x v="2"/>
    <x v="2"/>
    <x v="2"/>
    <x v="0"/>
  </r>
  <r>
    <x v="3"/>
    <x v="0"/>
    <x v="2"/>
    <s v="Low"/>
    <n v="2729"/>
    <x v="2"/>
    <n v="125"/>
    <n v="341125"/>
    <n v="6822.5"/>
    <n v="334302.5"/>
    <n v="327480"/>
    <n v="6822.5"/>
    <x v="2"/>
    <x v="2"/>
    <x v="2"/>
    <x v="0"/>
  </r>
  <r>
    <x v="1"/>
    <x v="4"/>
    <x v="2"/>
    <s v="Low"/>
    <n v="1925"/>
    <x v="2"/>
    <n v="15"/>
    <n v="28875"/>
    <n v="577.5"/>
    <n v="28297.5"/>
    <n v="19250"/>
    <n v="9047.5"/>
    <x v="12"/>
    <x v="2"/>
    <x v="2"/>
    <x v="1"/>
  </r>
  <r>
    <x v="0"/>
    <x v="4"/>
    <x v="2"/>
    <s v="Low"/>
    <n v="2013"/>
    <x v="2"/>
    <n v="7"/>
    <n v="14091"/>
    <n v="281.82"/>
    <n v="13809.18"/>
    <n v="10065"/>
    <n v="3744.1800000000003"/>
    <x v="12"/>
    <x v="2"/>
    <x v="2"/>
    <x v="1"/>
  </r>
  <r>
    <x v="2"/>
    <x v="2"/>
    <x v="2"/>
    <s v="Low"/>
    <n v="1055"/>
    <x v="2"/>
    <n v="12"/>
    <n v="12660"/>
    <n v="253.2"/>
    <n v="12406.8"/>
    <n v="3165"/>
    <n v="9241.7999999999993"/>
    <x v="2"/>
    <x v="2"/>
    <x v="2"/>
    <x v="0"/>
  </r>
  <r>
    <x v="2"/>
    <x v="3"/>
    <x v="2"/>
    <s v="Low"/>
    <n v="1084"/>
    <x v="2"/>
    <n v="12"/>
    <n v="13008"/>
    <n v="260.16000000000003"/>
    <n v="12747.84"/>
    <n v="3252"/>
    <n v="9495.84"/>
    <x v="2"/>
    <x v="2"/>
    <x v="2"/>
    <x v="0"/>
  </r>
  <r>
    <x v="0"/>
    <x v="4"/>
    <x v="3"/>
    <s v="Low"/>
    <n v="1566"/>
    <x v="3"/>
    <n v="20"/>
    <n v="31320"/>
    <n v="626.4"/>
    <n v="30693.599999999999"/>
    <n v="15660"/>
    <n v="15033.599999999999"/>
    <x v="10"/>
    <x v="7"/>
    <x v="7"/>
    <x v="0"/>
  </r>
  <r>
    <x v="0"/>
    <x v="1"/>
    <x v="3"/>
    <s v="Low"/>
    <n v="2966"/>
    <x v="3"/>
    <n v="350"/>
    <n v="1038100"/>
    <n v="20762"/>
    <n v="1017338"/>
    <n v="771160"/>
    <n v="246178"/>
    <x v="7"/>
    <x v="7"/>
    <x v="7"/>
    <x v="1"/>
  </r>
  <r>
    <x v="0"/>
    <x v="1"/>
    <x v="3"/>
    <s v="Low"/>
    <n v="2877"/>
    <x v="3"/>
    <n v="350"/>
    <n v="1006950"/>
    <n v="20139"/>
    <n v="986811"/>
    <n v="748020"/>
    <n v="238791"/>
    <x v="10"/>
    <x v="7"/>
    <x v="7"/>
    <x v="0"/>
  </r>
  <r>
    <x v="3"/>
    <x v="1"/>
    <x v="3"/>
    <s v="Low"/>
    <n v="809"/>
    <x v="3"/>
    <n v="125"/>
    <n v="101125"/>
    <n v="2022.5"/>
    <n v="99102.5"/>
    <n v="97080"/>
    <n v="2022.5"/>
    <x v="7"/>
    <x v="7"/>
    <x v="7"/>
    <x v="1"/>
  </r>
  <r>
    <x v="3"/>
    <x v="3"/>
    <x v="3"/>
    <s v="Low"/>
    <n v="2145"/>
    <x v="3"/>
    <n v="125"/>
    <n v="268125"/>
    <n v="5362.5"/>
    <n v="262762.5"/>
    <n v="257400"/>
    <n v="5362.5"/>
    <x v="7"/>
    <x v="7"/>
    <x v="7"/>
    <x v="1"/>
  </r>
  <r>
    <x v="2"/>
    <x v="2"/>
    <x v="3"/>
    <s v="Low"/>
    <n v="1055"/>
    <x v="3"/>
    <n v="12"/>
    <n v="12660"/>
    <n v="253.2"/>
    <n v="12406.8"/>
    <n v="3165"/>
    <n v="9241.7999999999993"/>
    <x v="2"/>
    <x v="2"/>
    <x v="2"/>
    <x v="0"/>
  </r>
  <r>
    <x v="0"/>
    <x v="3"/>
    <x v="3"/>
    <s v="Low"/>
    <n v="544"/>
    <x v="3"/>
    <n v="20"/>
    <n v="10880"/>
    <n v="217.6"/>
    <n v="10662.4"/>
    <n v="5440"/>
    <n v="5222.3999999999996"/>
    <x v="12"/>
    <x v="2"/>
    <x v="2"/>
    <x v="1"/>
  </r>
  <r>
    <x v="2"/>
    <x v="3"/>
    <x v="3"/>
    <s v="Low"/>
    <n v="1084"/>
    <x v="3"/>
    <n v="12"/>
    <n v="13008"/>
    <n v="260.16000000000003"/>
    <n v="12747.84"/>
    <n v="3252"/>
    <n v="9495.84"/>
    <x v="2"/>
    <x v="2"/>
    <x v="2"/>
    <x v="0"/>
  </r>
  <r>
    <x v="3"/>
    <x v="3"/>
    <x v="4"/>
    <s v="Low"/>
    <n v="662"/>
    <x v="4"/>
    <n v="125"/>
    <n v="82750"/>
    <n v="1655"/>
    <n v="81095"/>
    <n v="79440"/>
    <n v="1655"/>
    <x v="1"/>
    <x v="1"/>
    <x v="1"/>
    <x v="0"/>
  </r>
  <r>
    <x v="4"/>
    <x v="1"/>
    <x v="4"/>
    <s v="Low"/>
    <n v="214"/>
    <x v="4"/>
    <n v="300"/>
    <n v="64200"/>
    <n v="1284"/>
    <n v="62916"/>
    <n v="53500"/>
    <n v="9416"/>
    <x v="7"/>
    <x v="7"/>
    <x v="7"/>
    <x v="1"/>
  </r>
  <r>
    <x v="0"/>
    <x v="1"/>
    <x v="4"/>
    <s v="Low"/>
    <n v="2877"/>
    <x v="4"/>
    <n v="350"/>
    <n v="1006950"/>
    <n v="20139"/>
    <n v="986811"/>
    <n v="748020"/>
    <n v="238791"/>
    <x v="10"/>
    <x v="7"/>
    <x v="7"/>
    <x v="0"/>
  </r>
  <r>
    <x v="3"/>
    <x v="0"/>
    <x v="4"/>
    <s v="Low"/>
    <n v="2729"/>
    <x v="4"/>
    <n v="125"/>
    <n v="341125"/>
    <n v="6822.5"/>
    <n v="334302.5"/>
    <n v="327480"/>
    <n v="6822.5"/>
    <x v="2"/>
    <x v="2"/>
    <x v="2"/>
    <x v="0"/>
  </r>
  <r>
    <x v="0"/>
    <x v="4"/>
    <x v="4"/>
    <s v="Low"/>
    <n v="266"/>
    <x v="4"/>
    <n v="350"/>
    <n v="93100"/>
    <n v="1862"/>
    <n v="91238"/>
    <n v="69160"/>
    <n v="22078"/>
    <x v="12"/>
    <x v="2"/>
    <x v="2"/>
    <x v="1"/>
  </r>
  <r>
    <x v="0"/>
    <x v="3"/>
    <x v="4"/>
    <s v="Low"/>
    <n v="1940"/>
    <x v="4"/>
    <n v="350"/>
    <n v="679000"/>
    <n v="13580"/>
    <n v="665420"/>
    <n v="504400"/>
    <n v="161020"/>
    <x v="12"/>
    <x v="2"/>
    <x v="2"/>
    <x v="1"/>
  </r>
  <r>
    <x v="4"/>
    <x v="1"/>
    <x v="5"/>
    <s v="Low"/>
    <n v="259"/>
    <x v="5"/>
    <n v="300"/>
    <n v="77700"/>
    <n v="1554"/>
    <n v="76146"/>
    <n v="64750"/>
    <n v="11396"/>
    <x v="3"/>
    <x v="3"/>
    <x v="3"/>
    <x v="0"/>
  </r>
  <r>
    <x v="4"/>
    <x v="3"/>
    <x v="5"/>
    <s v="Low"/>
    <n v="1101"/>
    <x v="5"/>
    <n v="300"/>
    <n v="330300"/>
    <n v="6606"/>
    <n v="323694"/>
    <n v="275250"/>
    <n v="48444"/>
    <x v="3"/>
    <x v="3"/>
    <x v="3"/>
    <x v="0"/>
  </r>
  <r>
    <x v="3"/>
    <x v="1"/>
    <x v="5"/>
    <s v="Low"/>
    <n v="2276"/>
    <x v="5"/>
    <n v="125"/>
    <n v="284500"/>
    <n v="5690"/>
    <n v="278810"/>
    <n v="273120"/>
    <n v="5690"/>
    <x v="14"/>
    <x v="11"/>
    <x v="11"/>
    <x v="0"/>
  </r>
  <r>
    <x v="0"/>
    <x v="1"/>
    <x v="5"/>
    <s v="Low"/>
    <n v="2966"/>
    <x v="5"/>
    <n v="350"/>
    <n v="1038100"/>
    <n v="20762"/>
    <n v="1017338"/>
    <n v="771160"/>
    <n v="246178"/>
    <x v="7"/>
    <x v="7"/>
    <x v="7"/>
    <x v="1"/>
  </r>
  <r>
    <x v="0"/>
    <x v="4"/>
    <x v="5"/>
    <s v="Low"/>
    <n v="1236"/>
    <x v="5"/>
    <n v="20"/>
    <n v="24720"/>
    <n v="494.4"/>
    <n v="24225.599999999999"/>
    <n v="12360"/>
    <n v="11865.599999999999"/>
    <x v="15"/>
    <x v="9"/>
    <x v="9"/>
    <x v="0"/>
  </r>
  <r>
    <x v="0"/>
    <x v="2"/>
    <x v="5"/>
    <s v="Low"/>
    <n v="941"/>
    <x v="5"/>
    <n v="20"/>
    <n v="18820"/>
    <n v="376.4"/>
    <n v="18443.599999999999"/>
    <n v="9410"/>
    <n v="9033.5999999999985"/>
    <x v="15"/>
    <x v="9"/>
    <x v="9"/>
    <x v="0"/>
  </r>
  <r>
    <x v="4"/>
    <x v="0"/>
    <x v="5"/>
    <s v="Low"/>
    <n v="1916"/>
    <x v="5"/>
    <n v="300"/>
    <n v="574800"/>
    <n v="11496"/>
    <n v="563304"/>
    <n v="479000"/>
    <n v="84304"/>
    <x v="2"/>
    <x v="2"/>
    <x v="2"/>
    <x v="0"/>
  </r>
  <r>
    <x v="3"/>
    <x v="2"/>
    <x v="0"/>
    <s v="Low"/>
    <n v="4243.5"/>
    <x v="0"/>
    <n v="125"/>
    <n v="530437.5"/>
    <n v="15913.125"/>
    <n v="514524.375"/>
    <n v="509220"/>
    <n v="5304.375"/>
    <x v="13"/>
    <x v="10"/>
    <x v="10"/>
    <x v="0"/>
  </r>
  <r>
    <x v="0"/>
    <x v="1"/>
    <x v="0"/>
    <s v="Low"/>
    <n v="2580"/>
    <x v="0"/>
    <n v="20"/>
    <n v="51600"/>
    <n v="1548"/>
    <n v="50052"/>
    <n v="25800"/>
    <n v="24252"/>
    <x v="13"/>
    <x v="10"/>
    <x v="10"/>
    <x v="0"/>
  </r>
  <r>
    <x v="4"/>
    <x v="1"/>
    <x v="0"/>
    <s v="Low"/>
    <n v="689"/>
    <x v="0"/>
    <n v="300"/>
    <n v="206700"/>
    <n v="6201"/>
    <n v="200499"/>
    <n v="172250"/>
    <n v="28249"/>
    <x v="1"/>
    <x v="1"/>
    <x v="1"/>
    <x v="0"/>
  </r>
  <r>
    <x v="2"/>
    <x v="4"/>
    <x v="0"/>
    <s v="Low"/>
    <n v="1947"/>
    <x v="0"/>
    <n v="12"/>
    <n v="23364"/>
    <n v="700.92"/>
    <n v="22663.08"/>
    <n v="5841"/>
    <n v="16822.080000000002"/>
    <x v="6"/>
    <x v="6"/>
    <x v="6"/>
    <x v="0"/>
  </r>
  <r>
    <x v="2"/>
    <x v="0"/>
    <x v="0"/>
    <s v="Low"/>
    <n v="908"/>
    <x v="0"/>
    <n v="12"/>
    <n v="10896"/>
    <n v="326.88"/>
    <n v="10569.12"/>
    <n v="2724"/>
    <n v="7845.1200000000008"/>
    <x v="12"/>
    <x v="2"/>
    <x v="2"/>
    <x v="1"/>
  </r>
  <r>
    <x v="0"/>
    <x v="1"/>
    <x v="1"/>
    <s v="Low"/>
    <n v="1958"/>
    <x v="1"/>
    <n v="7"/>
    <n v="13706"/>
    <n v="411.18"/>
    <n v="13294.82"/>
    <n v="9790"/>
    <n v="3504.8199999999997"/>
    <x v="8"/>
    <x v="8"/>
    <x v="8"/>
    <x v="0"/>
  </r>
  <r>
    <x v="2"/>
    <x v="2"/>
    <x v="1"/>
    <s v="Low"/>
    <n v="1901"/>
    <x v="1"/>
    <n v="12"/>
    <n v="22812"/>
    <n v="684.36"/>
    <n v="22127.64"/>
    <n v="5703"/>
    <n v="16424.64"/>
    <x v="1"/>
    <x v="1"/>
    <x v="1"/>
    <x v="0"/>
  </r>
  <r>
    <x v="0"/>
    <x v="2"/>
    <x v="1"/>
    <s v="Low"/>
    <n v="544"/>
    <x v="1"/>
    <n v="7"/>
    <n v="3808"/>
    <n v="114.24"/>
    <n v="3693.76"/>
    <n v="2720"/>
    <n v="973.76000000000022"/>
    <x v="6"/>
    <x v="6"/>
    <x v="6"/>
    <x v="0"/>
  </r>
  <r>
    <x v="0"/>
    <x v="1"/>
    <x v="1"/>
    <s v="Low"/>
    <n v="1797"/>
    <x v="1"/>
    <n v="350"/>
    <n v="628950"/>
    <n v="18868.5"/>
    <n v="610081.5"/>
    <n v="467220"/>
    <n v="142861.5"/>
    <x v="9"/>
    <x v="6"/>
    <x v="6"/>
    <x v="1"/>
  </r>
  <r>
    <x v="3"/>
    <x v="2"/>
    <x v="1"/>
    <s v="Low"/>
    <n v="1287"/>
    <x v="1"/>
    <n v="125"/>
    <n v="160875"/>
    <n v="4826.25"/>
    <n v="156048.75"/>
    <n v="154440"/>
    <n v="1608.75"/>
    <x v="2"/>
    <x v="2"/>
    <x v="2"/>
    <x v="0"/>
  </r>
  <r>
    <x v="3"/>
    <x v="1"/>
    <x v="1"/>
    <s v="Low"/>
    <n v="1706"/>
    <x v="1"/>
    <n v="125"/>
    <n v="213250"/>
    <n v="6397.5"/>
    <n v="206852.5"/>
    <n v="204720"/>
    <n v="2132.5"/>
    <x v="2"/>
    <x v="2"/>
    <x v="2"/>
    <x v="0"/>
  </r>
  <r>
    <x v="4"/>
    <x v="2"/>
    <x v="2"/>
    <s v="Low"/>
    <n v="2434.5"/>
    <x v="2"/>
    <n v="300"/>
    <n v="730350"/>
    <n v="21910.5"/>
    <n v="708439.5"/>
    <n v="608625"/>
    <n v="99814.5"/>
    <x v="0"/>
    <x v="0"/>
    <x v="0"/>
    <x v="0"/>
  </r>
  <r>
    <x v="3"/>
    <x v="0"/>
    <x v="2"/>
    <s v="Low"/>
    <n v="1774"/>
    <x v="2"/>
    <n v="125"/>
    <n v="221750"/>
    <n v="6652.5"/>
    <n v="215097.5"/>
    <n v="212880"/>
    <n v="2217.5"/>
    <x v="3"/>
    <x v="3"/>
    <x v="3"/>
    <x v="0"/>
  </r>
  <r>
    <x v="2"/>
    <x v="2"/>
    <x v="2"/>
    <s v="Low"/>
    <n v="1901"/>
    <x v="2"/>
    <n v="12"/>
    <n v="22812"/>
    <n v="684.36"/>
    <n v="22127.64"/>
    <n v="5703"/>
    <n v="16424.64"/>
    <x v="1"/>
    <x v="1"/>
    <x v="1"/>
    <x v="0"/>
  </r>
  <r>
    <x v="4"/>
    <x v="1"/>
    <x v="2"/>
    <s v="Low"/>
    <n v="689"/>
    <x v="2"/>
    <n v="300"/>
    <n v="206700"/>
    <n v="6201"/>
    <n v="200499"/>
    <n v="172250"/>
    <n v="28249"/>
    <x v="1"/>
    <x v="1"/>
    <x v="1"/>
    <x v="0"/>
  </r>
  <r>
    <x v="3"/>
    <x v="1"/>
    <x v="2"/>
    <s v="Low"/>
    <n v="1570"/>
    <x v="2"/>
    <n v="125"/>
    <n v="196250"/>
    <n v="5887.5"/>
    <n v="190362.5"/>
    <n v="188400"/>
    <n v="1962.5"/>
    <x v="1"/>
    <x v="1"/>
    <x v="1"/>
    <x v="0"/>
  </r>
  <r>
    <x v="2"/>
    <x v="4"/>
    <x v="2"/>
    <s v="Low"/>
    <n v="1369.5"/>
    <x v="2"/>
    <n v="12"/>
    <n v="16434"/>
    <n v="493.02"/>
    <n v="15940.98"/>
    <n v="4108.5"/>
    <n v="11832.48"/>
    <x v="4"/>
    <x v="4"/>
    <x v="4"/>
    <x v="0"/>
  </r>
  <r>
    <x v="3"/>
    <x v="0"/>
    <x v="2"/>
    <s v="Low"/>
    <n v="2009"/>
    <x v="2"/>
    <n v="125"/>
    <n v="251125"/>
    <n v="7533.75"/>
    <n v="243591.25"/>
    <n v="241080"/>
    <n v="2511.25"/>
    <x v="10"/>
    <x v="7"/>
    <x v="7"/>
    <x v="0"/>
  </r>
  <r>
    <x v="1"/>
    <x v="1"/>
    <x v="2"/>
    <s v="Low"/>
    <n v="1945"/>
    <x v="2"/>
    <n v="15"/>
    <n v="29175"/>
    <n v="875.25"/>
    <n v="28299.75"/>
    <n v="19450"/>
    <n v="8849.75"/>
    <x v="7"/>
    <x v="7"/>
    <x v="7"/>
    <x v="1"/>
  </r>
  <r>
    <x v="3"/>
    <x v="2"/>
    <x v="2"/>
    <s v="Low"/>
    <n v="1287"/>
    <x v="2"/>
    <n v="125"/>
    <n v="160875"/>
    <n v="4826.25"/>
    <n v="156048.75"/>
    <n v="154440"/>
    <n v="1608.75"/>
    <x v="2"/>
    <x v="2"/>
    <x v="2"/>
    <x v="0"/>
  </r>
  <r>
    <x v="3"/>
    <x v="1"/>
    <x v="2"/>
    <s v="Low"/>
    <n v="1706"/>
    <x v="2"/>
    <n v="125"/>
    <n v="213250"/>
    <n v="6397.5"/>
    <n v="206852.5"/>
    <n v="204720"/>
    <n v="2132.5"/>
    <x v="2"/>
    <x v="2"/>
    <x v="2"/>
    <x v="0"/>
  </r>
  <r>
    <x v="3"/>
    <x v="0"/>
    <x v="3"/>
    <s v="Low"/>
    <n v="2009"/>
    <x v="3"/>
    <n v="125"/>
    <n v="251125"/>
    <n v="7533.75"/>
    <n v="243591.25"/>
    <n v="241080"/>
    <n v="2511.25"/>
    <x v="10"/>
    <x v="7"/>
    <x v="7"/>
    <x v="0"/>
  </r>
  <r>
    <x v="4"/>
    <x v="4"/>
    <x v="4"/>
    <s v="Low"/>
    <n v="2844"/>
    <x v="4"/>
    <n v="300"/>
    <n v="853200"/>
    <n v="25596"/>
    <n v="827604"/>
    <n v="711000"/>
    <n v="116604"/>
    <x v="8"/>
    <x v="8"/>
    <x v="8"/>
    <x v="0"/>
  </r>
  <r>
    <x v="2"/>
    <x v="3"/>
    <x v="4"/>
    <s v="Low"/>
    <n v="1916"/>
    <x v="4"/>
    <n v="12"/>
    <n v="22992"/>
    <n v="689.76"/>
    <n v="22302.240000000002"/>
    <n v="5748"/>
    <n v="16554.240000000002"/>
    <x v="13"/>
    <x v="10"/>
    <x v="10"/>
    <x v="0"/>
  </r>
  <r>
    <x v="3"/>
    <x v="1"/>
    <x v="4"/>
    <s v="Low"/>
    <n v="1570"/>
    <x v="4"/>
    <n v="125"/>
    <n v="196250"/>
    <n v="5887.5"/>
    <n v="190362.5"/>
    <n v="188400"/>
    <n v="1962.5"/>
    <x v="1"/>
    <x v="1"/>
    <x v="1"/>
    <x v="0"/>
  </r>
  <r>
    <x v="4"/>
    <x v="0"/>
    <x v="4"/>
    <s v="Low"/>
    <n v="1874"/>
    <x v="4"/>
    <n v="300"/>
    <n v="562200"/>
    <n v="16866"/>
    <n v="545334"/>
    <n v="468500"/>
    <n v="76834"/>
    <x v="5"/>
    <x v="5"/>
    <x v="5"/>
    <x v="0"/>
  </r>
  <r>
    <x v="0"/>
    <x v="3"/>
    <x v="4"/>
    <s v="Low"/>
    <n v="1642"/>
    <x v="4"/>
    <n v="350"/>
    <n v="574700"/>
    <n v="17241"/>
    <n v="557459"/>
    <n v="426920"/>
    <n v="130539"/>
    <x v="5"/>
    <x v="5"/>
    <x v="5"/>
    <x v="0"/>
  </r>
  <r>
    <x v="1"/>
    <x v="1"/>
    <x v="4"/>
    <s v="Low"/>
    <n v="1945"/>
    <x v="4"/>
    <n v="15"/>
    <n v="29175"/>
    <n v="875.25"/>
    <n v="28299.75"/>
    <n v="19450"/>
    <n v="8849.75"/>
    <x v="7"/>
    <x v="7"/>
    <x v="7"/>
    <x v="1"/>
  </r>
  <r>
    <x v="0"/>
    <x v="0"/>
    <x v="0"/>
    <s v="Low"/>
    <n v="831"/>
    <x v="0"/>
    <n v="20"/>
    <n v="16620"/>
    <n v="498.6"/>
    <n v="16121.4"/>
    <n v="8310"/>
    <n v="7811.4"/>
    <x v="14"/>
    <x v="11"/>
    <x v="11"/>
    <x v="0"/>
  </r>
  <r>
    <x v="0"/>
    <x v="3"/>
    <x v="2"/>
    <s v="Low"/>
    <n v="1760"/>
    <x v="2"/>
    <n v="7"/>
    <n v="12320"/>
    <n v="369.6"/>
    <n v="11950.4"/>
    <n v="8800"/>
    <n v="3150.3999999999996"/>
    <x v="9"/>
    <x v="6"/>
    <x v="6"/>
    <x v="1"/>
  </r>
  <r>
    <x v="0"/>
    <x v="0"/>
    <x v="3"/>
    <s v="Low"/>
    <n v="3850.5"/>
    <x v="3"/>
    <n v="20"/>
    <n v="77010"/>
    <n v="2310.3000000000002"/>
    <n v="74699.700000000012"/>
    <n v="38505"/>
    <n v="36194.700000000004"/>
    <x v="13"/>
    <x v="10"/>
    <x v="10"/>
    <x v="0"/>
  </r>
  <r>
    <x v="2"/>
    <x v="1"/>
    <x v="4"/>
    <s v="Low"/>
    <n v="2479"/>
    <x v="4"/>
    <n v="12"/>
    <n v="29748"/>
    <n v="892.44"/>
    <n v="28855.56"/>
    <n v="7437"/>
    <n v="21418.560000000001"/>
    <x v="0"/>
    <x v="0"/>
    <x v="0"/>
    <x v="0"/>
  </r>
  <r>
    <x v="1"/>
    <x v="3"/>
    <x v="1"/>
    <s v="Low"/>
    <n v="2031"/>
    <x v="1"/>
    <n v="15"/>
    <n v="30465"/>
    <n v="1218.5999999999999"/>
    <n v="29246.400000000001"/>
    <n v="20310"/>
    <n v="8936.4000000000015"/>
    <x v="10"/>
    <x v="7"/>
    <x v="7"/>
    <x v="0"/>
  </r>
  <r>
    <x v="1"/>
    <x v="3"/>
    <x v="2"/>
    <s v="Low"/>
    <n v="2031"/>
    <x v="2"/>
    <n v="15"/>
    <n v="30465"/>
    <n v="1218.5999999999999"/>
    <n v="29246.400000000001"/>
    <n v="20310"/>
    <n v="8936.4000000000015"/>
    <x v="10"/>
    <x v="7"/>
    <x v="7"/>
    <x v="0"/>
  </r>
  <r>
    <x v="1"/>
    <x v="2"/>
    <x v="2"/>
    <s v="Low"/>
    <n v="2261"/>
    <x v="2"/>
    <n v="15"/>
    <n v="33915"/>
    <n v="1356.6"/>
    <n v="32558.400000000001"/>
    <n v="22610"/>
    <n v="9948.4000000000015"/>
    <x v="12"/>
    <x v="2"/>
    <x v="2"/>
    <x v="1"/>
  </r>
  <r>
    <x v="0"/>
    <x v="4"/>
    <x v="3"/>
    <s v="Low"/>
    <n v="736"/>
    <x v="3"/>
    <n v="20"/>
    <n v="14720"/>
    <n v="588.79999999999995"/>
    <n v="14131.2"/>
    <n v="7360"/>
    <n v="6771.2000000000007"/>
    <x v="9"/>
    <x v="6"/>
    <x v="6"/>
    <x v="1"/>
  </r>
  <r>
    <x v="0"/>
    <x v="0"/>
    <x v="0"/>
    <s v="Low"/>
    <n v="2851"/>
    <x v="0"/>
    <n v="7"/>
    <n v="19957"/>
    <n v="798.28"/>
    <n v="19158.72"/>
    <n v="14255"/>
    <n v="4903.7200000000012"/>
    <x v="7"/>
    <x v="7"/>
    <x v="7"/>
    <x v="1"/>
  </r>
  <r>
    <x v="4"/>
    <x v="1"/>
    <x v="0"/>
    <s v="Low"/>
    <n v="2021"/>
    <x v="0"/>
    <n v="300"/>
    <n v="606300"/>
    <n v="24252"/>
    <n v="582048"/>
    <n v="505250"/>
    <n v="76798"/>
    <x v="10"/>
    <x v="7"/>
    <x v="7"/>
    <x v="0"/>
  </r>
  <r>
    <x v="0"/>
    <x v="4"/>
    <x v="0"/>
    <s v="Low"/>
    <n v="274"/>
    <x v="0"/>
    <n v="350"/>
    <n v="95900"/>
    <n v="3836"/>
    <n v="92064"/>
    <n v="71240"/>
    <n v="20824"/>
    <x v="2"/>
    <x v="2"/>
    <x v="2"/>
    <x v="0"/>
  </r>
  <r>
    <x v="1"/>
    <x v="0"/>
    <x v="1"/>
    <s v="Low"/>
    <n v="1967"/>
    <x v="1"/>
    <n v="15"/>
    <n v="29505"/>
    <n v="1180.2"/>
    <n v="28324.799999999999"/>
    <n v="19670"/>
    <n v="8654.7999999999993"/>
    <x v="3"/>
    <x v="3"/>
    <x v="3"/>
    <x v="0"/>
  </r>
  <r>
    <x v="4"/>
    <x v="1"/>
    <x v="1"/>
    <s v="Low"/>
    <n v="1859"/>
    <x v="1"/>
    <n v="300"/>
    <n v="557700"/>
    <n v="22308"/>
    <n v="535392"/>
    <n v="464750"/>
    <n v="70642"/>
    <x v="5"/>
    <x v="5"/>
    <x v="5"/>
    <x v="0"/>
  </r>
  <r>
    <x v="0"/>
    <x v="0"/>
    <x v="1"/>
    <s v="Low"/>
    <n v="2851"/>
    <x v="1"/>
    <n v="7"/>
    <n v="19957"/>
    <n v="798.28"/>
    <n v="19158.72"/>
    <n v="14255"/>
    <n v="4903.7200000000012"/>
    <x v="7"/>
    <x v="7"/>
    <x v="7"/>
    <x v="1"/>
  </r>
  <r>
    <x v="4"/>
    <x v="1"/>
    <x v="1"/>
    <s v="Low"/>
    <n v="2021"/>
    <x v="1"/>
    <n v="300"/>
    <n v="606300"/>
    <n v="24252"/>
    <n v="582048"/>
    <n v="505250"/>
    <n v="76798"/>
    <x v="10"/>
    <x v="7"/>
    <x v="7"/>
    <x v="0"/>
  </r>
  <r>
    <x v="3"/>
    <x v="3"/>
    <x v="1"/>
    <s v="Low"/>
    <n v="1138"/>
    <x v="1"/>
    <n v="125"/>
    <n v="142250"/>
    <n v="5690"/>
    <n v="136560"/>
    <n v="136560"/>
    <n v="0"/>
    <x v="2"/>
    <x v="2"/>
    <x v="2"/>
    <x v="0"/>
  </r>
  <r>
    <x v="0"/>
    <x v="0"/>
    <x v="2"/>
    <s v="Low"/>
    <n v="4251"/>
    <x v="2"/>
    <n v="7"/>
    <n v="29757"/>
    <n v="1190.28"/>
    <n v="28566.720000000001"/>
    <n v="21255"/>
    <n v="7311.7199999999993"/>
    <x v="0"/>
    <x v="0"/>
    <x v="0"/>
    <x v="0"/>
  </r>
  <r>
    <x v="3"/>
    <x v="1"/>
    <x v="2"/>
    <s v="Low"/>
    <n v="795"/>
    <x v="2"/>
    <n v="125"/>
    <n v="99375"/>
    <n v="3975"/>
    <n v="95400"/>
    <n v="95400"/>
    <n v="0"/>
    <x v="3"/>
    <x v="3"/>
    <x v="3"/>
    <x v="0"/>
  </r>
  <r>
    <x v="4"/>
    <x v="1"/>
    <x v="2"/>
    <s v="Low"/>
    <n v="1414.5"/>
    <x v="2"/>
    <n v="300"/>
    <n v="424350"/>
    <n v="16974"/>
    <n v="407376"/>
    <n v="353625"/>
    <n v="53751"/>
    <x v="13"/>
    <x v="10"/>
    <x v="10"/>
    <x v="0"/>
  </r>
  <r>
    <x v="4"/>
    <x v="4"/>
    <x v="2"/>
    <s v="Low"/>
    <n v="2918"/>
    <x v="2"/>
    <n v="300"/>
    <n v="875400"/>
    <n v="35016"/>
    <n v="840384"/>
    <n v="729500"/>
    <n v="110884"/>
    <x v="14"/>
    <x v="11"/>
    <x v="11"/>
    <x v="0"/>
  </r>
  <r>
    <x v="0"/>
    <x v="4"/>
    <x v="2"/>
    <s v="Low"/>
    <n v="3450"/>
    <x v="2"/>
    <n v="350"/>
    <n v="1207500"/>
    <n v="48300"/>
    <n v="1159200"/>
    <n v="897000"/>
    <n v="262200"/>
    <x v="4"/>
    <x v="4"/>
    <x v="4"/>
    <x v="0"/>
  </r>
  <r>
    <x v="3"/>
    <x v="2"/>
    <x v="2"/>
    <s v="Low"/>
    <n v="2988"/>
    <x v="2"/>
    <n v="125"/>
    <n v="373500"/>
    <n v="14940"/>
    <n v="358560"/>
    <n v="358560"/>
    <n v="0"/>
    <x v="4"/>
    <x v="4"/>
    <x v="4"/>
    <x v="0"/>
  </r>
  <r>
    <x v="1"/>
    <x v="0"/>
    <x v="2"/>
    <s v="Low"/>
    <n v="218"/>
    <x v="2"/>
    <n v="15"/>
    <n v="3270"/>
    <n v="130.80000000000001"/>
    <n v="3139.2"/>
    <n v="2180"/>
    <n v="959.19999999999982"/>
    <x v="6"/>
    <x v="6"/>
    <x v="6"/>
    <x v="0"/>
  </r>
  <r>
    <x v="0"/>
    <x v="0"/>
    <x v="2"/>
    <s v="Low"/>
    <n v="2074"/>
    <x v="2"/>
    <n v="20"/>
    <n v="41480"/>
    <n v="1659.2"/>
    <n v="39820.800000000003"/>
    <n v="20740"/>
    <n v="19080.800000000003"/>
    <x v="6"/>
    <x v="6"/>
    <x v="6"/>
    <x v="0"/>
  </r>
  <r>
    <x v="0"/>
    <x v="4"/>
    <x v="2"/>
    <s v="Low"/>
    <n v="1056"/>
    <x v="2"/>
    <n v="20"/>
    <n v="21120"/>
    <n v="844.8"/>
    <n v="20275.2"/>
    <n v="10560"/>
    <n v="9715.2000000000007"/>
    <x v="6"/>
    <x v="6"/>
    <x v="6"/>
    <x v="0"/>
  </r>
  <r>
    <x v="1"/>
    <x v="4"/>
    <x v="2"/>
    <s v="Low"/>
    <n v="671"/>
    <x v="2"/>
    <n v="15"/>
    <n v="10065"/>
    <n v="402.6"/>
    <n v="9662.4"/>
    <n v="6710"/>
    <n v="2952.3999999999996"/>
    <x v="7"/>
    <x v="7"/>
    <x v="7"/>
    <x v="1"/>
  </r>
  <r>
    <x v="1"/>
    <x v="3"/>
    <x v="2"/>
    <s v="Low"/>
    <n v="1514"/>
    <x v="2"/>
    <n v="15"/>
    <n v="22710"/>
    <n v="908.4"/>
    <n v="21801.599999999999"/>
    <n v="15140"/>
    <n v="6661.5999999999985"/>
    <x v="7"/>
    <x v="7"/>
    <x v="7"/>
    <x v="1"/>
  </r>
  <r>
    <x v="0"/>
    <x v="4"/>
    <x v="2"/>
    <s v="Low"/>
    <n v="274"/>
    <x v="2"/>
    <n v="350"/>
    <n v="95900"/>
    <n v="3836"/>
    <n v="92064"/>
    <n v="71240"/>
    <n v="20824"/>
    <x v="2"/>
    <x v="2"/>
    <x v="2"/>
    <x v="0"/>
  </r>
  <r>
    <x v="3"/>
    <x v="3"/>
    <x v="2"/>
    <s v="Low"/>
    <n v="1138"/>
    <x v="2"/>
    <n v="125"/>
    <n v="142250"/>
    <n v="5690"/>
    <n v="136560"/>
    <n v="136560"/>
    <n v="0"/>
    <x v="2"/>
    <x v="2"/>
    <x v="2"/>
    <x v="0"/>
  </r>
  <r>
    <x v="2"/>
    <x v="4"/>
    <x v="3"/>
    <s v="Low"/>
    <n v="1465"/>
    <x v="3"/>
    <n v="12"/>
    <n v="17580"/>
    <n v="703.2"/>
    <n v="16876.8"/>
    <n v="4395"/>
    <n v="12481.8"/>
    <x v="3"/>
    <x v="3"/>
    <x v="3"/>
    <x v="0"/>
  </r>
  <r>
    <x v="0"/>
    <x v="0"/>
    <x v="3"/>
    <s v="Low"/>
    <n v="2646"/>
    <x v="3"/>
    <n v="20"/>
    <n v="52920"/>
    <n v="2116.8000000000002"/>
    <n v="50803.199999999997"/>
    <n v="26460"/>
    <n v="24343.199999999997"/>
    <x v="9"/>
    <x v="6"/>
    <x v="6"/>
    <x v="1"/>
  </r>
  <r>
    <x v="0"/>
    <x v="2"/>
    <x v="3"/>
    <s v="Low"/>
    <n v="2177"/>
    <x v="3"/>
    <n v="350"/>
    <n v="761950"/>
    <n v="30478"/>
    <n v="731472"/>
    <n v="566020"/>
    <n v="165452"/>
    <x v="10"/>
    <x v="7"/>
    <x v="7"/>
    <x v="0"/>
  </r>
  <r>
    <x v="2"/>
    <x v="2"/>
    <x v="4"/>
    <s v="Low"/>
    <n v="866"/>
    <x v="4"/>
    <n v="12"/>
    <n v="10392"/>
    <n v="415.68"/>
    <n v="9976.32"/>
    <n v="2598"/>
    <n v="7378.32"/>
    <x v="14"/>
    <x v="11"/>
    <x v="11"/>
    <x v="0"/>
  </r>
  <r>
    <x v="0"/>
    <x v="4"/>
    <x v="4"/>
    <s v="Low"/>
    <n v="349"/>
    <x v="4"/>
    <n v="350"/>
    <n v="122150"/>
    <n v="4886"/>
    <n v="117264"/>
    <n v="90740"/>
    <n v="26524"/>
    <x v="9"/>
    <x v="6"/>
    <x v="6"/>
    <x v="1"/>
  </r>
  <r>
    <x v="0"/>
    <x v="2"/>
    <x v="4"/>
    <s v="Low"/>
    <n v="2177"/>
    <x v="4"/>
    <n v="350"/>
    <n v="761950"/>
    <n v="30478"/>
    <n v="731472"/>
    <n v="566020"/>
    <n v="165452"/>
    <x v="10"/>
    <x v="7"/>
    <x v="7"/>
    <x v="0"/>
  </r>
  <r>
    <x v="1"/>
    <x v="3"/>
    <x v="4"/>
    <s v="Low"/>
    <n v="1514"/>
    <x v="4"/>
    <n v="15"/>
    <n v="22710"/>
    <n v="908.4"/>
    <n v="21801.599999999999"/>
    <n v="15140"/>
    <n v="6661.5999999999985"/>
    <x v="7"/>
    <x v="7"/>
    <x v="7"/>
    <x v="1"/>
  </r>
  <r>
    <x v="0"/>
    <x v="3"/>
    <x v="5"/>
    <s v="Low"/>
    <n v="1865"/>
    <x v="5"/>
    <n v="350"/>
    <n v="652750"/>
    <n v="26110"/>
    <n v="626640"/>
    <n v="484900"/>
    <n v="141740"/>
    <x v="8"/>
    <x v="8"/>
    <x v="8"/>
    <x v="0"/>
  </r>
  <r>
    <x v="3"/>
    <x v="3"/>
    <x v="5"/>
    <s v="Low"/>
    <n v="1074"/>
    <x v="5"/>
    <n v="125"/>
    <n v="134250"/>
    <n v="5370"/>
    <n v="128880"/>
    <n v="128880"/>
    <n v="0"/>
    <x v="13"/>
    <x v="10"/>
    <x v="10"/>
    <x v="0"/>
  </r>
  <r>
    <x v="0"/>
    <x v="1"/>
    <x v="5"/>
    <s v="Low"/>
    <n v="1907"/>
    <x v="5"/>
    <n v="350"/>
    <n v="667450"/>
    <n v="26698"/>
    <n v="640752"/>
    <n v="495820"/>
    <n v="144932"/>
    <x v="6"/>
    <x v="6"/>
    <x v="6"/>
    <x v="0"/>
  </r>
  <r>
    <x v="1"/>
    <x v="4"/>
    <x v="5"/>
    <s v="Low"/>
    <n v="671"/>
    <x v="5"/>
    <n v="15"/>
    <n v="10065"/>
    <n v="402.6"/>
    <n v="9662.4"/>
    <n v="6710"/>
    <n v="2952.3999999999996"/>
    <x v="7"/>
    <x v="7"/>
    <x v="7"/>
    <x v="1"/>
  </r>
  <r>
    <x v="0"/>
    <x v="0"/>
    <x v="5"/>
    <s v="Low"/>
    <n v="1778"/>
    <x v="5"/>
    <n v="350"/>
    <n v="622300"/>
    <n v="24892"/>
    <n v="597408"/>
    <n v="462280"/>
    <n v="135128"/>
    <x v="12"/>
    <x v="2"/>
    <x v="2"/>
    <x v="1"/>
  </r>
  <r>
    <x v="0"/>
    <x v="1"/>
    <x v="1"/>
    <s v="Medium"/>
    <n v="1159"/>
    <x v="1"/>
    <n v="7"/>
    <n v="8113"/>
    <n v="405.65"/>
    <n v="7707.35"/>
    <n v="5795"/>
    <n v="1912.3500000000004"/>
    <x v="7"/>
    <x v="7"/>
    <x v="7"/>
    <x v="1"/>
  </r>
  <r>
    <x v="0"/>
    <x v="1"/>
    <x v="2"/>
    <s v="Medium"/>
    <n v="1372"/>
    <x v="2"/>
    <n v="7"/>
    <n v="9604"/>
    <n v="480.2"/>
    <n v="9123.7999999999993"/>
    <n v="6860"/>
    <n v="2263.7999999999993"/>
    <x v="0"/>
    <x v="0"/>
    <x v="0"/>
    <x v="0"/>
  </r>
  <r>
    <x v="0"/>
    <x v="0"/>
    <x v="2"/>
    <s v="Medium"/>
    <n v="2349"/>
    <x v="2"/>
    <n v="7"/>
    <n v="16443"/>
    <n v="822.15"/>
    <n v="15620.85"/>
    <n v="11745"/>
    <n v="3875.8500000000004"/>
    <x v="9"/>
    <x v="6"/>
    <x v="6"/>
    <x v="1"/>
  </r>
  <r>
    <x v="0"/>
    <x v="3"/>
    <x v="2"/>
    <s v="Medium"/>
    <n v="2689"/>
    <x v="2"/>
    <n v="7"/>
    <n v="18823"/>
    <n v="941.15"/>
    <n v="17881.849999999999"/>
    <n v="13445"/>
    <n v="4436.8499999999985"/>
    <x v="10"/>
    <x v="7"/>
    <x v="7"/>
    <x v="0"/>
  </r>
  <r>
    <x v="2"/>
    <x v="0"/>
    <x v="2"/>
    <s v="Medium"/>
    <n v="2431"/>
    <x v="2"/>
    <n v="12"/>
    <n v="29172"/>
    <n v="1458.6"/>
    <n v="27713.4"/>
    <n v="7293"/>
    <n v="20420.400000000001"/>
    <x v="2"/>
    <x v="2"/>
    <x v="2"/>
    <x v="0"/>
  </r>
  <r>
    <x v="2"/>
    <x v="0"/>
    <x v="3"/>
    <s v="Medium"/>
    <n v="2431"/>
    <x v="3"/>
    <n v="12"/>
    <n v="29172"/>
    <n v="1458.6"/>
    <n v="27713.4"/>
    <n v="7293"/>
    <n v="20420.400000000001"/>
    <x v="2"/>
    <x v="2"/>
    <x v="2"/>
    <x v="0"/>
  </r>
  <r>
    <x v="0"/>
    <x v="3"/>
    <x v="4"/>
    <s v="Medium"/>
    <n v="2689"/>
    <x v="4"/>
    <n v="7"/>
    <n v="18823"/>
    <n v="941.15"/>
    <n v="17881.849999999999"/>
    <n v="13445"/>
    <n v="4436.8499999999985"/>
    <x v="10"/>
    <x v="7"/>
    <x v="7"/>
    <x v="0"/>
  </r>
  <r>
    <x v="0"/>
    <x v="3"/>
    <x v="5"/>
    <s v="Medium"/>
    <n v="1683"/>
    <x v="5"/>
    <n v="7"/>
    <n v="11781"/>
    <n v="589.04999999999995"/>
    <n v="11191.95"/>
    <n v="8415"/>
    <n v="2776.9500000000007"/>
    <x v="4"/>
    <x v="4"/>
    <x v="4"/>
    <x v="0"/>
  </r>
  <r>
    <x v="2"/>
    <x v="3"/>
    <x v="5"/>
    <s v="Medium"/>
    <n v="1123"/>
    <x v="5"/>
    <n v="12"/>
    <n v="13476"/>
    <n v="673.8"/>
    <n v="12802.2"/>
    <n v="3369"/>
    <n v="9433.2000000000007"/>
    <x v="5"/>
    <x v="5"/>
    <x v="5"/>
    <x v="0"/>
  </r>
  <r>
    <x v="0"/>
    <x v="1"/>
    <x v="5"/>
    <s v="Medium"/>
    <n v="1159"/>
    <x v="5"/>
    <n v="7"/>
    <n v="8113"/>
    <n v="405.65"/>
    <n v="7707.35"/>
    <n v="5795"/>
    <n v="1912.3500000000004"/>
    <x v="7"/>
    <x v="7"/>
    <x v="7"/>
    <x v="1"/>
  </r>
  <r>
    <x v="2"/>
    <x v="2"/>
    <x v="0"/>
    <s v="Medium"/>
    <n v="1865"/>
    <x v="0"/>
    <n v="12"/>
    <n v="22380"/>
    <n v="1119"/>
    <n v="21261"/>
    <n v="5595"/>
    <n v="15666"/>
    <x v="8"/>
    <x v="8"/>
    <x v="8"/>
    <x v="0"/>
  </r>
  <r>
    <x v="2"/>
    <x v="1"/>
    <x v="0"/>
    <s v="Medium"/>
    <n v="1116"/>
    <x v="0"/>
    <n v="12"/>
    <n v="13392"/>
    <n v="669.6"/>
    <n v="12722.4"/>
    <n v="3348"/>
    <n v="9374.4"/>
    <x v="8"/>
    <x v="8"/>
    <x v="8"/>
    <x v="0"/>
  </r>
  <r>
    <x v="0"/>
    <x v="2"/>
    <x v="0"/>
    <s v="Medium"/>
    <n v="1563"/>
    <x v="0"/>
    <n v="20"/>
    <n v="31260"/>
    <n v="1563"/>
    <n v="29697"/>
    <n v="15630"/>
    <n v="14067"/>
    <x v="14"/>
    <x v="11"/>
    <x v="11"/>
    <x v="0"/>
  </r>
  <r>
    <x v="4"/>
    <x v="4"/>
    <x v="0"/>
    <s v="Medium"/>
    <n v="991"/>
    <x v="0"/>
    <n v="300"/>
    <n v="297300"/>
    <n v="14865"/>
    <n v="282435"/>
    <n v="247750"/>
    <n v="34685"/>
    <x v="1"/>
    <x v="1"/>
    <x v="1"/>
    <x v="0"/>
  </r>
  <r>
    <x v="0"/>
    <x v="1"/>
    <x v="0"/>
    <s v="Medium"/>
    <n v="1016"/>
    <x v="0"/>
    <n v="7"/>
    <n v="7112"/>
    <n v="355.6"/>
    <n v="6756.4"/>
    <n v="5080"/>
    <n v="1676.3999999999996"/>
    <x v="11"/>
    <x v="9"/>
    <x v="9"/>
    <x v="1"/>
  </r>
  <r>
    <x v="1"/>
    <x v="3"/>
    <x v="0"/>
    <s v="Medium"/>
    <n v="2791"/>
    <x v="0"/>
    <n v="15"/>
    <n v="41865"/>
    <n v="2093.25"/>
    <n v="39771.75"/>
    <n v="27910"/>
    <n v="11861.75"/>
    <x v="15"/>
    <x v="9"/>
    <x v="9"/>
    <x v="0"/>
  </r>
  <r>
    <x v="0"/>
    <x v="4"/>
    <x v="0"/>
    <s v="Medium"/>
    <n v="570"/>
    <x v="0"/>
    <n v="7"/>
    <n v="3990"/>
    <n v="199.5"/>
    <n v="3790.5"/>
    <n v="2850"/>
    <n v="940.5"/>
    <x v="2"/>
    <x v="2"/>
    <x v="2"/>
    <x v="0"/>
  </r>
  <r>
    <x v="0"/>
    <x v="2"/>
    <x v="0"/>
    <s v="Medium"/>
    <n v="2487"/>
    <x v="0"/>
    <n v="7"/>
    <n v="17409"/>
    <n v="870.45"/>
    <n v="16538.55"/>
    <n v="12435"/>
    <n v="4103.5499999999993"/>
    <x v="2"/>
    <x v="2"/>
    <x v="2"/>
    <x v="0"/>
  </r>
  <r>
    <x v="0"/>
    <x v="2"/>
    <x v="1"/>
    <s v="Medium"/>
    <n v="1384.5"/>
    <x v="1"/>
    <n v="350"/>
    <n v="484575"/>
    <n v="24228.75"/>
    <n v="460346.25"/>
    <n v="359970"/>
    <n v="100376.25"/>
    <x v="0"/>
    <x v="0"/>
    <x v="0"/>
    <x v="0"/>
  </r>
  <r>
    <x v="3"/>
    <x v="4"/>
    <x v="1"/>
    <s v="Medium"/>
    <n v="3627"/>
    <x v="1"/>
    <n v="125"/>
    <n v="453375"/>
    <n v="22668.75"/>
    <n v="430706.25"/>
    <n v="435240"/>
    <n v="-4533.75"/>
    <x v="4"/>
    <x v="4"/>
    <x v="4"/>
    <x v="0"/>
  </r>
  <r>
    <x v="0"/>
    <x v="3"/>
    <x v="1"/>
    <s v="Medium"/>
    <n v="720"/>
    <x v="1"/>
    <n v="350"/>
    <n v="252000"/>
    <n v="12600"/>
    <n v="239400"/>
    <n v="187200"/>
    <n v="52200"/>
    <x v="9"/>
    <x v="6"/>
    <x v="6"/>
    <x v="1"/>
  </r>
  <r>
    <x v="2"/>
    <x v="1"/>
    <x v="1"/>
    <s v="Medium"/>
    <n v="2342"/>
    <x v="1"/>
    <n v="12"/>
    <n v="28104"/>
    <n v="1405.2"/>
    <n v="26698.799999999999"/>
    <n v="7026"/>
    <n v="19672.8"/>
    <x v="15"/>
    <x v="9"/>
    <x v="9"/>
    <x v="0"/>
  </r>
  <r>
    <x v="4"/>
    <x v="3"/>
    <x v="1"/>
    <s v="Medium"/>
    <n v="1100"/>
    <x v="1"/>
    <n v="300"/>
    <n v="330000"/>
    <n v="16500"/>
    <n v="313500"/>
    <n v="275000"/>
    <n v="38500"/>
    <x v="12"/>
    <x v="2"/>
    <x v="2"/>
    <x v="1"/>
  </r>
  <r>
    <x v="0"/>
    <x v="2"/>
    <x v="2"/>
    <s v="Medium"/>
    <n v="1303"/>
    <x v="2"/>
    <n v="20"/>
    <n v="26060"/>
    <n v="1303"/>
    <n v="24757"/>
    <n v="13030"/>
    <n v="11727"/>
    <x v="8"/>
    <x v="8"/>
    <x v="8"/>
    <x v="0"/>
  </r>
  <r>
    <x v="3"/>
    <x v="4"/>
    <x v="2"/>
    <s v="Medium"/>
    <n v="2992"/>
    <x v="2"/>
    <n v="125"/>
    <n v="374000"/>
    <n v="18700"/>
    <n v="355300"/>
    <n v="359040"/>
    <n v="-3740"/>
    <x v="3"/>
    <x v="3"/>
    <x v="3"/>
    <x v="0"/>
  </r>
  <r>
    <x v="3"/>
    <x v="2"/>
    <x v="2"/>
    <s v="Medium"/>
    <n v="2385"/>
    <x v="2"/>
    <n v="125"/>
    <n v="298125"/>
    <n v="14906.25"/>
    <n v="283218.75"/>
    <n v="286200"/>
    <n v="-2981.25"/>
    <x v="3"/>
    <x v="3"/>
    <x v="3"/>
    <x v="0"/>
  </r>
  <r>
    <x v="4"/>
    <x v="3"/>
    <x v="2"/>
    <s v="Medium"/>
    <n v="1607"/>
    <x v="2"/>
    <n v="300"/>
    <n v="482100"/>
    <n v="24105"/>
    <n v="457995"/>
    <n v="401750"/>
    <n v="56245"/>
    <x v="13"/>
    <x v="10"/>
    <x v="10"/>
    <x v="0"/>
  </r>
  <r>
    <x v="0"/>
    <x v="4"/>
    <x v="2"/>
    <s v="Medium"/>
    <n v="2327"/>
    <x v="2"/>
    <n v="7"/>
    <n v="16289"/>
    <n v="814.45"/>
    <n v="15474.55"/>
    <n v="11635"/>
    <n v="3839.5499999999993"/>
    <x v="14"/>
    <x v="11"/>
    <x v="11"/>
    <x v="0"/>
  </r>
  <r>
    <x v="4"/>
    <x v="4"/>
    <x v="2"/>
    <s v="Medium"/>
    <n v="991"/>
    <x v="2"/>
    <n v="300"/>
    <n v="297300"/>
    <n v="14865"/>
    <n v="282435"/>
    <n v="247750"/>
    <n v="34685"/>
    <x v="1"/>
    <x v="1"/>
    <x v="1"/>
    <x v="0"/>
  </r>
  <r>
    <x v="0"/>
    <x v="4"/>
    <x v="2"/>
    <s v="Medium"/>
    <n v="602"/>
    <x v="2"/>
    <n v="350"/>
    <n v="210700"/>
    <n v="10535"/>
    <n v="200165"/>
    <n v="156520"/>
    <n v="43645"/>
    <x v="1"/>
    <x v="1"/>
    <x v="1"/>
    <x v="0"/>
  </r>
  <r>
    <x v="1"/>
    <x v="2"/>
    <x v="2"/>
    <s v="Medium"/>
    <n v="2620"/>
    <x v="2"/>
    <n v="15"/>
    <n v="39300"/>
    <n v="1965"/>
    <n v="37335"/>
    <n v="26200"/>
    <n v="11135"/>
    <x v="6"/>
    <x v="6"/>
    <x v="6"/>
    <x v="0"/>
  </r>
  <r>
    <x v="0"/>
    <x v="0"/>
    <x v="2"/>
    <s v="Medium"/>
    <n v="1228"/>
    <x v="2"/>
    <n v="350"/>
    <n v="429800"/>
    <n v="21490"/>
    <n v="408310"/>
    <n v="319280"/>
    <n v="89030"/>
    <x v="7"/>
    <x v="7"/>
    <x v="7"/>
    <x v="1"/>
  </r>
  <r>
    <x v="0"/>
    <x v="0"/>
    <x v="2"/>
    <s v="Medium"/>
    <n v="1389"/>
    <x v="2"/>
    <n v="20"/>
    <n v="27780"/>
    <n v="1389"/>
    <n v="26391"/>
    <n v="13890"/>
    <n v="12501"/>
    <x v="7"/>
    <x v="7"/>
    <x v="7"/>
    <x v="1"/>
  </r>
  <r>
    <x v="3"/>
    <x v="4"/>
    <x v="2"/>
    <s v="Medium"/>
    <n v="861"/>
    <x v="2"/>
    <n v="125"/>
    <n v="107625"/>
    <n v="5381.25"/>
    <n v="102243.75"/>
    <n v="103320"/>
    <n v="-1076.25"/>
    <x v="10"/>
    <x v="7"/>
    <x v="7"/>
    <x v="0"/>
  </r>
  <r>
    <x v="3"/>
    <x v="2"/>
    <x v="2"/>
    <s v="Medium"/>
    <n v="704"/>
    <x v="2"/>
    <n v="125"/>
    <n v="88000"/>
    <n v="4400"/>
    <n v="83600"/>
    <n v="84480"/>
    <n v="-880"/>
    <x v="7"/>
    <x v="7"/>
    <x v="7"/>
    <x v="1"/>
  </r>
  <r>
    <x v="0"/>
    <x v="0"/>
    <x v="2"/>
    <s v="Medium"/>
    <n v="1802"/>
    <x v="2"/>
    <n v="20"/>
    <n v="36040"/>
    <n v="1802"/>
    <n v="34238"/>
    <n v="18020"/>
    <n v="16218"/>
    <x v="12"/>
    <x v="2"/>
    <x v="2"/>
    <x v="1"/>
  </r>
  <r>
    <x v="0"/>
    <x v="4"/>
    <x v="2"/>
    <s v="Medium"/>
    <n v="2663"/>
    <x v="2"/>
    <n v="20"/>
    <n v="53260"/>
    <n v="2663"/>
    <n v="50597"/>
    <n v="26630"/>
    <n v="23967"/>
    <x v="2"/>
    <x v="2"/>
    <x v="2"/>
    <x v="0"/>
  </r>
  <r>
    <x v="0"/>
    <x v="2"/>
    <x v="2"/>
    <s v="Medium"/>
    <n v="2136"/>
    <x v="2"/>
    <n v="7"/>
    <n v="14952"/>
    <n v="747.6"/>
    <n v="14204.4"/>
    <n v="10680"/>
    <n v="3524.3999999999996"/>
    <x v="12"/>
    <x v="2"/>
    <x v="2"/>
    <x v="1"/>
  </r>
  <r>
    <x v="1"/>
    <x v="1"/>
    <x v="2"/>
    <s v="Medium"/>
    <n v="2116"/>
    <x v="2"/>
    <n v="15"/>
    <n v="31740"/>
    <n v="1587"/>
    <n v="30153"/>
    <n v="21160"/>
    <n v="8993"/>
    <x v="12"/>
    <x v="2"/>
    <x v="2"/>
    <x v="1"/>
  </r>
  <r>
    <x v="1"/>
    <x v="4"/>
    <x v="3"/>
    <s v="Medium"/>
    <n v="555"/>
    <x v="3"/>
    <n v="15"/>
    <n v="8325"/>
    <n v="416.25"/>
    <n v="7908.75"/>
    <n v="5550"/>
    <n v="2358.75"/>
    <x v="0"/>
    <x v="0"/>
    <x v="0"/>
    <x v="0"/>
  </r>
  <r>
    <x v="1"/>
    <x v="3"/>
    <x v="3"/>
    <s v="Medium"/>
    <n v="2861"/>
    <x v="3"/>
    <n v="15"/>
    <n v="42915"/>
    <n v="2145.75"/>
    <n v="40769.25"/>
    <n v="28610"/>
    <n v="12159.25"/>
    <x v="0"/>
    <x v="0"/>
    <x v="0"/>
    <x v="0"/>
  </r>
  <r>
    <x v="3"/>
    <x v="1"/>
    <x v="3"/>
    <s v="Medium"/>
    <n v="807"/>
    <x v="3"/>
    <n v="125"/>
    <n v="100875"/>
    <n v="5043.75"/>
    <n v="95831.25"/>
    <n v="96840"/>
    <n v="-1008.75"/>
    <x v="8"/>
    <x v="8"/>
    <x v="8"/>
    <x v="0"/>
  </r>
  <r>
    <x v="0"/>
    <x v="4"/>
    <x v="3"/>
    <s v="Medium"/>
    <n v="602"/>
    <x v="3"/>
    <n v="350"/>
    <n v="210700"/>
    <n v="10535"/>
    <n v="200165"/>
    <n v="156520"/>
    <n v="43645"/>
    <x v="1"/>
    <x v="1"/>
    <x v="1"/>
    <x v="0"/>
  </r>
  <r>
    <x v="0"/>
    <x v="4"/>
    <x v="3"/>
    <s v="Medium"/>
    <n v="2832"/>
    <x v="3"/>
    <n v="20"/>
    <n v="56640"/>
    <n v="2832"/>
    <n v="53808"/>
    <n v="28320"/>
    <n v="25488"/>
    <x v="5"/>
    <x v="5"/>
    <x v="5"/>
    <x v="0"/>
  </r>
  <r>
    <x v="0"/>
    <x v="2"/>
    <x v="3"/>
    <s v="Medium"/>
    <n v="1579"/>
    <x v="3"/>
    <n v="20"/>
    <n v="31580"/>
    <n v="1579"/>
    <n v="30001"/>
    <n v="15790"/>
    <n v="14211"/>
    <x v="5"/>
    <x v="5"/>
    <x v="5"/>
    <x v="0"/>
  </r>
  <r>
    <x v="3"/>
    <x v="4"/>
    <x v="3"/>
    <s v="Medium"/>
    <n v="861"/>
    <x v="3"/>
    <n v="125"/>
    <n v="107625"/>
    <n v="5381.25"/>
    <n v="102243.75"/>
    <n v="103320"/>
    <n v="-1076.25"/>
    <x v="10"/>
    <x v="7"/>
    <x v="7"/>
    <x v="0"/>
  </r>
  <r>
    <x v="3"/>
    <x v="2"/>
    <x v="3"/>
    <s v="Medium"/>
    <n v="704"/>
    <x v="3"/>
    <n v="125"/>
    <n v="88000"/>
    <n v="4400"/>
    <n v="83600"/>
    <n v="84480"/>
    <n v="-880"/>
    <x v="7"/>
    <x v="7"/>
    <x v="7"/>
    <x v="1"/>
  </r>
  <r>
    <x v="0"/>
    <x v="2"/>
    <x v="3"/>
    <s v="Medium"/>
    <n v="1033"/>
    <x v="3"/>
    <n v="20"/>
    <n v="20660"/>
    <n v="1033"/>
    <n v="19627"/>
    <n v="10330"/>
    <n v="9297"/>
    <x v="12"/>
    <x v="2"/>
    <x v="2"/>
    <x v="1"/>
  </r>
  <r>
    <x v="4"/>
    <x v="1"/>
    <x v="3"/>
    <s v="Medium"/>
    <n v="1250"/>
    <x v="3"/>
    <n v="300"/>
    <n v="375000"/>
    <n v="18750"/>
    <n v="356250"/>
    <n v="312500"/>
    <n v="43750"/>
    <x v="2"/>
    <x v="2"/>
    <x v="2"/>
    <x v="0"/>
  </r>
  <r>
    <x v="0"/>
    <x v="0"/>
    <x v="4"/>
    <s v="Medium"/>
    <n v="1389"/>
    <x v="4"/>
    <n v="20"/>
    <n v="27780"/>
    <n v="1389"/>
    <n v="26391"/>
    <n v="13890"/>
    <n v="12501"/>
    <x v="7"/>
    <x v="7"/>
    <x v="7"/>
    <x v="1"/>
  </r>
  <r>
    <x v="0"/>
    <x v="4"/>
    <x v="4"/>
    <s v="Medium"/>
    <n v="1265"/>
    <x v="4"/>
    <n v="20"/>
    <n v="25300"/>
    <n v="1265"/>
    <n v="24035"/>
    <n v="12650"/>
    <n v="11385"/>
    <x v="11"/>
    <x v="9"/>
    <x v="9"/>
    <x v="1"/>
  </r>
  <r>
    <x v="0"/>
    <x v="1"/>
    <x v="4"/>
    <s v="Medium"/>
    <n v="2297"/>
    <x v="4"/>
    <n v="20"/>
    <n v="45940"/>
    <n v="2297"/>
    <n v="43643"/>
    <n v="22970"/>
    <n v="20673"/>
    <x v="11"/>
    <x v="9"/>
    <x v="9"/>
    <x v="1"/>
  </r>
  <r>
    <x v="0"/>
    <x v="4"/>
    <x v="4"/>
    <s v="Medium"/>
    <n v="2663"/>
    <x v="4"/>
    <n v="20"/>
    <n v="53260"/>
    <n v="2663"/>
    <n v="50597"/>
    <n v="26630"/>
    <n v="23967"/>
    <x v="2"/>
    <x v="2"/>
    <x v="2"/>
    <x v="0"/>
  </r>
  <r>
    <x v="0"/>
    <x v="4"/>
    <x v="4"/>
    <s v="Medium"/>
    <n v="570"/>
    <x v="4"/>
    <n v="7"/>
    <n v="3990"/>
    <n v="199.5"/>
    <n v="3790.5"/>
    <n v="2850"/>
    <n v="940.5"/>
    <x v="2"/>
    <x v="2"/>
    <x v="2"/>
    <x v="0"/>
  </r>
  <r>
    <x v="0"/>
    <x v="2"/>
    <x v="4"/>
    <s v="Medium"/>
    <n v="2487"/>
    <x v="4"/>
    <n v="7"/>
    <n v="17409"/>
    <n v="870.45"/>
    <n v="16538.55"/>
    <n v="12435"/>
    <n v="4103.5499999999993"/>
    <x v="2"/>
    <x v="2"/>
    <x v="2"/>
    <x v="0"/>
  </r>
  <r>
    <x v="0"/>
    <x v="1"/>
    <x v="5"/>
    <s v="Medium"/>
    <n v="1350"/>
    <x v="5"/>
    <n v="350"/>
    <n v="472500"/>
    <n v="23625"/>
    <n v="448875"/>
    <n v="351000"/>
    <n v="97875"/>
    <x v="8"/>
    <x v="8"/>
    <x v="8"/>
    <x v="0"/>
  </r>
  <r>
    <x v="0"/>
    <x v="0"/>
    <x v="5"/>
    <s v="Medium"/>
    <n v="552"/>
    <x v="5"/>
    <n v="350"/>
    <n v="193200"/>
    <n v="9660"/>
    <n v="183540"/>
    <n v="143520"/>
    <n v="40020"/>
    <x v="5"/>
    <x v="5"/>
    <x v="5"/>
    <x v="0"/>
  </r>
  <r>
    <x v="0"/>
    <x v="0"/>
    <x v="5"/>
    <s v="Medium"/>
    <n v="1228"/>
    <x v="5"/>
    <n v="350"/>
    <n v="429800"/>
    <n v="21490"/>
    <n v="408310"/>
    <n v="319280"/>
    <n v="89030"/>
    <x v="7"/>
    <x v="7"/>
    <x v="7"/>
    <x v="1"/>
  </r>
  <r>
    <x v="4"/>
    <x v="1"/>
    <x v="5"/>
    <s v="Medium"/>
    <n v="1250"/>
    <x v="5"/>
    <n v="300"/>
    <n v="375000"/>
    <n v="18750"/>
    <n v="356250"/>
    <n v="312500"/>
    <n v="43750"/>
    <x v="2"/>
    <x v="2"/>
    <x v="2"/>
    <x v="0"/>
  </r>
  <r>
    <x v="1"/>
    <x v="2"/>
    <x v="2"/>
    <s v="Medium"/>
    <n v="3801"/>
    <x v="2"/>
    <n v="15"/>
    <n v="57015"/>
    <n v="3420.8999999999996"/>
    <n v="53594.100000000006"/>
    <n v="38010"/>
    <n v="15584.100000000002"/>
    <x v="13"/>
    <x v="10"/>
    <x v="10"/>
    <x v="0"/>
  </r>
  <r>
    <x v="0"/>
    <x v="4"/>
    <x v="0"/>
    <s v="Medium"/>
    <n v="1117.5"/>
    <x v="0"/>
    <n v="20"/>
    <n v="22350"/>
    <n v="1341"/>
    <n v="21009"/>
    <n v="11175"/>
    <n v="9834"/>
    <x v="0"/>
    <x v="0"/>
    <x v="0"/>
    <x v="0"/>
  </r>
  <r>
    <x v="1"/>
    <x v="0"/>
    <x v="0"/>
    <s v="Medium"/>
    <n v="2844"/>
    <x v="0"/>
    <n v="15"/>
    <n v="42660"/>
    <n v="2559.6"/>
    <n v="40100.400000000001"/>
    <n v="28440"/>
    <n v="11660.400000000001"/>
    <x v="1"/>
    <x v="1"/>
    <x v="1"/>
    <x v="0"/>
  </r>
  <r>
    <x v="2"/>
    <x v="3"/>
    <x v="0"/>
    <s v="Medium"/>
    <n v="562"/>
    <x v="0"/>
    <n v="12"/>
    <n v="6744"/>
    <n v="404.64"/>
    <n v="6339.36"/>
    <n v="1686"/>
    <n v="4653.3599999999997"/>
    <x v="6"/>
    <x v="6"/>
    <x v="6"/>
    <x v="0"/>
  </r>
  <r>
    <x v="2"/>
    <x v="0"/>
    <x v="0"/>
    <s v="Medium"/>
    <n v="2299"/>
    <x v="0"/>
    <n v="12"/>
    <n v="27588"/>
    <n v="1655.28"/>
    <n v="25932.720000000001"/>
    <n v="6897"/>
    <n v="19035.72"/>
    <x v="7"/>
    <x v="7"/>
    <x v="7"/>
    <x v="1"/>
  </r>
  <r>
    <x v="1"/>
    <x v="4"/>
    <x v="0"/>
    <s v="Medium"/>
    <n v="2030"/>
    <x v="0"/>
    <n v="15"/>
    <n v="30450"/>
    <n v="1827"/>
    <n v="28623"/>
    <n v="20300"/>
    <n v="8323"/>
    <x v="15"/>
    <x v="9"/>
    <x v="9"/>
    <x v="0"/>
  </r>
  <r>
    <x v="0"/>
    <x v="4"/>
    <x v="0"/>
    <s v="Medium"/>
    <n v="263"/>
    <x v="0"/>
    <n v="7"/>
    <n v="1841"/>
    <n v="110.46"/>
    <n v="1730.54"/>
    <n v="1315"/>
    <n v="415.53999999999996"/>
    <x v="11"/>
    <x v="9"/>
    <x v="9"/>
    <x v="1"/>
  </r>
  <r>
    <x v="3"/>
    <x v="1"/>
    <x v="0"/>
    <s v="Medium"/>
    <n v="887"/>
    <x v="0"/>
    <n v="125"/>
    <n v="110875"/>
    <n v="6652.5"/>
    <n v="104222.5"/>
    <n v="106440"/>
    <n v="-2217.5"/>
    <x v="12"/>
    <x v="2"/>
    <x v="2"/>
    <x v="1"/>
  </r>
  <r>
    <x v="0"/>
    <x v="3"/>
    <x v="1"/>
    <s v="Medium"/>
    <n v="980"/>
    <x v="1"/>
    <n v="350"/>
    <n v="343000"/>
    <n v="20580"/>
    <n v="322420"/>
    <n v="254800"/>
    <n v="67620"/>
    <x v="13"/>
    <x v="10"/>
    <x v="10"/>
    <x v="0"/>
  </r>
  <r>
    <x v="0"/>
    <x v="1"/>
    <x v="1"/>
    <s v="Medium"/>
    <n v="1460"/>
    <x v="1"/>
    <n v="350"/>
    <n v="511000"/>
    <n v="30660"/>
    <n v="480340"/>
    <n v="379600"/>
    <n v="100740"/>
    <x v="14"/>
    <x v="11"/>
    <x v="11"/>
    <x v="0"/>
  </r>
  <r>
    <x v="0"/>
    <x v="2"/>
    <x v="1"/>
    <s v="Medium"/>
    <n v="1403"/>
    <x v="1"/>
    <n v="7"/>
    <n v="9821"/>
    <n v="589.26"/>
    <n v="9231.74"/>
    <n v="7015"/>
    <n v="2216.7399999999998"/>
    <x v="7"/>
    <x v="7"/>
    <x v="7"/>
    <x v="1"/>
  </r>
  <r>
    <x v="2"/>
    <x v="4"/>
    <x v="1"/>
    <s v="Medium"/>
    <n v="2723"/>
    <x v="1"/>
    <n v="12"/>
    <n v="32676"/>
    <n v="1960.56"/>
    <n v="30715.439999999999"/>
    <n v="8169"/>
    <n v="22546.44"/>
    <x v="15"/>
    <x v="9"/>
    <x v="9"/>
    <x v="0"/>
  </r>
  <r>
    <x v="0"/>
    <x v="2"/>
    <x v="2"/>
    <s v="Medium"/>
    <n v="1496"/>
    <x v="2"/>
    <n v="350"/>
    <n v="523600"/>
    <n v="31416"/>
    <n v="492184"/>
    <n v="388960"/>
    <n v="103224"/>
    <x v="1"/>
    <x v="1"/>
    <x v="1"/>
    <x v="0"/>
  </r>
  <r>
    <x v="2"/>
    <x v="0"/>
    <x v="2"/>
    <s v="Medium"/>
    <n v="2299"/>
    <x v="2"/>
    <n v="12"/>
    <n v="27588"/>
    <n v="1655.28"/>
    <n v="25932.720000000001"/>
    <n v="6897"/>
    <n v="19035.72"/>
    <x v="7"/>
    <x v="7"/>
    <x v="7"/>
    <x v="1"/>
  </r>
  <r>
    <x v="0"/>
    <x v="4"/>
    <x v="2"/>
    <s v="Medium"/>
    <n v="727"/>
    <x v="2"/>
    <n v="350"/>
    <n v="254450"/>
    <n v="15267"/>
    <n v="239183"/>
    <n v="189020"/>
    <n v="50163"/>
    <x v="7"/>
    <x v="7"/>
    <x v="7"/>
    <x v="1"/>
  </r>
  <r>
    <x v="3"/>
    <x v="0"/>
    <x v="3"/>
    <s v="Medium"/>
    <n v="952"/>
    <x v="3"/>
    <n v="125"/>
    <n v="119000"/>
    <n v="7140"/>
    <n v="111860"/>
    <n v="114240"/>
    <n v="-2380"/>
    <x v="8"/>
    <x v="8"/>
    <x v="8"/>
    <x v="0"/>
  </r>
  <r>
    <x v="3"/>
    <x v="4"/>
    <x v="3"/>
    <s v="Medium"/>
    <n v="2755"/>
    <x v="3"/>
    <n v="125"/>
    <n v="344375"/>
    <n v="20662.5"/>
    <n v="323712.5"/>
    <n v="330600"/>
    <n v="-6887.5"/>
    <x v="8"/>
    <x v="8"/>
    <x v="8"/>
    <x v="0"/>
  </r>
  <r>
    <x v="1"/>
    <x v="1"/>
    <x v="3"/>
    <s v="Medium"/>
    <n v="1530"/>
    <x v="3"/>
    <n v="15"/>
    <n v="22950"/>
    <n v="1377"/>
    <n v="21573"/>
    <n v="15300"/>
    <n v="6273"/>
    <x v="14"/>
    <x v="11"/>
    <x v="11"/>
    <x v="0"/>
  </r>
  <r>
    <x v="0"/>
    <x v="2"/>
    <x v="3"/>
    <s v="Medium"/>
    <n v="1496"/>
    <x v="3"/>
    <n v="350"/>
    <n v="523600"/>
    <n v="31416"/>
    <n v="492184"/>
    <n v="388960"/>
    <n v="103224"/>
    <x v="1"/>
    <x v="1"/>
    <x v="1"/>
    <x v="0"/>
  </r>
  <r>
    <x v="0"/>
    <x v="3"/>
    <x v="3"/>
    <s v="Medium"/>
    <n v="1498"/>
    <x v="3"/>
    <n v="7"/>
    <n v="10486"/>
    <n v="629.16"/>
    <n v="9856.84"/>
    <n v="7490"/>
    <n v="2366.84"/>
    <x v="1"/>
    <x v="1"/>
    <x v="1"/>
    <x v="0"/>
  </r>
  <r>
    <x v="4"/>
    <x v="2"/>
    <x v="3"/>
    <s v="Medium"/>
    <n v="1221"/>
    <x v="3"/>
    <n v="300"/>
    <n v="366300"/>
    <n v="21978"/>
    <n v="344322"/>
    <n v="305250"/>
    <n v="39072"/>
    <x v="7"/>
    <x v="7"/>
    <x v="7"/>
    <x v="1"/>
  </r>
  <r>
    <x v="0"/>
    <x v="2"/>
    <x v="3"/>
    <s v="Medium"/>
    <n v="2076"/>
    <x v="3"/>
    <n v="350"/>
    <n v="726600"/>
    <n v="43596"/>
    <n v="683004"/>
    <n v="539760"/>
    <n v="143244"/>
    <x v="7"/>
    <x v="7"/>
    <x v="7"/>
    <x v="1"/>
  </r>
  <r>
    <x v="1"/>
    <x v="0"/>
    <x v="4"/>
    <s v="Medium"/>
    <n v="2844"/>
    <x v="4"/>
    <n v="15"/>
    <n v="42660"/>
    <n v="2559.6"/>
    <n v="40100.400000000001"/>
    <n v="28440"/>
    <n v="11660.400000000001"/>
    <x v="1"/>
    <x v="1"/>
    <x v="1"/>
    <x v="0"/>
  </r>
  <r>
    <x v="0"/>
    <x v="3"/>
    <x v="4"/>
    <s v="Medium"/>
    <n v="1498"/>
    <x v="4"/>
    <n v="7"/>
    <n v="10486"/>
    <n v="629.16"/>
    <n v="9856.84"/>
    <n v="7490"/>
    <n v="2366.84"/>
    <x v="1"/>
    <x v="1"/>
    <x v="1"/>
    <x v="0"/>
  </r>
  <r>
    <x v="4"/>
    <x v="2"/>
    <x v="4"/>
    <s v="Medium"/>
    <n v="1221"/>
    <x v="4"/>
    <n v="300"/>
    <n v="366300"/>
    <n v="21978"/>
    <n v="344322"/>
    <n v="305250"/>
    <n v="39072"/>
    <x v="7"/>
    <x v="7"/>
    <x v="7"/>
    <x v="1"/>
  </r>
  <r>
    <x v="0"/>
    <x v="3"/>
    <x v="4"/>
    <s v="Medium"/>
    <n v="1123"/>
    <x v="4"/>
    <n v="20"/>
    <n v="22460"/>
    <n v="1347.6"/>
    <n v="21112.400000000001"/>
    <n v="11230"/>
    <n v="9882.4000000000015"/>
    <x v="11"/>
    <x v="9"/>
    <x v="9"/>
    <x v="1"/>
  </r>
  <r>
    <x v="4"/>
    <x v="0"/>
    <x v="4"/>
    <s v="Medium"/>
    <n v="2436"/>
    <x v="4"/>
    <n v="300"/>
    <n v="730800"/>
    <n v="43848"/>
    <n v="686952"/>
    <n v="609000"/>
    <n v="77952"/>
    <x v="12"/>
    <x v="2"/>
    <x v="2"/>
    <x v="1"/>
  </r>
  <r>
    <x v="3"/>
    <x v="2"/>
    <x v="5"/>
    <s v="Medium"/>
    <n v="1987.5"/>
    <x v="5"/>
    <n v="125"/>
    <n v="248437.5"/>
    <n v="14906.25"/>
    <n v="233531.25"/>
    <n v="238500"/>
    <n v="-4968.75"/>
    <x v="0"/>
    <x v="0"/>
    <x v="0"/>
    <x v="0"/>
  </r>
  <r>
    <x v="0"/>
    <x v="3"/>
    <x v="5"/>
    <s v="Medium"/>
    <n v="1679"/>
    <x v="5"/>
    <n v="350"/>
    <n v="587650"/>
    <n v="35259"/>
    <n v="552391"/>
    <n v="436540"/>
    <n v="115851"/>
    <x v="6"/>
    <x v="6"/>
    <x v="6"/>
    <x v="0"/>
  </r>
  <r>
    <x v="0"/>
    <x v="4"/>
    <x v="5"/>
    <s v="Medium"/>
    <n v="727"/>
    <x v="5"/>
    <n v="350"/>
    <n v="254450"/>
    <n v="15267"/>
    <n v="239183"/>
    <n v="189020"/>
    <n v="50163"/>
    <x v="7"/>
    <x v="7"/>
    <x v="7"/>
    <x v="1"/>
  </r>
  <r>
    <x v="0"/>
    <x v="2"/>
    <x v="5"/>
    <s v="Medium"/>
    <n v="1403"/>
    <x v="5"/>
    <n v="7"/>
    <n v="9821"/>
    <n v="589.26"/>
    <n v="9231.74"/>
    <n v="7015"/>
    <n v="2216.7399999999998"/>
    <x v="7"/>
    <x v="7"/>
    <x v="7"/>
    <x v="1"/>
  </r>
  <r>
    <x v="0"/>
    <x v="2"/>
    <x v="5"/>
    <s v="Medium"/>
    <n v="2076"/>
    <x v="5"/>
    <n v="350"/>
    <n v="726600"/>
    <n v="43596"/>
    <n v="683004"/>
    <n v="539760"/>
    <n v="143244"/>
    <x v="7"/>
    <x v="7"/>
    <x v="7"/>
    <x v="1"/>
  </r>
  <r>
    <x v="0"/>
    <x v="2"/>
    <x v="1"/>
    <s v="Medium"/>
    <n v="1757"/>
    <x v="1"/>
    <n v="20"/>
    <n v="35140"/>
    <n v="2108.4"/>
    <n v="33031.599999999999"/>
    <n v="17570"/>
    <n v="15461.599999999999"/>
    <x v="7"/>
    <x v="7"/>
    <x v="7"/>
    <x v="1"/>
  </r>
  <r>
    <x v="1"/>
    <x v="4"/>
    <x v="2"/>
    <s v="Medium"/>
    <n v="2198"/>
    <x v="2"/>
    <n v="15"/>
    <n v="32970"/>
    <n v="1978.2"/>
    <n v="30991.8"/>
    <n v="21980"/>
    <n v="9011.7999999999993"/>
    <x v="5"/>
    <x v="5"/>
    <x v="5"/>
    <x v="0"/>
  </r>
  <r>
    <x v="1"/>
    <x v="1"/>
    <x v="2"/>
    <s v="Medium"/>
    <n v="1743"/>
    <x v="2"/>
    <n v="15"/>
    <n v="26145"/>
    <n v="1568.7"/>
    <n v="24576.3"/>
    <n v="17430"/>
    <n v="7146.2999999999993"/>
    <x v="5"/>
    <x v="5"/>
    <x v="5"/>
    <x v="0"/>
  </r>
  <r>
    <x v="1"/>
    <x v="4"/>
    <x v="2"/>
    <s v="Medium"/>
    <n v="1153"/>
    <x v="2"/>
    <n v="15"/>
    <n v="17295"/>
    <n v="1037.7"/>
    <n v="16257.3"/>
    <n v="11530"/>
    <n v="4727.2999999999993"/>
    <x v="10"/>
    <x v="7"/>
    <x v="7"/>
    <x v="0"/>
  </r>
  <r>
    <x v="0"/>
    <x v="2"/>
    <x v="2"/>
    <s v="Medium"/>
    <n v="1757"/>
    <x v="2"/>
    <n v="20"/>
    <n v="35140"/>
    <n v="2108.4"/>
    <n v="33031.599999999999"/>
    <n v="17570"/>
    <n v="15461.599999999999"/>
    <x v="7"/>
    <x v="7"/>
    <x v="7"/>
    <x v="1"/>
  </r>
  <r>
    <x v="0"/>
    <x v="1"/>
    <x v="3"/>
    <s v="Medium"/>
    <n v="1001"/>
    <x v="3"/>
    <n v="20"/>
    <n v="20020"/>
    <n v="1201.2"/>
    <n v="18818.8"/>
    <n v="10010"/>
    <n v="8808.7999999999993"/>
    <x v="5"/>
    <x v="5"/>
    <x v="5"/>
    <x v="0"/>
  </r>
  <r>
    <x v="0"/>
    <x v="3"/>
    <x v="3"/>
    <s v="Medium"/>
    <n v="1333"/>
    <x v="3"/>
    <n v="7"/>
    <n v="9331"/>
    <n v="559.86"/>
    <n v="8771.14"/>
    <n v="6665"/>
    <n v="2106.1399999999994"/>
    <x v="15"/>
    <x v="9"/>
    <x v="9"/>
    <x v="0"/>
  </r>
  <r>
    <x v="1"/>
    <x v="4"/>
    <x v="4"/>
    <s v="Medium"/>
    <n v="1153"/>
    <x v="4"/>
    <n v="15"/>
    <n v="17295"/>
    <n v="1037.7"/>
    <n v="16257.3"/>
    <n v="11530"/>
    <n v="4727.2999999999993"/>
    <x v="10"/>
    <x v="7"/>
    <x v="7"/>
    <x v="0"/>
  </r>
  <r>
    <x v="2"/>
    <x v="3"/>
    <x v="0"/>
    <s v="Medium"/>
    <n v="727"/>
    <x v="0"/>
    <n v="12"/>
    <n v="8724"/>
    <n v="610.67999999999995"/>
    <n v="8113.32"/>
    <n v="2181"/>
    <n v="5932.32"/>
    <x v="8"/>
    <x v="8"/>
    <x v="8"/>
    <x v="0"/>
  </r>
  <r>
    <x v="2"/>
    <x v="0"/>
    <x v="0"/>
    <s v="Medium"/>
    <n v="1884"/>
    <x v="0"/>
    <n v="12"/>
    <n v="22608"/>
    <n v="1582.56"/>
    <n v="21025.439999999999"/>
    <n v="5652"/>
    <n v="15373.439999999999"/>
    <x v="5"/>
    <x v="5"/>
    <x v="5"/>
    <x v="0"/>
  </r>
  <r>
    <x v="0"/>
    <x v="3"/>
    <x v="0"/>
    <s v="Medium"/>
    <n v="1834"/>
    <x v="0"/>
    <n v="20"/>
    <n v="36680"/>
    <n v="2567.6"/>
    <n v="34112.400000000001"/>
    <n v="18340"/>
    <n v="15772.400000000001"/>
    <x v="9"/>
    <x v="6"/>
    <x v="6"/>
    <x v="1"/>
  </r>
  <r>
    <x v="2"/>
    <x v="3"/>
    <x v="1"/>
    <s v="Medium"/>
    <n v="2340"/>
    <x v="1"/>
    <n v="12"/>
    <n v="28080"/>
    <n v="1965.6"/>
    <n v="26114.400000000001"/>
    <n v="7020"/>
    <n v="19094.400000000001"/>
    <x v="0"/>
    <x v="0"/>
    <x v="0"/>
    <x v="0"/>
  </r>
  <r>
    <x v="2"/>
    <x v="2"/>
    <x v="1"/>
    <s v="Medium"/>
    <n v="2342"/>
    <x v="1"/>
    <n v="12"/>
    <n v="28104"/>
    <n v="1967.28"/>
    <n v="26136.720000000001"/>
    <n v="7026"/>
    <n v="19110.72"/>
    <x v="15"/>
    <x v="9"/>
    <x v="9"/>
    <x v="0"/>
  </r>
  <r>
    <x v="0"/>
    <x v="2"/>
    <x v="2"/>
    <s v="Medium"/>
    <n v="1031"/>
    <x v="2"/>
    <n v="7"/>
    <n v="7217"/>
    <n v="505.19"/>
    <n v="6711.81"/>
    <n v="5155"/>
    <n v="1556.8100000000004"/>
    <x v="9"/>
    <x v="6"/>
    <x v="6"/>
    <x v="1"/>
  </r>
  <r>
    <x v="1"/>
    <x v="0"/>
    <x v="3"/>
    <s v="Medium"/>
    <n v="1262"/>
    <x v="3"/>
    <n v="15"/>
    <n v="18930"/>
    <n v="1325.1"/>
    <n v="17604.900000000001"/>
    <n v="12620"/>
    <n v="4984.9000000000015"/>
    <x v="14"/>
    <x v="11"/>
    <x v="11"/>
    <x v="0"/>
  </r>
  <r>
    <x v="0"/>
    <x v="0"/>
    <x v="3"/>
    <s v="Medium"/>
    <n v="1135"/>
    <x v="3"/>
    <n v="7"/>
    <n v="7945"/>
    <n v="556.15"/>
    <n v="7388.85"/>
    <n v="5675"/>
    <n v="1713.8500000000004"/>
    <x v="1"/>
    <x v="1"/>
    <x v="1"/>
    <x v="0"/>
  </r>
  <r>
    <x v="0"/>
    <x v="4"/>
    <x v="3"/>
    <s v="Medium"/>
    <n v="547"/>
    <x v="3"/>
    <n v="7"/>
    <n v="3829"/>
    <n v="268.02999999999997"/>
    <n v="3560.9700000000003"/>
    <n v="2735"/>
    <n v="825.97000000000025"/>
    <x v="15"/>
    <x v="9"/>
    <x v="9"/>
    <x v="0"/>
  </r>
  <r>
    <x v="0"/>
    <x v="0"/>
    <x v="3"/>
    <s v="Medium"/>
    <n v="1582"/>
    <x v="3"/>
    <n v="7"/>
    <n v="11074"/>
    <n v="775.18"/>
    <n v="10298.82"/>
    <n v="7910"/>
    <n v="2388.8199999999997"/>
    <x v="2"/>
    <x v="2"/>
    <x v="2"/>
    <x v="0"/>
  </r>
  <r>
    <x v="2"/>
    <x v="2"/>
    <x v="4"/>
    <s v="Medium"/>
    <n v="1738.5"/>
    <x v="4"/>
    <n v="12"/>
    <n v="20862"/>
    <n v="1460.34"/>
    <n v="19401.66"/>
    <n v="5215.5"/>
    <n v="14186.16"/>
    <x v="13"/>
    <x v="10"/>
    <x v="10"/>
    <x v="0"/>
  </r>
  <r>
    <x v="2"/>
    <x v="1"/>
    <x v="4"/>
    <s v="Medium"/>
    <n v="2215"/>
    <x v="4"/>
    <n v="12"/>
    <n v="26580"/>
    <n v="1860.6"/>
    <n v="24719.4"/>
    <n v="6645"/>
    <n v="18074.400000000001"/>
    <x v="9"/>
    <x v="6"/>
    <x v="6"/>
    <x v="1"/>
  </r>
  <r>
    <x v="0"/>
    <x v="0"/>
    <x v="4"/>
    <s v="Medium"/>
    <n v="1582"/>
    <x v="4"/>
    <n v="7"/>
    <n v="11074"/>
    <n v="775.18"/>
    <n v="10298.82"/>
    <n v="7910"/>
    <n v="2388.8199999999997"/>
    <x v="2"/>
    <x v="2"/>
    <x v="2"/>
    <x v="0"/>
  </r>
  <r>
    <x v="0"/>
    <x v="0"/>
    <x v="5"/>
    <s v="Medium"/>
    <n v="1135"/>
    <x v="5"/>
    <n v="7"/>
    <n v="7945"/>
    <n v="556.15"/>
    <n v="7388.85"/>
    <n v="5675"/>
    <n v="1713.8500000000004"/>
    <x v="1"/>
    <x v="1"/>
    <x v="1"/>
    <x v="0"/>
  </r>
  <r>
    <x v="0"/>
    <x v="4"/>
    <x v="0"/>
    <s v="Medium"/>
    <n v="1761"/>
    <x v="0"/>
    <n v="350"/>
    <n v="616350"/>
    <n v="43144.5"/>
    <n v="573205.5"/>
    <n v="457860"/>
    <n v="115345.5"/>
    <x v="3"/>
    <x v="3"/>
    <x v="3"/>
    <x v="0"/>
  </r>
  <r>
    <x v="4"/>
    <x v="2"/>
    <x v="0"/>
    <s v="Medium"/>
    <n v="448"/>
    <x v="0"/>
    <n v="300"/>
    <n v="134400"/>
    <n v="9408"/>
    <n v="124992"/>
    <n v="112000"/>
    <n v="12992"/>
    <x v="1"/>
    <x v="1"/>
    <x v="1"/>
    <x v="0"/>
  </r>
  <r>
    <x v="4"/>
    <x v="2"/>
    <x v="0"/>
    <s v="Medium"/>
    <n v="2181"/>
    <x v="0"/>
    <n v="300"/>
    <n v="654300"/>
    <n v="45801"/>
    <n v="608499"/>
    <n v="545250"/>
    <n v="63249"/>
    <x v="10"/>
    <x v="7"/>
    <x v="7"/>
    <x v="0"/>
  </r>
  <r>
    <x v="0"/>
    <x v="2"/>
    <x v="1"/>
    <s v="Medium"/>
    <n v="1976"/>
    <x v="1"/>
    <n v="20"/>
    <n v="39520"/>
    <n v="2766.4"/>
    <n v="36753.599999999999"/>
    <n v="19760"/>
    <n v="16993.599999999999"/>
    <x v="10"/>
    <x v="7"/>
    <x v="7"/>
    <x v="0"/>
  </r>
  <r>
    <x v="4"/>
    <x v="2"/>
    <x v="1"/>
    <s v="Medium"/>
    <n v="2181"/>
    <x v="1"/>
    <n v="300"/>
    <n v="654300"/>
    <n v="45801"/>
    <n v="608499"/>
    <n v="545250"/>
    <n v="63249"/>
    <x v="10"/>
    <x v="7"/>
    <x v="7"/>
    <x v="0"/>
  </r>
  <r>
    <x v="3"/>
    <x v="1"/>
    <x v="1"/>
    <s v="Medium"/>
    <n v="2500"/>
    <x v="1"/>
    <n v="125"/>
    <n v="312500"/>
    <n v="21875"/>
    <n v="290625"/>
    <n v="300000"/>
    <n v="-9375"/>
    <x v="11"/>
    <x v="9"/>
    <x v="9"/>
    <x v="1"/>
  </r>
  <r>
    <x v="4"/>
    <x v="0"/>
    <x v="2"/>
    <s v="Medium"/>
    <n v="1702"/>
    <x v="2"/>
    <n v="300"/>
    <n v="510600"/>
    <n v="35742"/>
    <n v="474858"/>
    <n v="425500"/>
    <n v="49358"/>
    <x v="14"/>
    <x v="11"/>
    <x v="11"/>
    <x v="0"/>
  </r>
  <r>
    <x v="4"/>
    <x v="2"/>
    <x v="2"/>
    <s v="Medium"/>
    <n v="448"/>
    <x v="2"/>
    <n v="300"/>
    <n v="134400"/>
    <n v="9408"/>
    <n v="124992"/>
    <n v="112000"/>
    <n v="12992"/>
    <x v="1"/>
    <x v="1"/>
    <x v="1"/>
    <x v="0"/>
  </r>
  <r>
    <x v="3"/>
    <x v="1"/>
    <x v="2"/>
    <s v="Medium"/>
    <n v="3513"/>
    <x v="2"/>
    <n v="125"/>
    <n v="439125"/>
    <n v="30738.75"/>
    <n v="408386.25"/>
    <n v="421560"/>
    <n v="-13173.75"/>
    <x v="4"/>
    <x v="4"/>
    <x v="4"/>
    <x v="0"/>
  </r>
  <r>
    <x v="1"/>
    <x v="2"/>
    <x v="2"/>
    <s v="Medium"/>
    <n v="2101"/>
    <x v="2"/>
    <n v="15"/>
    <n v="31515"/>
    <n v="2206.0500000000002"/>
    <n v="29308.95"/>
    <n v="21010"/>
    <n v="8298.9500000000007"/>
    <x v="5"/>
    <x v="5"/>
    <x v="5"/>
    <x v="0"/>
  </r>
  <r>
    <x v="1"/>
    <x v="4"/>
    <x v="2"/>
    <s v="Medium"/>
    <n v="2931"/>
    <x v="2"/>
    <n v="15"/>
    <n v="43965"/>
    <n v="3077.55"/>
    <n v="40887.449999999997"/>
    <n v="29310"/>
    <n v="11577.449999999997"/>
    <x v="9"/>
    <x v="6"/>
    <x v="6"/>
    <x v="1"/>
  </r>
  <r>
    <x v="0"/>
    <x v="2"/>
    <x v="2"/>
    <s v="Medium"/>
    <n v="1535"/>
    <x v="2"/>
    <n v="20"/>
    <n v="30700"/>
    <n v="2149"/>
    <n v="28551"/>
    <n v="15350"/>
    <n v="13201"/>
    <x v="6"/>
    <x v="6"/>
    <x v="6"/>
    <x v="0"/>
  </r>
  <r>
    <x v="4"/>
    <x v="1"/>
    <x v="2"/>
    <s v="Medium"/>
    <n v="1123"/>
    <x v="2"/>
    <n v="300"/>
    <n v="336900"/>
    <n v="23583"/>
    <n v="313317"/>
    <n v="280750"/>
    <n v="32567"/>
    <x v="9"/>
    <x v="6"/>
    <x v="6"/>
    <x v="1"/>
  </r>
  <r>
    <x v="4"/>
    <x v="0"/>
    <x v="2"/>
    <s v="Medium"/>
    <n v="1404"/>
    <x v="2"/>
    <n v="300"/>
    <n v="421200"/>
    <n v="29484"/>
    <n v="391716"/>
    <n v="351000"/>
    <n v="40716"/>
    <x v="11"/>
    <x v="9"/>
    <x v="9"/>
    <x v="1"/>
  </r>
  <r>
    <x v="2"/>
    <x v="3"/>
    <x v="2"/>
    <s v="Medium"/>
    <n v="2763"/>
    <x v="2"/>
    <n v="12"/>
    <n v="33156"/>
    <n v="2320.92"/>
    <n v="30835.08"/>
    <n v="8289"/>
    <n v="22546.080000000002"/>
    <x v="11"/>
    <x v="9"/>
    <x v="9"/>
    <x v="1"/>
  </r>
  <r>
    <x v="0"/>
    <x v="1"/>
    <x v="2"/>
    <s v="Medium"/>
    <n v="2125"/>
    <x v="2"/>
    <n v="7"/>
    <n v="14875"/>
    <n v="1041.25"/>
    <n v="13833.75"/>
    <n v="10625"/>
    <n v="3208.75"/>
    <x v="12"/>
    <x v="2"/>
    <x v="2"/>
    <x v="1"/>
  </r>
  <r>
    <x v="4"/>
    <x v="2"/>
    <x v="3"/>
    <s v="Medium"/>
    <n v="1659"/>
    <x v="3"/>
    <n v="300"/>
    <n v="497700"/>
    <n v="34839"/>
    <n v="462861"/>
    <n v="414750"/>
    <n v="48111"/>
    <x v="4"/>
    <x v="4"/>
    <x v="4"/>
    <x v="0"/>
  </r>
  <r>
    <x v="0"/>
    <x v="3"/>
    <x v="3"/>
    <s v="Medium"/>
    <n v="609"/>
    <x v="3"/>
    <n v="20"/>
    <n v="12180"/>
    <n v="852.6"/>
    <n v="11327.4"/>
    <n v="6090"/>
    <n v="5237.3999999999996"/>
    <x v="5"/>
    <x v="5"/>
    <x v="5"/>
    <x v="0"/>
  </r>
  <r>
    <x v="3"/>
    <x v="1"/>
    <x v="3"/>
    <s v="Medium"/>
    <n v="2087"/>
    <x v="3"/>
    <n v="125"/>
    <n v="260875"/>
    <n v="18261.25"/>
    <n v="242613.75"/>
    <n v="250440"/>
    <n v="-7826.25"/>
    <x v="6"/>
    <x v="6"/>
    <x v="6"/>
    <x v="0"/>
  </r>
  <r>
    <x v="0"/>
    <x v="2"/>
    <x v="3"/>
    <s v="Medium"/>
    <n v="1976"/>
    <x v="3"/>
    <n v="20"/>
    <n v="39520"/>
    <n v="2766.4"/>
    <n v="36753.599999999999"/>
    <n v="19760"/>
    <n v="16993.599999999999"/>
    <x v="10"/>
    <x v="7"/>
    <x v="7"/>
    <x v="0"/>
  </r>
  <r>
    <x v="0"/>
    <x v="4"/>
    <x v="3"/>
    <s v="Medium"/>
    <n v="1421"/>
    <x v="3"/>
    <n v="20"/>
    <n v="28420"/>
    <n v="1989.4"/>
    <n v="26430.6"/>
    <n v="14210"/>
    <n v="12220.599999999999"/>
    <x v="12"/>
    <x v="2"/>
    <x v="2"/>
    <x v="1"/>
  </r>
  <r>
    <x v="4"/>
    <x v="4"/>
    <x v="3"/>
    <s v="Medium"/>
    <n v="1372"/>
    <x v="3"/>
    <n v="300"/>
    <n v="411600"/>
    <n v="28812"/>
    <n v="382788"/>
    <n v="343000"/>
    <n v="39788"/>
    <x v="2"/>
    <x v="2"/>
    <x v="2"/>
    <x v="0"/>
  </r>
  <r>
    <x v="0"/>
    <x v="1"/>
    <x v="3"/>
    <s v="Medium"/>
    <n v="588"/>
    <x v="3"/>
    <n v="20"/>
    <n v="11760"/>
    <n v="823.2"/>
    <n v="10936.8"/>
    <n v="5880"/>
    <n v="5056.7999999999993"/>
    <x v="12"/>
    <x v="2"/>
    <x v="2"/>
    <x v="1"/>
  </r>
  <r>
    <x v="2"/>
    <x v="0"/>
    <x v="4"/>
    <s v="Medium"/>
    <n v="3244.5"/>
    <x v="4"/>
    <n v="12"/>
    <n v="38934"/>
    <n v="2725.38"/>
    <n v="36208.620000000003"/>
    <n v="9733.5"/>
    <n v="26475.120000000003"/>
    <x v="0"/>
    <x v="0"/>
    <x v="0"/>
    <x v="0"/>
  </r>
  <r>
    <x v="4"/>
    <x v="2"/>
    <x v="4"/>
    <s v="Medium"/>
    <n v="959"/>
    <x v="4"/>
    <n v="300"/>
    <n v="287700"/>
    <n v="20139"/>
    <n v="267561"/>
    <n v="239750"/>
    <n v="27811"/>
    <x v="8"/>
    <x v="8"/>
    <x v="8"/>
    <x v="0"/>
  </r>
  <r>
    <x v="4"/>
    <x v="3"/>
    <x v="4"/>
    <s v="Medium"/>
    <n v="2747"/>
    <x v="4"/>
    <n v="300"/>
    <n v="824100"/>
    <n v="57687"/>
    <n v="766413"/>
    <n v="686750"/>
    <n v="79663"/>
    <x v="8"/>
    <x v="8"/>
    <x v="8"/>
    <x v="0"/>
  </r>
  <r>
    <x v="3"/>
    <x v="0"/>
    <x v="5"/>
    <s v="Medium"/>
    <n v="1645"/>
    <x v="5"/>
    <n v="125"/>
    <n v="205625"/>
    <n v="14393.75"/>
    <n v="191231.25"/>
    <n v="197400"/>
    <n v="-6168.75"/>
    <x v="14"/>
    <x v="11"/>
    <x v="11"/>
    <x v="0"/>
  </r>
  <r>
    <x v="0"/>
    <x v="2"/>
    <x v="5"/>
    <s v="Medium"/>
    <n v="2876"/>
    <x v="5"/>
    <n v="350"/>
    <n v="1006600"/>
    <n v="70462"/>
    <n v="936138"/>
    <n v="747760"/>
    <n v="188378"/>
    <x v="6"/>
    <x v="6"/>
    <x v="6"/>
    <x v="0"/>
  </r>
  <r>
    <x v="3"/>
    <x v="1"/>
    <x v="5"/>
    <s v="Medium"/>
    <n v="994"/>
    <x v="5"/>
    <n v="125"/>
    <n v="124250"/>
    <n v="8697.5"/>
    <n v="115552.5"/>
    <n v="119280"/>
    <n v="-3727.5"/>
    <x v="9"/>
    <x v="6"/>
    <x v="6"/>
    <x v="1"/>
  </r>
  <r>
    <x v="0"/>
    <x v="0"/>
    <x v="5"/>
    <s v="Medium"/>
    <n v="1118"/>
    <x v="5"/>
    <n v="20"/>
    <n v="22360"/>
    <n v="1565.2"/>
    <n v="20794.8"/>
    <n v="11180"/>
    <n v="9614.7999999999993"/>
    <x v="15"/>
    <x v="9"/>
    <x v="9"/>
    <x v="0"/>
  </r>
  <r>
    <x v="4"/>
    <x v="4"/>
    <x v="5"/>
    <s v="Medium"/>
    <n v="1372"/>
    <x v="5"/>
    <n v="300"/>
    <n v="411600"/>
    <n v="28812"/>
    <n v="382788"/>
    <n v="343000"/>
    <n v="39788"/>
    <x v="2"/>
    <x v="2"/>
    <x v="2"/>
    <x v="0"/>
  </r>
  <r>
    <x v="0"/>
    <x v="0"/>
    <x v="1"/>
    <s v="Medium"/>
    <n v="488"/>
    <x v="1"/>
    <n v="7"/>
    <n v="3416"/>
    <n v="273.27999999999997"/>
    <n v="3142.7200000000003"/>
    <n v="2440"/>
    <n v="702.72000000000025"/>
    <x v="8"/>
    <x v="8"/>
    <x v="8"/>
    <x v="0"/>
  </r>
  <r>
    <x v="0"/>
    <x v="4"/>
    <x v="1"/>
    <s v="Medium"/>
    <n v="1282"/>
    <x v="1"/>
    <n v="20"/>
    <n v="25640"/>
    <n v="2051.1999999999998"/>
    <n v="23588.799999999999"/>
    <n v="12820"/>
    <n v="10768.8"/>
    <x v="1"/>
    <x v="1"/>
    <x v="1"/>
    <x v="0"/>
  </r>
  <r>
    <x v="0"/>
    <x v="0"/>
    <x v="2"/>
    <s v="Medium"/>
    <n v="257"/>
    <x v="2"/>
    <n v="7"/>
    <n v="1799"/>
    <n v="143.91999999999999"/>
    <n v="1655.08"/>
    <n v="1285"/>
    <n v="370.07999999999993"/>
    <x v="14"/>
    <x v="11"/>
    <x v="11"/>
    <x v="0"/>
  </r>
  <r>
    <x v="0"/>
    <x v="4"/>
    <x v="5"/>
    <s v="Medium"/>
    <n v="1282"/>
    <x v="5"/>
    <n v="20"/>
    <n v="25640"/>
    <n v="2051.1999999999998"/>
    <n v="23588.799999999999"/>
    <n v="12820"/>
    <n v="10768.8"/>
    <x v="1"/>
    <x v="1"/>
    <x v="1"/>
    <x v="0"/>
  </r>
  <r>
    <x v="3"/>
    <x v="3"/>
    <x v="0"/>
    <s v="Medium"/>
    <n v="1540"/>
    <x v="0"/>
    <n v="125"/>
    <n v="192500"/>
    <n v="15400"/>
    <n v="177100"/>
    <n v="184800"/>
    <n v="-7700"/>
    <x v="5"/>
    <x v="5"/>
    <x v="5"/>
    <x v="0"/>
  </r>
  <r>
    <x v="1"/>
    <x v="2"/>
    <x v="0"/>
    <s v="Medium"/>
    <n v="490"/>
    <x v="0"/>
    <n v="15"/>
    <n v="7350"/>
    <n v="588"/>
    <n v="6762"/>
    <n v="4900"/>
    <n v="1862"/>
    <x v="15"/>
    <x v="9"/>
    <x v="9"/>
    <x v="0"/>
  </r>
  <r>
    <x v="0"/>
    <x v="3"/>
    <x v="0"/>
    <s v="Medium"/>
    <n v="1362"/>
    <x v="0"/>
    <n v="350"/>
    <n v="476700"/>
    <n v="38136"/>
    <n v="438564"/>
    <n v="354120"/>
    <n v="84444"/>
    <x v="2"/>
    <x v="2"/>
    <x v="2"/>
    <x v="0"/>
  </r>
  <r>
    <x v="1"/>
    <x v="2"/>
    <x v="1"/>
    <s v="Medium"/>
    <n v="2501"/>
    <x v="1"/>
    <n v="15"/>
    <n v="37515"/>
    <n v="3001.2"/>
    <n v="34513.800000000003"/>
    <n v="25010"/>
    <n v="9503.8000000000029"/>
    <x v="3"/>
    <x v="3"/>
    <x v="3"/>
    <x v="0"/>
  </r>
  <r>
    <x v="0"/>
    <x v="0"/>
    <x v="1"/>
    <s v="Medium"/>
    <n v="708"/>
    <x v="1"/>
    <n v="20"/>
    <n v="14160"/>
    <n v="1132.8"/>
    <n v="13027.2"/>
    <n v="7080"/>
    <n v="5947.2000000000007"/>
    <x v="1"/>
    <x v="1"/>
    <x v="1"/>
    <x v="0"/>
  </r>
  <r>
    <x v="0"/>
    <x v="1"/>
    <x v="1"/>
    <s v="Medium"/>
    <n v="645"/>
    <x v="1"/>
    <n v="20"/>
    <n v="12900"/>
    <n v="1032"/>
    <n v="11868"/>
    <n v="6450"/>
    <n v="5418"/>
    <x v="4"/>
    <x v="4"/>
    <x v="4"/>
    <x v="0"/>
  </r>
  <r>
    <x v="4"/>
    <x v="2"/>
    <x v="1"/>
    <s v="Medium"/>
    <n v="1562"/>
    <x v="1"/>
    <n v="300"/>
    <n v="468600"/>
    <n v="37488"/>
    <n v="431112"/>
    <n v="390500"/>
    <n v="40612"/>
    <x v="5"/>
    <x v="5"/>
    <x v="5"/>
    <x v="0"/>
  </r>
  <r>
    <x v="4"/>
    <x v="0"/>
    <x v="1"/>
    <s v="Medium"/>
    <n v="1283"/>
    <x v="1"/>
    <n v="300"/>
    <n v="384900"/>
    <n v="30792"/>
    <n v="354108"/>
    <n v="320750"/>
    <n v="33358"/>
    <x v="9"/>
    <x v="6"/>
    <x v="6"/>
    <x v="1"/>
  </r>
  <r>
    <x v="1"/>
    <x v="1"/>
    <x v="1"/>
    <s v="Medium"/>
    <n v="711"/>
    <x v="1"/>
    <n v="15"/>
    <n v="10665"/>
    <n v="853.2"/>
    <n v="9811.7999999999993"/>
    <n v="7110"/>
    <n v="2701.7999999999993"/>
    <x v="2"/>
    <x v="2"/>
    <x v="2"/>
    <x v="0"/>
  </r>
  <r>
    <x v="3"/>
    <x v="3"/>
    <x v="2"/>
    <s v="Medium"/>
    <n v="1114"/>
    <x v="2"/>
    <n v="125"/>
    <n v="139250"/>
    <n v="11140"/>
    <n v="128110"/>
    <n v="133680"/>
    <n v="-5570"/>
    <x v="3"/>
    <x v="3"/>
    <x v="3"/>
    <x v="0"/>
  </r>
  <r>
    <x v="0"/>
    <x v="1"/>
    <x v="2"/>
    <s v="Medium"/>
    <n v="1259"/>
    <x v="2"/>
    <n v="7"/>
    <n v="8813"/>
    <n v="705.04"/>
    <n v="8107.96"/>
    <n v="6295"/>
    <n v="1812.96"/>
    <x v="13"/>
    <x v="10"/>
    <x v="10"/>
    <x v="0"/>
  </r>
  <r>
    <x v="0"/>
    <x v="1"/>
    <x v="2"/>
    <s v="Medium"/>
    <n v="1095"/>
    <x v="2"/>
    <n v="7"/>
    <n v="7665"/>
    <n v="613.20000000000005"/>
    <n v="7051.8"/>
    <n v="5475"/>
    <n v="1576.8000000000002"/>
    <x v="14"/>
    <x v="11"/>
    <x v="11"/>
    <x v="0"/>
  </r>
  <r>
    <x v="0"/>
    <x v="1"/>
    <x v="2"/>
    <s v="Medium"/>
    <n v="1366"/>
    <x v="2"/>
    <n v="20"/>
    <n v="27320"/>
    <n v="2185.6"/>
    <n v="25134.400000000001"/>
    <n v="13660"/>
    <n v="11474.400000000001"/>
    <x v="1"/>
    <x v="1"/>
    <x v="1"/>
    <x v="0"/>
  </r>
  <r>
    <x v="4"/>
    <x v="3"/>
    <x v="2"/>
    <s v="Medium"/>
    <n v="2460"/>
    <x v="2"/>
    <n v="300"/>
    <n v="738000"/>
    <n v="59040"/>
    <n v="678960"/>
    <n v="615000"/>
    <n v="63960"/>
    <x v="1"/>
    <x v="1"/>
    <x v="1"/>
    <x v="0"/>
  </r>
  <r>
    <x v="0"/>
    <x v="4"/>
    <x v="2"/>
    <s v="Medium"/>
    <n v="678"/>
    <x v="2"/>
    <n v="7"/>
    <n v="4746"/>
    <n v="379.68"/>
    <n v="4366.32"/>
    <n v="3390"/>
    <n v="976.31999999999971"/>
    <x v="5"/>
    <x v="5"/>
    <x v="5"/>
    <x v="0"/>
  </r>
  <r>
    <x v="0"/>
    <x v="1"/>
    <x v="2"/>
    <s v="Medium"/>
    <n v="1598"/>
    <x v="2"/>
    <n v="7"/>
    <n v="11186"/>
    <n v="894.88"/>
    <n v="10291.120000000001"/>
    <n v="7990"/>
    <n v="2301.1200000000008"/>
    <x v="5"/>
    <x v="5"/>
    <x v="5"/>
    <x v="0"/>
  </r>
  <r>
    <x v="0"/>
    <x v="1"/>
    <x v="2"/>
    <s v="Medium"/>
    <n v="2409"/>
    <x v="2"/>
    <n v="7"/>
    <n v="16863"/>
    <n v="1349.04"/>
    <n v="15513.96"/>
    <n v="12045"/>
    <n v="3468.9599999999991"/>
    <x v="9"/>
    <x v="6"/>
    <x v="6"/>
    <x v="1"/>
  </r>
  <r>
    <x v="0"/>
    <x v="1"/>
    <x v="2"/>
    <s v="Medium"/>
    <n v="1934"/>
    <x v="2"/>
    <n v="20"/>
    <n v="38680"/>
    <n v="3094.4"/>
    <n v="35585.599999999999"/>
    <n v="19340"/>
    <n v="16245.599999999999"/>
    <x v="6"/>
    <x v="6"/>
    <x v="6"/>
    <x v="0"/>
  </r>
  <r>
    <x v="0"/>
    <x v="3"/>
    <x v="2"/>
    <s v="Medium"/>
    <n v="2993"/>
    <x v="2"/>
    <n v="20"/>
    <n v="59860"/>
    <n v="4788.8"/>
    <n v="55071.199999999997"/>
    <n v="29930"/>
    <n v="25141.199999999997"/>
    <x v="6"/>
    <x v="6"/>
    <x v="6"/>
    <x v="0"/>
  </r>
  <r>
    <x v="0"/>
    <x v="1"/>
    <x v="2"/>
    <s v="Medium"/>
    <n v="2146"/>
    <x v="2"/>
    <n v="350"/>
    <n v="751100"/>
    <n v="60088"/>
    <n v="691012"/>
    <n v="557960"/>
    <n v="133052"/>
    <x v="11"/>
    <x v="9"/>
    <x v="9"/>
    <x v="1"/>
  </r>
  <r>
    <x v="0"/>
    <x v="3"/>
    <x v="2"/>
    <s v="Medium"/>
    <n v="1946"/>
    <x v="2"/>
    <n v="7"/>
    <n v="13622"/>
    <n v="1089.76"/>
    <n v="12532.24"/>
    <n v="9730"/>
    <n v="2802.24"/>
    <x v="12"/>
    <x v="2"/>
    <x v="2"/>
    <x v="1"/>
  </r>
  <r>
    <x v="0"/>
    <x v="3"/>
    <x v="2"/>
    <s v="Medium"/>
    <n v="1362"/>
    <x v="2"/>
    <n v="350"/>
    <n v="476700"/>
    <n v="38136"/>
    <n v="438564"/>
    <n v="354120"/>
    <n v="84444"/>
    <x v="2"/>
    <x v="2"/>
    <x v="2"/>
    <x v="0"/>
  </r>
  <r>
    <x v="2"/>
    <x v="0"/>
    <x v="3"/>
    <s v="Medium"/>
    <n v="598"/>
    <x v="3"/>
    <n v="12"/>
    <n v="7176"/>
    <n v="574.08000000000004"/>
    <n v="6601.92"/>
    <n v="1794"/>
    <n v="4807.92"/>
    <x v="3"/>
    <x v="3"/>
    <x v="3"/>
    <x v="0"/>
  </r>
  <r>
    <x v="0"/>
    <x v="4"/>
    <x v="3"/>
    <s v="Medium"/>
    <n v="2907"/>
    <x v="3"/>
    <n v="7"/>
    <n v="20349"/>
    <n v="1627.92"/>
    <n v="18721.080000000002"/>
    <n v="14535"/>
    <n v="4186.0800000000017"/>
    <x v="1"/>
    <x v="1"/>
    <x v="1"/>
    <x v="0"/>
  </r>
  <r>
    <x v="0"/>
    <x v="1"/>
    <x v="3"/>
    <s v="Medium"/>
    <n v="2338"/>
    <x v="3"/>
    <n v="7"/>
    <n v="16366"/>
    <n v="1309.28"/>
    <n v="15056.72"/>
    <n v="11690"/>
    <n v="3366.7199999999993"/>
    <x v="1"/>
    <x v="1"/>
    <x v="1"/>
    <x v="0"/>
  </r>
  <r>
    <x v="4"/>
    <x v="2"/>
    <x v="3"/>
    <s v="Medium"/>
    <n v="386"/>
    <x v="3"/>
    <n v="300"/>
    <n v="115800"/>
    <n v="9264"/>
    <n v="106536"/>
    <n v="96500"/>
    <n v="10036"/>
    <x v="11"/>
    <x v="9"/>
    <x v="9"/>
    <x v="1"/>
  </r>
  <r>
    <x v="4"/>
    <x v="3"/>
    <x v="3"/>
    <s v="Medium"/>
    <n v="635"/>
    <x v="3"/>
    <n v="300"/>
    <n v="190500"/>
    <n v="15240"/>
    <n v="175260"/>
    <n v="158750"/>
    <n v="16510"/>
    <x v="2"/>
    <x v="2"/>
    <x v="2"/>
    <x v="0"/>
  </r>
  <r>
    <x v="0"/>
    <x v="2"/>
    <x v="4"/>
    <s v="Medium"/>
    <n v="574.5"/>
    <x v="4"/>
    <n v="350"/>
    <n v="201075"/>
    <n v="16086"/>
    <n v="184989"/>
    <n v="149370"/>
    <n v="35619"/>
    <x v="13"/>
    <x v="10"/>
    <x v="10"/>
    <x v="0"/>
  </r>
  <r>
    <x v="0"/>
    <x v="1"/>
    <x v="4"/>
    <s v="Medium"/>
    <n v="2338"/>
    <x v="4"/>
    <n v="7"/>
    <n v="16366"/>
    <n v="1309.28"/>
    <n v="15056.72"/>
    <n v="11690"/>
    <n v="3366.7199999999993"/>
    <x v="1"/>
    <x v="1"/>
    <x v="1"/>
    <x v="0"/>
  </r>
  <r>
    <x v="0"/>
    <x v="2"/>
    <x v="4"/>
    <s v="Medium"/>
    <n v="381"/>
    <x v="4"/>
    <n v="350"/>
    <n v="133350"/>
    <n v="10668"/>
    <n v="122682"/>
    <n v="99060"/>
    <n v="23622"/>
    <x v="5"/>
    <x v="5"/>
    <x v="5"/>
    <x v="0"/>
  </r>
  <r>
    <x v="0"/>
    <x v="1"/>
    <x v="4"/>
    <s v="Medium"/>
    <n v="422"/>
    <x v="4"/>
    <n v="350"/>
    <n v="147700"/>
    <n v="11816"/>
    <n v="135884"/>
    <n v="109720"/>
    <n v="26164"/>
    <x v="5"/>
    <x v="5"/>
    <x v="5"/>
    <x v="0"/>
  </r>
  <r>
    <x v="4"/>
    <x v="0"/>
    <x v="4"/>
    <s v="Medium"/>
    <n v="2134"/>
    <x v="4"/>
    <n v="300"/>
    <n v="640200"/>
    <n v="51216"/>
    <n v="588984"/>
    <n v="533500"/>
    <n v="55484"/>
    <x v="6"/>
    <x v="6"/>
    <x v="6"/>
    <x v="0"/>
  </r>
  <r>
    <x v="4"/>
    <x v="4"/>
    <x v="4"/>
    <s v="Medium"/>
    <n v="808"/>
    <x v="4"/>
    <n v="300"/>
    <n v="242400"/>
    <n v="19392"/>
    <n v="223008"/>
    <n v="202000"/>
    <n v="21008"/>
    <x v="12"/>
    <x v="2"/>
    <x v="2"/>
    <x v="1"/>
  </r>
  <r>
    <x v="0"/>
    <x v="0"/>
    <x v="5"/>
    <s v="Medium"/>
    <n v="708"/>
    <x v="5"/>
    <n v="20"/>
    <n v="14160"/>
    <n v="1132.8"/>
    <n v="13027.2"/>
    <n v="7080"/>
    <n v="5947.2000000000007"/>
    <x v="1"/>
    <x v="1"/>
    <x v="1"/>
    <x v="0"/>
  </r>
  <r>
    <x v="0"/>
    <x v="4"/>
    <x v="5"/>
    <s v="Medium"/>
    <n v="2907"/>
    <x v="5"/>
    <n v="7"/>
    <n v="20349"/>
    <n v="1627.92"/>
    <n v="18721.080000000002"/>
    <n v="14535"/>
    <n v="4186.0800000000017"/>
    <x v="1"/>
    <x v="1"/>
    <x v="1"/>
    <x v="0"/>
  </r>
  <r>
    <x v="0"/>
    <x v="1"/>
    <x v="5"/>
    <s v="Medium"/>
    <n v="1366"/>
    <x v="5"/>
    <n v="20"/>
    <n v="27320"/>
    <n v="2185.6"/>
    <n v="25134.400000000001"/>
    <n v="13660"/>
    <n v="11474.400000000001"/>
    <x v="1"/>
    <x v="1"/>
    <x v="1"/>
    <x v="0"/>
  </r>
  <r>
    <x v="4"/>
    <x v="3"/>
    <x v="5"/>
    <s v="Medium"/>
    <n v="2460"/>
    <x v="5"/>
    <n v="300"/>
    <n v="738000"/>
    <n v="59040"/>
    <n v="678960"/>
    <n v="615000"/>
    <n v="63960"/>
    <x v="1"/>
    <x v="1"/>
    <x v="1"/>
    <x v="0"/>
  </r>
  <r>
    <x v="0"/>
    <x v="1"/>
    <x v="5"/>
    <s v="Medium"/>
    <n v="1520"/>
    <x v="5"/>
    <n v="20"/>
    <n v="30400"/>
    <n v="2432"/>
    <n v="27968"/>
    <n v="15200"/>
    <n v="12768"/>
    <x v="15"/>
    <x v="9"/>
    <x v="9"/>
    <x v="0"/>
  </r>
  <r>
    <x v="1"/>
    <x v="1"/>
    <x v="5"/>
    <s v="Medium"/>
    <n v="711"/>
    <x v="5"/>
    <n v="15"/>
    <n v="10665"/>
    <n v="853.2"/>
    <n v="9811.7999999999993"/>
    <n v="7110"/>
    <n v="2701.7999999999993"/>
    <x v="2"/>
    <x v="2"/>
    <x v="2"/>
    <x v="0"/>
  </r>
  <r>
    <x v="2"/>
    <x v="3"/>
    <x v="5"/>
    <s v="Medium"/>
    <n v="1375"/>
    <x v="5"/>
    <n v="12"/>
    <n v="16500"/>
    <n v="1320"/>
    <n v="15180"/>
    <n v="4125"/>
    <n v="11055"/>
    <x v="12"/>
    <x v="2"/>
    <x v="2"/>
    <x v="1"/>
  </r>
  <r>
    <x v="4"/>
    <x v="3"/>
    <x v="5"/>
    <s v="Medium"/>
    <n v="635"/>
    <x v="5"/>
    <n v="300"/>
    <n v="190500"/>
    <n v="15240"/>
    <n v="175260"/>
    <n v="158750"/>
    <n v="16510"/>
    <x v="2"/>
    <x v="2"/>
    <x v="2"/>
    <x v="0"/>
  </r>
  <r>
    <x v="0"/>
    <x v="4"/>
    <x v="4"/>
    <s v="Medium"/>
    <n v="436.5"/>
    <x v="4"/>
    <n v="20"/>
    <n v="8730"/>
    <n v="698.40000000000009"/>
    <n v="8031.5999999999995"/>
    <n v="4365"/>
    <n v="3666.5999999999995"/>
    <x v="4"/>
    <x v="4"/>
    <x v="4"/>
    <x v="0"/>
  </r>
  <r>
    <x v="4"/>
    <x v="0"/>
    <x v="0"/>
    <s v="Medium"/>
    <n v="1094"/>
    <x v="0"/>
    <n v="300"/>
    <n v="328200"/>
    <n v="29538"/>
    <n v="298662"/>
    <n v="273500"/>
    <n v="25162"/>
    <x v="1"/>
    <x v="1"/>
    <x v="1"/>
    <x v="0"/>
  </r>
  <r>
    <x v="2"/>
    <x v="3"/>
    <x v="0"/>
    <s v="Medium"/>
    <n v="367"/>
    <x v="0"/>
    <n v="12"/>
    <n v="4404"/>
    <n v="396.36"/>
    <n v="4007.64"/>
    <n v="1101"/>
    <n v="2906.64"/>
    <x v="7"/>
    <x v="7"/>
    <x v="7"/>
    <x v="1"/>
  </r>
  <r>
    <x v="4"/>
    <x v="0"/>
    <x v="1"/>
    <s v="Medium"/>
    <n v="3802.5"/>
    <x v="1"/>
    <n v="300"/>
    <n v="1140750"/>
    <n v="102667.5"/>
    <n v="1038082.5"/>
    <n v="950625"/>
    <n v="87457.5"/>
    <x v="13"/>
    <x v="10"/>
    <x v="10"/>
    <x v="0"/>
  </r>
  <r>
    <x v="0"/>
    <x v="2"/>
    <x v="1"/>
    <s v="Medium"/>
    <n v="1666"/>
    <x v="1"/>
    <n v="350"/>
    <n v="583100"/>
    <n v="52479"/>
    <n v="530621"/>
    <n v="433160"/>
    <n v="97461"/>
    <x v="14"/>
    <x v="11"/>
    <x v="11"/>
    <x v="0"/>
  </r>
  <r>
    <x v="4"/>
    <x v="2"/>
    <x v="1"/>
    <s v="Medium"/>
    <n v="322"/>
    <x v="1"/>
    <n v="300"/>
    <n v="96600"/>
    <n v="8694"/>
    <n v="87906"/>
    <n v="80500"/>
    <n v="7406"/>
    <x v="9"/>
    <x v="6"/>
    <x v="6"/>
    <x v="1"/>
  </r>
  <r>
    <x v="2"/>
    <x v="0"/>
    <x v="1"/>
    <s v="Medium"/>
    <n v="2321"/>
    <x v="1"/>
    <n v="12"/>
    <n v="27852"/>
    <n v="2506.6799999999998"/>
    <n v="25345.32"/>
    <n v="6963"/>
    <n v="18382.32"/>
    <x v="15"/>
    <x v="9"/>
    <x v="9"/>
    <x v="0"/>
  </r>
  <r>
    <x v="3"/>
    <x v="2"/>
    <x v="1"/>
    <s v="Medium"/>
    <n v="1857"/>
    <x v="1"/>
    <n v="125"/>
    <n v="232125"/>
    <n v="20891.25"/>
    <n v="211233.75"/>
    <n v="222840"/>
    <n v="-11606.25"/>
    <x v="11"/>
    <x v="9"/>
    <x v="9"/>
    <x v="1"/>
  </r>
  <r>
    <x v="0"/>
    <x v="0"/>
    <x v="1"/>
    <s v="Medium"/>
    <n v="1611"/>
    <x v="1"/>
    <n v="7"/>
    <n v="11277"/>
    <n v="1014.93"/>
    <n v="10262.07"/>
    <n v="8055"/>
    <n v="2207.0699999999997"/>
    <x v="12"/>
    <x v="2"/>
    <x v="2"/>
    <x v="1"/>
  </r>
  <r>
    <x v="3"/>
    <x v="4"/>
    <x v="1"/>
    <s v="Medium"/>
    <n v="2797"/>
    <x v="1"/>
    <n v="125"/>
    <n v="349625"/>
    <n v="31466.25"/>
    <n v="318158.75"/>
    <n v="335640"/>
    <n v="-17481.25"/>
    <x v="2"/>
    <x v="2"/>
    <x v="2"/>
    <x v="0"/>
  </r>
  <r>
    <x v="4"/>
    <x v="1"/>
    <x v="1"/>
    <s v="Medium"/>
    <n v="334"/>
    <x v="1"/>
    <n v="300"/>
    <n v="100200"/>
    <n v="9018"/>
    <n v="91182"/>
    <n v="83500"/>
    <n v="7682"/>
    <x v="12"/>
    <x v="2"/>
    <x v="2"/>
    <x v="1"/>
  </r>
  <r>
    <x v="4"/>
    <x v="3"/>
    <x v="2"/>
    <s v="Medium"/>
    <n v="2565"/>
    <x v="2"/>
    <n v="300"/>
    <n v="769500"/>
    <n v="69255"/>
    <n v="700245"/>
    <n v="641250"/>
    <n v="58995"/>
    <x v="0"/>
    <x v="0"/>
    <x v="0"/>
    <x v="0"/>
  </r>
  <r>
    <x v="0"/>
    <x v="3"/>
    <x v="2"/>
    <s v="Medium"/>
    <n v="2417"/>
    <x v="2"/>
    <n v="350"/>
    <n v="845950"/>
    <n v="76135.5"/>
    <n v="769814.5"/>
    <n v="628420"/>
    <n v="141394.5"/>
    <x v="0"/>
    <x v="0"/>
    <x v="0"/>
    <x v="0"/>
  </r>
  <r>
    <x v="1"/>
    <x v="4"/>
    <x v="2"/>
    <s v="Medium"/>
    <n v="3675"/>
    <x v="2"/>
    <n v="15"/>
    <n v="55125"/>
    <n v="4961.25"/>
    <n v="50163.75"/>
    <n v="36750"/>
    <n v="13413.75"/>
    <x v="13"/>
    <x v="10"/>
    <x v="10"/>
    <x v="0"/>
  </r>
  <r>
    <x v="4"/>
    <x v="0"/>
    <x v="2"/>
    <s v="Medium"/>
    <n v="1094"/>
    <x v="2"/>
    <n v="300"/>
    <n v="328200"/>
    <n v="29538"/>
    <n v="298662"/>
    <n v="273500"/>
    <n v="25162"/>
    <x v="1"/>
    <x v="1"/>
    <x v="1"/>
    <x v="0"/>
  </r>
  <r>
    <x v="1"/>
    <x v="2"/>
    <x v="2"/>
    <s v="Medium"/>
    <n v="1227"/>
    <x v="2"/>
    <n v="15"/>
    <n v="18405"/>
    <n v="1656.45"/>
    <n v="16748.55"/>
    <n v="12270"/>
    <n v="4478.5499999999993"/>
    <x v="10"/>
    <x v="7"/>
    <x v="7"/>
    <x v="0"/>
  </r>
  <r>
    <x v="2"/>
    <x v="3"/>
    <x v="2"/>
    <s v="Medium"/>
    <n v="367"/>
    <x v="2"/>
    <n v="12"/>
    <n v="4404"/>
    <n v="396.36"/>
    <n v="4007.64"/>
    <n v="1101"/>
    <n v="2906.64"/>
    <x v="7"/>
    <x v="7"/>
    <x v="7"/>
    <x v="1"/>
  </r>
  <r>
    <x v="4"/>
    <x v="2"/>
    <x v="2"/>
    <s v="Medium"/>
    <n v="1324"/>
    <x v="2"/>
    <n v="300"/>
    <n v="397200"/>
    <n v="35748"/>
    <n v="361452"/>
    <n v="331000"/>
    <n v="30452"/>
    <x v="15"/>
    <x v="9"/>
    <x v="9"/>
    <x v="0"/>
  </r>
  <r>
    <x v="2"/>
    <x v="1"/>
    <x v="2"/>
    <s v="Medium"/>
    <n v="1775"/>
    <x v="2"/>
    <n v="12"/>
    <n v="21300"/>
    <n v="1917"/>
    <n v="19383"/>
    <n v="5325"/>
    <n v="14058"/>
    <x v="11"/>
    <x v="9"/>
    <x v="9"/>
    <x v="1"/>
  </r>
  <r>
    <x v="3"/>
    <x v="4"/>
    <x v="2"/>
    <s v="Medium"/>
    <n v="2797"/>
    <x v="2"/>
    <n v="125"/>
    <n v="349625"/>
    <n v="31466.25"/>
    <n v="318158.75"/>
    <n v="335640"/>
    <n v="-17481.25"/>
    <x v="2"/>
    <x v="2"/>
    <x v="2"/>
    <x v="0"/>
  </r>
  <r>
    <x v="1"/>
    <x v="3"/>
    <x v="3"/>
    <s v="Medium"/>
    <n v="245"/>
    <x v="3"/>
    <n v="15"/>
    <n v="3675"/>
    <n v="330.75"/>
    <n v="3344.25"/>
    <n v="2450"/>
    <n v="894.25"/>
    <x v="14"/>
    <x v="11"/>
    <x v="11"/>
    <x v="0"/>
  </r>
  <r>
    <x v="4"/>
    <x v="0"/>
    <x v="3"/>
    <s v="Medium"/>
    <n v="3793.5"/>
    <x v="3"/>
    <n v="300"/>
    <n v="1138050"/>
    <n v="102424.5"/>
    <n v="1035625.5"/>
    <n v="948375"/>
    <n v="87250.5"/>
    <x v="4"/>
    <x v="4"/>
    <x v="4"/>
    <x v="0"/>
  </r>
  <r>
    <x v="0"/>
    <x v="1"/>
    <x v="3"/>
    <s v="Medium"/>
    <n v="1307"/>
    <x v="3"/>
    <n v="350"/>
    <n v="457450"/>
    <n v="41170.5"/>
    <n v="416279.5"/>
    <n v="339820"/>
    <n v="76459.5"/>
    <x v="4"/>
    <x v="4"/>
    <x v="4"/>
    <x v="0"/>
  </r>
  <r>
    <x v="3"/>
    <x v="0"/>
    <x v="3"/>
    <s v="Medium"/>
    <n v="567"/>
    <x v="3"/>
    <n v="125"/>
    <n v="70875"/>
    <n v="6378.75"/>
    <n v="64496.25"/>
    <n v="68040"/>
    <n v="-3543.75"/>
    <x v="6"/>
    <x v="6"/>
    <x v="6"/>
    <x v="0"/>
  </r>
  <r>
    <x v="3"/>
    <x v="3"/>
    <x v="3"/>
    <s v="Medium"/>
    <n v="2110"/>
    <x v="3"/>
    <n v="125"/>
    <n v="263750"/>
    <n v="23737.5"/>
    <n v="240012.5"/>
    <n v="253200"/>
    <n v="-13187.5"/>
    <x v="6"/>
    <x v="6"/>
    <x v="6"/>
    <x v="0"/>
  </r>
  <r>
    <x v="0"/>
    <x v="0"/>
    <x v="3"/>
    <s v="Medium"/>
    <n v="1269"/>
    <x v="3"/>
    <n v="350"/>
    <n v="444150"/>
    <n v="39973.5"/>
    <n v="404176.5"/>
    <n v="329940"/>
    <n v="74236.5"/>
    <x v="10"/>
    <x v="7"/>
    <x v="7"/>
    <x v="0"/>
  </r>
  <r>
    <x v="2"/>
    <x v="4"/>
    <x v="4"/>
    <s v="Medium"/>
    <n v="1956"/>
    <x v="4"/>
    <n v="12"/>
    <n v="23472"/>
    <n v="2112.48"/>
    <n v="21359.52"/>
    <n v="5868"/>
    <n v="15491.52"/>
    <x v="0"/>
    <x v="0"/>
    <x v="0"/>
    <x v="0"/>
  </r>
  <r>
    <x v="4"/>
    <x v="1"/>
    <x v="4"/>
    <s v="Medium"/>
    <n v="2659"/>
    <x v="4"/>
    <n v="300"/>
    <n v="797700"/>
    <n v="71793"/>
    <n v="725907"/>
    <n v="664750"/>
    <n v="61157"/>
    <x v="8"/>
    <x v="8"/>
    <x v="8"/>
    <x v="0"/>
  </r>
  <r>
    <x v="0"/>
    <x v="4"/>
    <x v="4"/>
    <s v="Medium"/>
    <n v="1351.5"/>
    <x v="4"/>
    <n v="350"/>
    <n v="473025"/>
    <n v="42572.25"/>
    <n v="430452.75"/>
    <n v="351390"/>
    <n v="79062.75"/>
    <x v="13"/>
    <x v="10"/>
    <x v="10"/>
    <x v="0"/>
  </r>
  <r>
    <x v="2"/>
    <x v="1"/>
    <x v="4"/>
    <s v="Medium"/>
    <n v="880"/>
    <x v="4"/>
    <n v="12"/>
    <n v="10560"/>
    <n v="950.4"/>
    <n v="9609.6"/>
    <n v="2640"/>
    <n v="6969.6"/>
    <x v="14"/>
    <x v="11"/>
    <x v="11"/>
    <x v="0"/>
  </r>
  <r>
    <x v="4"/>
    <x v="4"/>
    <x v="4"/>
    <s v="Medium"/>
    <n v="1867"/>
    <x v="4"/>
    <n v="300"/>
    <n v="560100"/>
    <n v="50409"/>
    <n v="509691"/>
    <n v="466750"/>
    <n v="42941"/>
    <x v="6"/>
    <x v="6"/>
    <x v="6"/>
    <x v="0"/>
  </r>
  <r>
    <x v="2"/>
    <x v="2"/>
    <x v="4"/>
    <s v="Medium"/>
    <n v="2234"/>
    <x v="4"/>
    <n v="12"/>
    <n v="26808"/>
    <n v="2412.7199999999998"/>
    <n v="24395.279999999999"/>
    <n v="6702"/>
    <n v="17693.28"/>
    <x v="9"/>
    <x v="6"/>
    <x v="6"/>
    <x v="1"/>
  </r>
  <r>
    <x v="1"/>
    <x v="2"/>
    <x v="4"/>
    <s v="Medium"/>
    <n v="1227"/>
    <x v="4"/>
    <n v="15"/>
    <n v="18405"/>
    <n v="1656.45"/>
    <n v="16748.55"/>
    <n v="12270"/>
    <n v="4478.5499999999993"/>
    <x v="10"/>
    <x v="7"/>
    <x v="7"/>
    <x v="0"/>
  </r>
  <r>
    <x v="3"/>
    <x v="3"/>
    <x v="4"/>
    <s v="Medium"/>
    <n v="877"/>
    <x v="4"/>
    <n v="125"/>
    <n v="109625"/>
    <n v="9866.25"/>
    <n v="99758.75"/>
    <n v="105240"/>
    <n v="-5481.25"/>
    <x v="15"/>
    <x v="9"/>
    <x v="9"/>
    <x v="0"/>
  </r>
  <r>
    <x v="0"/>
    <x v="4"/>
    <x v="5"/>
    <s v="Medium"/>
    <n v="2071"/>
    <x v="5"/>
    <n v="350"/>
    <n v="724850"/>
    <n v="65236.5"/>
    <n v="659613.5"/>
    <n v="538460"/>
    <n v="121153.5"/>
    <x v="6"/>
    <x v="6"/>
    <x v="6"/>
    <x v="0"/>
  </r>
  <r>
    <x v="0"/>
    <x v="0"/>
    <x v="5"/>
    <s v="Medium"/>
    <n v="1269"/>
    <x v="5"/>
    <n v="350"/>
    <n v="444150"/>
    <n v="39973.5"/>
    <n v="404176.5"/>
    <n v="329940"/>
    <n v="74236.5"/>
    <x v="10"/>
    <x v="7"/>
    <x v="7"/>
    <x v="0"/>
  </r>
  <r>
    <x v="1"/>
    <x v="1"/>
    <x v="5"/>
    <s v="Medium"/>
    <n v="970"/>
    <x v="5"/>
    <n v="15"/>
    <n v="14550"/>
    <n v="1309.5"/>
    <n v="13240.5"/>
    <n v="9700"/>
    <n v="3540.5"/>
    <x v="11"/>
    <x v="9"/>
    <x v="9"/>
    <x v="1"/>
  </r>
  <r>
    <x v="0"/>
    <x v="3"/>
    <x v="5"/>
    <s v="Medium"/>
    <n v="1694"/>
    <x v="5"/>
    <n v="20"/>
    <n v="33880"/>
    <n v="3049.2"/>
    <n v="30830.799999999999"/>
    <n v="16940"/>
    <n v="13890.8"/>
    <x v="15"/>
    <x v="9"/>
    <x v="9"/>
    <x v="0"/>
  </r>
  <r>
    <x v="0"/>
    <x v="1"/>
    <x v="0"/>
    <s v="Medium"/>
    <n v="663"/>
    <x v="0"/>
    <n v="20"/>
    <n v="13260"/>
    <n v="1193.4000000000001"/>
    <n v="12066.6"/>
    <n v="6630"/>
    <n v="5436.6"/>
    <x v="14"/>
    <x v="11"/>
    <x v="11"/>
    <x v="0"/>
  </r>
  <r>
    <x v="0"/>
    <x v="0"/>
    <x v="0"/>
    <s v="Medium"/>
    <n v="819"/>
    <x v="0"/>
    <n v="7"/>
    <n v="5733"/>
    <n v="515.97"/>
    <n v="5217.03"/>
    <n v="4095"/>
    <n v="1122.03"/>
    <x v="4"/>
    <x v="4"/>
    <x v="4"/>
    <x v="0"/>
  </r>
  <r>
    <x v="2"/>
    <x v="1"/>
    <x v="0"/>
    <s v="Medium"/>
    <n v="1580"/>
    <x v="0"/>
    <n v="12"/>
    <n v="18960"/>
    <n v="1706.4"/>
    <n v="17253.599999999999"/>
    <n v="4740"/>
    <n v="12513.599999999999"/>
    <x v="6"/>
    <x v="6"/>
    <x v="6"/>
    <x v="0"/>
  </r>
  <r>
    <x v="0"/>
    <x v="3"/>
    <x v="0"/>
    <s v="Medium"/>
    <n v="521"/>
    <x v="0"/>
    <n v="7"/>
    <n v="3647"/>
    <n v="328.23"/>
    <n v="3318.77"/>
    <n v="2605"/>
    <n v="713.77"/>
    <x v="2"/>
    <x v="2"/>
    <x v="2"/>
    <x v="0"/>
  </r>
  <r>
    <x v="0"/>
    <x v="4"/>
    <x v="2"/>
    <s v="Medium"/>
    <n v="973"/>
    <x v="2"/>
    <n v="20"/>
    <n v="19460"/>
    <n v="1751.4"/>
    <n v="17708.599999999999"/>
    <n v="9730"/>
    <n v="7978.5999999999985"/>
    <x v="3"/>
    <x v="3"/>
    <x v="3"/>
    <x v="0"/>
  </r>
  <r>
    <x v="0"/>
    <x v="3"/>
    <x v="2"/>
    <s v="Medium"/>
    <n v="1038"/>
    <x v="2"/>
    <n v="20"/>
    <n v="20760"/>
    <n v="1868.4"/>
    <n v="18891.599999999999"/>
    <n v="10380"/>
    <n v="8511.5999999999985"/>
    <x v="1"/>
    <x v="1"/>
    <x v="1"/>
    <x v="0"/>
  </r>
  <r>
    <x v="0"/>
    <x v="1"/>
    <x v="2"/>
    <s v="Medium"/>
    <n v="360"/>
    <x v="2"/>
    <n v="7"/>
    <n v="2520"/>
    <n v="226.8"/>
    <n v="2293.1999999999998"/>
    <n v="1800"/>
    <n v="493.19999999999982"/>
    <x v="10"/>
    <x v="7"/>
    <x v="7"/>
    <x v="0"/>
  </r>
  <r>
    <x v="2"/>
    <x v="2"/>
    <x v="3"/>
    <s v="Medium"/>
    <n v="1967"/>
    <x v="3"/>
    <n v="12"/>
    <n v="23604"/>
    <n v="2124.36"/>
    <n v="21479.64"/>
    <n v="5901"/>
    <n v="15578.64"/>
    <x v="3"/>
    <x v="3"/>
    <x v="3"/>
    <x v="0"/>
  </r>
  <r>
    <x v="1"/>
    <x v="3"/>
    <x v="3"/>
    <s v="Medium"/>
    <n v="2628"/>
    <x v="3"/>
    <n v="15"/>
    <n v="39420"/>
    <n v="3547.8"/>
    <n v="35872.199999999997"/>
    <n v="26280"/>
    <n v="9592.1999999999971"/>
    <x v="13"/>
    <x v="10"/>
    <x v="10"/>
    <x v="0"/>
  </r>
  <r>
    <x v="0"/>
    <x v="1"/>
    <x v="4"/>
    <s v="Medium"/>
    <n v="360"/>
    <x v="4"/>
    <n v="7"/>
    <n v="2520"/>
    <n v="226.8"/>
    <n v="2293.1999999999998"/>
    <n v="1800"/>
    <n v="493.19999999999982"/>
    <x v="10"/>
    <x v="7"/>
    <x v="7"/>
    <x v="0"/>
  </r>
  <r>
    <x v="0"/>
    <x v="2"/>
    <x v="4"/>
    <s v="Medium"/>
    <n v="2682"/>
    <x v="4"/>
    <n v="20"/>
    <n v="53640"/>
    <n v="4827.6000000000004"/>
    <n v="48812.4"/>
    <n v="26820"/>
    <n v="21992.400000000001"/>
    <x v="11"/>
    <x v="9"/>
    <x v="9"/>
    <x v="1"/>
  </r>
  <r>
    <x v="0"/>
    <x v="3"/>
    <x v="4"/>
    <s v="Medium"/>
    <n v="521"/>
    <x v="4"/>
    <n v="7"/>
    <n v="3647"/>
    <n v="328.23"/>
    <n v="3318.77"/>
    <n v="2605"/>
    <n v="713.77"/>
    <x v="2"/>
    <x v="2"/>
    <x v="2"/>
    <x v="0"/>
  </r>
  <r>
    <x v="0"/>
    <x v="3"/>
    <x v="5"/>
    <s v="Medium"/>
    <n v="1038"/>
    <x v="5"/>
    <n v="20"/>
    <n v="20760"/>
    <n v="1868.4"/>
    <n v="18891.599999999999"/>
    <n v="10380"/>
    <n v="8511.5999999999985"/>
    <x v="1"/>
    <x v="1"/>
    <x v="1"/>
    <x v="0"/>
  </r>
  <r>
    <x v="1"/>
    <x v="0"/>
    <x v="5"/>
    <s v="Medium"/>
    <n v="1630.5"/>
    <x v="5"/>
    <n v="15"/>
    <n v="24457.5"/>
    <n v="2201.1750000000002"/>
    <n v="22256.324999999997"/>
    <n v="16305"/>
    <n v="5951.3249999999989"/>
    <x v="4"/>
    <x v="4"/>
    <x v="4"/>
    <x v="0"/>
  </r>
  <r>
    <x v="2"/>
    <x v="2"/>
    <x v="5"/>
    <s v="Medium"/>
    <n v="306"/>
    <x v="5"/>
    <n v="12"/>
    <n v="3672"/>
    <n v="330.48"/>
    <n v="3341.52"/>
    <n v="918"/>
    <n v="2423.52"/>
    <x v="12"/>
    <x v="2"/>
    <x v="2"/>
    <x v="1"/>
  </r>
  <r>
    <x v="2"/>
    <x v="4"/>
    <x v="0"/>
    <s v="High"/>
    <n v="386"/>
    <x v="0"/>
    <n v="12"/>
    <n v="4632"/>
    <n v="463.2"/>
    <n v="4168.8"/>
    <n v="1158"/>
    <n v="3010.8"/>
    <x v="7"/>
    <x v="7"/>
    <x v="7"/>
    <x v="1"/>
  </r>
  <r>
    <x v="0"/>
    <x v="4"/>
    <x v="1"/>
    <s v="High"/>
    <n v="2328"/>
    <x v="1"/>
    <n v="7"/>
    <n v="16296"/>
    <n v="1629.6"/>
    <n v="14666.4"/>
    <n v="11640"/>
    <n v="3026.3999999999996"/>
    <x v="6"/>
    <x v="6"/>
    <x v="6"/>
    <x v="0"/>
  </r>
  <r>
    <x v="2"/>
    <x v="4"/>
    <x v="2"/>
    <s v="High"/>
    <n v="386"/>
    <x v="2"/>
    <n v="12"/>
    <n v="4632"/>
    <n v="463.2"/>
    <n v="4168.8"/>
    <n v="1158"/>
    <n v="3010.8"/>
    <x v="7"/>
    <x v="7"/>
    <x v="7"/>
    <x v="1"/>
  </r>
  <r>
    <x v="3"/>
    <x v="4"/>
    <x v="0"/>
    <s v="High"/>
    <n v="3445.5"/>
    <x v="0"/>
    <n v="125"/>
    <n v="430687.5"/>
    <n v="43068.75"/>
    <n v="387618.75"/>
    <n v="413460"/>
    <n v="-25841.25"/>
    <x v="13"/>
    <x v="10"/>
    <x v="10"/>
    <x v="0"/>
  </r>
  <r>
    <x v="3"/>
    <x v="2"/>
    <x v="0"/>
    <s v="High"/>
    <n v="1482"/>
    <x v="0"/>
    <n v="125"/>
    <n v="185250"/>
    <n v="18525"/>
    <n v="166725"/>
    <n v="177840"/>
    <n v="-11115"/>
    <x v="12"/>
    <x v="2"/>
    <x v="2"/>
    <x v="1"/>
  </r>
  <r>
    <x v="0"/>
    <x v="4"/>
    <x v="1"/>
    <s v="High"/>
    <n v="2313"/>
    <x v="1"/>
    <n v="350"/>
    <n v="809550"/>
    <n v="80955"/>
    <n v="728595"/>
    <n v="601380"/>
    <n v="127215"/>
    <x v="14"/>
    <x v="11"/>
    <x v="11"/>
    <x v="0"/>
  </r>
  <r>
    <x v="3"/>
    <x v="4"/>
    <x v="1"/>
    <s v="High"/>
    <n v="1804"/>
    <x v="1"/>
    <n v="125"/>
    <n v="225500"/>
    <n v="22550"/>
    <n v="202950"/>
    <n v="216480"/>
    <n v="-13530"/>
    <x v="11"/>
    <x v="9"/>
    <x v="9"/>
    <x v="1"/>
  </r>
  <r>
    <x v="1"/>
    <x v="2"/>
    <x v="1"/>
    <s v="High"/>
    <n v="2072"/>
    <x v="1"/>
    <n v="15"/>
    <n v="31080"/>
    <n v="3108"/>
    <n v="27972"/>
    <n v="20720"/>
    <n v="7252"/>
    <x v="2"/>
    <x v="2"/>
    <x v="2"/>
    <x v="0"/>
  </r>
  <r>
    <x v="0"/>
    <x v="2"/>
    <x v="2"/>
    <s v="High"/>
    <n v="1954"/>
    <x v="2"/>
    <n v="20"/>
    <n v="39080"/>
    <n v="3908"/>
    <n v="35172"/>
    <n v="19540"/>
    <n v="15632"/>
    <x v="3"/>
    <x v="3"/>
    <x v="3"/>
    <x v="0"/>
  </r>
  <r>
    <x v="4"/>
    <x v="3"/>
    <x v="2"/>
    <s v="High"/>
    <n v="591"/>
    <x v="2"/>
    <n v="300"/>
    <n v="177300"/>
    <n v="17730"/>
    <n v="159570"/>
    <n v="147750"/>
    <n v="11820"/>
    <x v="14"/>
    <x v="11"/>
    <x v="11"/>
    <x v="0"/>
  </r>
  <r>
    <x v="1"/>
    <x v="2"/>
    <x v="2"/>
    <s v="High"/>
    <n v="2167"/>
    <x v="2"/>
    <n v="15"/>
    <n v="32505"/>
    <n v="3250.5"/>
    <n v="29254.5"/>
    <n v="21670"/>
    <n v="7584.5"/>
    <x v="7"/>
    <x v="7"/>
    <x v="7"/>
    <x v="1"/>
  </r>
  <r>
    <x v="0"/>
    <x v="1"/>
    <x v="2"/>
    <s v="High"/>
    <n v="241"/>
    <x v="2"/>
    <n v="20"/>
    <n v="4820"/>
    <n v="482"/>
    <n v="4338"/>
    <n v="2410"/>
    <n v="1928"/>
    <x v="10"/>
    <x v="7"/>
    <x v="7"/>
    <x v="0"/>
  </r>
  <r>
    <x v="1"/>
    <x v="1"/>
    <x v="3"/>
    <s v="High"/>
    <n v="681"/>
    <x v="3"/>
    <n v="15"/>
    <n v="10215"/>
    <n v="1021.5"/>
    <n v="9193.5"/>
    <n v="6810"/>
    <n v="2383.5"/>
    <x v="0"/>
    <x v="0"/>
    <x v="0"/>
    <x v="0"/>
  </r>
  <r>
    <x v="1"/>
    <x v="1"/>
    <x v="3"/>
    <s v="High"/>
    <n v="510"/>
    <x v="3"/>
    <n v="15"/>
    <n v="7650"/>
    <n v="765"/>
    <n v="6885"/>
    <n v="5100"/>
    <n v="1785"/>
    <x v="13"/>
    <x v="10"/>
    <x v="10"/>
    <x v="0"/>
  </r>
  <r>
    <x v="1"/>
    <x v="4"/>
    <x v="3"/>
    <s v="High"/>
    <n v="790"/>
    <x v="3"/>
    <n v="15"/>
    <n v="11850"/>
    <n v="1185"/>
    <n v="10665"/>
    <n v="7900"/>
    <n v="2765"/>
    <x v="14"/>
    <x v="11"/>
    <x v="11"/>
    <x v="0"/>
  </r>
  <r>
    <x v="0"/>
    <x v="2"/>
    <x v="3"/>
    <s v="High"/>
    <n v="639"/>
    <x v="3"/>
    <n v="350"/>
    <n v="223650"/>
    <n v="22365"/>
    <n v="201285"/>
    <n v="166140"/>
    <n v="35145"/>
    <x v="4"/>
    <x v="4"/>
    <x v="4"/>
    <x v="0"/>
  </r>
  <r>
    <x v="3"/>
    <x v="4"/>
    <x v="3"/>
    <s v="High"/>
    <n v="1596"/>
    <x v="3"/>
    <n v="125"/>
    <n v="199500"/>
    <n v="19950"/>
    <n v="179550"/>
    <n v="191520"/>
    <n v="-11970"/>
    <x v="6"/>
    <x v="6"/>
    <x v="6"/>
    <x v="0"/>
  </r>
  <r>
    <x v="4"/>
    <x v="4"/>
    <x v="3"/>
    <s v="High"/>
    <n v="2294"/>
    <x v="3"/>
    <n v="300"/>
    <n v="688200"/>
    <n v="68820"/>
    <n v="619380"/>
    <n v="573500"/>
    <n v="45880"/>
    <x v="7"/>
    <x v="7"/>
    <x v="7"/>
    <x v="1"/>
  </r>
  <r>
    <x v="0"/>
    <x v="1"/>
    <x v="3"/>
    <s v="High"/>
    <n v="241"/>
    <x v="3"/>
    <n v="20"/>
    <n v="4820"/>
    <n v="482"/>
    <n v="4338"/>
    <n v="2410"/>
    <n v="1928"/>
    <x v="10"/>
    <x v="7"/>
    <x v="7"/>
    <x v="0"/>
  </r>
  <r>
    <x v="0"/>
    <x v="1"/>
    <x v="3"/>
    <s v="High"/>
    <n v="2665"/>
    <x v="3"/>
    <n v="7"/>
    <n v="18655"/>
    <n v="1865.5"/>
    <n v="16789.5"/>
    <n v="13325"/>
    <n v="3464.5"/>
    <x v="15"/>
    <x v="9"/>
    <x v="9"/>
    <x v="0"/>
  </r>
  <r>
    <x v="3"/>
    <x v="0"/>
    <x v="3"/>
    <s v="High"/>
    <n v="1916"/>
    <x v="3"/>
    <n v="125"/>
    <n v="239500"/>
    <n v="23950"/>
    <n v="215550"/>
    <n v="229920"/>
    <n v="-14370"/>
    <x v="12"/>
    <x v="2"/>
    <x v="2"/>
    <x v="1"/>
  </r>
  <r>
    <x v="4"/>
    <x v="2"/>
    <x v="3"/>
    <s v="High"/>
    <n v="853"/>
    <x v="3"/>
    <n v="300"/>
    <n v="255900"/>
    <n v="25590"/>
    <n v="230310"/>
    <n v="213250"/>
    <n v="17060"/>
    <x v="2"/>
    <x v="2"/>
    <x v="2"/>
    <x v="0"/>
  </r>
  <r>
    <x v="3"/>
    <x v="3"/>
    <x v="4"/>
    <s v="High"/>
    <n v="341"/>
    <x v="4"/>
    <n v="125"/>
    <n v="42625"/>
    <n v="4262.5"/>
    <n v="38362.5"/>
    <n v="40920"/>
    <n v="-2557.5"/>
    <x v="14"/>
    <x v="11"/>
    <x v="11"/>
    <x v="0"/>
  </r>
  <r>
    <x v="1"/>
    <x v="3"/>
    <x v="4"/>
    <s v="High"/>
    <n v="641"/>
    <x v="4"/>
    <n v="15"/>
    <n v="9615"/>
    <n v="961.5"/>
    <n v="8653.5"/>
    <n v="6410"/>
    <n v="2243.5"/>
    <x v="4"/>
    <x v="4"/>
    <x v="4"/>
    <x v="0"/>
  </r>
  <r>
    <x v="0"/>
    <x v="4"/>
    <x v="4"/>
    <s v="High"/>
    <n v="2807"/>
    <x v="4"/>
    <n v="350"/>
    <n v="982450"/>
    <n v="98245"/>
    <n v="884205"/>
    <n v="729820"/>
    <n v="154385"/>
    <x v="5"/>
    <x v="5"/>
    <x v="5"/>
    <x v="0"/>
  </r>
  <r>
    <x v="4"/>
    <x v="3"/>
    <x v="4"/>
    <s v="High"/>
    <n v="432"/>
    <x v="4"/>
    <n v="300"/>
    <n v="129600"/>
    <n v="12960"/>
    <n v="116640"/>
    <n v="108000"/>
    <n v="8640"/>
    <x v="6"/>
    <x v="6"/>
    <x v="6"/>
    <x v="0"/>
  </r>
  <r>
    <x v="4"/>
    <x v="4"/>
    <x v="4"/>
    <s v="High"/>
    <n v="2294"/>
    <x v="4"/>
    <n v="300"/>
    <n v="688200"/>
    <n v="68820"/>
    <n v="619380"/>
    <n v="573500"/>
    <n v="45880"/>
    <x v="7"/>
    <x v="7"/>
    <x v="7"/>
    <x v="1"/>
  </r>
  <r>
    <x v="1"/>
    <x v="2"/>
    <x v="4"/>
    <s v="High"/>
    <n v="2167"/>
    <x v="4"/>
    <n v="15"/>
    <n v="32505"/>
    <n v="3250.5"/>
    <n v="29254.5"/>
    <n v="21670"/>
    <n v="7584.5"/>
    <x v="7"/>
    <x v="7"/>
    <x v="7"/>
    <x v="1"/>
  </r>
  <r>
    <x v="3"/>
    <x v="0"/>
    <x v="4"/>
    <s v="High"/>
    <n v="2529"/>
    <x v="4"/>
    <n v="125"/>
    <n v="316125"/>
    <n v="31612.5"/>
    <n v="284512.5"/>
    <n v="303480"/>
    <n v="-18967.5"/>
    <x v="15"/>
    <x v="9"/>
    <x v="9"/>
    <x v="0"/>
  </r>
  <r>
    <x v="0"/>
    <x v="1"/>
    <x v="4"/>
    <s v="High"/>
    <n v="1870"/>
    <x v="4"/>
    <n v="350"/>
    <n v="654500"/>
    <n v="65450"/>
    <n v="589050"/>
    <n v="486200"/>
    <n v="102850"/>
    <x v="12"/>
    <x v="2"/>
    <x v="2"/>
    <x v="1"/>
  </r>
  <r>
    <x v="3"/>
    <x v="4"/>
    <x v="5"/>
    <s v="High"/>
    <n v="579"/>
    <x v="5"/>
    <n v="125"/>
    <n v="72375"/>
    <n v="7237.5"/>
    <n v="65137.5"/>
    <n v="69480"/>
    <n v="-4342.5"/>
    <x v="0"/>
    <x v="0"/>
    <x v="0"/>
    <x v="0"/>
  </r>
  <r>
    <x v="0"/>
    <x v="0"/>
    <x v="5"/>
    <s v="High"/>
    <n v="2240"/>
    <x v="5"/>
    <n v="350"/>
    <n v="784000"/>
    <n v="78400"/>
    <n v="705600"/>
    <n v="582400"/>
    <n v="123200"/>
    <x v="8"/>
    <x v="8"/>
    <x v="8"/>
    <x v="0"/>
  </r>
  <r>
    <x v="4"/>
    <x v="4"/>
    <x v="5"/>
    <s v="High"/>
    <n v="2993"/>
    <x v="5"/>
    <n v="300"/>
    <n v="897900"/>
    <n v="89790"/>
    <n v="808110"/>
    <n v="748250"/>
    <n v="59860"/>
    <x v="3"/>
    <x v="3"/>
    <x v="3"/>
    <x v="0"/>
  </r>
  <r>
    <x v="2"/>
    <x v="0"/>
    <x v="5"/>
    <s v="High"/>
    <n v="3520.5"/>
    <x v="5"/>
    <n v="12"/>
    <n v="42246"/>
    <n v="4224.6000000000004"/>
    <n v="38021.399999999994"/>
    <n v="10561.5"/>
    <n v="27459.899999999998"/>
    <x v="13"/>
    <x v="10"/>
    <x v="10"/>
    <x v="0"/>
  </r>
  <r>
    <x v="0"/>
    <x v="3"/>
    <x v="5"/>
    <s v="High"/>
    <n v="2039"/>
    <x v="5"/>
    <n v="20"/>
    <n v="40780"/>
    <n v="4078"/>
    <n v="36702"/>
    <n v="20390"/>
    <n v="16312"/>
    <x v="14"/>
    <x v="11"/>
    <x v="11"/>
    <x v="0"/>
  </r>
  <r>
    <x v="2"/>
    <x v="1"/>
    <x v="5"/>
    <s v="High"/>
    <n v="2574"/>
    <x v="5"/>
    <n v="12"/>
    <n v="30888"/>
    <n v="3088.8"/>
    <n v="27799.200000000001"/>
    <n v="7722"/>
    <n v="20077.2"/>
    <x v="5"/>
    <x v="5"/>
    <x v="5"/>
    <x v="0"/>
  </r>
  <r>
    <x v="0"/>
    <x v="0"/>
    <x v="5"/>
    <s v="High"/>
    <n v="707"/>
    <x v="5"/>
    <n v="350"/>
    <n v="247450"/>
    <n v="24745"/>
    <n v="222705"/>
    <n v="183820"/>
    <n v="38885"/>
    <x v="6"/>
    <x v="6"/>
    <x v="6"/>
    <x v="0"/>
  </r>
  <r>
    <x v="1"/>
    <x v="2"/>
    <x v="5"/>
    <s v="High"/>
    <n v="2072"/>
    <x v="5"/>
    <n v="15"/>
    <n v="31080"/>
    <n v="3108"/>
    <n v="27972"/>
    <n v="20720"/>
    <n v="7252"/>
    <x v="2"/>
    <x v="2"/>
    <x v="2"/>
    <x v="0"/>
  </r>
  <r>
    <x v="4"/>
    <x v="2"/>
    <x v="5"/>
    <s v="High"/>
    <n v="853"/>
    <x v="5"/>
    <n v="300"/>
    <n v="255900"/>
    <n v="25590"/>
    <n v="230310"/>
    <n v="213250"/>
    <n v="17060"/>
    <x v="2"/>
    <x v="2"/>
    <x v="2"/>
    <x v="0"/>
  </r>
  <r>
    <x v="2"/>
    <x v="2"/>
    <x v="0"/>
    <s v="High"/>
    <n v="1198"/>
    <x v="0"/>
    <n v="12"/>
    <n v="14376"/>
    <n v="1581.36"/>
    <n v="12794.64"/>
    <n v="3594"/>
    <n v="9200.64"/>
    <x v="7"/>
    <x v="7"/>
    <x v="7"/>
    <x v="1"/>
  </r>
  <r>
    <x v="0"/>
    <x v="2"/>
    <x v="2"/>
    <s v="High"/>
    <n v="2532"/>
    <x v="2"/>
    <n v="7"/>
    <n v="17724"/>
    <n v="1949.6399999999999"/>
    <n v="15774.36"/>
    <n v="12660"/>
    <n v="3114.3599999999997"/>
    <x v="13"/>
    <x v="10"/>
    <x v="10"/>
    <x v="0"/>
  </r>
  <r>
    <x v="2"/>
    <x v="2"/>
    <x v="2"/>
    <s v="High"/>
    <n v="1198"/>
    <x v="2"/>
    <n v="12"/>
    <n v="14376"/>
    <n v="1581.36"/>
    <n v="12794.64"/>
    <n v="3594"/>
    <n v="9200.64"/>
    <x v="7"/>
    <x v="7"/>
    <x v="7"/>
    <x v="1"/>
  </r>
  <r>
    <x v="1"/>
    <x v="0"/>
    <x v="3"/>
    <s v="High"/>
    <n v="384"/>
    <x v="3"/>
    <n v="15"/>
    <n v="5760"/>
    <n v="633.59999999999991"/>
    <n v="5126.3999999999996"/>
    <n v="3840"/>
    <n v="1286.3999999999999"/>
    <x v="0"/>
    <x v="0"/>
    <x v="0"/>
    <x v="0"/>
  </r>
  <r>
    <x v="2"/>
    <x v="1"/>
    <x v="3"/>
    <s v="High"/>
    <n v="472"/>
    <x v="3"/>
    <n v="12"/>
    <n v="5664"/>
    <n v="623.04"/>
    <n v="5040.96"/>
    <n v="1416"/>
    <n v="3624.96"/>
    <x v="10"/>
    <x v="7"/>
    <x v="7"/>
    <x v="0"/>
  </r>
  <r>
    <x v="0"/>
    <x v="4"/>
    <x v="4"/>
    <s v="High"/>
    <n v="1579"/>
    <x v="4"/>
    <n v="7"/>
    <n v="11053"/>
    <n v="1215.83"/>
    <n v="9837.17"/>
    <n v="7895"/>
    <n v="1942.17"/>
    <x v="3"/>
    <x v="3"/>
    <x v="3"/>
    <x v="0"/>
  </r>
  <r>
    <x v="2"/>
    <x v="3"/>
    <x v="4"/>
    <s v="High"/>
    <n v="1005"/>
    <x v="4"/>
    <n v="12"/>
    <n v="12060"/>
    <n v="1326.6"/>
    <n v="10733.4"/>
    <n v="3015"/>
    <n v="7718.4"/>
    <x v="9"/>
    <x v="6"/>
    <x v="6"/>
    <x v="1"/>
  </r>
  <r>
    <x v="1"/>
    <x v="4"/>
    <x v="5"/>
    <s v="High"/>
    <n v="3199.5"/>
    <x v="5"/>
    <n v="15"/>
    <n v="47992.5"/>
    <n v="5279.1749999999993"/>
    <n v="42713.324999999997"/>
    <n v="31995"/>
    <n v="10718.324999999999"/>
    <x v="4"/>
    <x v="4"/>
    <x v="4"/>
    <x v="0"/>
  </r>
  <r>
    <x v="2"/>
    <x v="1"/>
    <x v="5"/>
    <s v="High"/>
    <n v="472"/>
    <x v="5"/>
    <n v="12"/>
    <n v="5664"/>
    <n v="623.04"/>
    <n v="5040.96"/>
    <n v="1416"/>
    <n v="3624.96"/>
    <x v="10"/>
    <x v="7"/>
    <x v="7"/>
    <x v="0"/>
  </r>
  <r>
    <x v="2"/>
    <x v="0"/>
    <x v="0"/>
    <s v="High"/>
    <n v="1937"/>
    <x v="0"/>
    <n v="12"/>
    <n v="23244"/>
    <n v="2556.84"/>
    <n v="20687.16"/>
    <n v="5811"/>
    <n v="14876.16"/>
    <x v="8"/>
    <x v="8"/>
    <x v="8"/>
    <x v="0"/>
  </r>
  <r>
    <x v="0"/>
    <x v="1"/>
    <x v="0"/>
    <s v="High"/>
    <n v="792"/>
    <x v="0"/>
    <n v="350"/>
    <n v="277200"/>
    <n v="30492"/>
    <n v="246708"/>
    <n v="205920"/>
    <n v="40788"/>
    <x v="3"/>
    <x v="3"/>
    <x v="3"/>
    <x v="0"/>
  </r>
  <r>
    <x v="4"/>
    <x v="1"/>
    <x v="0"/>
    <s v="High"/>
    <n v="2811"/>
    <x v="0"/>
    <n v="300"/>
    <n v="843300"/>
    <n v="92763"/>
    <n v="750537"/>
    <n v="702750"/>
    <n v="47787"/>
    <x v="4"/>
    <x v="4"/>
    <x v="4"/>
    <x v="0"/>
  </r>
  <r>
    <x v="3"/>
    <x v="2"/>
    <x v="0"/>
    <s v="High"/>
    <n v="2441"/>
    <x v="0"/>
    <n v="125"/>
    <n v="305125"/>
    <n v="33563.75"/>
    <n v="271561.25"/>
    <n v="292920"/>
    <n v="-21358.75"/>
    <x v="10"/>
    <x v="7"/>
    <x v="7"/>
    <x v="0"/>
  </r>
  <r>
    <x v="1"/>
    <x v="0"/>
    <x v="0"/>
    <s v="High"/>
    <n v="1560"/>
    <x v="0"/>
    <n v="15"/>
    <n v="23400"/>
    <n v="2574"/>
    <n v="20826"/>
    <n v="15600"/>
    <n v="5226"/>
    <x v="11"/>
    <x v="9"/>
    <x v="9"/>
    <x v="1"/>
  </r>
  <r>
    <x v="0"/>
    <x v="3"/>
    <x v="0"/>
    <s v="High"/>
    <n v="2706"/>
    <x v="0"/>
    <n v="7"/>
    <n v="18942"/>
    <n v="2083.62"/>
    <n v="16858.38"/>
    <n v="13530"/>
    <n v="3328.380000000001"/>
    <x v="11"/>
    <x v="9"/>
    <x v="9"/>
    <x v="1"/>
  </r>
  <r>
    <x v="0"/>
    <x v="1"/>
    <x v="1"/>
    <s v="High"/>
    <n v="766"/>
    <x v="1"/>
    <n v="350"/>
    <n v="268100"/>
    <n v="29491"/>
    <n v="238609"/>
    <n v="199160"/>
    <n v="39449"/>
    <x v="0"/>
    <x v="0"/>
    <x v="0"/>
    <x v="0"/>
  </r>
  <r>
    <x v="0"/>
    <x v="1"/>
    <x v="1"/>
    <s v="High"/>
    <n v="2992"/>
    <x v="1"/>
    <n v="20"/>
    <n v="59840"/>
    <n v="6582.4"/>
    <n v="53257.599999999999"/>
    <n v="29920"/>
    <n v="23337.599999999999"/>
    <x v="7"/>
    <x v="7"/>
    <x v="7"/>
    <x v="1"/>
  </r>
  <r>
    <x v="1"/>
    <x v="3"/>
    <x v="1"/>
    <s v="High"/>
    <n v="2157"/>
    <x v="1"/>
    <n v="15"/>
    <n v="32355"/>
    <n v="3559.05"/>
    <n v="28795.95"/>
    <n v="21570"/>
    <n v="7225.9500000000007"/>
    <x v="2"/>
    <x v="2"/>
    <x v="2"/>
    <x v="0"/>
  </r>
  <r>
    <x v="4"/>
    <x v="0"/>
    <x v="2"/>
    <s v="High"/>
    <n v="873"/>
    <x v="2"/>
    <n v="300"/>
    <n v="261900"/>
    <n v="28809"/>
    <n v="233091"/>
    <n v="218250"/>
    <n v="14841"/>
    <x v="0"/>
    <x v="0"/>
    <x v="0"/>
    <x v="0"/>
  </r>
  <r>
    <x v="0"/>
    <x v="3"/>
    <x v="2"/>
    <s v="High"/>
    <n v="1122"/>
    <x v="2"/>
    <n v="20"/>
    <n v="22440"/>
    <n v="2468.4"/>
    <n v="19971.599999999999"/>
    <n v="11220"/>
    <n v="8751.5999999999985"/>
    <x v="3"/>
    <x v="3"/>
    <x v="3"/>
    <x v="0"/>
  </r>
  <r>
    <x v="0"/>
    <x v="0"/>
    <x v="2"/>
    <s v="High"/>
    <n v="2104.5"/>
    <x v="2"/>
    <n v="350"/>
    <n v="736575"/>
    <n v="81023.25"/>
    <n v="655551.75"/>
    <n v="547170"/>
    <n v="108381.75"/>
    <x v="4"/>
    <x v="4"/>
    <x v="4"/>
    <x v="0"/>
  </r>
  <r>
    <x v="2"/>
    <x v="0"/>
    <x v="2"/>
    <s v="High"/>
    <n v="4026"/>
    <x v="2"/>
    <n v="12"/>
    <n v="48312"/>
    <n v="5314.32"/>
    <n v="42997.68"/>
    <n v="12078"/>
    <n v="30919.68"/>
    <x v="4"/>
    <x v="4"/>
    <x v="4"/>
    <x v="0"/>
  </r>
  <r>
    <x v="2"/>
    <x v="2"/>
    <x v="2"/>
    <s v="High"/>
    <n v="2425.5"/>
    <x v="2"/>
    <n v="12"/>
    <n v="29106"/>
    <n v="3201.66"/>
    <n v="25904.340000000004"/>
    <n v="7276.5"/>
    <n v="18627.840000000004"/>
    <x v="4"/>
    <x v="4"/>
    <x v="4"/>
    <x v="0"/>
  </r>
  <r>
    <x v="0"/>
    <x v="0"/>
    <x v="2"/>
    <s v="High"/>
    <n v="2394"/>
    <x v="2"/>
    <n v="20"/>
    <n v="47880"/>
    <n v="5266.8"/>
    <n v="42613.2"/>
    <n v="23940"/>
    <n v="18673.199999999997"/>
    <x v="5"/>
    <x v="5"/>
    <x v="5"/>
    <x v="0"/>
  </r>
  <r>
    <x v="1"/>
    <x v="3"/>
    <x v="2"/>
    <s v="High"/>
    <n v="1984"/>
    <x v="2"/>
    <n v="15"/>
    <n v="29760"/>
    <n v="3273.6"/>
    <n v="26486.400000000001"/>
    <n v="19840"/>
    <n v="6646.4000000000015"/>
    <x v="5"/>
    <x v="5"/>
    <x v="5"/>
    <x v="0"/>
  </r>
  <r>
    <x v="3"/>
    <x v="2"/>
    <x v="2"/>
    <s v="High"/>
    <n v="2441"/>
    <x v="2"/>
    <n v="125"/>
    <n v="305125"/>
    <n v="33563.75"/>
    <n v="271561.25"/>
    <n v="292920"/>
    <n v="-21358.75"/>
    <x v="10"/>
    <x v="7"/>
    <x v="7"/>
    <x v="0"/>
  </r>
  <r>
    <x v="0"/>
    <x v="1"/>
    <x v="2"/>
    <s v="High"/>
    <n v="2992"/>
    <x v="2"/>
    <n v="20"/>
    <n v="59840"/>
    <n v="6582.4"/>
    <n v="53257.599999999999"/>
    <n v="29920"/>
    <n v="23337.599999999999"/>
    <x v="7"/>
    <x v="7"/>
    <x v="7"/>
    <x v="1"/>
  </r>
  <r>
    <x v="4"/>
    <x v="0"/>
    <x v="2"/>
    <s v="High"/>
    <n v="1366"/>
    <x v="2"/>
    <n v="300"/>
    <n v="409800"/>
    <n v="45078"/>
    <n v="364722"/>
    <n v="341500"/>
    <n v="23222"/>
    <x v="15"/>
    <x v="9"/>
    <x v="9"/>
    <x v="0"/>
  </r>
  <r>
    <x v="0"/>
    <x v="2"/>
    <x v="3"/>
    <s v="High"/>
    <n v="2805"/>
    <x v="3"/>
    <n v="20"/>
    <n v="56100"/>
    <n v="6171"/>
    <n v="49929"/>
    <n v="28050"/>
    <n v="21879"/>
    <x v="9"/>
    <x v="6"/>
    <x v="6"/>
    <x v="1"/>
  </r>
  <r>
    <x v="1"/>
    <x v="3"/>
    <x v="3"/>
    <s v="High"/>
    <n v="655"/>
    <x v="3"/>
    <n v="15"/>
    <n v="9825"/>
    <n v="1080.75"/>
    <n v="8744.25"/>
    <n v="6550"/>
    <n v="2194.25"/>
    <x v="9"/>
    <x v="6"/>
    <x v="6"/>
    <x v="1"/>
  </r>
  <r>
    <x v="0"/>
    <x v="3"/>
    <x v="3"/>
    <s v="High"/>
    <n v="344"/>
    <x v="3"/>
    <n v="350"/>
    <n v="120400"/>
    <n v="13244"/>
    <n v="107156"/>
    <n v="89440"/>
    <n v="17716"/>
    <x v="7"/>
    <x v="7"/>
    <x v="7"/>
    <x v="1"/>
  </r>
  <r>
    <x v="0"/>
    <x v="0"/>
    <x v="3"/>
    <s v="High"/>
    <n v="1808"/>
    <x v="3"/>
    <n v="7"/>
    <n v="12656"/>
    <n v="1392.16"/>
    <n v="11263.84"/>
    <n v="9040"/>
    <n v="2223.84"/>
    <x v="15"/>
    <x v="9"/>
    <x v="9"/>
    <x v="0"/>
  </r>
  <r>
    <x v="2"/>
    <x v="2"/>
    <x v="4"/>
    <s v="High"/>
    <n v="1734"/>
    <x v="4"/>
    <n v="12"/>
    <n v="20808"/>
    <n v="2288.88"/>
    <n v="18519.12"/>
    <n v="5202"/>
    <n v="13317.119999999999"/>
    <x v="0"/>
    <x v="0"/>
    <x v="0"/>
    <x v="0"/>
  </r>
  <r>
    <x v="3"/>
    <x v="3"/>
    <x v="4"/>
    <s v="High"/>
    <n v="554"/>
    <x v="4"/>
    <n v="125"/>
    <n v="69250"/>
    <n v="7617.5"/>
    <n v="61632.5"/>
    <n v="66480"/>
    <n v="-4847.5"/>
    <x v="0"/>
    <x v="0"/>
    <x v="0"/>
    <x v="0"/>
  </r>
  <r>
    <x v="0"/>
    <x v="0"/>
    <x v="4"/>
    <s v="High"/>
    <n v="2935"/>
    <x v="4"/>
    <n v="20"/>
    <n v="58700"/>
    <n v="6457"/>
    <n v="52243"/>
    <n v="29350"/>
    <n v="22893"/>
    <x v="11"/>
    <x v="9"/>
    <x v="9"/>
    <x v="1"/>
  </r>
  <r>
    <x v="3"/>
    <x v="1"/>
    <x v="5"/>
    <s v="High"/>
    <n v="3165"/>
    <x v="5"/>
    <n v="125"/>
    <n v="395625"/>
    <n v="43518.75"/>
    <n v="352106.25"/>
    <n v="379800"/>
    <n v="-27693.75"/>
    <x v="0"/>
    <x v="0"/>
    <x v="0"/>
    <x v="0"/>
  </r>
  <r>
    <x v="0"/>
    <x v="3"/>
    <x v="5"/>
    <s v="High"/>
    <n v="2629"/>
    <x v="5"/>
    <n v="20"/>
    <n v="52580"/>
    <n v="5783.8"/>
    <n v="46796.2"/>
    <n v="26290"/>
    <n v="20506.199999999997"/>
    <x v="0"/>
    <x v="0"/>
    <x v="0"/>
    <x v="0"/>
  </r>
  <r>
    <x v="3"/>
    <x v="2"/>
    <x v="5"/>
    <s v="High"/>
    <n v="1433"/>
    <x v="5"/>
    <n v="125"/>
    <n v="179125"/>
    <n v="19703.75"/>
    <n v="159421.25"/>
    <n v="171960"/>
    <n v="-12538.75"/>
    <x v="14"/>
    <x v="11"/>
    <x v="11"/>
    <x v="0"/>
  </r>
  <r>
    <x v="3"/>
    <x v="3"/>
    <x v="5"/>
    <s v="High"/>
    <n v="947"/>
    <x v="5"/>
    <n v="125"/>
    <n v="118375"/>
    <n v="13021.25"/>
    <n v="105353.75"/>
    <n v="113640"/>
    <n v="-8286.25"/>
    <x v="9"/>
    <x v="6"/>
    <x v="6"/>
    <x v="1"/>
  </r>
  <r>
    <x v="0"/>
    <x v="3"/>
    <x v="5"/>
    <s v="High"/>
    <n v="344"/>
    <x v="5"/>
    <n v="350"/>
    <n v="120400"/>
    <n v="13244"/>
    <n v="107156"/>
    <n v="89440"/>
    <n v="17716"/>
    <x v="7"/>
    <x v="7"/>
    <x v="7"/>
    <x v="1"/>
  </r>
  <r>
    <x v="1"/>
    <x v="3"/>
    <x v="5"/>
    <s v="High"/>
    <n v="2157"/>
    <x v="5"/>
    <n v="15"/>
    <n v="32355"/>
    <n v="3559.05"/>
    <n v="28795.95"/>
    <n v="21570"/>
    <n v="7225.9500000000007"/>
    <x v="2"/>
    <x v="2"/>
    <x v="2"/>
    <x v="0"/>
  </r>
  <r>
    <x v="0"/>
    <x v="4"/>
    <x v="2"/>
    <s v="High"/>
    <n v="380"/>
    <x v="2"/>
    <n v="7"/>
    <n v="2660"/>
    <n v="292.60000000000002"/>
    <n v="2367.4"/>
    <n v="1900"/>
    <n v="467.40000000000009"/>
    <x v="9"/>
    <x v="6"/>
    <x v="6"/>
    <x v="1"/>
  </r>
  <r>
    <x v="0"/>
    <x v="3"/>
    <x v="0"/>
    <s v="High"/>
    <n v="886"/>
    <x v="0"/>
    <n v="350"/>
    <n v="310100"/>
    <n v="37212"/>
    <n v="272888"/>
    <n v="230360"/>
    <n v="42528"/>
    <x v="1"/>
    <x v="1"/>
    <x v="1"/>
    <x v="0"/>
  </r>
  <r>
    <x v="3"/>
    <x v="0"/>
    <x v="0"/>
    <s v="High"/>
    <n v="2416"/>
    <x v="0"/>
    <n v="125"/>
    <n v="302000"/>
    <n v="36240"/>
    <n v="265760"/>
    <n v="289920"/>
    <n v="-24160"/>
    <x v="9"/>
    <x v="6"/>
    <x v="6"/>
    <x v="1"/>
  </r>
  <r>
    <x v="3"/>
    <x v="3"/>
    <x v="0"/>
    <s v="High"/>
    <n v="2156"/>
    <x v="0"/>
    <n v="125"/>
    <n v="269500"/>
    <n v="32340"/>
    <n v="237160"/>
    <n v="258720"/>
    <n v="-21560"/>
    <x v="10"/>
    <x v="7"/>
    <x v="7"/>
    <x v="0"/>
  </r>
  <r>
    <x v="1"/>
    <x v="0"/>
    <x v="0"/>
    <s v="High"/>
    <n v="2689"/>
    <x v="0"/>
    <n v="15"/>
    <n v="40335"/>
    <n v="4840.2"/>
    <n v="35494.800000000003"/>
    <n v="26890"/>
    <n v="8604.8000000000029"/>
    <x v="15"/>
    <x v="9"/>
    <x v="9"/>
    <x v="0"/>
  </r>
  <r>
    <x v="1"/>
    <x v="4"/>
    <x v="1"/>
    <s v="High"/>
    <n v="677"/>
    <x v="1"/>
    <n v="15"/>
    <n v="10155"/>
    <n v="1218.5999999999999"/>
    <n v="8936.4"/>
    <n v="6770"/>
    <n v="2166.3999999999996"/>
    <x v="3"/>
    <x v="3"/>
    <x v="3"/>
    <x v="0"/>
  </r>
  <r>
    <x v="4"/>
    <x v="2"/>
    <x v="1"/>
    <s v="High"/>
    <n v="1773"/>
    <x v="1"/>
    <n v="300"/>
    <n v="531900"/>
    <n v="63828"/>
    <n v="468072"/>
    <n v="443250"/>
    <n v="24822"/>
    <x v="13"/>
    <x v="10"/>
    <x v="10"/>
    <x v="0"/>
  </r>
  <r>
    <x v="0"/>
    <x v="3"/>
    <x v="1"/>
    <s v="High"/>
    <n v="2420"/>
    <x v="1"/>
    <n v="7"/>
    <n v="16940"/>
    <n v="2032.8"/>
    <n v="14907.2"/>
    <n v="12100"/>
    <n v="2807.2000000000007"/>
    <x v="6"/>
    <x v="6"/>
    <x v="6"/>
    <x v="0"/>
  </r>
  <r>
    <x v="0"/>
    <x v="0"/>
    <x v="1"/>
    <s v="High"/>
    <n v="2734"/>
    <x v="1"/>
    <n v="7"/>
    <n v="19138"/>
    <n v="2296.56"/>
    <n v="16841.439999999999"/>
    <n v="13670"/>
    <n v="3171.4399999999987"/>
    <x v="10"/>
    <x v="7"/>
    <x v="7"/>
    <x v="0"/>
  </r>
  <r>
    <x v="0"/>
    <x v="3"/>
    <x v="1"/>
    <s v="High"/>
    <n v="1715"/>
    <x v="1"/>
    <n v="20"/>
    <n v="34300"/>
    <n v="4116"/>
    <n v="30184"/>
    <n v="17150"/>
    <n v="13034"/>
    <x v="7"/>
    <x v="7"/>
    <x v="7"/>
    <x v="1"/>
  </r>
  <r>
    <x v="4"/>
    <x v="2"/>
    <x v="1"/>
    <s v="High"/>
    <n v="1186"/>
    <x v="1"/>
    <n v="300"/>
    <n v="355800"/>
    <n v="42696"/>
    <n v="313104"/>
    <n v="296500"/>
    <n v="16604"/>
    <x v="12"/>
    <x v="2"/>
    <x v="2"/>
    <x v="1"/>
  </r>
  <r>
    <x v="4"/>
    <x v="4"/>
    <x v="2"/>
    <s v="High"/>
    <n v="3495"/>
    <x v="2"/>
    <n v="300"/>
    <n v="1048500"/>
    <n v="125820"/>
    <n v="922680"/>
    <n v="873750"/>
    <n v="48930"/>
    <x v="0"/>
    <x v="0"/>
    <x v="0"/>
    <x v="0"/>
  </r>
  <r>
    <x v="0"/>
    <x v="3"/>
    <x v="2"/>
    <s v="High"/>
    <n v="886"/>
    <x v="2"/>
    <n v="350"/>
    <n v="310100"/>
    <n v="37212"/>
    <n v="272888"/>
    <n v="230360"/>
    <n v="42528"/>
    <x v="1"/>
    <x v="1"/>
    <x v="1"/>
    <x v="0"/>
  </r>
  <r>
    <x v="3"/>
    <x v="3"/>
    <x v="2"/>
    <s v="High"/>
    <n v="2156"/>
    <x v="2"/>
    <n v="125"/>
    <n v="269500"/>
    <n v="32340"/>
    <n v="237160"/>
    <n v="258720"/>
    <n v="-21560"/>
    <x v="10"/>
    <x v="7"/>
    <x v="7"/>
    <x v="0"/>
  </r>
  <r>
    <x v="0"/>
    <x v="3"/>
    <x v="2"/>
    <s v="High"/>
    <n v="905"/>
    <x v="2"/>
    <n v="20"/>
    <n v="18100"/>
    <n v="2172"/>
    <n v="15928"/>
    <n v="9050"/>
    <n v="6878"/>
    <x v="10"/>
    <x v="7"/>
    <x v="7"/>
    <x v="0"/>
  </r>
  <r>
    <x v="0"/>
    <x v="3"/>
    <x v="2"/>
    <s v="High"/>
    <n v="1715"/>
    <x v="2"/>
    <n v="20"/>
    <n v="34300"/>
    <n v="4116"/>
    <n v="30184"/>
    <n v="17150"/>
    <n v="13034"/>
    <x v="7"/>
    <x v="7"/>
    <x v="7"/>
    <x v="1"/>
  </r>
  <r>
    <x v="0"/>
    <x v="2"/>
    <x v="2"/>
    <s v="High"/>
    <n v="1594"/>
    <x v="2"/>
    <n v="350"/>
    <n v="557900"/>
    <n v="66948"/>
    <n v="490952"/>
    <n v="414440"/>
    <n v="76512"/>
    <x v="15"/>
    <x v="9"/>
    <x v="9"/>
    <x v="0"/>
  </r>
  <r>
    <x v="4"/>
    <x v="1"/>
    <x v="2"/>
    <s v="High"/>
    <n v="1359"/>
    <x v="2"/>
    <n v="300"/>
    <n v="407700"/>
    <n v="48924"/>
    <n v="358776"/>
    <n v="339750"/>
    <n v="19026"/>
    <x v="15"/>
    <x v="9"/>
    <x v="9"/>
    <x v="0"/>
  </r>
  <r>
    <x v="4"/>
    <x v="3"/>
    <x v="2"/>
    <s v="High"/>
    <n v="2150"/>
    <x v="2"/>
    <n v="300"/>
    <n v="645000"/>
    <n v="77400"/>
    <n v="567600"/>
    <n v="537500"/>
    <n v="30100"/>
    <x v="15"/>
    <x v="9"/>
    <x v="9"/>
    <x v="0"/>
  </r>
  <r>
    <x v="0"/>
    <x v="3"/>
    <x v="2"/>
    <s v="High"/>
    <n v="1197"/>
    <x v="2"/>
    <n v="350"/>
    <n v="418950"/>
    <n v="50274"/>
    <n v="368676"/>
    <n v="311220"/>
    <n v="57456"/>
    <x v="15"/>
    <x v="9"/>
    <x v="9"/>
    <x v="0"/>
  </r>
  <r>
    <x v="1"/>
    <x v="3"/>
    <x v="2"/>
    <s v="High"/>
    <n v="380"/>
    <x v="2"/>
    <n v="15"/>
    <n v="5700"/>
    <n v="684"/>
    <n v="5016"/>
    <n v="3800"/>
    <n v="1216"/>
    <x v="12"/>
    <x v="2"/>
    <x v="2"/>
    <x v="1"/>
  </r>
  <r>
    <x v="0"/>
    <x v="3"/>
    <x v="2"/>
    <s v="High"/>
    <n v="1233"/>
    <x v="2"/>
    <n v="20"/>
    <n v="24660"/>
    <n v="2959.2"/>
    <n v="21700.799999999999"/>
    <n v="12330"/>
    <n v="9370.7999999999993"/>
    <x v="2"/>
    <x v="2"/>
    <x v="2"/>
    <x v="0"/>
  </r>
  <r>
    <x v="0"/>
    <x v="3"/>
    <x v="3"/>
    <s v="High"/>
    <n v="1395"/>
    <x v="3"/>
    <n v="350"/>
    <n v="488250"/>
    <n v="58590"/>
    <n v="429660"/>
    <n v="362700"/>
    <n v="66960"/>
    <x v="4"/>
    <x v="4"/>
    <x v="4"/>
    <x v="0"/>
  </r>
  <r>
    <x v="0"/>
    <x v="4"/>
    <x v="3"/>
    <s v="High"/>
    <n v="986"/>
    <x v="3"/>
    <n v="350"/>
    <n v="345100"/>
    <n v="41412"/>
    <n v="303688"/>
    <n v="256360"/>
    <n v="47328"/>
    <x v="10"/>
    <x v="7"/>
    <x v="7"/>
    <x v="0"/>
  </r>
  <r>
    <x v="0"/>
    <x v="3"/>
    <x v="3"/>
    <s v="High"/>
    <n v="905"/>
    <x v="3"/>
    <n v="20"/>
    <n v="18100"/>
    <n v="2172"/>
    <n v="15928"/>
    <n v="9050"/>
    <n v="6878"/>
    <x v="10"/>
    <x v="7"/>
    <x v="7"/>
    <x v="0"/>
  </r>
  <r>
    <x v="2"/>
    <x v="0"/>
    <x v="4"/>
    <s v="High"/>
    <n v="2109"/>
    <x v="4"/>
    <n v="12"/>
    <n v="25308"/>
    <n v="3036.96"/>
    <n v="22271.040000000001"/>
    <n v="6327"/>
    <n v="15944.04"/>
    <x v="14"/>
    <x v="11"/>
    <x v="11"/>
    <x v="0"/>
  </r>
  <r>
    <x v="1"/>
    <x v="2"/>
    <x v="4"/>
    <s v="High"/>
    <n v="3874.5"/>
    <x v="4"/>
    <n v="15"/>
    <n v="58117.5"/>
    <n v="6974.0999999999995"/>
    <n v="51143.399999999994"/>
    <n v="38745"/>
    <n v="12398.399999999998"/>
    <x v="4"/>
    <x v="4"/>
    <x v="4"/>
    <x v="0"/>
  </r>
  <r>
    <x v="0"/>
    <x v="0"/>
    <x v="4"/>
    <s v="High"/>
    <n v="623"/>
    <x v="4"/>
    <n v="350"/>
    <n v="218050"/>
    <n v="26166"/>
    <n v="191884"/>
    <n v="161980"/>
    <n v="29904"/>
    <x v="9"/>
    <x v="6"/>
    <x v="6"/>
    <x v="1"/>
  </r>
  <r>
    <x v="0"/>
    <x v="4"/>
    <x v="4"/>
    <s v="High"/>
    <n v="986"/>
    <x v="4"/>
    <n v="350"/>
    <n v="345100"/>
    <n v="41412"/>
    <n v="303688"/>
    <n v="256360"/>
    <n v="47328"/>
    <x v="10"/>
    <x v="7"/>
    <x v="7"/>
    <x v="0"/>
  </r>
  <r>
    <x v="3"/>
    <x v="4"/>
    <x v="4"/>
    <s v="High"/>
    <n v="2387"/>
    <x v="4"/>
    <n v="125"/>
    <n v="298375"/>
    <n v="35805"/>
    <n v="262570"/>
    <n v="286440"/>
    <n v="-23870"/>
    <x v="15"/>
    <x v="9"/>
    <x v="9"/>
    <x v="0"/>
  </r>
  <r>
    <x v="0"/>
    <x v="3"/>
    <x v="4"/>
    <s v="High"/>
    <n v="1233"/>
    <x v="4"/>
    <n v="20"/>
    <n v="24660"/>
    <n v="2959.2"/>
    <n v="21700.799999999999"/>
    <n v="12330"/>
    <n v="9370.7999999999993"/>
    <x v="2"/>
    <x v="2"/>
    <x v="2"/>
    <x v="0"/>
  </r>
  <r>
    <x v="0"/>
    <x v="4"/>
    <x v="5"/>
    <s v="High"/>
    <n v="270"/>
    <x v="5"/>
    <n v="350"/>
    <n v="94500"/>
    <n v="11340"/>
    <n v="83160"/>
    <n v="70200"/>
    <n v="12960"/>
    <x v="8"/>
    <x v="8"/>
    <x v="8"/>
    <x v="0"/>
  </r>
  <r>
    <x v="0"/>
    <x v="2"/>
    <x v="5"/>
    <s v="High"/>
    <n v="3421.5"/>
    <x v="5"/>
    <n v="7"/>
    <n v="23950.5"/>
    <n v="2874.06"/>
    <n v="21076.44"/>
    <n v="17107.5"/>
    <n v="3968.9399999999987"/>
    <x v="4"/>
    <x v="4"/>
    <x v="4"/>
    <x v="0"/>
  </r>
  <r>
    <x v="0"/>
    <x v="0"/>
    <x v="5"/>
    <s v="High"/>
    <n v="2734"/>
    <x v="5"/>
    <n v="7"/>
    <n v="19138"/>
    <n v="2296.56"/>
    <n v="16841.439999999999"/>
    <n v="13670"/>
    <n v="3171.4399999999987"/>
    <x v="10"/>
    <x v="7"/>
    <x v="7"/>
    <x v="0"/>
  </r>
  <r>
    <x v="1"/>
    <x v="4"/>
    <x v="5"/>
    <s v="High"/>
    <n v="2548"/>
    <x v="5"/>
    <n v="15"/>
    <n v="38220"/>
    <n v="4586.3999999999996"/>
    <n v="33633.599999999999"/>
    <n v="25480"/>
    <n v="8153.5999999999985"/>
    <x v="11"/>
    <x v="9"/>
    <x v="9"/>
    <x v="1"/>
  </r>
  <r>
    <x v="0"/>
    <x v="2"/>
    <x v="0"/>
    <s v="High"/>
    <n v="2521.5"/>
    <x v="0"/>
    <n v="20"/>
    <n v="50430"/>
    <n v="6051.6"/>
    <n v="44378.399999999994"/>
    <n v="25215"/>
    <n v="19163.399999999998"/>
    <x v="0"/>
    <x v="0"/>
    <x v="0"/>
    <x v="0"/>
  </r>
  <r>
    <x v="2"/>
    <x v="3"/>
    <x v="1"/>
    <s v="High"/>
    <n v="2661"/>
    <x v="1"/>
    <n v="12"/>
    <n v="31932"/>
    <n v="3831.84"/>
    <n v="28100.16"/>
    <n v="7983"/>
    <n v="20117.16"/>
    <x v="14"/>
    <x v="11"/>
    <x v="11"/>
    <x v="0"/>
  </r>
  <r>
    <x v="0"/>
    <x v="1"/>
    <x v="2"/>
    <s v="High"/>
    <n v="1531"/>
    <x v="2"/>
    <n v="20"/>
    <n v="30620"/>
    <n v="3674.4"/>
    <n v="26945.599999999999"/>
    <n v="15310"/>
    <n v="11635.599999999999"/>
    <x v="2"/>
    <x v="2"/>
    <x v="2"/>
    <x v="0"/>
  </r>
  <r>
    <x v="0"/>
    <x v="2"/>
    <x v="4"/>
    <s v="High"/>
    <n v="1491"/>
    <x v="4"/>
    <n v="7"/>
    <n v="10437"/>
    <n v="1252.44"/>
    <n v="9184.56"/>
    <n v="7455"/>
    <n v="1729.5599999999995"/>
    <x v="3"/>
    <x v="3"/>
    <x v="3"/>
    <x v="0"/>
  </r>
  <r>
    <x v="0"/>
    <x v="1"/>
    <x v="4"/>
    <s v="High"/>
    <n v="1531"/>
    <x v="4"/>
    <n v="20"/>
    <n v="30620"/>
    <n v="3674.4"/>
    <n v="26945.599999999999"/>
    <n v="15310"/>
    <n v="11635.599999999999"/>
    <x v="2"/>
    <x v="2"/>
    <x v="2"/>
    <x v="0"/>
  </r>
  <r>
    <x v="2"/>
    <x v="0"/>
    <x v="5"/>
    <s v="High"/>
    <n v="2761"/>
    <x v="5"/>
    <n v="12"/>
    <n v="33132"/>
    <n v="3975.84"/>
    <n v="29156.16"/>
    <n v="8283"/>
    <n v="20873.16"/>
    <x v="9"/>
    <x v="6"/>
    <x v="6"/>
    <x v="1"/>
  </r>
  <r>
    <x v="1"/>
    <x v="4"/>
    <x v="0"/>
    <s v="High"/>
    <n v="2567"/>
    <x v="0"/>
    <n v="15"/>
    <n v="38505"/>
    <n v="5005.6499999999996"/>
    <n v="33499.35"/>
    <n v="25670"/>
    <n v="7829.3499999999985"/>
    <x v="1"/>
    <x v="1"/>
    <x v="1"/>
    <x v="0"/>
  </r>
  <r>
    <x v="1"/>
    <x v="4"/>
    <x v="4"/>
    <s v="High"/>
    <n v="2567"/>
    <x v="4"/>
    <n v="15"/>
    <n v="38505"/>
    <n v="5005.6499999999996"/>
    <n v="33499.35"/>
    <n v="25670"/>
    <n v="7829.3499999999985"/>
    <x v="1"/>
    <x v="1"/>
    <x v="1"/>
    <x v="0"/>
  </r>
  <r>
    <x v="0"/>
    <x v="0"/>
    <x v="0"/>
    <s v="High"/>
    <n v="923"/>
    <x v="0"/>
    <n v="350"/>
    <n v="323050"/>
    <n v="41996.5"/>
    <n v="281053.5"/>
    <n v="239980"/>
    <n v="41073.5"/>
    <x v="3"/>
    <x v="3"/>
    <x v="3"/>
    <x v="0"/>
  </r>
  <r>
    <x v="0"/>
    <x v="2"/>
    <x v="0"/>
    <s v="High"/>
    <n v="1790"/>
    <x v="0"/>
    <n v="350"/>
    <n v="626500"/>
    <n v="81445"/>
    <n v="545055"/>
    <n v="465400"/>
    <n v="79655"/>
    <x v="3"/>
    <x v="3"/>
    <x v="3"/>
    <x v="0"/>
  </r>
  <r>
    <x v="0"/>
    <x v="1"/>
    <x v="0"/>
    <s v="High"/>
    <n v="442"/>
    <x v="0"/>
    <n v="20"/>
    <n v="8840"/>
    <n v="1149.2"/>
    <n v="7690.8"/>
    <n v="4420"/>
    <n v="3270.8"/>
    <x v="9"/>
    <x v="6"/>
    <x v="6"/>
    <x v="1"/>
  </r>
  <r>
    <x v="0"/>
    <x v="4"/>
    <x v="1"/>
    <s v="High"/>
    <n v="982.5"/>
    <x v="1"/>
    <n v="350"/>
    <n v="343875"/>
    <n v="44703.75"/>
    <n v="299171.25"/>
    <n v="255450"/>
    <n v="43721.25"/>
    <x v="0"/>
    <x v="0"/>
    <x v="0"/>
    <x v="0"/>
  </r>
  <r>
    <x v="0"/>
    <x v="4"/>
    <x v="1"/>
    <s v="High"/>
    <n v="1298"/>
    <x v="1"/>
    <n v="7"/>
    <n v="9086"/>
    <n v="1181.18"/>
    <n v="7904.82"/>
    <n v="6490"/>
    <n v="1414.8199999999997"/>
    <x v="8"/>
    <x v="8"/>
    <x v="8"/>
    <x v="0"/>
  </r>
  <r>
    <x v="2"/>
    <x v="3"/>
    <x v="1"/>
    <s v="High"/>
    <n v="604"/>
    <x v="1"/>
    <n v="12"/>
    <n v="7248"/>
    <n v="942.24"/>
    <n v="6305.76"/>
    <n v="1812"/>
    <n v="4493.76"/>
    <x v="1"/>
    <x v="1"/>
    <x v="1"/>
    <x v="0"/>
  </r>
  <r>
    <x v="0"/>
    <x v="3"/>
    <x v="1"/>
    <s v="High"/>
    <n v="2255"/>
    <x v="1"/>
    <n v="20"/>
    <n v="45100"/>
    <n v="5863"/>
    <n v="39237"/>
    <n v="22550"/>
    <n v="16687"/>
    <x v="4"/>
    <x v="4"/>
    <x v="4"/>
    <x v="0"/>
  </r>
  <r>
    <x v="0"/>
    <x v="0"/>
    <x v="1"/>
    <s v="High"/>
    <n v="1249"/>
    <x v="1"/>
    <n v="20"/>
    <n v="24980"/>
    <n v="3247.4"/>
    <n v="21732.6"/>
    <n v="12490"/>
    <n v="9242.5999999999985"/>
    <x v="10"/>
    <x v="7"/>
    <x v="7"/>
    <x v="0"/>
  </r>
  <r>
    <x v="0"/>
    <x v="4"/>
    <x v="2"/>
    <s v="High"/>
    <n v="1438.5"/>
    <x v="2"/>
    <n v="7"/>
    <n v="10069.5"/>
    <n v="1309.0350000000001"/>
    <n v="8760.4650000000001"/>
    <n v="7192.5"/>
    <n v="1567.9649999999992"/>
    <x v="0"/>
    <x v="0"/>
    <x v="0"/>
    <x v="0"/>
  </r>
  <r>
    <x v="4"/>
    <x v="1"/>
    <x v="2"/>
    <s v="High"/>
    <n v="807"/>
    <x v="2"/>
    <n v="300"/>
    <n v="242100"/>
    <n v="31473"/>
    <n v="210627"/>
    <n v="201750"/>
    <n v="8877"/>
    <x v="0"/>
    <x v="0"/>
    <x v="0"/>
    <x v="0"/>
  </r>
  <r>
    <x v="0"/>
    <x v="4"/>
    <x v="2"/>
    <s v="High"/>
    <n v="2641"/>
    <x v="2"/>
    <n v="20"/>
    <n v="52820"/>
    <n v="6866.6"/>
    <n v="45953.4"/>
    <n v="26410"/>
    <n v="19543.400000000001"/>
    <x v="8"/>
    <x v="8"/>
    <x v="8"/>
    <x v="0"/>
  </r>
  <r>
    <x v="0"/>
    <x v="1"/>
    <x v="2"/>
    <s v="High"/>
    <n v="2708"/>
    <x v="2"/>
    <n v="20"/>
    <n v="54160"/>
    <n v="7040.8"/>
    <n v="47119.199999999997"/>
    <n v="27080"/>
    <n v="20039.199999999997"/>
    <x v="8"/>
    <x v="8"/>
    <x v="8"/>
    <x v="0"/>
  </r>
  <r>
    <x v="0"/>
    <x v="0"/>
    <x v="2"/>
    <s v="High"/>
    <n v="2632"/>
    <x v="2"/>
    <n v="350"/>
    <n v="921200"/>
    <n v="119756"/>
    <n v="801444"/>
    <n v="684320"/>
    <n v="117124"/>
    <x v="1"/>
    <x v="1"/>
    <x v="1"/>
    <x v="0"/>
  </r>
  <r>
    <x v="3"/>
    <x v="0"/>
    <x v="2"/>
    <s v="High"/>
    <n v="1583"/>
    <x v="2"/>
    <n v="125"/>
    <n v="197875"/>
    <n v="25723.75"/>
    <n v="172151.25"/>
    <n v="189960"/>
    <n v="-17808.75"/>
    <x v="1"/>
    <x v="1"/>
    <x v="1"/>
    <x v="0"/>
  </r>
  <r>
    <x v="2"/>
    <x v="3"/>
    <x v="2"/>
    <s v="High"/>
    <n v="571"/>
    <x v="2"/>
    <n v="12"/>
    <n v="6852"/>
    <n v="890.76"/>
    <n v="5961.24"/>
    <n v="1713"/>
    <n v="4248.24"/>
    <x v="4"/>
    <x v="4"/>
    <x v="4"/>
    <x v="0"/>
  </r>
  <r>
    <x v="0"/>
    <x v="2"/>
    <x v="2"/>
    <s v="High"/>
    <n v="2696"/>
    <x v="2"/>
    <n v="7"/>
    <n v="18872"/>
    <n v="2453.36"/>
    <n v="16418.64"/>
    <n v="13480"/>
    <n v="2938.6399999999994"/>
    <x v="5"/>
    <x v="5"/>
    <x v="5"/>
    <x v="0"/>
  </r>
  <r>
    <x v="1"/>
    <x v="0"/>
    <x v="2"/>
    <s v="High"/>
    <n v="1565"/>
    <x v="2"/>
    <n v="15"/>
    <n v="23475"/>
    <n v="3051.75"/>
    <n v="20423.25"/>
    <n v="15650"/>
    <n v="4773.25"/>
    <x v="10"/>
    <x v="7"/>
    <x v="7"/>
    <x v="0"/>
  </r>
  <r>
    <x v="0"/>
    <x v="0"/>
    <x v="2"/>
    <s v="High"/>
    <n v="1249"/>
    <x v="2"/>
    <n v="20"/>
    <n v="24980"/>
    <n v="3247.4"/>
    <n v="21732.6"/>
    <n v="12490"/>
    <n v="9242.5999999999985"/>
    <x v="10"/>
    <x v="7"/>
    <x v="7"/>
    <x v="0"/>
  </r>
  <r>
    <x v="0"/>
    <x v="1"/>
    <x v="2"/>
    <s v="High"/>
    <n v="357"/>
    <x v="2"/>
    <n v="350"/>
    <n v="124950"/>
    <n v="16243.5"/>
    <n v="108706.5"/>
    <n v="92820"/>
    <n v="15886.5"/>
    <x v="15"/>
    <x v="9"/>
    <x v="9"/>
    <x v="0"/>
  </r>
  <r>
    <x v="2"/>
    <x v="1"/>
    <x v="2"/>
    <s v="High"/>
    <n v="1013"/>
    <x v="2"/>
    <n v="12"/>
    <n v="12156"/>
    <n v="1580.28"/>
    <n v="10575.72"/>
    <n v="3039"/>
    <n v="7536.7199999999993"/>
    <x v="2"/>
    <x v="2"/>
    <x v="2"/>
    <x v="0"/>
  </r>
  <r>
    <x v="1"/>
    <x v="2"/>
    <x v="3"/>
    <s v="High"/>
    <n v="3997.5"/>
    <x v="3"/>
    <n v="15"/>
    <n v="59962.5"/>
    <n v="7795.125"/>
    <n v="52167.375"/>
    <n v="39975"/>
    <n v="12192.375"/>
    <x v="0"/>
    <x v="0"/>
    <x v="0"/>
    <x v="0"/>
  </r>
  <r>
    <x v="0"/>
    <x v="0"/>
    <x v="3"/>
    <s v="High"/>
    <n v="2632"/>
    <x v="3"/>
    <n v="350"/>
    <n v="921200"/>
    <n v="119756"/>
    <n v="801444"/>
    <n v="684320"/>
    <n v="117124"/>
    <x v="1"/>
    <x v="1"/>
    <x v="1"/>
    <x v="0"/>
  </r>
  <r>
    <x v="0"/>
    <x v="2"/>
    <x v="3"/>
    <s v="High"/>
    <n v="1190"/>
    <x v="3"/>
    <n v="7"/>
    <n v="8330"/>
    <n v="1082.9000000000001"/>
    <n v="7247.1"/>
    <n v="5950"/>
    <n v="1297.1000000000004"/>
    <x v="1"/>
    <x v="1"/>
    <x v="1"/>
    <x v="0"/>
  </r>
  <r>
    <x v="2"/>
    <x v="3"/>
    <x v="3"/>
    <s v="High"/>
    <n v="604"/>
    <x v="3"/>
    <n v="12"/>
    <n v="7248"/>
    <n v="942.24"/>
    <n v="6305.76"/>
    <n v="1812"/>
    <n v="4493.76"/>
    <x v="1"/>
    <x v="1"/>
    <x v="1"/>
    <x v="0"/>
  </r>
  <r>
    <x v="1"/>
    <x v="1"/>
    <x v="3"/>
    <s v="High"/>
    <n v="660"/>
    <x v="3"/>
    <n v="15"/>
    <n v="9900"/>
    <n v="1287"/>
    <n v="8613"/>
    <n v="6600"/>
    <n v="2013"/>
    <x v="9"/>
    <x v="6"/>
    <x v="6"/>
    <x v="1"/>
  </r>
  <r>
    <x v="2"/>
    <x v="3"/>
    <x v="3"/>
    <s v="High"/>
    <n v="410"/>
    <x v="3"/>
    <n v="12"/>
    <n v="4920"/>
    <n v="639.6"/>
    <n v="4280.3999999999996"/>
    <n v="1230"/>
    <n v="3050.3999999999996"/>
    <x v="10"/>
    <x v="7"/>
    <x v="7"/>
    <x v="0"/>
  </r>
  <r>
    <x v="4"/>
    <x v="3"/>
    <x v="3"/>
    <s v="High"/>
    <n v="2605"/>
    <x v="3"/>
    <n v="300"/>
    <n v="781500"/>
    <n v="101595"/>
    <n v="679905"/>
    <n v="651250"/>
    <n v="28655"/>
    <x v="11"/>
    <x v="9"/>
    <x v="9"/>
    <x v="1"/>
  </r>
  <r>
    <x v="2"/>
    <x v="1"/>
    <x v="3"/>
    <s v="High"/>
    <n v="1013"/>
    <x v="3"/>
    <n v="12"/>
    <n v="12156"/>
    <n v="1580.28"/>
    <n v="10575.72"/>
    <n v="3039"/>
    <n v="7536.7199999999993"/>
    <x v="2"/>
    <x v="2"/>
    <x v="2"/>
    <x v="0"/>
  </r>
  <r>
    <x v="3"/>
    <x v="0"/>
    <x v="4"/>
    <s v="High"/>
    <n v="1583"/>
    <x v="4"/>
    <n v="125"/>
    <n v="197875"/>
    <n v="25723.75"/>
    <n v="172151.25"/>
    <n v="189960"/>
    <n v="-17808.75"/>
    <x v="1"/>
    <x v="1"/>
    <x v="1"/>
    <x v="0"/>
  </r>
  <r>
    <x v="1"/>
    <x v="0"/>
    <x v="4"/>
    <s v="High"/>
    <n v="1565"/>
    <x v="4"/>
    <n v="15"/>
    <n v="23475"/>
    <n v="3051.75"/>
    <n v="20423.25"/>
    <n v="15650"/>
    <n v="4773.25"/>
    <x v="10"/>
    <x v="7"/>
    <x v="7"/>
    <x v="0"/>
  </r>
  <r>
    <x v="3"/>
    <x v="0"/>
    <x v="5"/>
    <s v="High"/>
    <n v="1659"/>
    <x v="5"/>
    <n v="125"/>
    <n v="207375"/>
    <n v="26958.75"/>
    <n v="180416.25"/>
    <n v="199080"/>
    <n v="-18663.75"/>
    <x v="0"/>
    <x v="0"/>
    <x v="0"/>
    <x v="0"/>
  </r>
  <r>
    <x v="0"/>
    <x v="2"/>
    <x v="5"/>
    <s v="High"/>
    <n v="1190"/>
    <x v="5"/>
    <n v="7"/>
    <n v="8330"/>
    <n v="1082.9000000000001"/>
    <n v="7247.1"/>
    <n v="5950"/>
    <n v="1297.1000000000004"/>
    <x v="1"/>
    <x v="1"/>
    <x v="1"/>
    <x v="0"/>
  </r>
  <r>
    <x v="2"/>
    <x v="3"/>
    <x v="5"/>
    <s v="High"/>
    <n v="410"/>
    <x v="5"/>
    <n v="12"/>
    <n v="4920"/>
    <n v="639.6"/>
    <n v="4280.3999999999996"/>
    <n v="1230"/>
    <n v="3050.3999999999996"/>
    <x v="10"/>
    <x v="7"/>
    <x v="7"/>
    <x v="0"/>
  </r>
  <r>
    <x v="2"/>
    <x v="1"/>
    <x v="5"/>
    <s v="High"/>
    <n v="1770"/>
    <x v="5"/>
    <n v="12"/>
    <n v="21240"/>
    <n v="2761.2"/>
    <n v="18478.8"/>
    <n v="5310"/>
    <n v="13168.8"/>
    <x v="12"/>
    <x v="2"/>
    <x v="2"/>
    <x v="1"/>
  </r>
  <r>
    <x v="0"/>
    <x v="3"/>
    <x v="0"/>
    <s v="High"/>
    <n v="2579"/>
    <x v="0"/>
    <n v="20"/>
    <n v="51580"/>
    <n v="7221.2"/>
    <n v="44358.8"/>
    <n v="25790"/>
    <n v="18568.800000000003"/>
    <x v="13"/>
    <x v="10"/>
    <x v="10"/>
    <x v="0"/>
  </r>
  <r>
    <x v="0"/>
    <x v="4"/>
    <x v="0"/>
    <s v="High"/>
    <n v="1743"/>
    <x v="0"/>
    <n v="20"/>
    <n v="34860"/>
    <n v="4880.3999999999996"/>
    <n v="29979.599999999999"/>
    <n v="17430"/>
    <n v="12549.599999999999"/>
    <x v="14"/>
    <x v="11"/>
    <x v="11"/>
    <x v="0"/>
  </r>
  <r>
    <x v="0"/>
    <x v="4"/>
    <x v="0"/>
    <s v="High"/>
    <n v="2996"/>
    <x v="0"/>
    <n v="7"/>
    <n v="20972"/>
    <n v="2936.08"/>
    <n v="18035.919999999998"/>
    <n v="14980"/>
    <n v="3055.9199999999983"/>
    <x v="7"/>
    <x v="7"/>
    <x v="7"/>
    <x v="1"/>
  </r>
  <r>
    <x v="0"/>
    <x v="1"/>
    <x v="0"/>
    <s v="High"/>
    <n v="280"/>
    <x v="0"/>
    <n v="7"/>
    <n v="1960"/>
    <n v="274.39999999999998"/>
    <n v="1685.6"/>
    <n v="1400"/>
    <n v="285.59999999999991"/>
    <x v="2"/>
    <x v="2"/>
    <x v="2"/>
    <x v="0"/>
  </r>
  <r>
    <x v="0"/>
    <x v="2"/>
    <x v="1"/>
    <s v="High"/>
    <n v="293"/>
    <x v="1"/>
    <n v="7"/>
    <n v="2051"/>
    <n v="287.14"/>
    <n v="1763.8600000000001"/>
    <n v="1465"/>
    <n v="298.86000000000013"/>
    <x v="8"/>
    <x v="8"/>
    <x v="8"/>
    <x v="0"/>
  </r>
  <r>
    <x v="0"/>
    <x v="4"/>
    <x v="1"/>
    <s v="High"/>
    <n v="2996"/>
    <x v="1"/>
    <n v="7"/>
    <n v="20972"/>
    <n v="2936.08"/>
    <n v="18035.919999999998"/>
    <n v="14980"/>
    <n v="3055.9199999999983"/>
    <x v="7"/>
    <x v="7"/>
    <x v="7"/>
    <x v="1"/>
  </r>
  <r>
    <x v="1"/>
    <x v="1"/>
    <x v="2"/>
    <s v="High"/>
    <n v="278"/>
    <x v="2"/>
    <n v="15"/>
    <n v="4170"/>
    <n v="583.79999999999995"/>
    <n v="3586.2"/>
    <n v="2780"/>
    <n v="806.19999999999982"/>
    <x v="8"/>
    <x v="8"/>
    <x v="8"/>
    <x v="0"/>
  </r>
  <r>
    <x v="0"/>
    <x v="0"/>
    <x v="2"/>
    <s v="High"/>
    <n v="2428"/>
    <x v="2"/>
    <n v="20"/>
    <n v="48560"/>
    <n v="6798.4"/>
    <n v="41761.599999999999"/>
    <n v="24280"/>
    <n v="17481.599999999999"/>
    <x v="3"/>
    <x v="3"/>
    <x v="3"/>
    <x v="0"/>
  </r>
  <r>
    <x v="1"/>
    <x v="4"/>
    <x v="2"/>
    <s v="High"/>
    <n v="1767"/>
    <x v="2"/>
    <n v="15"/>
    <n v="26505"/>
    <n v="3710.7"/>
    <n v="22794.3"/>
    <n v="17670"/>
    <n v="5124.2999999999993"/>
    <x v="6"/>
    <x v="6"/>
    <x v="6"/>
    <x v="0"/>
  </r>
  <r>
    <x v="2"/>
    <x v="2"/>
    <x v="2"/>
    <s v="High"/>
    <n v="1393"/>
    <x v="2"/>
    <n v="12"/>
    <n v="16716"/>
    <n v="2340.2399999999998"/>
    <n v="14375.76"/>
    <n v="4179"/>
    <n v="10196.76"/>
    <x v="10"/>
    <x v="7"/>
    <x v="7"/>
    <x v="0"/>
  </r>
  <r>
    <x v="0"/>
    <x v="1"/>
    <x v="4"/>
    <s v="High"/>
    <n v="280"/>
    <x v="4"/>
    <n v="7"/>
    <n v="1960"/>
    <n v="274.39999999999998"/>
    <n v="1685.6"/>
    <n v="1400"/>
    <n v="285.59999999999991"/>
    <x v="2"/>
    <x v="2"/>
    <x v="2"/>
    <x v="0"/>
  </r>
  <r>
    <x v="2"/>
    <x v="2"/>
    <x v="5"/>
    <s v="High"/>
    <n v="1393"/>
    <x v="5"/>
    <n v="12"/>
    <n v="16716"/>
    <n v="2340.2399999999998"/>
    <n v="14375.76"/>
    <n v="4179"/>
    <n v="10196.76"/>
    <x v="10"/>
    <x v="7"/>
    <x v="7"/>
    <x v="0"/>
  </r>
  <r>
    <x v="2"/>
    <x v="4"/>
    <x v="5"/>
    <s v="High"/>
    <n v="2015"/>
    <x v="5"/>
    <n v="12"/>
    <n v="24180"/>
    <n v="3385.2"/>
    <n v="20794.8"/>
    <n v="6045"/>
    <n v="14749.8"/>
    <x v="12"/>
    <x v="2"/>
    <x v="2"/>
    <x v="1"/>
  </r>
  <r>
    <x v="4"/>
    <x v="3"/>
    <x v="0"/>
    <s v="High"/>
    <n v="801"/>
    <x v="0"/>
    <n v="300"/>
    <n v="240300"/>
    <n v="33642"/>
    <n v="206658"/>
    <n v="200250"/>
    <n v="6408"/>
    <x v="4"/>
    <x v="4"/>
    <x v="4"/>
    <x v="0"/>
  </r>
  <r>
    <x v="3"/>
    <x v="2"/>
    <x v="0"/>
    <s v="High"/>
    <n v="1023"/>
    <x v="0"/>
    <n v="125"/>
    <n v="127875"/>
    <n v="17902.5"/>
    <n v="109972.5"/>
    <n v="122760"/>
    <n v="-12787.5"/>
    <x v="9"/>
    <x v="6"/>
    <x v="6"/>
    <x v="1"/>
  </r>
  <r>
    <x v="4"/>
    <x v="0"/>
    <x v="0"/>
    <s v="High"/>
    <n v="1496"/>
    <x v="0"/>
    <n v="300"/>
    <n v="448800"/>
    <n v="62832"/>
    <n v="385968"/>
    <n v="374000"/>
    <n v="11968"/>
    <x v="10"/>
    <x v="7"/>
    <x v="7"/>
    <x v="0"/>
  </r>
  <r>
    <x v="4"/>
    <x v="4"/>
    <x v="0"/>
    <s v="High"/>
    <n v="1010"/>
    <x v="0"/>
    <n v="300"/>
    <n v="303000"/>
    <n v="42420"/>
    <n v="260580"/>
    <n v="252500"/>
    <n v="8080"/>
    <x v="10"/>
    <x v="7"/>
    <x v="7"/>
    <x v="0"/>
  </r>
  <r>
    <x v="1"/>
    <x v="1"/>
    <x v="0"/>
    <s v="High"/>
    <n v="1513"/>
    <x v="0"/>
    <n v="15"/>
    <n v="22695"/>
    <n v="3177.3"/>
    <n v="19517.7"/>
    <n v="15130"/>
    <n v="4387.7000000000007"/>
    <x v="15"/>
    <x v="9"/>
    <x v="9"/>
    <x v="0"/>
  </r>
  <r>
    <x v="1"/>
    <x v="0"/>
    <x v="0"/>
    <s v="High"/>
    <n v="2300"/>
    <x v="0"/>
    <n v="15"/>
    <n v="34500"/>
    <n v="4830"/>
    <n v="29670"/>
    <n v="23000"/>
    <n v="6670"/>
    <x v="2"/>
    <x v="2"/>
    <x v="2"/>
    <x v="0"/>
  </r>
  <r>
    <x v="3"/>
    <x v="3"/>
    <x v="0"/>
    <s v="High"/>
    <n v="2821"/>
    <x v="0"/>
    <n v="125"/>
    <n v="352625"/>
    <n v="49367.5"/>
    <n v="303257.5"/>
    <n v="338520"/>
    <n v="-35262.5"/>
    <x v="12"/>
    <x v="2"/>
    <x v="2"/>
    <x v="1"/>
  </r>
  <r>
    <x v="0"/>
    <x v="0"/>
    <x v="1"/>
    <s v="High"/>
    <n v="2227.5"/>
    <x v="1"/>
    <n v="350"/>
    <n v="779625"/>
    <n v="109147.5"/>
    <n v="670477.5"/>
    <n v="579150"/>
    <n v="91327.5"/>
    <x v="0"/>
    <x v="0"/>
    <x v="0"/>
    <x v="0"/>
  </r>
  <r>
    <x v="0"/>
    <x v="1"/>
    <x v="1"/>
    <s v="High"/>
    <n v="1199"/>
    <x v="1"/>
    <n v="350"/>
    <n v="419650"/>
    <n v="58751"/>
    <n v="360899"/>
    <n v="311740"/>
    <n v="49159"/>
    <x v="13"/>
    <x v="10"/>
    <x v="10"/>
    <x v="0"/>
  </r>
  <r>
    <x v="0"/>
    <x v="0"/>
    <x v="1"/>
    <s v="High"/>
    <n v="200"/>
    <x v="1"/>
    <n v="350"/>
    <n v="70000"/>
    <n v="9800"/>
    <n v="60200"/>
    <n v="52000"/>
    <n v="8200"/>
    <x v="14"/>
    <x v="11"/>
    <x v="11"/>
    <x v="0"/>
  </r>
  <r>
    <x v="0"/>
    <x v="0"/>
    <x v="1"/>
    <s v="High"/>
    <n v="388"/>
    <x v="1"/>
    <n v="7"/>
    <n v="2716"/>
    <n v="380.24"/>
    <n v="2335.7600000000002"/>
    <n v="1940"/>
    <n v="395.76000000000022"/>
    <x v="6"/>
    <x v="6"/>
    <x v="6"/>
    <x v="0"/>
  </r>
  <r>
    <x v="0"/>
    <x v="3"/>
    <x v="1"/>
    <s v="High"/>
    <n v="1727"/>
    <x v="1"/>
    <n v="7"/>
    <n v="12089"/>
    <n v="1692.46"/>
    <n v="10396.540000000001"/>
    <n v="8635"/>
    <n v="1761.5400000000009"/>
    <x v="7"/>
    <x v="7"/>
    <x v="7"/>
    <x v="1"/>
  </r>
  <r>
    <x v="1"/>
    <x v="0"/>
    <x v="1"/>
    <s v="High"/>
    <n v="2300"/>
    <x v="1"/>
    <n v="15"/>
    <n v="34500"/>
    <n v="4830"/>
    <n v="29670"/>
    <n v="23000"/>
    <n v="6670"/>
    <x v="2"/>
    <x v="2"/>
    <x v="2"/>
    <x v="0"/>
  </r>
  <r>
    <x v="0"/>
    <x v="3"/>
    <x v="2"/>
    <s v="High"/>
    <n v="260"/>
    <x v="2"/>
    <n v="20"/>
    <n v="5200"/>
    <n v="728"/>
    <n v="4472"/>
    <n v="2600"/>
    <n v="1872"/>
    <x v="8"/>
    <x v="8"/>
    <x v="8"/>
    <x v="0"/>
  </r>
  <r>
    <x v="1"/>
    <x v="0"/>
    <x v="2"/>
    <s v="High"/>
    <n v="2470"/>
    <x v="2"/>
    <n v="15"/>
    <n v="37050"/>
    <n v="5187"/>
    <n v="31863"/>
    <n v="24700"/>
    <n v="7163"/>
    <x v="9"/>
    <x v="6"/>
    <x v="6"/>
    <x v="1"/>
  </r>
  <r>
    <x v="1"/>
    <x v="0"/>
    <x v="2"/>
    <s v="High"/>
    <n v="1743"/>
    <x v="2"/>
    <n v="15"/>
    <n v="26145"/>
    <n v="3660.3"/>
    <n v="22484.7"/>
    <n v="17430"/>
    <n v="5054.7000000000007"/>
    <x v="7"/>
    <x v="7"/>
    <x v="7"/>
    <x v="1"/>
  </r>
  <r>
    <x v="2"/>
    <x v="4"/>
    <x v="2"/>
    <s v="High"/>
    <n v="2914"/>
    <x v="2"/>
    <n v="12"/>
    <n v="34968"/>
    <n v="4895.5200000000004"/>
    <n v="30072.48"/>
    <n v="8742"/>
    <n v="21330.48"/>
    <x v="10"/>
    <x v="7"/>
    <x v="7"/>
    <x v="0"/>
  </r>
  <r>
    <x v="0"/>
    <x v="2"/>
    <x v="2"/>
    <s v="High"/>
    <n v="1731"/>
    <x v="2"/>
    <n v="7"/>
    <n v="12117"/>
    <n v="1696.38"/>
    <n v="10420.619999999999"/>
    <n v="8655"/>
    <n v="1765.619999999999"/>
    <x v="10"/>
    <x v="7"/>
    <x v="7"/>
    <x v="0"/>
  </r>
  <r>
    <x v="0"/>
    <x v="0"/>
    <x v="2"/>
    <s v="High"/>
    <n v="700"/>
    <x v="2"/>
    <n v="350"/>
    <n v="245000"/>
    <n v="34300"/>
    <n v="210700"/>
    <n v="182000"/>
    <n v="28700"/>
    <x v="15"/>
    <x v="9"/>
    <x v="9"/>
    <x v="0"/>
  </r>
  <r>
    <x v="2"/>
    <x v="0"/>
    <x v="2"/>
    <s v="High"/>
    <n v="2222"/>
    <x v="2"/>
    <n v="12"/>
    <n v="26664"/>
    <n v="3732.96"/>
    <n v="22931.040000000001"/>
    <n v="6666"/>
    <n v="16265.04"/>
    <x v="11"/>
    <x v="9"/>
    <x v="9"/>
    <x v="1"/>
  </r>
  <r>
    <x v="0"/>
    <x v="4"/>
    <x v="2"/>
    <s v="High"/>
    <n v="1177"/>
    <x v="2"/>
    <n v="350"/>
    <n v="411950"/>
    <n v="57673"/>
    <n v="354277"/>
    <n v="306020"/>
    <n v="48257"/>
    <x v="15"/>
    <x v="9"/>
    <x v="9"/>
    <x v="0"/>
  </r>
  <r>
    <x v="0"/>
    <x v="2"/>
    <x v="2"/>
    <s v="High"/>
    <n v="1922"/>
    <x v="2"/>
    <n v="350"/>
    <n v="672700"/>
    <n v="94178"/>
    <n v="578522"/>
    <n v="499720"/>
    <n v="78802"/>
    <x v="11"/>
    <x v="9"/>
    <x v="9"/>
    <x v="1"/>
  </r>
  <r>
    <x v="3"/>
    <x v="3"/>
    <x v="3"/>
    <s v="High"/>
    <n v="1575"/>
    <x v="3"/>
    <n v="125"/>
    <n v="196875"/>
    <n v="27562.5"/>
    <n v="169312.5"/>
    <n v="189000"/>
    <n v="-19687.5"/>
    <x v="8"/>
    <x v="8"/>
    <x v="8"/>
    <x v="0"/>
  </r>
  <r>
    <x v="0"/>
    <x v="4"/>
    <x v="3"/>
    <s v="High"/>
    <n v="606"/>
    <x v="3"/>
    <n v="20"/>
    <n v="12120"/>
    <n v="1696.8000000000002"/>
    <n v="10423.200000000001"/>
    <n v="6060"/>
    <n v="4363.2000000000007"/>
    <x v="13"/>
    <x v="10"/>
    <x v="10"/>
    <x v="0"/>
  </r>
  <r>
    <x v="4"/>
    <x v="4"/>
    <x v="3"/>
    <s v="High"/>
    <n v="2460"/>
    <x v="3"/>
    <n v="300"/>
    <n v="738000"/>
    <n v="103320"/>
    <n v="634680"/>
    <n v="615000"/>
    <n v="19680"/>
    <x v="4"/>
    <x v="4"/>
    <x v="4"/>
    <x v="0"/>
  </r>
  <r>
    <x v="4"/>
    <x v="0"/>
    <x v="3"/>
    <s v="High"/>
    <n v="269"/>
    <x v="3"/>
    <n v="300"/>
    <n v="80700"/>
    <n v="11298"/>
    <n v="69402"/>
    <n v="67250"/>
    <n v="2152"/>
    <x v="7"/>
    <x v="7"/>
    <x v="7"/>
    <x v="1"/>
  </r>
  <r>
    <x v="4"/>
    <x v="1"/>
    <x v="3"/>
    <s v="High"/>
    <n v="2536"/>
    <x v="3"/>
    <n v="300"/>
    <n v="760800"/>
    <n v="106512"/>
    <n v="654288"/>
    <n v="634000"/>
    <n v="20288"/>
    <x v="11"/>
    <x v="9"/>
    <x v="9"/>
    <x v="1"/>
  </r>
  <r>
    <x v="0"/>
    <x v="3"/>
    <x v="4"/>
    <s v="High"/>
    <n v="2903"/>
    <x v="4"/>
    <n v="7"/>
    <n v="20321"/>
    <n v="2844.94"/>
    <n v="17476.060000000001"/>
    <n v="14515"/>
    <n v="2961.0600000000013"/>
    <x v="3"/>
    <x v="3"/>
    <x v="3"/>
    <x v="0"/>
  </r>
  <r>
    <x v="4"/>
    <x v="4"/>
    <x v="4"/>
    <s v="High"/>
    <n v="2541"/>
    <x v="4"/>
    <n v="300"/>
    <n v="762300"/>
    <n v="106722"/>
    <n v="655578"/>
    <n v="635250"/>
    <n v="20328"/>
    <x v="5"/>
    <x v="5"/>
    <x v="5"/>
    <x v="0"/>
  </r>
  <r>
    <x v="4"/>
    <x v="0"/>
    <x v="4"/>
    <s v="High"/>
    <n v="269"/>
    <x v="4"/>
    <n v="300"/>
    <n v="80700"/>
    <n v="11298"/>
    <n v="69402"/>
    <n v="67250"/>
    <n v="2152"/>
    <x v="7"/>
    <x v="7"/>
    <x v="7"/>
    <x v="1"/>
  </r>
  <r>
    <x v="4"/>
    <x v="0"/>
    <x v="4"/>
    <s v="High"/>
    <n v="1496"/>
    <x v="4"/>
    <n v="300"/>
    <n v="448800"/>
    <n v="62832"/>
    <n v="385968"/>
    <n v="374000"/>
    <n v="11968"/>
    <x v="10"/>
    <x v="7"/>
    <x v="7"/>
    <x v="0"/>
  </r>
  <r>
    <x v="4"/>
    <x v="4"/>
    <x v="4"/>
    <s v="High"/>
    <n v="1010"/>
    <x v="4"/>
    <n v="300"/>
    <n v="303000"/>
    <n v="42420"/>
    <n v="260580"/>
    <n v="252500"/>
    <n v="8080"/>
    <x v="10"/>
    <x v="7"/>
    <x v="7"/>
    <x v="0"/>
  </r>
  <r>
    <x v="0"/>
    <x v="2"/>
    <x v="4"/>
    <s v="High"/>
    <n v="1281"/>
    <x v="4"/>
    <n v="350"/>
    <n v="448350"/>
    <n v="62769"/>
    <n v="385581"/>
    <n v="333060"/>
    <n v="52521"/>
    <x v="12"/>
    <x v="2"/>
    <x v="2"/>
    <x v="1"/>
  </r>
  <r>
    <x v="4"/>
    <x v="0"/>
    <x v="5"/>
    <s v="High"/>
    <n v="888"/>
    <x v="5"/>
    <n v="300"/>
    <n v="266400"/>
    <n v="37296"/>
    <n v="229104"/>
    <n v="222000"/>
    <n v="7104"/>
    <x v="3"/>
    <x v="3"/>
    <x v="3"/>
    <x v="0"/>
  </r>
  <r>
    <x v="3"/>
    <x v="4"/>
    <x v="5"/>
    <s v="High"/>
    <n v="2844"/>
    <x v="5"/>
    <n v="125"/>
    <n v="355500"/>
    <n v="49770"/>
    <n v="305730"/>
    <n v="341280"/>
    <n v="-35550"/>
    <x v="14"/>
    <x v="11"/>
    <x v="11"/>
    <x v="0"/>
  </r>
  <r>
    <x v="2"/>
    <x v="2"/>
    <x v="5"/>
    <s v="High"/>
    <n v="2475"/>
    <x v="5"/>
    <n v="12"/>
    <n v="29700"/>
    <n v="4158"/>
    <n v="25542"/>
    <n v="7425"/>
    <n v="18117"/>
    <x v="5"/>
    <x v="5"/>
    <x v="5"/>
    <x v="0"/>
  </r>
  <r>
    <x v="1"/>
    <x v="0"/>
    <x v="5"/>
    <s v="High"/>
    <n v="1743"/>
    <x v="5"/>
    <n v="15"/>
    <n v="26145"/>
    <n v="3660.3"/>
    <n v="22484.7"/>
    <n v="17430"/>
    <n v="5054.7000000000007"/>
    <x v="7"/>
    <x v="7"/>
    <x v="7"/>
    <x v="1"/>
  </r>
  <r>
    <x v="2"/>
    <x v="4"/>
    <x v="5"/>
    <s v="High"/>
    <n v="2914"/>
    <x v="5"/>
    <n v="12"/>
    <n v="34968"/>
    <n v="4895.5200000000004"/>
    <n v="30072.48"/>
    <n v="8742"/>
    <n v="21330.48"/>
    <x v="10"/>
    <x v="7"/>
    <x v="7"/>
    <x v="0"/>
  </r>
  <r>
    <x v="0"/>
    <x v="2"/>
    <x v="5"/>
    <s v="High"/>
    <n v="1731"/>
    <x v="5"/>
    <n v="7"/>
    <n v="12117"/>
    <n v="1696.38"/>
    <n v="10420.619999999999"/>
    <n v="8655"/>
    <n v="1765.619999999999"/>
    <x v="10"/>
    <x v="7"/>
    <x v="7"/>
    <x v="0"/>
  </r>
  <r>
    <x v="0"/>
    <x v="3"/>
    <x v="5"/>
    <s v="High"/>
    <n v="1727"/>
    <x v="5"/>
    <n v="7"/>
    <n v="12089"/>
    <n v="1692.46"/>
    <n v="10396.540000000001"/>
    <n v="8635"/>
    <n v="1761.5400000000009"/>
    <x v="7"/>
    <x v="7"/>
    <x v="7"/>
    <x v="1"/>
  </r>
  <r>
    <x v="1"/>
    <x v="3"/>
    <x v="5"/>
    <s v="High"/>
    <n v="1870"/>
    <x v="5"/>
    <n v="15"/>
    <n v="28050"/>
    <n v="3927"/>
    <n v="24123"/>
    <n v="18700"/>
    <n v="5423"/>
    <x v="11"/>
    <x v="9"/>
    <x v="9"/>
    <x v="1"/>
  </r>
  <r>
    <x v="3"/>
    <x v="2"/>
    <x v="0"/>
    <s v="High"/>
    <n v="1174"/>
    <x v="0"/>
    <n v="125"/>
    <n v="146750"/>
    <n v="22012.5"/>
    <n v="124737.5"/>
    <n v="140880"/>
    <n v="-16142.5"/>
    <x v="5"/>
    <x v="5"/>
    <x v="5"/>
    <x v="0"/>
  </r>
  <r>
    <x v="3"/>
    <x v="1"/>
    <x v="0"/>
    <s v="High"/>
    <n v="2767"/>
    <x v="0"/>
    <n v="125"/>
    <n v="345875"/>
    <n v="51881.25"/>
    <n v="293993.75"/>
    <n v="332040"/>
    <n v="-38046.25"/>
    <x v="5"/>
    <x v="5"/>
    <x v="5"/>
    <x v="0"/>
  </r>
  <r>
    <x v="3"/>
    <x v="1"/>
    <x v="0"/>
    <s v="High"/>
    <n v="1085"/>
    <x v="0"/>
    <n v="125"/>
    <n v="135625"/>
    <n v="20343.75"/>
    <n v="115281.25"/>
    <n v="130200"/>
    <n v="-14918.75"/>
    <x v="10"/>
    <x v="7"/>
    <x v="7"/>
    <x v="0"/>
  </r>
  <r>
    <x v="4"/>
    <x v="3"/>
    <x v="1"/>
    <s v="High"/>
    <n v="546"/>
    <x v="1"/>
    <n v="300"/>
    <n v="163800"/>
    <n v="24570"/>
    <n v="139230"/>
    <n v="136500"/>
    <n v="2730"/>
    <x v="10"/>
    <x v="7"/>
    <x v="7"/>
    <x v="0"/>
  </r>
  <r>
    <x v="0"/>
    <x v="1"/>
    <x v="2"/>
    <s v="High"/>
    <n v="1158"/>
    <x v="2"/>
    <n v="20"/>
    <n v="23160"/>
    <n v="3474"/>
    <n v="19686"/>
    <n v="11580"/>
    <n v="8106"/>
    <x v="3"/>
    <x v="3"/>
    <x v="3"/>
    <x v="0"/>
  </r>
  <r>
    <x v="1"/>
    <x v="0"/>
    <x v="2"/>
    <s v="High"/>
    <n v="1614"/>
    <x v="2"/>
    <n v="15"/>
    <n v="24210"/>
    <n v="3631.5"/>
    <n v="20578.5"/>
    <n v="16140"/>
    <n v="4438.5"/>
    <x v="13"/>
    <x v="10"/>
    <x v="10"/>
    <x v="0"/>
  </r>
  <r>
    <x v="0"/>
    <x v="3"/>
    <x v="2"/>
    <s v="High"/>
    <n v="2535"/>
    <x v="2"/>
    <n v="7"/>
    <n v="17745"/>
    <n v="2661.75"/>
    <n v="15083.25"/>
    <n v="12675"/>
    <n v="2408.25"/>
    <x v="13"/>
    <x v="10"/>
    <x v="10"/>
    <x v="0"/>
  </r>
  <r>
    <x v="0"/>
    <x v="3"/>
    <x v="2"/>
    <s v="High"/>
    <n v="2851"/>
    <x v="2"/>
    <n v="350"/>
    <n v="997850"/>
    <n v="149677.5"/>
    <n v="848172.5"/>
    <n v="741260"/>
    <n v="106912.5"/>
    <x v="14"/>
    <x v="11"/>
    <x v="11"/>
    <x v="0"/>
  </r>
  <r>
    <x v="1"/>
    <x v="0"/>
    <x v="2"/>
    <s v="High"/>
    <n v="2559"/>
    <x v="2"/>
    <n v="15"/>
    <n v="38385"/>
    <n v="5757.75"/>
    <n v="32627.25"/>
    <n v="25590"/>
    <n v="7037.25"/>
    <x v="5"/>
    <x v="5"/>
    <x v="5"/>
    <x v="0"/>
  </r>
  <r>
    <x v="0"/>
    <x v="4"/>
    <x v="2"/>
    <s v="High"/>
    <n v="267"/>
    <x v="2"/>
    <n v="20"/>
    <n v="5340"/>
    <n v="801"/>
    <n v="4539"/>
    <n v="2670"/>
    <n v="1869"/>
    <x v="7"/>
    <x v="7"/>
    <x v="7"/>
    <x v="1"/>
  </r>
  <r>
    <x v="3"/>
    <x v="1"/>
    <x v="2"/>
    <s v="High"/>
    <n v="1085"/>
    <x v="2"/>
    <n v="125"/>
    <n v="135625"/>
    <n v="20343.75"/>
    <n v="115281.25"/>
    <n v="130200"/>
    <n v="-14918.75"/>
    <x v="10"/>
    <x v="7"/>
    <x v="7"/>
    <x v="0"/>
  </r>
  <r>
    <x v="1"/>
    <x v="1"/>
    <x v="2"/>
    <s v="High"/>
    <n v="1175"/>
    <x v="2"/>
    <n v="15"/>
    <n v="17625"/>
    <n v="2643.75"/>
    <n v="14981.25"/>
    <n v="11750"/>
    <n v="3231.25"/>
    <x v="10"/>
    <x v="7"/>
    <x v="7"/>
    <x v="0"/>
  </r>
  <r>
    <x v="0"/>
    <x v="4"/>
    <x v="2"/>
    <s v="High"/>
    <n v="2007"/>
    <x v="2"/>
    <n v="350"/>
    <n v="702450"/>
    <n v="105367.5"/>
    <n v="597082.5"/>
    <n v="521820"/>
    <n v="75262.5"/>
    <x v="11"/>
    <x v="9"/>
    <x v="9"/>
    <x v="1"/>
  </r>
  <r>
    <x v="0"/>
    <x v="3"/>
    <x v="2"/>
    <s v="High"/>
    <n v="2151"/>
    <x v="2"/>
    <n v="350"/>
    <n v="752850"/>
    <n v="112927.5"/>
    <n v="639922.5"/>
    <n v="559260"/>
    <n v="80662.5"/>
    <x v="11"/>
    <x v="9"/>
    <x v="9"/>
    <x v="1"/>
  </r>
  <r>
    <x v="2"/>
    <x v="4"/>
    <x v="2"/>
    <s v="High"/>
    <n v="914"/>
    <x v="2"/>
    <n v="12"/>
    <n v="10968"/>
    <n v="1645.2"/>
    <n v="9322.7999999999993"/>
    <n v="2742"/>
    <n v="6580.7999999999993"/>
    <x v="2"/>
    <x v="2"/>
    <x v="2"/>
    <x v="0"/>
  </r>
  <r>
    <x v="0"/>
    <x v="2"/>
    <x v="2"/>
    <s v="High"/>
    <n v="293"/>
    <x v="2"/>
    <n v="20"/>
    <n v="5860"/>
    <n v="879"/>
    <n v="4981"/>
    <n v="2930"/>
    <n v="2051"/>
    <x v="2"/>
    <x v="2"/>
    <x v="2"/>
    <x v="0"/>
  </r>
  <r>
    <x v="2"/>
    <x v="3"/>
    <x v="3"/>
    <s v="High"/>
    <n v="500"/>
    <x v="3"/>
    <n v="12"/>
    <n v="6000"/>
    <n v="900"/>
    <n v="5100"/>
    <n v="1500"/>
    <n v="3600"/>
    <x v="3"/>
    <x v="3"/>
    <x v="3"/>
    <x v="0"/>
  </r>
  <r>
    <x v="1"/>
    <x v="2"/>
    <x v="3"/>
    <s v="High"/>
    <n v="2826"/>
    <x v="3"/>
    <n v="15"/>
    <n v="42390"/>
    <n v="6358.5"/>
    <n v="36031.5"/>
    <n v="28260"/>
    <n v="7771.5"/>
    <x v="14"/>
    <x v="11"/>
    <x v="11"/>
    <x v="0"/>
  </r>
  <r>
    <x v="3"/>
    <x v="2"/>
    <x v="3"/>
    <s v="High"/>
    <n v="663"/>
    <x v="3"/>
    <n v="125"/>
    <n v="82875"/>
    <n v="12431.25"/>
    <n v="70443.75"/>
    <n v="79560"/>
    <n v="-9116.25"/>
    <x v="6"/>
    <x v="6"/>
    <x v="6"/>
    <x v="0"/>
  </r>
  <r>
    <x v="4"/>
    <x v="4"/>
    <x v="3"/>
    <s v="High"/>
    <n v="2574"/>
    <x v="3"/>
    <n v="300"/>
    <n v="772200"/>
    <n v="115830"/>
    <n v="656370"/>
    <n v="643500"/>
    <n v="12870"/>
    <x v="11"/>
    <x v="9"/>
    <x v="9"/>
    <x v="1"/>
  </r>
  <r>
    <x v="3"/>
    <x v="4"/>
    <x v="3"/>
    <s v="High"/>
    <n v="2438"/>
    <x v="3"/>
    <n v="125"/>
    <n v="304750"/>
    <n v="45712.5"/>
    <n v="259037.5"/>
    <n v="292560"/>
    <n v="-33522.5"/>
    <x v="12"/>
    <x v="2"/>
    <x v="2"/>
    <x v="1"/>
  </r>
  <r>
    <x v="2"/>
    <x v="4"/>
    <x v="3"/>
    <s v="High"/>
    <n v="914"/>
    <x v="3"/>
    <n v="12"/>
    <n v="10968"/>
    <n v="1645.2"/>
    <n v="9322.7999999999993"/>
    <n v="2742"/>
    <n v="6580.7999999999993"/>
    <x v="2"/>
    <x v="2"/>
    <x v="2"/>
    <x v="0"/>
  </r>
  <r>
    <x v="0"/>
    <x v="0"/>
    <x v="4"/>
    <s v="High"/>
    <n v="865.5"/>
    <x v="4"/>
    <n v="20"/>
    <n v="17310"/>
    <n v="2596.5"/>
    <n v="14713.5"/>
    <n v="8655"/>
    <n v="6058.5"/>
    <x v="4"/>
    <x v="4"/>
    <x v="4"/>
    <x v="0"/>
  </r>
  <r>
    <x v="1"/>
    <x v="1"/>
    <x v="4"/>
    <s v="High"/>
    <n v="492"/>
    <x v="4"/>
    <n v="15"/>
    <n v="7380"/>
    <n v="1107"/>
    <n v="6273"/>
    <n v="4920"/>
    <n v="1353"/>
    <x v="4"/>
    <x v="4"/>
    <x v="4"/>
    <x v="0"/>
  </r>
  <r>
    <x v="0"/>
    <x v="4"/>
    <x v="4"/>
    <s v="High"/>
    <n v="267"/>
    <x v="4"/>
    <n v="20"/>
    <n v="5340"/>
    <n v="801"/>
    <n v="4539"/>
    <n v="2670"/>
    <n v="1869"/>
    <x v="7"/>
    <x v="7"/>
    <x v="7"/>
    <x v="1"/>
  </r>
  <r>
    <x v="1"/>
    <x v="1"/>
    <x v="4"/>
    <s v="High"/>
    <n v="1175"/>
    <x v="4"/>
    <n v="15"/>
    <n v="17625"/>
    <n v="2643.75"/>
    <n v="14981.25"/>
    <n v="11750"/>
    <n v="3231.25"/>
    <x v="10"/>
    <x v="7"/>
    <x v="7"/>
    <x v="0"/>
  </r>
  <r>
    <x v="3"/>
    <x v="0"/>
    <x v="4"/>
    <s v="High"/>
    <n v="2954"/>
    <x v="4"/>
    <n v="125"/>
    <n v="369250"/>
    <n v="55387.5"/>
    <n v="313862.5"/>
    <n v="354480"/>
    <n v="-40617.5"/>
    <x v="11"/>
    <x v="9"/>
    <x v="9"/>
    <x v="1"/>
  </r>
  <r>
    <x v="3"/>
    <x v="1"/>
    <x v="4"/>
    <s v="High"/>
    <n v="552"/>
    <x v="4"/>
    <n v="125"/>
    <n v="69000"/>
    <n v="10350"/>
    <n v="58650"/>
    <n v="66240"/>
    <n v="-7590"/>
    <x v="15"/>
    <x v="9"/>
    <x v="9"/>
    <x v="0"/>
  </r>
  <r>
    <x v="0"/>
    <x v="2"/>
    <x v="4"/>
    <s v="High"/>
    <n v="293"/>
    <x v="4"/>
    <n v="20"/>
    <n v="5860"/>
    <n v="879"/>
    <n v="4981"/>
    <n v="2930"/>
    <n v="2051"/>
    <x v="2"/>
    <x v="2"/>
    <x v="2"/>
    <x v="0"/>
  </r>
  <r>
    <x v="4"/>
    <x v="2"/>
    <x v="5"/>
    <s v="High"/>
    <n v="2475"/>
    <x v="5"/>
    <n v="300"/>
    <n v="742500"/>
    <n v="111375"/>
    <n v="631125"/>
    <n v="618750"/>
    <n v="12375"/>
    <x v="3"/>
    <x v="3"/>
    <x v="3"/>
    <x v="0"/>
  </r>
  <r>
    <x v="4"/>
    <x v="3"/>
    <x v="5"/>
    <s v="High"/>
    <n v="546"/>
    <x v="5"/>
    <n v="300"/>
    <n v="163800"/>
    <n v="24570"/>
    <n v="139230"/>
    <n v="136500"/>
    <n v="2730"/>
    <x v="10"/>
    <x v="7"/>
    <x v="7"/>
    <x v="0"/>
  </r>
  <r>
    <x v="0"/>
    <x v="3"/>
    <x v="1"/>
    <s v="High"/>
    <n v="1368"/>
    <x v="1"/>
    <n v="7"/>
    <n v="9576"/>
    <n v="1436.4"/>
    <n v="8139.6"/>
    <n v="6840"/>
    <n v="1299.6000000000004"/>
    <x v="8"/>
    <x v="8"/>
    <x v="8"/>
    <x v="0"/>
  </r>
  <r>
    <x v="0"/>
    <x v="0"/>
    <x v="2"/>
    <s v="High"/>
    <n v="723"/>
    <x v="2"/>
    <n v="7"/>
    <n v="5061"/>
    <n v="759.15000000000009"/>
    <n v="4301.8500000000004"/>
    <n v="3615"/>
    <n v="686.85000000000014"/>
    <x v="13"/>
    <x v="10"/>
    <x v="10"/>
    <x v="0"/>
  </r>
  <r>
    <x v="2"/>
    <x v="4"/>
    <x v="4"/>
    <s v="High"/>
    <n v="1806"/>
    <x v="4"/>
    <n v="12"/>
    <n v="21672"/>
    <n v="3250.8"/>
    <n v="18421.2"/>
    <n v="5418"/>
    <n v="13003.2"/>
    <x v="14"/>
    <x v="11"/>
    <x v="11"/>
    <x v="0"/>
  </r>
  <r>
    <x v="5"/>
    <x v="5"/>
    <x v="6"/>
    <m/>
    <m/>
    <x v="6"/>
    <m/>
    <m/>
    <m/>
    <m/>
    <m/>
    <m/>
    <x v="16"/>
    <x v="12"/>
    <x v="1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6">
  <r>
    <x v="0"/>
    <x v="0"/>
    <x v="0"/>
    <x v="0"/>
    <x v="0"/>
    <n v="3"/>
    <x v="0"/>
    <n v="32370"/>
    <x v="0"/>
    <x v="0"/>
    <n v="16185"/>
    <x v="0"/>
    <d v="2014-01-01T00:00:00"/>
    <x v="0"/>
    <x v="0"/>
    <s v="2014"/>
  </r>
  <r>
    <x v="0"/>
    <x v="1"/>
    <x v="0"/>
    <x v="0"/>
    <x v="1"/>
    <n v="3"/>
    <x v="0"/>
    <n v="26420"/>
    <x v="0"/>
    <x v="1"/>
    <n v="13210"/>
    <x v="1"/>
    <d v="2014-01-01T00:00:00"/>
    <x v="0"/>
    <x v="0"/>
    <s v="2014"/>
  </r>
  <r>
    <x v="1"/>
    <x v="2"/>
    <x v="0"/>
    <x v="0"/>
    <x v="2"/>
    <n v="3"/>
    <x v="1"/>
    <n v="32670"/>
    <x v="0"/>
    <x v="2"/>
    <n v="21780"/>
    <x v="2"/>
    <d v="2014-06-01T00:00:00"/>
    <x v="1"/>
    <x v="1"/>
    <s v="2014"/>
  </r>
  <r>
    <x v="1"/>
    <x v="1"/>
    <x v="0"/>
    <x v="0"/>
    <x v="3"/>
    <n v="3"/>
    <x v="1"/>
    <n v="13320"/>
    <x v="0"/>
    <x v="3"/>
    <n v="8880"/>
    <x v="3"/>
    <d v="2014-06-01T00:00:00"/>
    <x v="1"/>
    <x v="1"/>
    <s v="2014"/>
  </r>
  <r>
    <x v="1"/>
    <x v="3"/>
    <x v="0"/>
    <x v="0"/>
    <x v="4"/>
    <n v="3"/>
    <x v="1"/>
    <n v="37050"/>
    <x v="0"/>
    <x v="4"/>
    <n v="24700"/>
    <x v="4"/>
    <d v="2014-06-01T00:00:00"/>
    <x v="1"/>
    <x v="1"/>
    <s v="2014"/>
  </r>
  <r>
    <x v="0"/>
    <x v="1"/>
    <x v="0"/>
    <x v="0"/>
    <x v="5"/>
    <n v="3"/>
    <x v="2"/>
    <n v="529550"/>
    <x v="0"/>
    <x v="5"/>
    <n v="393380"/>
    <x v="5"/>
    <d v="2014-12-01T00:00:00"/>
    <x v="2"/>
    <x v="2"/>
    <s v="2014"/>
  </r>
  <r>
    <x v="1"/>
    <x v="1"/>
    <x v="1"/>
    <x v="0"/>
    <x v="6"/>
    <n v="5"/>
    <x v="1"/>
    <n v="13815"/>
    <x v="0"/>
    <x v="6"/>
    <n v="9210"/>
    <x v="6"/>
    <d v="2014-03-01T00:00:00"/>
    <x v="3"/>
    <x v="3"/>
    <s v="2014"/>
  </r>
  <r>
    <x v="2"/>
    <x v="0"/>
    <x v="1"/>
    <x v="0"/>
    <x v="7"/>
    <n v="5"/>
    <x v="3"/>
    <n v="30216"/>
    <x v="0"/>
    <x v="7"/>
    <n v="7554"/>
    <x v="7"/>
    <d v="2014-06-01T00:00:00"/>
    <x v="1"/>
    <x v="1"/>
    <s v="2014"/>
  </r>
  <r>
    <x v="0"/>
    <x v="2"/>
    <x v="1"/>
    <x v="0"/>
    <x v="8"/>
    <n v="5"/>
    <x v="0"/>
    <n v="37980"/>
    <x v="0"/>
    <x v="8"/>
    <n v="18990"/>
    <x v="8"/>
    <d v="2014-06-01T00:00:00"/>
    <x v="1"/>
    <x v="1"/>
    <s v="2014"/>
  </r>
  <r>
    <x v="2"/>
    <x v="1"/>
    <x v="1"/>
    <x v="0"/>
    <x v="9"/>
    <n v="5"/>
    <x v="3"/>
    <n v="18540"/>
    <x v="0"/>
    <x v="9"/>
    <n v="4635"/>
    <x v="9"/>
    <d v="2014-06-01T00:00:00"/>
    <x v="1"/>
    <x v="1"/>
    <s v="2014"/>
  </r>
  <r>
    <x v="1"/>
    <x v="3"/>
    <x v="1"/>
    <x v="0"/>
    <x v="4"/>
    <n v="5"/>
    <x v="1"/>
    <n v="37050"/>
    <x v="0"/>
    <x v="4"/>
    <n v="24700"/>
    <x v="4"/>
    <d v="2014-06-01T00:00:00"/>
    <x v="1"/>
    <x v="1"/>
    <s v="2014"/>
  </r>
  <r>
    <x v="3"/>
    <x v="0"/>
    <x v="1"/>
    <x v="0"/>
    <x v="10"/>
    <n v="5"/>
    <x v="4"/>
    <n v="333187.5"/>
    <x v="0"/>
    <x v="10"/>
    <n v="319860"/>
    <x v="10"/>
    <d v="2014-07-01T00:00:00"/>
    <x v="4"/>
    <x v="4"/>
    <s v="2014"/>
  </r>
  <r>
    <x v="4"/>
    <x v="3"/>
    <x v="1"/>
    <x v="0"/>
    <x v="11"/>
    <n v="5"/>
    <x v="5"/>
    <n v="287400"/>
    <x v="0"/>
    <x v="11"/>
    <n v="239500"/>
    <x v="11"/>
    <d v="2014-08-01T00:00:00"/>
    <x v="5"/>
    <x v="5"/>
    <s v="2014"/>
  </r>
  <r>
    <x v="0"/>
    <x v="1"/>
    <x v="1"/>
    <x v="0"/>
    <x v="12"/>
    <n v="5"/>
    <x v="6"/>
    <n v="15022"/>
    <x v="0"/>
    <x v="12"/>
    <n v="10730"/>
    <x v="12"/>
    <d v="2014-09-01T00:00:00"/>
    <x v="6"/>
    <x v="6"/>
    <s v="2014"/>
  </r>
  <r>
    <x v="3"/>
    <x v="0"/>
    <x v="1"/>
    <x v="0"/>
    <x v="13"/>
    <n v="5"/>
    <x v="4"/>
    <n v="43125"/>
    <x v="0"/>
    <x v="13"/>
    <n v="41400"/>
    <x v="13"/>
    <d v="2013-10-01T00:00:00"/>
    <x v="7"/>
    <x v="7"/>
    <s v="2013"/>
  </r>
  <r>
    <x v="1"/>
    <x v="4"/>
    <x v="1"/>
    <x v="0"/>
    <x v="14"/>
    <n v="5"/>
    <x v="1"/>
    <n v="9225"/>
    <x v="0"/>
    <x v="14"/>
    <n v="6150"/>
    <x v="14"/>
    <d v="2014-12-01T00:00:00"/>
    <x v="2"/>
    <x v="2"/>
    <s v="2014"/>
  </r>
  <r>
    <x v="0"/>
    <x v="0"/>
    <x v="2"/>
    <x v="0"/>
    <x v="15"/>
    <n v="10"/>
    <x v="0"/>
    <n v="5840"/>
    <x v="0"/>
    <x v="15"/>
    <n v="2920"/>
    <x v="15"/>
    <d v="2014-02-01T00:00:00"/>
    <x v="8"/>
    <x v="8"/>
    <s v="2014"/>
  </r>
  <r>
    <x v="1"/>
    <x v="3"/>
    <x v="2"/>
    <x v="0"/>
    <x v="16"/>
    <n v="10"/>
    <x v="1"/>
    <n v="14610"/>
    <x v="0"/>
    <x v="16"/>
    <n v="9740"/>
    <x v="16"/>
    <d v="2014-02-01T00:00:00"/>
    <x v="8"/>
    <x v="8"/>
    <s v="2014"/>
  </r>
  <r>
    <x v="2"/>
    <x v="0"/>
    <x v="2"/>
    <x v="0"/>
    <x v="7"/>
    <n v="10"/>
    <x v="3"/>
    <n v="30216"/>
    <x v="0"/>
    <x v="7"/>
    <n v="7554"/>
    <x v="7"/>
    <d v="2014-06-01T00:00:00"/>
    <x v="1"/>
    <x v="1"/>
    <s v="2014"/>
  </r>
  <r>
    <x v="0"/>
    <x v="1"/>
    <x v="2"/>
    <x v="0"/>
    <x v="17"/>
    <n v="10"/>
    <x v="2"/>
    <n v="352100"/>
    <x v="0"/>
    <x v="17"/>
    <n v="261560"/>
    <x v="17"/>
    <d v="2014-06-01T00:00:00"/>
    <x v="1"/>
    <x v="1"/>
    <s v="2014"/>
  </r>
  <r>
    <x v="2"/>
    <x v="1"/>
    <x v="2"/>
    <x v="0"/>
    <x v="18"/>
    <n v="10"/>
    <x v="3"/>
    <n v="4404"/>
    <x v="0"/>
    <x v="18"/>
    <n v="1101"/>
    <x v="18"/>
    <d v="2014-07-01T00:00:00"/>
    <x v="4"/>
    <x v="4"/>
    <s v="2014"/>
  </r>
  <r>
    <x v="0"/>
    <x v="3"/>
    <x v="2"/>
    <x v="0"/>
    <x v="19"/>
    <n v="10"/>
    <x v="6"/>
    <n v="6181"/>
    <x v="0"/>
    <x v="19"/>
    <n v="4415"/>
    <x v="19"/>
    <d v="2014-08-01T00:00:00"/>
    <x v="5"/>
    <x v="5"/>
    <s v="2014"/>
  </r>
  <r>
    <x v="1"/>
    <x v="2"/>
    <x v="2"/>
    <x v="0"/>
    <x v="20"/>
    <n v="10"/>
    <x v="1"/>
    <n v="8235"/>
    <x v="0"/>
    <x v="20"/>
    <n v="5490"/>
    <x v="20"/>
    <d v="2013-09-01T00:00:00"/>
    <x v="6"/>
    <x v="6"/>
    <s v="2013"/>
  </r>
  <r>
    <x v="4"/>
    <x v="3"/>
    <x v="2"/>
    <x v="0"/>
    <x v="21"/>
    <n v="10"/>
    <x v="5"/>
    <n v="236400"/>
    <x v="0"/>
    <x v="21"/>
    <n v="197000"/>
    <x v="21"/>
    <d v="2013-09-01T00:00:00"/>
    <x v="6"/>
    <x v="6"/>
    <s v="2013"/>
  </r>
  <r>
    <x v="1"/>
    <x v="3"/>
    <x v="2"/>
    <x v="0"/>
    <x v="22"/>
    <n v="10"/>
    <x v="1"/>
    <n v="37080"/>
    <x v="0"/>
    <x v="22"/>
    <n v="24720"/>
    <x v="22"/>
    <d v="2014-09-01T00:00:00"/>
    <x v="6"/>
    <x v="6"/>
    <s v="2014"/>
  </r>
  <r>
    <x v="0"/>
    <x v="4"/>
    <x v="2"/>
    <x v="0"/>
    <x v="23"/>
    <n v="10"/>
    <x v="6"/>
    <n v="8001"/>
    <x v="0"/>
    <x v="23"/>
    <n v="5715"/>
    <x v="23"/>
    <d v="2014-10-01T00:00:00"/>
    <x v="7"/>
    <x v="7"/>
    <s v="2014"/>
  </r>
  <r>
    <x v="0"/>
    <x v="0"/>
    <x v="2"/>
    <x v="0"/>
    <x v="24"/>
    <n v="10"/>
    <x v="2"/>
    <n v="603750"/>
    <x v="0"/>
    <x v="24"/>
    <n v="448500"/>
    <x v="24"/>
    <d v="2013-11-01T00:00:00"/>
    <x v="9"/>
    <x v="9"/>
    <s v="2013"/>
  </r>
  <r>
    <x v="2"/>
    <x v="4"/>
    <x v="2"/>
    <x v="0"/>
    <x v="25"/>
    <n v="10"/>
    <x v="3"/>
    <n v="10944"/>
    <x v="0"/>
    <x v="25"/>
    <n v="2736"/>
    <x v="25"/>
    <d v="2013-11-01T00:00:00"/>
    <x v="9"/>
    <x v="9"/>
    <s v="2013"/>
  </r>
  <r>
    <x v="1"/>
    <x v="0"/>
    <x v="2"/>
    <x v="0"/>
    <x v="26"/>
    <n v="10"/>
    <x v="1"/>
    <n v="32280"/>
    <x v="0"/>
    <x v="26"/>
    <n v="21520"/>
    <x v="26"/>
    <d v="2013-12-01T00:00:00"/>
    <x v="2"/>
    <x v="2"/>
    <s v="2013"/>
  </r>
  <r>
    <x v="0"/>
    <x v="0"/>
    <x v="2"/>
    <x v="0"/>
    <x v="27"/>
    <n v="10"/>
    <x v="0"/>
    <n v="36340"/>
    <x v="0"/>
    <x v="27"/>
    <n v="18170"/>
    <x v="27"/>
    <d v="2014-12-01T00:00:00"/>
    <x v="2"/>
    <x v="2"/>
    <s v="2014"/>
  </r>
  <r>
    <x v="0"/>
    <x v="1"/>
    <x v="2"/>
    <x v="0"/>
    <x v="5"/>
    <n v="10"/>
    <x v="2"/>
    <n v="529550"/>
    <x v="0"/>
    <x v="5"/>
    <n v="393380"/>
    <x v="5"/>
    <d v="2014-12-01T00:00:00"/>
    <x v="2"/>
    <x v="2"/>
    <s v="2014"/>
  </r>
  <r>
    <x v="0"/>
    <x v="3"/>
    <x v="3"/>
    <x v="0"/>
    <x v="28"/>
    <n v="120"/>
    <x v="6"/>
    <n v="10451"/>
    <x v="0"/>
    <x v="28"/>
    <n v="7465"/>
    <x v="28"/>
    <d v="2014-01-01T00:00:00"/>
    <x v="0"/>
    <x v="0"/>
    <s v="2014"/>
  </r>
  <r>
    <x v="3"/>
    <x v="2"/>
    <x v="3"/>
    <x v="0"/>
    <x v="29"/>
    <n v="120"/>
    <x v="4"/>
    <n v="225500"/>
    <x v="0"/>
    <x v="29"/>
    <n v="216480"/>
    <x v="29"/>
    <d v="2014-02-01T00:00:00"/>
    <x v="8"/>
    <x v="8"/>
    <s v="2014"/>
  </r>
  <r>
    <x v="2"/>
    <x v="1"/>
    <x v="3"/>
    <x v="0"/>
    <x v="30"/>
    <n v="120"/>
    <x v="3"/>
    <n v="25932"/>
    <x v="0"/>
    <x v="30"/>
    <n v="6483"/>
    <x v="30"/>
    <d v="2014-03-01T00:00:00"/>
    <x v="3"/>
    <x v="3"/>
    <s v="2014"/>
  </r>
  <r>
    <x v="0"/>
    <x v="1"/>
    <x v="3"/>
    <x v="0"/>
    <x v="17"/>
    <n v="120"/>
    <x v="2"/>
    <n v="352100"/>
    <x v="0"/>
    <x v="17"/>
    <n v="261560"/>
    <x v="17"/>
    <d v="2014-06-01T00:00:00"/>
    <x v="1"/>
    <x v="1"/>
    <s v="2014"/>
  </r>
  <r>
    <x v="2"/>
    <x v="1"/>
    <x v="3"/>
    <x v="0"/>
    <x v="9"/>
    <n v="120"/>
    <x v="3"/>
    <n v="18540"/>
    <x v="0"/>
    <x v="9"/>
    <n v="4635"/>
    <x v="9"/>
    <d v="2014-06-01T00:00:00"/>
    <x v="1"/>
    <x v="1"/>
    <s v="2014"/>
  </r>
  <r>
    <x v="3"/>
    <x v="4"/>
    <x v="3"/>
    <x v="0"/>
    <x v="31"/>
    <n v="120"/>
    <x v="4"/>
    <n v="352625"/>
    <x v="0"/>
    <x v="31"/>
    <n v="338520"/>
    <x v="31"/>
    <d v="2014-08-01T00:00:00"/>
    <x v="5"/>
    <x v="5"/>
    <s v="2014"/>
  </r>
  <r>
    <x v="3"/>
    <x v="0"/>
    <x v="3"/>
    <x v="0"/>
    <x v="13"/>
    <n v="120"/>
    <x v="4"/>
    <n v="43125"/>
    <x v="0"/>
    <x v="13"/>
    <n v="41400"/>
    <x v="13"/>
    <d v="2013-10-01T00:00:00"/>
    <x v="7"/>
    <x v="7"/>
    <s v="2013"/>
  </r>
  <r>
    <x v="4"/>
    <x v="0"/>
    <x v="4"/>
    <x v="0"/>
    <x v="32"/>
    <n v="250"/>
    <x v="5"/>
    <n v="600300"/>
    <x v="0"/>
    <x v="32"/>
    <n v="500250"/>
    <x v="32"/>
    <d v="2014-02-01T00:00:00"/>
    <x v="8"/>
    <x v="8"/>
    <s v="2014"/>
  </r>
  <r>
    <x v="2"/>
    <x v="1"/>
    <x v="4"/>
    <x v="0"/>
    <x v="33"/>
    <n v="250"/>
    <x v="3"/>
    <n v="34056"/>
    <x v="0"/>
    <x v="33"/>
    <n v="8514"/>
    <x v="33"/>
    <d v="2014-04-01T00:00:00"/>
    <x v="10"/>
    <x v="10"/>
    <s v="2014"/>
  </r>
  <r>
    <x v="1"/>
    <x v="2"/>
    <x v="4"/>
    <x v="0"/>
    <x v="2"/>
    <n v="250"/>
    <x v="1"/>
    <n v="32670"/>
    <x v="0"/>
    <x v="2"/>
    <n v="21780"/>
    <x v="2"/>
    <d v="2014-06-01T00:00:00"/>
    <x v="1"/>
    <x v="1"/>
    <s v="2014"/>
  </r>
  <r>
    <x v="1"/>
    <x v="1"/>
    <x v="4"/>
    <x v="0"/>
    <x v="3"/>
    <n v="250"/>
    <x v="1"/>
    <n v="13320"/>
    <x v="0"/>
    <x v="3"/>
    <n v="8880"/>
    <x v="3"/>
    <d v="2014-06-01T00:00:00"/>
    <x v="1"/>
    <x v="1"/>
    <s v="2014"/>
  </r>
  <r>
    <x v="0"/>
    <x v="2"/>
    <x v="4"/>
    <x v="0"/>
    <x v="34"/>
    <n v="250"/>
    <x v="2"/>
    <n v="534450"/>
    <x v="0"/>
    <x v="34"/>
    <n v="397020"/>
    <x v="34"/>
    <d v="2013-09-01T00:00:00"/>
    <x v="6"/>
    <x v="6"/>
    <s v="2013"/>
  </r>
  <r>
    <x v="4"/>
    <x v="2"/>
    <x v="4"/>
    <x v="0"/>
    <x v="35"/>
    <n v="250"/>
    <x v="5"/>
    <n v="645300"/>
    <x v="0"/>
    <x v="35"/>
    <n v="537750"/>
    <x v="35"/>
    <d v="2014-09-01T00:00:00"/>
    <x v="6"/>
    <x v="6"/>
    <s v="2014"/>
  </r>
  <r>
    <x v="0"/>
    <x v="0"/>
    <x v="4"/>
    <x v="0"/>
    <x v="27"/>
    <n v="250"/>
    <x v="0"/>
    <n v="36340"/>
    <x v="0"/>
    <x v="27"/>
    <n v="18170"/>
    <x v="27"/>
    <d v="2014-12-01T00:00:00"/>
    <x v="2"/>
    <x v="2"/>
    <s v="2014"/>
  </r>
  <r>
    <x v="0"/>
    <x v="2"/>
    <x v="5"/>
    <x v="0"/>
    <x v="36"/>
    <n v="260"/>
    <x v="2"/>
    <n v="962500"/>
    <x v="0"/>
    <x v="36"/>
    <n v="715000"/>
    <x v="36"/>
    <d v="2014-02-01T00:00:00"/>
    <x v="8"/>
    <x v="8"/>
    <s v="2014"/>
  </r>
  <r>
    <x v="2"/>
    <x v="4"/>
    <x v="5"/>
    <x v="0"/>
    <x v="37"/>
    <n v="260"/>
    <x v="3"/>
    <n v="23436"/>
    <x v="0"/>
    <x v="37"/>
    <n v="5859"/>
    <x v="37"/>
    <d v="2014-04-01T00:00:00"/>
    <x v="10"/>
    <x v="10"/>
    <s v="2014"/>
  </r>
  <r>
    <x v="3"/>
    <x v="1"/>
    <x v="5"/>
    <x v="0"/>
    <x v="38"/>
    <n v="260"/>
    <x v="4"/>
    <n v="527437.5"/>
    <x v="0"/>
    <x v="38"/>
    <n v="506340"/>
    <x v="38"/>
    <d v="2014-04-01T00:00:00"/>
    <x v="10"/>
    <x v="10"/>
    <s v="2014"/>
  </r>
  <r>
    <x v="0"/>
    <x v="2"/>
    <x v="5"/>
    <x v="0"/>
    <x v="8"/>
    <n v="260"/>
    <x v="0"/>
    <n v="37980"/>
    <x v="0"/>
    <x v="8"/>
    <n v="18990"/>
    <x v="8"/>
    <d v="2014-06-01T00:00:00"/>
    <x v="1"/>
    <x v="1"/>
    <s v="2014"/>
  </r>
  <r>
    <x v="0"/>
    <x v="1"/>
    <x v="5"/>
    <x v="0"/>
    <x v="39"/>
    <n v="260"/>
    <x v="6"/>
    <n v="11802"/>
    <x v="0"/>
    <x v="39"/>
    <n v="8430"/>
    <x v="39"/>
    <d v="2014-07-01T00:00:00"/>
    <x v="4"/>
    <x v="4"/>
    <s v="2014"/>
  </r>
  <r>
    <x v="2"/>
    <x v="4"/>
    <x v="5"/>
    <x v="0"/>
    <x v="40"/>
    <n v="260"/>
    <x v="3"/>
    <n v="25692"/>
    <x v="0"/>
    <x v="40"/>
    <n v="6423"/>
    <x v="40"/>
    <d v="2014-08-01T00:00:00"/>
    <x v="5"/>
    <x v="5"/>
    <s v="2014"/>
  </r>
  <r>
    <x v="0"/>
    <x v="4"/>
    <x v="5"/>
    <x v="0"/>
    <x v="23"/>
    <n v="260"/>
    <x v="6"/>
    <n v="8001"/>
    <x v="0"/>
    <x v="23"/>
    <n v="5715"/>
    <x v="23"/>
    <d v="2014-10-01T00:00:00"/>
    <x v="7"/>
    <x v="7"/>
    <s v="2014"/>
  </r>
  <r>
    <x v="1"/>
    <x v="4"/>
    <x v="5"/>
    <x v="0"/>
    <x v="14"/>
    <n v="260"/>
    <x v="1"/>
    <n v="9225"/>
    <x v="0"/>
    <x v="14"/>
    <n v="6150"/>
    <x v="14"/>
    <d v="2014-12-01T00:00:00"/>
    <x v="2"/>
    <x v="2"/>
    <s v="2014"/>
  </r>
  <r>
    <x v="0"/>
    <x v="2"/>
    <x v="2"/>
    <x v="1"/>
    <x v="41"/>
    <n v="10"/>
    <x v="6"/>
    <n v="27615"/>
    <x v="1"/>
    <x v="41"/>
    <n v="19725"/>
    <x v="41"/>
    <d v="2014-01-01T00:00:00"/>
    <x v="0"/>
    <x v="0"/>
    <s v="2014"/>
  </r>
  <r>
    <x v="1"/>
    <x v="2"/>
    <x v="2"/>
    <x v="1"/>
    <x v="42"/>
    <n v="10"/>
    <x v="1"/>
    <n v="34440"/>
    <x v="2"/>
    <x v="42"/>
    <n v="22960"/>
    <x v="42"/>
    <d v="2014-02-01T00:00:00"/>
    <x v="8"/>
    <x v="8"/>
    <s v="2014"/>
  </r>
  <r>
    <x v="0"/>
    <x v="2"/>
    <x v="2"/>
    <x v="1"/>
    <x v="43"/>
    <n v="10"/>
    <x v="6"/>
    <n v="7210"/>
    <x v="3"/>
    <x v="43"/>
    <n v="5150"/>
    <x v="43"/>
    <d v="2014-05-01T00:00:00"/>
    <x v="11"/>
    <x v="11"/>
    <s v="2014"/>
  </r>
  <r>
    <x v="0"/>
    <x v="2"/>
    <x v="3"/>
    <x v="1"/>
    <x v="44"/>
    <n v="120"/>
    <x v="6"/>
    <n v="4473"/>
    <x v="4"/>
    <x v="44"/>
    <n v="3195"/>
    <x v="44"/>
    <d v="2014-11-01T00:00:00"/>
    <x v="9"/>
    <x v="9"/>
    <s v="2014"/>
  </r>
  <r>
    <x v="0"/>
    <x v="0"/>
    <x v="4"/>
    <x v="1"/>
    <x v="45"/>
    <n v="250"/>
    <x v="6"/>
    <n v="9282"/>
    <x v="5"/>
    <x v="45"/>
    <n v="6630"/>
    <x v="45"/>
    <d v="2014-03-01T00:00:00"/>
    <x v="3"/>
    <x v="3"/>
    <s v="2014"/>
  </r>
  <r>
    <x v="2"/>
    <x v="4"/>
    <x v="0"/>
    <x v="1"/>
    <x v="46"/>
    <n v="3"/>
    <x v="3"/>
    <n v="22296"/>
    <x v="6"/>
    <x v="46"/>
    <n v="5574"/>
    <x v="46"/>
    <d v="2014-02-01T00:00:00"/>
    <x v="8"/>
    <x v="8"/>
    <s v="2014"/>
  </r>
  <r>
    <x v="0"/>
    <x v="3"/>
    <x v="0"/>
    <x v="1"/>
    <x v="47"/>
    <n v="3"/>
    <x v="2"/>
    <n v="423500"/>
    <x v="7"/>
    <x v="47"/>
    <n v="314600"/>
    <x v="47"/>
    <d v="2014-03-01T00:00:00"/>
    <x v="3"/>
    <x v="3"/>
    <s v="2014"/>
  </r>
  <r>
    <x v="0"/>
    <x v="4"/>
    <x v="0"/>
    <x v="1"/>
    <x v="48"/>
    <n v="3"/>
    <x v="6"/>
    <n v="17703"/>
    <x v="8"/>
    <x v="48"/>
    <n v="12645"/>
    <x v="48"/>
    <d v="2014-07-01T00:00:00"/>
    <x v="4"/>
    <x v="4"/>
    <s v="2014"/>
  </r>
  <r>
    <x v="2"/>
    <x v="0"/>
    <x v="0"/>
    <x v="1"/>
    <x v="49"/>
    <n v="3"/>
    <x v="3"/>
    <n v="17340"/>
    <x v="9"/>
    <x v="49"/>
    <n v="4335"/>
    <x v="49"/>
    <d v="2014-09-01T00:00:00"/>
    <x v="6"/>
    <x v="6"/>
    <s v="2014"/>
  </r>
  <r>
    <x v="3"/>
    <x v="4"/>
    <x v="0"/>
    <x v="1"/>
    <x v="50"/>
    <n v="3"/>
    <x v="4"/>
    <n v="41250"/>
    <x v="10"/>
    <x v="50"/>
    <n v="39600"/>
    <x v="50"/>
    <d v="2013-09-01T00:00:00"/>
    <x v="6"/>
    <x v="6"/>
    <s v="2013"/>
  </r>
  <r>
    <x v="2"/>
    <x v="2"/>
    <x v="0"/>
    <x v="1"/>
    <x v="51"/>
    <n v="3"/>
    <x v="3"/>
    <n v="32052"/>
    <x v="11"/>
    <x v="51"/>
    <n v="8013"/>
    <x v="51"/>
    <d v="2014-09-01T00:00:00"/>
    <x v="6"/>
    <x v="6"/>
    <s v="2014"/>
  </r>
  <r>
    <x v="2"/>
    <x v="1"/>
    <x v="0"/>
    <x v="1"/>
    <x v="52"/>
    <n v="3"/>
    <x v="3"/>
    <n v="9192"/>
    <x v="12"/>
    <x v="52"/>
    <n v="2298"/>
    <x v="52"/>
    <d v="2013-10-01T00:00:00"/>
    <x v="7"/>
    <x v="7"/>
    <s v="2013"/>
  </r>
  <r>
    <x v="4"/>
    <x v="3"/>
    <x v="0"/>
    <x v="1"/>
    <x v="53"/>
    <n v="3"/>
    <x v="5"/>
    <n v="148200"/>
    <x v="13"/>
    <x v="53"/>
    <n v="123500"/>
    <x v="53"/>
    <d v="2013-10-01T00:00:00"/>
    <x v="7"/>
    <x v="7"/>
    <s v="2013"/>
  </r>
  <r>
    <x v="0"/>
    <x v="3"/>
    <x v="0"/>
    <x v="1"/>
    <x v="54"/>
    <n v="3"/>
    <x v="2"/>
    <n v="488950"/>
    <x v="14"/>
    <x v="54"/>
    <n v="363220"/>
    <x v="54"/>
    <d v="2014-10-01T00:00:00"/>
    <x v="7"/>
    <x v="7"/>
    <s v="2014"/>
  </r>
  <r>
    <x v="0"/>
    <x v="2"/>
    <x v="0"/>
    <x v="1"/>
    <x v="55"/>
    <n v="3"/>
    <x v="2"/>
    <n v="754250"/>
    <x v="15"/>
    <x v="55"/>
    <n v="560300"/>
    <x v="55"/>
    <d v="2014-12-01T00:00:00"/>
    <x v="2"/>
    <x v="2"/>
    <s v="2014"/>
  </r>
  <r>
    <x v="1"/>
    <x v="3"/>
    <x v="1"/>
    <x v="1"/>
    <x v="56"/>
    <n v="5"/>
    <x v="1"/>
    <n v="33210"/>
    <x v="16"/>
    <x v="56"/>
    <n v="22140"/>
    <x v="56"/>
    <d v="2014-03-01T00:00:00"/>
    <x v="3"/>
    <x v="3"/>
    <s v="2014"/>
  </r>
  <r>
    <x v="4"/>
    <x v="4"/>
    <x v="1"/>
    <x v="1"/>
    <x v="57"/>
    <n v="5"/>
    <x v="5"/>
    <n v="690300"/>
    <x v="17"/>
    <x v="57"/>
    <n v="575250"/>
    <x v="57"/>
    <d v="2014-04-01T00:00:00"/>
    <x v="10"/>
    <x v="10"/>
    <s v="2014"/>
  </r>
  <r>
    <x v="0"/>
    <x v="2"/>
    <x v="1"/>
    <x v="1"/>
    <x v="58"/>
    <n v="5"/>
    <x v="0"/>
    <n v="27510"/>
    <x v="18"/>
    <x v="58"/>
    <n v="13755"/>
    <x v="58"/>
    <d v="2014-07-01T00:00:00"/>
    <x v="4"/>
    <x v="4"/>
    <s v="2014"/>
  </r>
  <r>
    <x v="0"/>
    <x v="0"/>
    <x v="1"/>
    <x v="1"/>
    <x v="59"/>
    <n v="5"/>
    <x v="6"/>
    <n v="12810"/>
    <x v="19"/>
    <x v="59"/>
    <n v="9150"/>
    <x v="59"/>
    <d v="2014-08-01T00:00:00"/>
    <x v="5"/>
    <x v="5"/>
    <s v="2014"/>
  </r>
  <r>
    <x v="4"/>
    <x v="4"/>
    <x v="1"/>
    <x v="1"/>
    <x v="60"/>
    <n v="5"/>
    <x v="5"/>
    <n v="749400"/>
    <x v="20"/>
    <x v="60"/>
    <n v="624500"/>
    <x v="60"/>
    <d v="2013-09-01T00:00:00"/>
    <x v="6"/>
    <x v="6"/>
    <s v="2013"/>
  </r>
  <r>
    <x v="3"/>
    <x v="4"/>
    <x v="1"/>
    <x v="1"/>
    <x v="61"/>
    <n v="5"/>
    <x v="4"/>
    <n v="82875"/>
    <x v="21"/>
    <x v="61"/>
    <n v="79560"/>
    <x v="61"/>
    <d v="2013-10-01T00:00:00"/>
    <x v="7"/>
    <x v="7"/>
    <s v="2013"/>
  </r>
  <r>
    <x v="1"/>
    <x v="4"/>
    <x v="2"/>
    <x v="1"/>
    <x v="62"/>
    <n v="10"/>
    <x v="1"/>
    <n v="22710"/>
    <x v="22"/>
    <x v="62"/>
    <n v="15140"/>
    <x v="62"/>
    <d v="2014-02-01T00:00:00"/>
    <x v="8"/>
    <x v="8"/>
    <s v="2014"/>
  </r>
  <r>
    <x v="0"/>
    <x v="4"/>
    <x v="2"/>
    <x v="1"/>
    <x v="63"/>
    <n v="10"/>
    <x v="6"/>
    <n v="31447.5"/>
    <x v="23"/>
    <x v="63"/>
    <n v="22462.5"/>
    <x v="63"/>
    <d v="2014-04-01T00:00:00"/>
    <x v="10"/>
    <x v="10"/>
    <s v="2014"/>
  </r>
  <r>
    <x v="3"/>
    <x v="4"/>
    <x v="2"/>
    <x v="1"/>
    <x v="64"/>
    <n v="10"/>
    <x v="4"/>
    <n v="90875"/>
    <x v="24"/>
    <x v="64"/>
    <n v="87240"/>
    <x v="64"/>
    <d v="2014-06-01T00:00:00"/>
    <x v="1"/>
    <x v="1"/>
    <s v="2014"/>
  </r>
  <r>
    <x v="3"/>
    <x v="2"/>
    <x v="2"/>
    <x v="1"/>
    <x v="65"/>
    <n v="10"/>
    <x v="4"/>
    <n v="98375"/>
    <x v="25"/>
    <x v="65"/>
    <n v="94440"/>
    <x v="65"/>
    <d v="2014-06-01T00:00:00"/>
    <x v="1"/>
    <x v="1"/>
    <s v="2014"/>
  </r>
  <r>
    <x v="3"/>
    <x v="3"/>
    <x v="2"/>
    <x v="1"/>
    <x v="66"/>
    <n v="10"/>
    <x v="4"/>
    <n v="227875"/>
    <x v="26"/>
    <x v="66"/>
    <n v="218760"/>
    <x v="66"/>
    <d v="2014-07-01T00:00:00"/>
    <x v="4"/>
    <x v="4"/>
    <s v="2014"/>
  </r>
  <r>
    <x v="1"/>
    <x v="1"/>
    <x v="2"/>
    <x v="1"/>
    <x v="67"/>
    <n v="10"/>
    <x v="1"/>
    <n v="11205"/>
    <x v="27"/>
    <x v="67"/>
    <n v="7470"/>
    <x v="67"/>
    <d v="2014-09-01T00:00:00"/>
    <x v="6"/>
    <x v="6"/>
    <s v="2014"/>
  </r>
  <r>
    <x v="2"/>
    <x v="1"/>
    <x v="2"/>
    <x v="1"/>
    <x v="52"/>
    <n v="10"/>
    <x v="3"/>
    <n v="9192"/>
    <x v="12"/>
    <x v="52"/>
    <n v="2298"/>
    <x v="52"/>
    <d v="2013-10-01T00:00:00"/>
    <x v="7"/>
    <x v="7"/>
    <s v="2013"/>
  </r>
  <r>
    <x v="4"/>
    <x v="4"/>
    <x v="2"/>
    <x v="1"/>
    <x v="68"/>
    <n v="10"/>
    <x v="5"/>
    <n v="871500"/>
    <x v="28"/>
    <x v="68"/>
    <n v="726250"/>
    <x v="68"/>
    <d v="2014-11-01T00:00:00"/>
    <x v="9"/>
    <x v="9"/>
    <s v="2014"/>
  </r>
  <r>
    <x v="0"/>
    <x v="2"/>
    <x v="2"/>
    <x v="1"/>
    <x v="55"/>
    <n v="10"/>
    <x v="2"/>
    <n v="754250"/>
    <x v="15"/>
    <x v="55"/>
    <n v="560300"/>
    <x v="55"/>
    <d v="2014-12-01T00:00:00"/>
    <x v="2"/>
    <x v="2"/>
    <s v="2014"/>
  </r>
  <r>
    <x v="0"/>
    <x v="2"/>
    <x v="3"/>
    <x v="1"/>
    <x v="69"/>
    <n v="120"/>
    <x v="0"/>
    <n v="77280"/>
    <x v="29"/>
    <x v="69"/>
    <n v="38640"/>
    <x v="69"/>
    <d v="2014-04-01T00:00:00"/>
    <x v="10"/>
    <x v="10"/>
    <s v="2014"/>
  </r>
  <r>
    <x v="0"/>
    <x v="3"/>
    <x v="3"/>
    <x v="1"/>
    <x v="70"/>
    <n v="120"/>
    <x v="6"/>
    <n v="2534"/>
    <x v="30"/>
    <x v="70"/>
    <n v="1810"/>
    <x v="70"/>
    <d v="2014-05-01T00:00:00"/>
    <x v="11"/>
    <x v="11"/>
    <s v="2014"/>
  </r>
  <r>
    <x v="3"/>
    <x v="0"/>
    <x v="3"/>
    <x v="1"/>
    <x v="71"/>
    <n v="120"/>
    <x v="4"/>
    <n v="115375"/>
    <x v="31"/>
    <x v="71"/>
    <n v="110760"/>
    <x v="71"/>
    <d v="2014-08-01T00:00:00"/>
    <x v="5"/>
    <x v="5"/>
    <s v="2014"/>
  </r>
  <r>
    <x v="3"/>
    <x v="4"/>
    <x v="3"/>
    <x v="1"/>
    <x v="61"/>
    <n v="120"/>
    <x v="4"/>
    <n v="82875"/>
    <x v="21"/>
    <x v="61"/>
    <n v="79560"/>
    <x v="61"/>
    <d v="2013-10-01T00:00:00"/>
    <x v="7"/>
    <x v="7"/>
    <s v="2013"/>
  </r>
  <r>
    <x v="0"/>
    <x v="0"/>
    <x v="3"/>
    <x v="1"/>
    <x v="72"/>
    <n v="120"/>
    <x v="6"/>
    <n v="14644"/>
    <x v="32"/>
    <x v="72"/>
    <n v="10460"/>
    <x v="72"/>
    <d v="2013-11-01T00:00:00"/>
    <x v="9"/>
    <x v="9"/>
    <s v="2013"/>
  </r>
  <r>
    <x v="0"/>
    <x v="1"/>
    <x v="4"/>
    <x v="1"/>
    <x v="73"/>
    <n v="250"/>
    <x v="6"/>
    <n v="1841"/>
    <x v="33"/>
    <x v="73"/>
    <n v="1315"/>
    <x v="73"/>
    <d v="2014-03-01T00:00:00"/>
    <x v="3"/>
    <x v="3"/>
    <s v="2014"/>
  </r>
  <r>
    <x v="0"/>
    <x v="0"/>
    <x v="4"/>
    <x v="1"/>
    <x v="74"/>
    <n v="250"/>
    <x v="2"/>
    <n v="330225"/>
    <x v="34"/>
    <x v="74"/>
    <n v="245310"/>
    <x v="74"/>
    <d v="2014-04-01T00:00:00"/>
    <x v="10"/>
    <x v="10"/>
    <s v="2014"/>
  </r>
  <r>
    <x v="3"/>
    <x v="4"/>
    <x v="4"/>
    <x v="1"/>
    <x v="64"/>
    <n v="250"/>
    <x v="4"/>
    <n v="90875"/>
    <x v="24"/>
    <x v="64"/>
    <n v="87240"/>
    <x v="64"/>
    <d v="2014-06-01T00:00:00"/>
    <x v="1"/>
    <x v="1"/>
    <s v="2014"/>
  </r>
  <r>
    <x v="3"/>
    <x v="2"/>
    <x v="4"/>
    <x v="1"/>
    <x v="65"/>
    <n v="250"/>
    <x v="4"/>
    <n v="98375"/>
    <x v="25"/>
    <x v="65"/>
    <n v="94440"/>
    <x v="65"/>
    <d v="2014-06-01T00:00:00"/>
    <x v="1"/>
    <x v="1"/>
    <s v="2014"/>
  </r>
  <r>
    <x v="4"/>
    <x v="1"/>
    <x v="4"/>
    <x v="1"/>
    <x v="75"/>
    <n v="250"/>
    <x v="5"/>
    <n v="295800"/>
    <x v="35"/>
    <x v="75"/>
    <n v="246500"/>
    <x v="75"/>
    <d v="2014-09-01T00:00:00"/>
    <x v="6"/>
    <x v="6"/>
    <s v="2014"/>
  </r>
  <r>
    <x v="4"/>
    <x v="3"/>
    <x v="4"/>
    <x v="1"/>
    <x v="53"/>
    <n v="250"/>
    <x v="5"/>
    <n v="148200"/>
    <x v="13"/>
    <x v="53"/>
    <n v="123500"/>
    <x v="53"/>
    <d v="2013-10-01T00:00:00"/>
    <x v="7"/>
    <x v="7"/>
    <s v="2013"/>
  </r>
  <r>
    <x v="0"/>
    <x v="3"/>
    <x v="4"/>
    <x v="1"/>
    <x v="54"/>
    <n v="250"/>
    <x v="2"/>
    <n v="488950"/>
    <x v="14"/>
    <x v="54"/>
    <n v="363220"/>
    <x v="54"/>
    <d v="2014-10-01T00:00:00"/>
    <x v="7"/>
    <x v="7"/>
    <s v="2014"/>
  </r>
  <r>
    <x v="3"/>
    <x v="2"/>
    <x v="4"/>
    <x v="1"/>
    <x v="76"/>
    <n v="250"/>
    <x v="4"/>
    <n v="218000"/>
    <x v="36"/>
    <x v="76"/>
    <n v="209280"/>
    <x v="76"/>
    <d v="2014-11-01T00:00:00"/>
    <x v="9"/>
    <x v="9"/>
    <s v="2014"/>
  </r>
  <r>
    <x v="2"/>
    <x v="4"/>
    <x v="5"/>
    <x v="1"/>
    <x v="77"/>
    <n v="260"/>
    <x v="3"/>
    <n v="23868"/>
    <x v="37"/>
    <x v="77"/>
    <n v="5967"/>
    <x v="77"/>
    <d v="2013-09-01T00:00:00"/>
    <x v="6"/>
    <x v="6"/>
    <s v="2013"/>
  </r>
  <r>
    <x v="1"/>
    <x v="2"/>
    <x v="5"/>
    <x v="1"/>
    <x v="78"/>
    <n v="260"/>
    <x v="1"/>
    <n v="4815"/>
    <x v="38"/>
    <x v="78"/>
    <n v="3210"/>
    <x v="78"/>
    <d v="2013-11-01T00:00:00"/>
    <x v="9"/>
    <x v="9"/>
    <s v="2013"/>
  </r>
  <r>
    <x v="3"/>
    <x v="0"/>
    <x v="0"/>
    <x v="1"/>
    <x v="79"/>
    <n v="3"/>
    <x v="4"/>
    <n v="92812.5"/>
    <x v="39"/>
    <x v="79"/>
    <n v="89100"/>
    <x v="79"/>
    <d v="2014-04-01T00:00:00"/>
    <x v="10"/>
    <x v="10"/>
    <s v="2014"/>
  </r>
  <r>
    <x v="2"/>
    <x v="0"/>
    <x v="0"/>
    <x v="1"/>
    <x v="80"/>
    <n v="3"/>
    <x v="3"/>
    <n v="15540"/>
    <x v="40"/>
    <x v="80"/>
    <n v="3885"/>
    <x v="80"/>
    <d v="2014-10-01T00:00:00"/>
    <x v="7"/>
    <x v="7"/>
    <s v="2014"/>
  </r>
  <r>
    <x v="4"/>
    <x v="1"/>
    <x v="0"/>
    <x v="1"/>
    <x v="81"/>
    <n v="3"/>
    <x v="5"/>
    <n v="64200"/>
    <x v="41"/>
    <x v="81"/>
    <n v="53500"/>
    <x v="81"/>
    <d v="2013-10-01T00:00:00"/>
    <x v="7"/>
    <x v="7"/>
    <s v="2013"/>
  </r>
  <r>
    <x v="0"/>
    <x v="2"/>
    <x v="0"/>
    <x v="1"/>
    <x v="82"/>
    <n v="3"/>
    <x v="6"/>
    <n v="15015"/>
    <x v="42"/>
    <x v="82"/>
    <n v="10725"/>
    <x v="82"/>
    <d v="2013-11-01T00:00:00"/>
    <x v="9"/>
    <x v="9"/>
    <s v="2013"/>
  </r>
  <r>
    <x v="0"/>
    <x v="0"/>
    <x v="0"/>
    <x v="1"/>
    <x v="83"/>
    <n v="3"/>
    <x v="2"/>
    <n v="998200"/>
    <x v="43"/>
    <x v="83"/>
    <n v="741520"/>
    <x v="83"/>
    <d v="2014-12-01T00:00:00"/>
    <x v="2"/>
    <x v="2"/>
    <s v="2014"/>
  </r>
  <r>
    <x v="2"/>
    <x v="4"/>
    <x v="1"/>
    <x v="1"/>
    <x v="84"/>
    <n v="5"/>
    <x v="3"/>
    <n v="13704"/>
    <x v="44"/>
    <x v="84"/>
    <n v="3426"/>
    <x v="84"/>
    <d v="2014-06-01T00:00:00"/>
    <x v="1"/>
    <x v="1"/>
    <s v="2014"/>
  </r>
  <r>
    <x v="0"/>
    <x v="4"/>
    <x v="1"/>
    <x v="1"/>
    <x v="85"/>
    <n v="5"/>
    <x v="0"/>
    <n v="31320"/>
    <x v="45"/>
    <x v="85"/>
    <n v="15660"/>
    <x v="85"/>
    <d v="2014-10-01T00:00:00"/>
    <x v="7"/>
    <x v="7"/>
    <s v="2014"/>
  </r>
  <r>
    <x v="2"/>
    <x v="3"/>
    <x v="1"/>
    <x v="1"/>
    <x v="86"/>
    <n v="5"/>
    <x v="3"/>
    <n v="8280"/>
    <x v="46"/>
    <x v="86"/>
    <n v="2070"/>
    <x v="86"/>
    <d v="2014-11-01T00:00:00"/>
    <x v="9"/>
    <x v="9"/>
    <s v="2014"/>
  </r>
  <r>
    <x v="3"/>
    <x v="3"/>
    <x v="1"/>
    <x v="1"/>
    <x v="87"/>
    <n v="5"/>
    <x v="4"/>
    <n v="207500"/>
    <x v="47"/>
    <x v="87"/>
    <n v="199200"/>
    <x v="87"/>
    <d v="2013-11-01T00:00:00"/>
    <x v="9"/>
    <x v="9"/>
    <s v="2013"/>
  </r>
  <r>
    <x v="1"/>
    <x v="0"/>
    <x v="2"/>
    <x v="1"/>
    <x v="88"/>
    <n v="10"/>
    <x v="1"/>
    <n v="35445"/>
    <x v="48"/>
    <x v="88"/>
    <n v="23630"/>
    <x v="88"/>
    <d v="2014-02-01T00:00:00"/>
    <x v="8"/>
    <x v="8"/>
    <s v="2014"/>
  </r>
  <r>
    <x v="4"/>
    <x v="2"/>
    <x v="2"/>
    <x v="1"/>
    <x v="89"/>
    <n v="10"/>
    <x v="5"/>
    <n v="275400"/>
    <x v="49"/>
    <x v="89"/>
    <n v="229500"/>
    <x v="89"/>
    <d v="2014-05-01T00:00:00"/>
    <x v="11"/>
    <x v="11"/>
    <s v="2014"/>
  </r>
  <r>
    <x v="4"/>
    <x v="1"/>
    <x v="2"/>
    <x v="1"/>
    <x v="90"/>
    <n v="10"/>
    <x v="5"/>
    <n v="518400"/>
    <x v="50"/>
    <x v="90"/>
    <n v="432000"/>
    <x v="90"/>
    <d v="2014-05-01T00:00:00"/>
    <x v="11"/>
    <x v="11"/>
    <s v="2014"/>
  </r>
  <r>
    <x v="2"/>
    <x v="4"/>
    <x v="2"/>
    <x v="1"/>
    <x v="84"/>
    <n v="10"/>
    <x v="3"/>
    <n v="13704"/>
    <x v="44"/>
    <x v="84"/>
    <n v="3426"/>
    <x v="84"/>
    <d v="2014-06-01T00:00:00"/>
    <x v="1"/>
    <x v="1"/>
    <s v="2014"/>
  </r>
  <r>
    <x v="3"/>
    <x v="3"/>
    <x v="2"/>
    <x v="1"/>
    <x v="91"/>
    <n v="10"/>
    <x v="4"/>
    <n v="82750"/>
    <x v="51"/>
    <x v="91"/>
    <n v="79440"/>
    <x v="91"/>
    <d v="2014-06-01T00:00:00"/>
    <x v="1"/>
    <x v="1"/>
    <s v="2014"/>
  </r>
  <r>
    <x v="2"/>
    <x v="0"/>
    <x v="2"/>
    <x v="1"/>
    <x v="80"/>
    <n v="10"/>
    <x v="3"/>
    <n v="15540"/>
    <x v="40"/>
    <x v="80"/>
    <n v="3885"/>
    <x v="80"/>
    <d v="2014-10-01T00:00:00"/>
    <x v="7"/>
    <x v="7"/>
    <s v="2014"/>
  </r>
  <r>
    <x v="3"/>
    <x v="1"/>
    <x v="2"/>
    <x v="1"/>
    <x v="92"/>
    <n v="10"/>
    <x v="4"/>
    <n v="101125"/>
    <x v="52"/>
    <x v="92"/>
    <n v="97080"/>
    <x v="92"/>
    <d v="2013-10-01T00:00:00"/>
    <x v="7"/>
    <x v="7"/>
    <s v="2013"/>
  </r>
  <r>
    <x v="3"/>
    <x v="3"/>
    <x v="2"/>
    <x v="1"/>
    <x v="82"/>
    <n v="10"/>
    <x v="4"/>
    <n v="268125"/>
    <x v="53"/>
    <x v="93"/>
    <n v="257400"/>
    <x v="93"/>
    <d v="2013-10-01T00:00:00"/>
    <x v="7"/>
    <x v="7"/>
    <s v="2013"/>
  </r>
  <r>
    <x v="2"/>
    <x v="2"/>
    <x v="2"/>
    <x v="1"/>
    <x v="93"/>
    <n v="10"/>
    <x v="3"/>
    <n v="21420"/>
    <x v="54"/>
    <x v="94"/>
    <n v="5355"/>
    <x v="94"/>
    <d v="2013-11-01T00:00:00"/>
    <x v="9"/>
    <x v="9"/>
    <s v="2013"/>
  </r>
  <r>
    <x v="4"/>
    <x v="0"/>
    <x v="2"/>
    <x v="1"/>
    <x v="94"/>
    <n v="10"/>
    <x v="5"/>
    <n v="574800"/>
    <x v="55"/>
    <x v="95"/>
    <n v="479000"/>
    <x v="95"/>
    <d v="2014-12-01T00:00:00"/>
    <x v="2"/>
    <x v="2"/>
    <s v="2014"/>
  </r>
  <r>
    <x v="0"/>
    <x v="0"/>
    <x v="2"/>
    <x v="1"/>
    <x v="83"/>
    <n v="10"/>
    <x v="2"/>
    <n v="998200"/>
    <x v="43"/>
    <x v="83"/>
    <n v="741520"/>
    <x v="83"/>
    <d v="2014-12-01T00:00:00"/>
    <x v="2"/>
    <x v="2"/>
    <s v="2014"/>
  </r>
  <r>
    <x v="3"/>
    <x v="0"/>
    <x v="2"/>
    <x v="1"/>
    <x v="95"/>
    <n v="10"/>
    <x v="4"/>
    <n v="341125"/>
    <x v="56"/>
    <x v="96"/>
    <n v="327480"/>
    <x v="96"/>
    <d v="2014-12-01T00:00:00"/>
    <x v="2"/>
    <x v="2"/>
    <s v="2014"/>
  </r>
  <r>
    <x v="1"/>
    <x v="4"/>
    <x v="2"/>
    <x v="1"/>
    <x v="96"/>
    <n v="10"/>
    <x v="1"/>
    <n v="28875"/>
    <x v="57"/>
    <x v="97"/>
    <n v="19250"/>
    <x v="97"/>
    <d v="2013-12-01T00:00:00"/>
    <x v="2"/>
    <x v="2"/>
    <s v="2013"/>
  </r>
  <r>
    <x v="0"/>
    <x v="4"/>
    <x v="2"/>
    <x v="1"/>
    <x v="97"/>
    <n v="10"/>
    <x v="6"/>
    <n v="14091"/>
    <x v="58"/>
    <x v="98"/>
    <n v="10065"/>
    <x v="98"/>
    <d v="2013-12-01T00:00:00"/>
    <x v="2"/>
    <x v="2"/>
    <s v="2013"/>
  </r>
  <r>
    <x v="2"/>
    <x v="2"/>
    <x v="2"/>
    <x v="1"/>
    <x v="98"/>
    <n v="10"/>
    <x v="3"/>
    <n v="12660"/>
    <x v="59"/>
    <x v="99"/>
    <n v="3165"/>
    <x v="99"/>
    <d v="2014-12-01T00:00:00"/>
    <x v="2"/>
    <x v="2"/>
    <s v="2014"/>
  </r>
  <r>
    <x v="2"/>
    <x v="3"/>
    <x v="2"/>
    <x v="1"/>
    <x v="99"/>
    <n v="10"/>
    <x v="3"/>
    <n v="13008"/>
    <x v="60"/>
    <x v="100"/>
    <n v="3252"/>
    <x v="100"/>
    <d v="2014-12-01T00:00:00"/>
    <x v="2"/>
    <x v="2"/>
    <s v="2014"/>
  </r>
  <r>
    <x v="0"/>
    <x v="4"/>
    <x v="3"/>
    <x v="1"/>
    <x v="85"/>
    <n v="120"/>
    <x v="0"/>
    <n v="31320"/>
    <x v="45"/>
    <x v="85"/>
    <n v="15660"/>
    <x v="85"/>
    <d v="2014-10-01T00:00:00"/>
    <x v="7"/>
    <x v="7"/>
    <s v="2014"/>
  </r>
  <r>
    <x v="0"/>
    <x v="1"/>
    <x v="3"/>
    <x v="1"/>
    <x v="100"/>
    <n v="120"/>
    <x v="2"/>
    <n v="1038100"/>
    <x v="61"/>
    <x v="101"/>
    <n v="771160"/>
    <x v="101"/>
    <d v="2013-10-01T00:00:00"/>
    <x v="7"/>
    <x v="7"/>
    <s v="2013"/>
  </r>
  <r>
    <x v="0"/>
    <x v="1"/>
    <x v="3"/>
    <x v="1"/>
    <x v="101"/>
    <n v="120"/>
    <x v="2"/>
    <n v="1006950"/>
    <x v="62"/>
    <x v="102"/>
    <n v="748020"/>
    <x v="102"/>
    <d v="2014-10-01T00:00:00"/>
    <x v="7"/>
    <x v="7"/>
    <s v="2014"/>
  </r>
  <r>
    <x v="3"/>
    <x v="1"/>
    <x v="3"/>
    <x v="1"/>
    <x v="92"/>
    <n v="120"/>
    <x v="4"/>
    <n v="101125"/>
    <x v="52"/>
    <x v="92"/>
    <n v="97080"/>
    <x v="92"/>
    <d v="2013-10-01T00:00:00"/>
    <x v="7"/>
    <x v="7"/>
    <s v="2013"/>
  </r>
  <r>
    <x v="3"/>
    <x v="3"/>
    <x v="3"/>
    <x v="1"/>
    <x v="82"/>
    <n v="120"/>
    <x v="4"/>
    <n v="268125"/>
    <x v="53"/>
    <x v="93"/>
    <n v="257400"/>
    <x v="93"/>
    <d v="2013-10-01T00:00:00"/>
    <x v="7"/>
    <x v="7"/>
    <s v="2013"/>
  </r>
  <r>
    <x v="2"/>
    <x v="2"/>
    <x v="3"/>
    <x v="1"/>
    <x v="98"/>
    <n v="120"/>
    <x v="3"/>
    <n v="12660"/>
    <x v="59"/>
    <x v="99"/>
    <n v="3165"/>
    <x v="99"/>
    <d v="2014-12-01T00:00:00"/>
    <x v="2"/>
    <x v="2"/>
    <s v="2014"/>
  </r>
  <r>
    <x v="0"/>
    <x v="3"/>
    <x v="3"/>
    <x v="1"/>
    <x v="102"/>
    <n v="120"/>
    <x v="0"/>
    <n v="10880"/>
    <x v="63"/>
    <x v="103"/>
    <n v="5440"/>
    <x v="103"/>
    <d v="2013-12-01T00:00:00"/>
    <x v="2"/>
    <x v="2"/>
    <s v="2013"/>
  </r>
  <r>
    <x v="2"/>
    <x v="3"/>
    <x v="3"/>
    <x v="1"/>
    <x v="99"/>
    <n v="120"/>
    <x v="3"/>
    <n v="13008"/>
    <x v="60"/>
    <x v="100"/>
    <n v="3252"/>
    <x v="100"/>
    <d v="2014-12-01T00:00:00"/>
    <x v="2"/>
    <x v="2"/>
    <s v="2014"/>
  </r>
  <r>
    <x v="3"/>
    <x v="3"/>
    <x v="4"/>
    <x v="1"/>
    <x v="91"/>
    <n v="250"/>
    <x v="4"/>
    <n v="82750"/>
    <x v="51"/>
    <x v="91"/>
    <n v="79440"/>
    <x v="91"/>
    <d v="2014-06-01T00:00:00"/>
    <x v="1"/>
    <x v="1"/>
    <s v="2014"/>
  </r>
  <r>
    <x v="4"/>
    <x v="1"/>
    <x v="4"/>
    <x v="1"/>
    <x v="81"/>
    <n v="250"/>
    <x v="5"/>
    <n v="64200"/>
    <x v="41"/>
    <x v="81"/>
    <n v="53500"/>
    <x v="81"/>
    <d v="2013-10-01T00:00:00"/>
    <x v="7"/>
    <x v="7"/>
    <s v="2013"/>
  </r>
  <r>
    <x v="0"/>
    <x v="1"/>
    <x v="4"/>
    <x v="1"/>
    <x v="101"/>
    <n v="250"/>
    <x v="2"/>
    <n v="1006950"/>
    <x v="62"/>
    <x v="102"/>
    <n v="748020"/>
    <x v="102"/>
    <d v="2014-10-01T00:00:00"/>
    <x v="7"/>
    <x v="7"/>
    <s v="2014"/>
  </r>
  <r>
    <x v="3"/>
    <x v="0"/>
    <x v="4"/>
    <x v="1"/>
    <x v="95"/>
    <n v="250"/>
    <x v="4"/>
    <n v="341125"/>
    <x v="56"/>
    <x v="96"/>
    <n v="327480"/>
    <x v="96"/>
    <d v="2014-12-01T00:00:00"/>
    <x v="2"/>
    <x v="2"/>
    <s v="2014"/>
  </r>
  <r>
    <x v="0"/>
    <x v="4"/>
    <x v="4"/>
    <x v="1"/>
    <x v="103"/>
    <n v="250"/>
    <x v="2"/>
    <n v="93100"/>
    <x v="64"/>
    <x v="104"/>
    <n v="69160"/>
    <x v="104"/>
    <d v="2013-12-01T00:00:00"/>
    <x v="2"/>
    <x v="2"/>
    <s v="2013"/>
  </r>
  <r>
    <x v="0"/>
    <x v="3"/>
    <x v="4"/>
    <x v="1"/>
    <x v="104"/>
    <n v="250"/>
    <x v="2"/>
    <n v="679000"/>
    <x v="65"/>
    <x v="105"/>
    <n v="504400"/>
    <x v="105"/>
    <d v="2013-12-01T00:00:00"/>
    <x v="2"/>
    <x v="2"/>
    <s v="2013"/>
  </r>
  <r>
    <x v="4"/>
    <x v="1"/>
    <x v="5"/>
    <x v="1"/>
    <x v="105"/>
    <n v="260"/>
    <x v="5"/>
    <n v="77700"/>
    <x v="66"/>
    <x v="106"/>
    <n v="64750"/>
    <x v="106"/>
    <d v="2014-03-01T00:00:00"/>
    <x v="3"/>
    <x v="3"/>
    <s v="2014"/>
  </r>
  <r>
    <x v="4"/>
    <x v="3"/>
    <x v="5"/>
    <x v="1"/>
    <x v="106"/>
    <n v="260"/>
    <x v="5"/>
    <n v="330300"/>
    <x v="67"/>
    <x v="107"/>
    <n v="275250"/>
    <x v="107"/>
    <d v="2014-03-01T00:00:00"/>
    <x v="3"/>
    <x v="3"/>
    <s v="2014"/>
  </r>
  <r>
    <x v="3"/>
    <x v="1"/>
    <x v="5"/>
    <x v="1"/>
    <x v="107"/>
    <n v="260"/>
    <x v="4"/>
    <n v="284500"/>
    <x v="68"/>
    <x v="108"/>
    <n v="273120"/>
    <x v="108"/>
    <d v="2014-05-01T00:00:00"/>
    <x v="11"/>
    <x v="11"/>
    <s v="2014"/>
  </r>
  <r>
    <x v="0"/>
    <x v="1"/>
    <x v="5"/>
    <x v="1"/>
    <x v="100"/>
    <n v="260"/>
    <x v="2"/>
    <n v="1038100"/>
    <x v="61"/>
    <x v="101"/>
    <n v="771160"/>
    <x v="101"/>
    <d v="2013-10-01T00:00:00"/>
    <x v="7"/>
    <x v="7"/>
    <s v="2013"/>
  </r>
  <r>
    <x v="0"/>
    <x v="4"/>
    <x v="5"/>
    <x v="1"/>
    <x v="108"/>
    <n v="260"/>
    <x v="0"/>
    <n v="24720"/>
    <x v="69"/>
    <x v="109"/>
    <n v="12360"/>
    <x v="109"/>
    <d v="2014-11-01T00:00:00"/>
    <x v="9"/>
    <x v="9"/>
    <s v="2014"/>
  </r>
  <r>
    <x v="0"/>
    <x v="2"/>
    <x v="5"/>
    <x v="1"/>
    <x v="109"/>
    <n v="260"/>
    <x v="0"/>
    <n v="18820"/>
    <x v="70"/>
    <x v="110"/>
    <n v="9410"/>
    <x v="110"/>
    <d v="2014-11-01T00:00:00"/>
    <x v="9"/>
    <x v="9"/>
    <s v="2014"/>
  </r>
  <r>
    <x v="4"/>
    <x v="0"/>
    <x v="5"/>
    <x v="1"/>
    <x v="94"/>
    <n v="260"/>
    <x v="5"/>
    <n v="574800"/>
    <x v="55"/>
    <x v="95"/>
    <n v="479000"/>
    <x v="95"/>
    <d v="2014-12-01T00:00:00"/>
    <x v="2"/>
    <x v="2"/>
    <s v="2014"/>
  </r>
  <r>
    <x v="3"/>
    <x v="2"/>
    <x v="0"/>
    <x v="1"/>
    <x v="110"/>
    <n v="3"/>
    <x v="4"/>
    <n v="530437.5"/>
    <x v="71"/>
    <x v="111"/>
    <n v="509220"/>
    <x v="111"/>
    <d v="2014-04-01T00:00:00"/>
    <x v="10"/>
    <x v="10"/>
    <s v="2014"/>
  </r>
  <r>
    <x v="0"/>
    <x v="1"/>
    <x v="0"/>
    <x v="1"/>
    <x v="111"/>
    <n v="3"/>
    <x v="0"/>
    <n v="51600"/>
    <x v="72"/>
    <x v="112"/>
    <n v="25800"/>
    <x v="112"/>
    <d v="2014-04-01T00:00:00"/>
    <x v="10"/>
    <x v="10"/>
    <s v="2014"/>
  </r>
  <r>
    <x v="4"/>
    <x v="1"/>
    <x v="0"/>
    <x v="1"/>
    <x v="112"/>
    <n v="3"/>
    <x v="5"/>
    <n v="206700"/>
    <x v="73"/>
    <x v="113"/>
    <n v="172250"/>
    <x v="113"/>
    <d v="2014-06-01T00:00:00"/>
    <x v="1"/>
    <x v="1"/>
    <s v="2014"/>
  </r>
  <r>
    <x v="2"/>
    <x v="4"/>
    <x v="0"/>
    <x v="1"/>
    <x v="113"/>
    <n v="3"/>
    <x v="3"/>
    <n v="23364"/>
    <x v="74"/>
    <x v="114"/>
    <n v="5841"/>
    <x v="114"/>
    <d v="2014-09-01T00:00:00"/>
    <x v="6"/>
    <x v="6"/>
    <s v="2014"/>
  </r>
  <r>
    <x v="2"/>
    <x v="0"/>
    <x v="0"/>
    <x v="1"/>
    <x v="114"/>
    <n v="3"/>
    <x v="3"/>
    <n v="10896"/>
    <x v="75"/>
    <x v="115"/>
    <n v="2724"/>
    <x v="115"/>
    <d v="2013-12-01T00:00:00"/>
    <x v="2"/>
    <x v="2"/>
    <s v="2013"/>
  </r>
  <r>
    <x v="0"/>
    <x v="1"/>
    <x v="1"/>
    <x v="1"/>
    <x v="115"/>
    <n v="5"/>
    <x v="6"/>
    <n v="13706"/>
    <x v="76"/>
    <x v="116"/>
    <n v="9790"/>
    <x v="116"/>
    <d v="2014-02-01T00:00:00"/>
    <x v="8"/>
    <x v="8"/>
    <s v="2014"/>
  </r>
  <r>
    <x v="2"/>
    <x v="2"/>
    <x v="1"/>
    <x v="1"/>
    <x v="116"/>
    <n v="5"/>
    <x v="3"/>
    <n v="22812"/>
    <x v="77"/>
    <x v="117"/>
    <n v="5703"/>
    <x v="117"/>
    <d v="2014-06-01T00:00:00"/>
    <x v="1"/>
    <x v="1"/>
    <s v="2014"/>
  </r>
  <r>
    <x v="0"/>
    <x v="2"/>
    <x v="1"/>
    <x v="1"/>
    <x v="102"/>
    <n v="5"/>
    <x v="6"/>
    <n v="3808"/>
    <x v="78"/>
    <x v="118"/>
    <n v="2720"/>
    <x v="118"/>
    <d v="2014-09-01T00:00:00"/>
    <x v="6"/>
    <x v="6"/>
    <s v="2014"/>
  </r>
  <r>
    <x v="0"/>
    <x v="1"/>
    <x v="1"/>
    <x v="1"/>
    <x v="117"/>
    <n v="5"/>
    <x v="2"/>
    <n v="628950"/>
    <x v="79"/>
    <x v="119"/>
    <n v="467220"/>
    <x v="119"/>
    <d v="2013-09-01T00:00:00"/>
    <x v="6"/>
    <x v="6"/>
    <s v="2013"/>
  </r>
  <r>
    <x v="3"/>
    <x v="2"/>
    <x v="1"/>
    <x v="1"/>
    <x v="118"/>
    <n v="5"/>
    <x v="4"/>
    <n v="160875"/>
    <x v="80"/>
    <x v="120"/>
    <n v="154440"/>
    <x v="120"/>
    <d v="2014-12-01T00:00:00"/>
    <x v="2"/>
    <x v="2"/>
    <s v="2014"/>
  </r>
  <r>
    <x v="3"/>
    <x v="1"/>
    <x v="1"/>
    <x v="1"/>
    <x v="119"/>
    <n v="5"/>
    <x v="4"/>
    <n v="213250"/>
    <x v="81"/>
    <x v="121"/>
    <n v="204720"/>
    <x v="121"/>
    <d v="2014-12-01T00:00:00"/>
    <x v="2"/>
    <x v="2"/>
    <s v="2014"/>
  </r>
  <r>
    <x v="4"/>
    <x v="2"/>
    <x v="2"/>
    <x v="1"/>
    <x v="120"/>
    <n v="10"/>
    <x v="5"/>
    <n v="730350"/>
    <x v="82"/>
    <x v="122"/>
    <n v="608625"/>
    <x v="122"/>
    <d v="2014-01-01T00:00:00"/>
    <x v="0"/>
    <x v="0"/>
    <s v="2014"/>
  </r>
  <r>
    <x v="3"/>
    <x v="0"/>
    <x v="2"/>
    <x v="1"/>
    <x v="121"/>
    <n v="10"/>
    <x v="4"/>
    <n v="221750"/>
    <x v="83"/>
    <x v="123"/>
    <n v="212880"/>
    <x v="123"/>
    <d v="2014-03-01T00:00:00"/>
    <x v="3"/>
    <x v="3"/>
    <s v="2014"/>
  </r>
  <r>
    <x v="2"/>
    <x v="2"/>
    <x v="2"/>
    <x v="1"/>
    <x v="116"/>
    <n v="10"/>
    <x v="3"/>
    <n v="22812"/>
    <x v="77"/>
    <x v="117"/>
    <n v="5703"/>
    <x v="117"/>
    <d v="2014-06-01T00:00:00"/>
    <x v="1"/>
    <x v="1"/>
    <s v="2014"/>
  </r>
  <r>
    <x v="4"/>
    <x v="1"/>
    <x v="2"/>
    <x v="1"/>
    <x v="112"/>
    <n v="10"/>
    <x v="5"/>
    <n v="206700"/>
    <x v="73"/>
    <x v="113"/>
    <n v="172250"/>
    <x v="113"/>
    <d v="2014-06-01T00:00:00"/>
    <x v="1"/>
    <x v="1"/>
    <s v="2014"/>
  </r>
  <r>
    <x v="3"/>
    <x v="1"/>
    <x v="2"/>
    <x v="1"/>
    <x v="122"/>
    <n v="10"/>
    <x v="4"/>
    <n v="196250"/>
    <x v="84"/>
    <x v="124"/>
    <n v="188400"/>
    <x v="124"/>
    <d v="2014-06-01T00:00:00"/>
    <x v="1"/>
    <x v="1"/>
    <s v="2014"/>
  </r>
  <r>
    <x v="2"/>
    <x v="4"/>
    <x v="2"/>
    <x v="1"/>
    <x v="123"/>
    <n v="10"/>
    <x v="3"/>
    <n v="16434"/>
    <x v="85"/>
    <x v="125"/>
    <n v="4108.5"/>
    <x v="125"/>
    <d v="2014-07-01T00:00:00"/>
    <x v="4"/>
    <x v="4"/>
    <s v="2014"/>
  </r>
  <r>
    <x v="3"/>
    <x v="0"/>
    <x v="2"/>
    <x v="1"/>
    <x v="124"/>
    <n v="10"/>
    <x v="4"/>
    <n v="251125"/>
    <x v="86"/>
    <x v="126"/>
    <n v="241080"/>
    <x v="126"/>
    <d v="2014-10-01T00:00:00"/>
    <x v="7"/>
    <x v="7"/>
    <s v="2014"/>
  </r>
  <r>
    <x v="1"/>
    <x v="1"/>
    <x v="2"/>
    <x v="1"/>
    <x v="125"/>
    <n v="10"/>
    <x v="1"/>
    <n v="29175"/>
    <x v="87"/>
    <x v="127"/>
    <n v="19450"/>
    <x v="127"/>
    <d v="2013-10-01T00:00:00"/>
    <x v="7"/>
    <x v="7"/>
    <s v="2013"/>
  </r>
  <r>
    <x v="3"/>
    <x v="2"/>
    <x v="2"/>
    <x v="1"/>
    <x v="118"/>
    <n v="10"/>
    <x v="4"/>
    <n v="160875"/>
    <x v="80"/>
    <x v="120"/>
    <n v="154440"/>
    <x v="120"/>
    <d v="2014-12-01T00:00:00"/>
    <x v="2"/>
    <x v="2"/>
    <s v="2014"/>
  </r>
  <r>
    <x v="3"/>
    <x v="1"/>
    <x v="2"/>
    <x v="1"/>
    <x v="119"/>
    <n v="10"/>
    <x v="4"/>
    <n v="213250"/>
    <x v="81"/>
    <x v="121"/>
    <n v="204720"/>
    <x v="121"/>
    <d v="2014-12-01T00:00:00"/>
    <x v="2"/>
    <x v="2"/>
    <s v="2014"/>
  </r>
  <r>
    <x v="3"/>
    <x v="0"/>
    <x v="3"/>
    <x v="1"/>
    <x v="124"/>
    <n v="120"/>
    <x v="4"/>
    <n v="251125"/>
    <x v="86"/>
    <x v="126"/>
    <n v="241080"/>
    <x v="126"/>
    <d v="2014-10-01T00:00:00"/>
    <x v="7"/>
    <x v="7"/>
    <s v="2014"/>
  </r>
  <r>
    <x v="4"/>
    <x v="4"/>
    <x v="4"/>
    <x v="1"/>
    <x v="126"/>
    <n v="250"/>
    <x v="5"/>
    <n v="853200"/>
    <x v="88"/>
    <x v="128"/>
    <n v="711000"/>
    <x v="128"/>
    <d v="2014-02-01T00:00:00"/>
    <x v="8"/>
    <x v="8"/>
    <s v="2014"/>
  </r>
  <r>
    <x v="2"/>
    <x v="3"/>
    <x v="4"/>
    <x v="1"/>
    <x v="94"/>
    <n v="250"/>
    <x v="3"/>
    <n v="22992"/>
    <x v="89"/>
    <x v="129"/>
    <n v="5748"/>
    <x v="129"/>
    <d v="2014-04-01T00:00:00"/>
    <x v="10"/>
    <x v="10"/>
    <s v="2014"/>
  </r>
  <r>
    <x v="3"/>
    <x v="1"/>
    <x v="4"/>
    <x v="1"/>
    <x v="122"/>
    <n v="250"/>
    <x v="4"/>
    <n v="196250"/>
    <x v="84"/>
    <x v="124"/>
    <n v="188400"/>
    <x v="124"/>
    <d v="2014-06-01T00:00:00"/>
    <x v="1"/>
    <x v="1"/>
    <s v="2014"/>
  </r>
  <r>
    <x v="4"/>
    <x v="0"/>
    <x v="4"/>
    <x v="1"/>
    <x v="127"/>
    <n v="250"/>
    <x v="5"/>
    <n v="562200"/>
    <x v="90"/>
    <x v="130"/>
    <n v="468500"/>
    <x v="130"/>
    <d v="2014-08-01T00:00:00"/>
    <x v="5"/>
    <x v="5"/>
    <s v="2014"/>
  </r>
  <r>
    <x v="0"/>
    <x v="3"/>
    <x v="4"/>
    <x v="1"/>
    <x v="128"/>
    <n v="250"/>
    <x v="2"/>
    <n v="574700"/>
    <x v="91"/>
    <x v="131"/>
    <n v="426920"/>
    <x v="131"/>
    <d v="2014-08-01T00:00:00"/>
    <x v="5"/>
    <x v="5"/>
    <s v="2014"/>
  </r>
  <r>
    <x v="1"/>
    <x v="1"/>
    <x v="4"/>
    <x v="1"/>
    <x v="125"/>
    <n v="250"/>
    <x v="1"/>
    <n v="29175"/>
    <x v="87"/>
    <x v="127"/>
    <n v="19450"/>
    <x v="127"/>
    <d v="2013-10-01T00:00:00"/>
    <x v="7"/>
    <x v="7"/>
    <s v="2013"/>
  </r>
  <r>
    <x v="0"/>
    <x v="0"/>
    <x v="0"/>
    <x v="1"/>
    <x v="129"/>
    <n v="3"/>
    <x v="0"/>
    <n v="16620"/>
    <x v="92"/>
    <x v="132"/>
    <n v="8310"/>
    <x v="132"/>
    <d v="2014-05-01T00:00:00"/>
    <x v="11"/>
    <x v="11"/>
    <s v="2014"/>
  </r>
  <r>
    <x v="0"/>
    <x v="3"/>
    <x v="2"/>
    <x v="1"/>
    <x v="130"/>
    <n v="10"/>
    <x v="6"/>
    <n v="12320"/>
    <x v="93"/>
    <x v="133"/>
    <n v="8800"/>
    <x v="133"/>
    <d v="2013-09-01T00:00:00"/>
    <x v="6"/>
    <x v="6"/>
    <s v="2013"/>
  </r>
  <r>
    <x v="0"/>
    <x v="0"/>
    <x v="3"/>
    <x v="1"/>
    <x v="131"/>
    <n v="120"/>
    <x v="0"/>
    <n v="77010"/>
    <x v="94"/>
    <x v="134"/>
    <n v="38505"/>
    <x v="134"/>
    <d v="2014-04-01T00:00:00"/>
    <x v="10"/>
    <x v="10"/>
    <s v="2014"/>
  </r>
  <r>
    <x v="2"/>
    <x v="1"/>
    <x v="4"/>
    <x v="1"/>
    <x v="132"/>
    <n v="250"/>
    <x v="3"/>
    <n v="29748"/>
    <x v="95"/>
    <x v="135"/>
    <n v="7437"/>
    <x v="135"/>
    <d v="2014-01-01T00:00:00"/>
    <x v="0"/>
    <x v="0"/>
    <s v="2014"/>
  </r>
  <r>
    <x v="1"/>
    <x v="3"/>
    <x v="1"/>
    <x v="1"/>
    <x v="133"/>
    <n v="5"/>
    <x v="1"/>
    <n v="30465"/>
    <x v="96"/>
    <x v="136"/>
    <n v="20310"/>
    <x v="136"/>
    <d v="2014-10-01T00:00:00"/>
    <x v="7"/>
    <x v="7"/>
    <s v="2014"/>
  </r>
  <r>
    <x v="1"/>
    <x v="3"/>
    <x v="2"/>
    <x v="1"/>
    <x v="133"/>
    <n v="10"/>
    <x v="1"/>
    <n v="30465"/>
    <x v="96"/>
    <x v="136"/>
    <n v="20310"/>
    <x v="136"/>
    <d v="2014-10-01T00:00:00"/>
    <x v="7"/>
    <x v="7"/>
    <s v="2014"/>
  </r>
  <r>
    <x v="1"/>
    <x v="2"/>
    <x v="2"/>
    <x v="1"/>
    <x v="134"/>
    <n v="10"/>
    <x v="1"/>
    <n v="33915"/>
    <x v="97"/>
    <x v="137"/>
    <n v="22610"/>
    <x v="137"/>
    <d v="2013-12-01T00:00:00"/>
    <x v="2"/>
    <x v="2"/>
    <s v="2013"/>
  </r>
  <r>
    <x v="0"/>
    <x v="4"/>
    <x v="3"/>
    <x v="1"/>
    <x v="135"/>
    <n v="120"/>
    <x v="0"/>
    <n v="14720"/>
    <x v="98"/>
    <x v="138"/>
    <n v="7360"/>
    <x v="138"/>
    <d v="2013-09-01T00:00:00"/>
    <x v="6"/>
    <x v="6"/>
    <s v="2013"/>
  </r>
  <r>
    <x v="0"/>
    <x v="0"/>
    <x v="0"/>
    <x v="1"/>
    <x v="136"/>
    <n v="3"/>
    <x v="6"/>
    <n v="19957"/>
    <x v="99"/>
    <x v="139"/>
    <n v="14255"/>
    <x v="139"/>
    <d v="2013-10-01T00:00:00"/>
    <x v="7"/>
    <x v="7"/>
    <s v="2013"/>
  </r>
  <r>
    <x v="4"/>
    <x v="1"/>
    <x v="0"/>
    <x v="1"/>
    <x v="137"/>
    <n v="3"/>
    <x v="5"/>
    <n v="606300"/>
    <x v="100"/>
    <x v="140"/>
    <n v="505250"/>
    <x v="140"/>
    <d v="2014-10-01T00:00:00"/>
    <x v="7"/>
    <x v="7"/>
    <s v="2014"/>
  </r>
  <r>
    <x v="0"/>
    <x v="4"/>
    <x v="0"/>
    <x v="1"/>
    <x v="138"/>
    <n v="3"/>
    <x v="2"/>
    <n v="95900"/>
    <x v="101"/>
    <x v="141"/>
    <n v="71240"/>
    <x v="141"/>
    <d v="2014-12-01T00:00:00"/>
    <x v="2"/>
    <x v="2"/>
    <s v="2014"/>
  </r>
  <r>
    <x v="1"/>
    <x v="0"/>
    <x v="1"/>
    <x v="1"/>
    <x v="139"/>
    <n v="5"/>
    <x v="1"/>
    <n v="29505"/>
    <x v="102"/>
    <x v="142"/>
    <n v="19670"/>
    <x v="142"/>
    <d v="2014-03-01T00:00:00"/>
    <x v="3"/>
    <x v="3"/>
    <s v="2014"/>
  </r>
  <r>
    <x v="4"/>
    <x v="1"/>
    <x v="1"/>
    <x v="1"/>
    <x v="140"/>
    <n v="5"/>
    <x v="5"/>
    <n v="557700"/>
    <x v="103"/>
    <x v="143"/>
    <n v="464750"/>
    <x v="143"/>
    <d v="2014-08-01T00:00:00"/>
    <x v="5"/>
    <x v="5"/>
    <s v="2014"/>
  </r>
  <r>
    <x v="0"/>
    <x v="0"/>
    <x v="1"/>
    <x v="1"/>
    <x v="136"/>
    <n v="5"/>
    <x v="6"/>
    <n v="19957"/>
    <x v="99"/>
    <x v="139"/>
    <n v="14255"/>
    <x v="139"/>
    <d v="2013-10-01T00:00:00"/>
    <x v="7"/>
    <x v="7"/>
    <s v="2013"/>
  </r>
  <r>
    <x v="4"/>
    <x v="1"/>
    <x v="1"/>
    <x v="1"/>
    <x v="137"/>
    <n v="5"/>
    <x v="5"/>
    <n v="606300"/>
    <x v="100"/>
    <x v="140"/>
    <n v="505250"/>
    <x v="140"/>
    <d v="2014-10-01T00:00:00"/>
    <x v="7"/>
    <x v="7"/>
    <s v="2014"/>
  </r>
  <r>
    <x v="3"/>
    <x v="3"/>
    <x v="1"/>
    <x v="1"/>
    <x v="141"/>
    <n v="5"/>
    <x v="4"/>
    <n v="142250"/>
    <x v="68"/>
    <x v="144"/>
    <n v="136560"/>
    <x v="144"/>
    <d v="2014-12-01T00:00:00"/>
    <x v="2"/>
    <x v="2"/>
    <s v="2014"/>
  </r>
  <r>
    <x v="0"/>
    <x v="0"/>
    <x v="2"/>
    <x v="1"/>
    <x v="142"/>
    <n v="10"/>
    <x v="6"/>
    <n v="29757"/>
    <x v="104"/>
    <x v="145"/>
    <n v="21255"/>
    <x v="145"/>
    <d v="2014-01-01T00:00:00"/>
    <x v="0"/>
    <x v="0"/>
    <s v="2014"/>
  </r>
  <r>
    <x v="3"/>
    <x v="1"/>
    <x v="2"/>
    <x v="1"/>
    <x v="143"/>
    <n v="10"/>
    <x v="4"/>
    <n v="99375"/>
    <x v="105"/>
    <x v="146"/>
    <n v="95400"/>
    <x v="144"/>
    <d v="2014-03-01T00:00:00"/>
    <x v="3"/>
    <x v="3"/>
    <s v="2014"/>
  </r>
  <r>
    <x v="4"/>
    <x v="1"/>
    <x v="2"/>
    <x v="1"/>
    <x v="144"/>
    <n v="10"/>
    <x v="5"/>
    <n v="424350"/>
    <x v="106"/>
    <x v="147"/>
    <n v="353625"/>
    <x v="146"/>
    <d v="2014-04-01T00:00:00"/>
    <x v="10"/>
    <x v="10"/>
    <s v="2014"/>
  </r>
  <r>
    <x v="4"/>
    <x v="4"/>
    <x v="2"/>
    <x v="1"/>
    <x v="145"/>
    <n v="10"/>
    <x v="5"/>
    <n v="875400"/>
    <x v="107"/>
    <x v="148"/>
    <n v="729500"/>
    <x v="147"/>
    <d v="2014-05-01T00:00:00"/>
    <x v="11"/>
    <x v="11"/>
    <s v="2014"/>
  </r>
  <r>
    <x v="0"/>
    <x v="4"/>
    <x v="2"/>
    <x v="1"/>
    <x v="146"/>
    <n v="10"/>
    <x v="2"/>
    <n v="1207500"/>
    <x v="108"/>
    <x v="149"/>
    <n v="897000"/>
    <x v="148"/>
    <d v="2014-07-01T00:00:00"/>
    <x v="4"/>
    <x v="4"/>
    <s v="2014"/>
  </r>
  <r>
    <x v="3"/>
    <x v="2"/>
    <x v="2"/>
    <x v="1"/>
    <x v="147"/>
    <n v="10"/>
    <x v="4"/>
    <n v="373500"/>
    <x v="109"/>
    <x v="150"/>
    <n v="358560"/>
    <x v="144"/>
    <d v="2014-07-01T00:00:00"/>
    <x v="4"/>
    <x v="4"/>
    <s v="2014"/>
  </r>
  <r>
    <x v="1"/>
    <x v="0"/>
    <x v="2"/>
    <x v="1"/>
    <x v="148"/>
    <n v="10"/>
    <x v="1"/>
    <n v="3270"/>
    <x v="110"/>
    <x v="151"/>
    <n v="2180"/>
    <x v="149"/>
    <d v="2014-09-01T00:00:00"/>
    <x v="6"/>
    <x v="6"/>
    <s v="2014"/>
  </r>
  <r>
    <x v="0"/>
    <x v="0"/>
    <x v="2"/>
    <x v="1"/>
    <x v="149"/>
    <n v="10"/>
    <x v="0"/>
    <n v="41480"/>
    <x v="111"/>
    <x v="152"/>
    <n v="20740"/>
    <x v="150"/>
    <d v="2014-09-01T00:00:00"/>
    <x v="6"/>
    <x v="6"/>
    <s v="2014"/>
  </r>
  <r>
    <x v="0"/>
    <x v="4"/>
    <x v="2"/>
    <x v="1"/>
    <x v="150"/>
    <n v="10"/>
    <x v="0"/>
    <n v="21120"/>
    <x v="112"/>
    <x v="153"/>
    <n v="10560"/>
    <x v="151"/>
    <d v="2014-09-01T00:00:00"/>
    <x v="6"/>
    <x v="6"/>
    <s v="2014"/>
  </r>
  <r>
    <x v="1"/>
    <x v="4"/>
    <x v="2"/>
    <x v="1"/>
    <x v="151"/>
    <n v="10"/>
    <x v="1"/>
    <n v="10065"/>
    <x v="113"/>
    <x v="154"/>
    <n v="6710"/>
    <x v="152"/>
    <d v="2013-10-01T00:00:00"/>
    <x v="7"/>
    <x v="7"/>
    <s v="2013"/>
  </r>
  <r>
    <x v="1"/>
    <x v="3"/>
    <x v="2"/>
    <x v="1"/>
    <x v="62"/>
    <n v="10"/>
    <x v="1"/>
    <n v="22710"/>
    <x v="114"/>
    <x v="155"/>
    <n v="15140"/>
    <x v="153"/>
    <d v="2013-10-01T00:00:00"/>
    <x v="7"/>
    <x v="7"/>
    <s v="2013"/>
  </r>
  <r>
    <x v="0"/>
    <x v="4"/>
    <x v="2"/>
    <x v="1"/>
    <x v="138"/>
    <n v="10"/>
    <x v="2"/>
    <n v="95900"/>
    <x v="101"/>
    <x v="141"/>
    <n v="71240"/>
    <x v="141"/>
    <d v="2014-12-01T00:00:00"/>
    <x v="2"/>
    <x v="2"/>
    <s v="2014"/>
  </r>
  <r>
    <x v="3"/>
    <x v="3"/>
    <x v="2"/>
    <x v="1"/>
    <x v="141"/>
    <n v="10"/>
    <x v="4"/>
    <n v="142250"/>
    <x v="68"/>
    <x v="144"/>
    <n v="136560"/>
    <x v="144"/>
    <d v="2014-12-01T00:00:00"/>
    <x v="2"/>
    <x v="2"/>
    <s v="2014"/>
  </r>
  <r>
    <x v="2"/>
    <x v="4"/>
    <x v="3"/>
    <x v="1"/>
    <x v="152"/>
    <n v="120"/>
    <x v="3"/>
    <n v="17580"/>
    <x v="115"/>
    <x v="156"/>
    <n v="4395"/>
    <x v="154"/>
    <d v="2014-03-01T00:00:00"/>
    <x v="3"/>
    <x v="3"/>
    <s v="2014"/>
  </r>
  <r>
    <x v="0"/>
    <x v="0"/>
    <x v="3"/>
    <x v="1"/>
    <x v="153"/>
    <n v="120"/>
    <x v="0"/>
    <n v="52920"/>
    <x v="116"/>
    <x v="157"/>
    <n v="26460"/>
    <x v="155"/>
    <d v="2013-09-01T00:00:00"/>
    <x v="6"/>
    <x v="6"/>
    <s v="2013"/>
  </r>
  <r>
    <x v="0"/>
    <x v="2"/>
    <x v="3"/>
    <x v="1"/>
    <x v="154"/>
    <n v="120"/>
    <x v="2"/>
    <n v="761950"/>
    <x v="117"/>
    <x v="158"/>
    <n v="566020"/>
    <x v="156"/>
    <d v="2014-10-01T00:00:00"/>
    <x v="7"/>
    <x v="7"/>
    <s v="2014"/>
  </r>
  <r>
    <x v="2"/>
    <x v="2"/>
    <x v="4"/>
    <x v="1"/>
    <x v="155"/>
    <n v="250"/>
    <x v="3"/>
    <n v="10392"/>
    <x v="118"/>
    <x v="159"/>
    <n v="2598"/>
    <x v="157"/>
    <d v="2014-05-01T00:00:00"/>
    <x v="11"/>
    <x v="11"/>
    <s v="2014"/>
  </r>
  <r>
    <x v="0"/>
    <x v="4"/>
    <x v="4"/>
    <x v="1"/>
    <x v="156"/>
    <n v="250"/>
    <x v="2"/>
    <n v="122150"/>
    <x v="119"/>
    <x v="160"/>
    <n v="90740"/>
    <x v="158"/>
    <d v="2013-09-01T00:00:00"/>
    <x v="6"/>
    <x v="6"/>
    <s v="2013"/>
  </r>
  <r>
    <x v="0"/>
    <x v="2"/>
    <x v="4"/>
    <x v="1"/>
    <x v="154"/>
    <n v="250"/>
    <x v="2"/>
    <n v="761950"/>
    <x v="117"/>
    <x v="158"/>
    <n v="566020"/>
    <x v="156"/>
    <d v="2014-10-01T00:00:00"/>
    <x v="7"/>
    <x v="7"/>
    <s v="2014"/>
  </r>
  <r>
    <x v="1"/>
    <x v="3"/>
    <x v="4"/>
    <x v="1"/>
    <x v="62"/>
    <n v="250"/>
    <x v="1"/>
    <n v="22710"/>
    <x v="114"/>
    <x v="155"/>
    <n v="15140"/>
    <x v="153"/>
    <d v="2013-10-01T00:00:00"/>
    <x v="7"/>
    <x v="7"/>
    <s v="2013"/>
  </r>
  <r>
    <x v="0"/>
    <x v="3"/>
    <x v="5"/>
    <x v="1"/>
    <x v="157"/>
    <n v="260"/>
    <x v="2"/>
    <n v="652750"/>
    <x v="120"/>
    <x v="161"/>
    <n v="484900"/>
    <x v="159"/>
    <d v="2014-02-01T00:00:00"/>
    <x v="8"/>
    <x v="8"/>
    <s v="2014"/>
  </r>
  <r>
    <x v="3"/>
    <x v="3"/>
    <x v="5"/>
    <x v="1"/>
    <x v="158"/>
    <n v="260"/>
    <x v="4"/>
    <n v="134250"/>
    <x v="121"/>
    <x v="162"/>
    <n v="128880"/>
    <x v="144"/>
    <d v="2014-04-01T00:00:00"/>
    <x v="10"/>
    <x v="10"/>
    <s v="2014"/>
  </r>
  <r>
    <x v="0"/>
    <x v="1"/>
    <x v="5"/>
    <x v="1"/>
    <x v="159"/>
    <n v="260"/>
    <x v="2"/>
    <n v="667450"/>
    <x v="122"/>
    <x v="163"/>
    <n v="495820"/>
    <x v="160"/>
    <d v="2014-09-01T00:00:00"/>
    <x v="6"/>
    <x v="6"/>
    <s v="2014"/>
  </r>
  <r>
    <x v="1"/>
    <x v="4"/>
    <x v="5"/>
    <x v="1"/>
    <x v="151"/>
    <n v="260"/>
    <x v="1"/>
    <n v="10065"/>
    <x v="113"/>
    <x v="154"/>
    <n v="6710"/>
    <x v="152"/>
    <d v="2013-10-01T00:00:00"/>
    <x v="7"/>
    <x v="7"/>
    <s v="2013"/>
  </r>
  <r>
    <x v="0"/>
    <x v="0"/>
    <x v="5"/>
    <x v="1"/>
    <x v="160"/>
    <n v="260"/>
    <x v="2"/>
    <n v="622300"/>
    <x v="123"/>
    <x v="164"/>
    <n v="462280"/>
    <x v="161"/>
    <d v="2013-12-01T00:00:00"/>
    <x v="2"/>
    <x v="2"/>
    <s v="2013"/>
  </r>
  <r>
    <x v="0"/>
    <x v="1"/>
    <x v="1"/>
    <x v="2"/>
    <x v="161"/>
    <n v="5"/>
    <x v="6"/>
    <n v="8113"/>
    <x v="124"/>
    <x v="165"/>
    <n v="5795"/>
    <x v="162"/>
    <d v="2013-10-01T00:00:00"/>
    <x v="7"/>
    <x v="7"/>
    <s v="2013"/>
  </r>
  <r>
    <x v="0"/>
    <x v="1"/>
    <x v="2"/>
    <x v="2"/>
    <x v="162"/>
    <n v="10"/>
    <x v="6"/>
    <n v="9604"/>
    <x v="125"/>
    <x v="166"/>
    <n v="6860"/>
    <x v="163"/>
    <d v="2014-01-01T00:00:00"/>
    <x v="0"/>
    <x v="0"/>
    <s v="2014"/>
  </r>
  <r>
    <x v="0"/>
    <x v="0"/>
    <x v="2"/>
    <x v="2"/>
    <x v="163"/>
    <n v="10"/>
    <x v="6"/>
    <n v="16443"/>
    <x v="126"/>
    <x v="167"/>
    <n v="11745"/>
    <x v="164"/>
    <d v="2013-09-01T00:00:00"/>
    <x v="6"/>
    <x v="6"/>
    <s v="2013"/>
  </r>
  <r>
    <x v="0"/>
    <x v="3"/>
    <x v="2"/>
    <x v="2"/>
    <x v="164"/>
    <n v="10"/>
    <x v="6"/>
    <n v="18823"/>
    <x v="127"/>
    <x v="168"/>
    <n v="13445"/>
    <x v="165"/>
    <d v="2014-10-01T00:00:00"/>
    <x v="7"/>
    <x v="7"/>
    <s v="2014"/>
  </r>
  <r>
    <x v="2"/>
    <x v="0"/>
    <x v="2"/>
    <x v="2"/>
    <x v="165"/>
    <n v="10"/>
    <x v="3"/>
    <n v="29172"/>
    <x v="128"/>
    <x v="169"/>
    <n v="7293"/>
    <x v="166"/>
    <d v="2014-12-01T00:00:00"/>
    <x v="2"/>
    <x v="2"/>
    <s v="2014"/>
  </r>
  <r>
    <x v="2"/>
    <x v="0"/>
    <x v="3"/>
    <x v="2"/>
    <x v="165"/>
    <n v="120"/>
    <x v="3"/>
    <n v="29172"/>
    <x v="128"/>
    <x v="169"/>
    <n v="7293"/>
    <x v="166"/>
    <d v="2014-12-01T00:00:00"/>
    <x v="2"/>
    <x v="2"/>
    <s v="2014"/>
  </r>
  <r>
    <x v="0"/>
    <x v="3"/>
    <x v="4"/>
    <x v="2"/>
    <x v="164"/>
    <n v="250"/>
    <x v="6"/>
    <n v="18823"/>
    <x v="127"/>
    <x v="168"/>
    <n v="13445"/>
    <x v="165"/>
    <d v="2014-10-01T00:00:00"/>
    <x v="7"/>
    <x v="7"/>
    <s v="2014"/>
  </r>
  <r>
    <x v="0"/>
    <x v="3"/>
    <x v="5"/>
    <x v="2"/>
    <x v="166"/>
    <n v="260"/>
    <x v="6"/>
    <n v="11781"/>
    <x v="129"/>
    <x v="170"/>
    <n v="8415"/>
    <x v="167"/>
    <d v="2014-07-01T00:00:00"/>
    <x v="4"/>
    <x v="4"/>
    <s v="2014"/>
  </r>
  <r>
    <x v="2"/>
    <x v="3"/>
    <x v="5"/>
    <x v="2"/>
    <x v="167"/>
    <n v="260"/>
    <x v="3"/>
    <n v="13476"/>
    <x v="130"/>
    <x v="171"/>
    <n v="3369"/>
    <x v="168"/>
    <d v="2014-08-01T00:00:00"/>
    <x v="5"/>
    <x v="5"/>
    <s v="2014"/>
  </r>
  <r>
    <x v="0"/>
    <x v="1"/>
    <x v="5"/>
    <x v="2"/>
    <x v="161"/>
    <n v="260"/>
    <x v="6"/>
    <n v="8113"/>
    <x v="124"/>
    <x v="165"/>
    <n v="5795"/>
    <x v="162"/>
    <d v="2013-10-01T00:00:00"/>
    <x v="7"/>
    <x v="7"/>
    <s v="2013"/>
  </r>
  <r>
    <x v="2"/>
    <x v="2"/>
    <x v="0"/>
    <x v="2"/>
    <x v="157"/>
    <n v="3"/>
    <x v="3"/>
    <n v="22380"/>
    <x v="131"/>
    <x v="172"/>
    <n v="5595"/>
    <x v="169"/>
    <d v="2014-02-01T00:00:00"/>
    <x v="8"/>
    <x v="8"/>
    <s v="2014"/>
  </r>
  <r>
    <x v="2"/>
    <x v="1"/>
    <x v="0"/>
    <x v="2"/>
    <x v="168"/>
    <n v="3"/>
    <x v="3"/>
    <n v="13392"/>
    <x v="132"/>
    <x v="173"/>
    <n v="3348"/>
    <x v="170"/>
    <d v="2014-02-01T00:00:00"/>
    <x v="8"/>
    <x v="8"/>
    <s v="2014"/>
  </r>
  <r>
    <x v="0"/>
    <x v="2"/>
    <x v="0"/>
    <x v="2"/>
    <x v="169"/>
    <n v="3"/>
    <x v="0"/>
    <n v="31260"/>
    <x v="133"/>
    <x v="174"/>
    <n v="15630"/>
    <x v="171"/>
    <d v="2014-05-01T00:00:00"/>
    <x v="11"/>
    <x v="11"/>
    <s v="2014"/>
  </r>
  <r>
    <x v="4"/>
    <x v="4"/>
    <x v="0"/>
    <x v="2"/>
    <x v="170"/>
    <n v="3"/>
    <x v="5"/>
    <n v="297300"/>
    <x v="134"/>
    <x v="175"/>
    <n v="247750"/>
    <x v="172"/>
    <d v="2014-06-01T00:00:00"/>
    <x v="1"/>
    <x v="1"/>
    <s v="2014"/>
  </r>
  <r>
    <x v="0"/>
    <x v="1"/>
    <x v="0"/>
    <x v="2"/>
    <x v="171"/>
    <n v="3"/>
    <x v="6"/>
    <n v="7112"/>
    <x v="135"/>
    <x v="176"/>
    <n v="5080"/>
    <x v="173"/>
    <d v="2013-11-01T00:00:00"/>
    <x v="9"/>
    <x v="9"/>
    <s v="2013"/>
  </r>
  <r>
    <x v="1"/>
    <x v="3"/>
    <x v="0"/>
    <x v="2"/>
    <x v="172"/>
    <n v="3"/>
    <x v="1"/>
    <n v="41865"/>
    <x v="136"/>
    <x v="177"/>
    <n v="27910"/>
    <x v="174"/>
    <d v="2014-11-01T00:00:00"/>
    <x v="9"/>
    <x v="9"/>
    <s v="2014"/>
  </r>
  <r>
    <x v="0"/>
    <x v="4"/>
    <x v="0"/>
    <x v="2"/>
    <x v="173"/>
    <n v="3"/>
    <x v="6"/>
    <n v="3990"/>
    <x v="137"/>
    <x v="178"/>
    <n v="2850"/>
    <x v="175"/>
    <d v="2014-12-01T00:00:00"/>
    <x v="2"/>
    <x v="2"/>
    <s v="2014"/>
  </r>
  <r>
    <x v="0"/>
    <x v="2"/>
    <x v="0"/>
    <x v="2"/>
    <x v="174"/>
    <n v="3"/>
    <x v="6"/>
    <n v="17409"/>
    <x v="138"/>
    <x v="179"/>
    <n v="12435"/>
    <x v="176"/>
    <d v="2014-12-01T00:00:00"/>
    <x v="2"/>
    <x v="2"/>
    <s v="2014"/>
  </r>
  <r>
    <x v="0"/>
    <x v="2"/>
    <x v="1"/>
    <x v="2"/>
    <x v="175"/>
    <n v="5"/>
    <x v="2"/>
    <n v="484575"/>
    <x v="139"/>
    <x v="180"/>
    <n v="359970"/>
    <x v="177"/>
    <d v="2014-01-01T00:00:00"/>
    <x v="0"/>
    <x v="0"/>
    <s v="2014"/>
  </r>
  <r>
    <x v="3"/>
    <x v="4"/>
    <x v="1"/>
    <x v="2"/>
    <x v="176"/>
    <n v="5"/>
    <x v="4"/>
    <n v="453375"/>
    <x v="140"/>
    <x v="181"/>
    <n v="435240"/>
    <x v="178"/>
    <d v="2014-07-01T00:00:00"/>
    <x v="4"/>
    <x v="4"/>
    <s v="2014"/>
  </r>
  <r>
    <x v="0"/>
    <x v="3"/>
    <x v="1"/>
    <x v="2"/>
    <x v="177"/>
    <n v="5"/>
    <x v="2"/>
    <n v="252000"/>
    <x v="141"/>
    <x v="182"/>
    <n v="187200"/>
    <x v="179"/>
    <d v="2013-09-01T00:00:00"/>
    <x v="6"/>
    <x v="6"/>
    <s v="2013"/>
  </r>
  <r>
    <x v="2"/>
    <x v="1"/>
    <x v="1"/>
    <x v="2"/>
    <x v="178"/>
    <n v="5"/>
    <x v="3"/>
    <n v="28104"/>
    <x v="142"/>
    <x v="183"/>
    <n v="7026"/>
    <x v="180"/>
    <d v="2014-11-01T00:00:00"/>
    <x v="9"/>
    <x v="9"/>
    <s v="2014"/>
  </r>
  <r>
    <x v="4"/>
    <x v="3"/>
    <x v="1"/>
    <x v="2"/>
    <x v="179"/>
    <n v="5"/>
    <x v="5"/>
    <n v="330000"/>
    <x v="143"/>
    <x v="184"/>
    <n v="275000"/>
    <x v="181"/>
    <d v="2013-12-01T00:00:00"/>
    <x v="2"/>
    <x v="2"/>
    <s v="2013"/>
  </r>
  <r>
    <x v="0"/>
    <x v="2"/>
    <x v="2"/>
    <x v="2"/>
    <x v="180"/>
    <n v="10"/>
    <x v="0"/>
    <n v="26060"/>
    <x v="144"/>
    <x v="185"/>
    <n v="13030"/>
    <x v="182"/>
    <d v="2014-02-01T00:00:00"/>
    <x v="8"/>
    <x v="8"/>
    <s v="2014"/>
  </r>
  <r>
    <x v="3"/>
    <x v="4"/>
    <x v="2"/>
    <x v="2"/>
    <x v="181"/>
    <n v="10"/>
    <x v="4"/>
    <n v="374000"/>
    <x v="145"/>
    <x v="186"/>
    <n v="359040"/>
    <x v="183"/>
    <d v="2014-03-01T00:00:00"/>
    <x v="3"/>
    <x v="3"/>
    <s v="2014"/>
  </r>
  <r>
    <x v="3"/>
    <x v="2"/>
    <x v="2"/>
    <x v="2"/>
    <x v="182"/>
    <n v="10"/>
    <x v="4"/>
    <n v="298125"/>
    <x v="146"/>
    <x v="187"/>
    <n v="286200"/>
    <x v="184"/>
    <d v="2014-03-01T00:00:00"/>
    <x v="3"/>
    <x v="3"/>
    <s v="2014"/>
  </r>
  <r>
    <x v="4"/>
    <x v="3"/>
    <x v="2"/>
    <x v="2"/>
    <x v="183"/>
    <n v="10"/>
    <x v="5"/>
    <n v="482100"/>
    <x v="147"/>
    <x v="188"/>
    <n v="401750"/>
    <x v="185"/>
    <d v="2014-04-01T00:00:00"/>
    <x v="10"/>
    <x v="10"/>
    <s v="2014"/>
  </r>
  <r>
    <x v="0"/>
    <x v="4"/>
    <x v="2"/>
    <x v="2"/>
    <x v="184"/>
    <n v="10"/>
    <x v="6"/>
    <n v="16289"/>
    <x v="148"/>
    <x v="189"/>
    <n v="11635"/>
    <x v="186"/>
    <d v="2014-05-01T00:00:00"/>
    <x v="11"/>
    <x v="11"/>
    <s v="2014"/>
  </r>
  <r>
    <x v="4"/>
    <x v="4"/>
    <x v="2"/>
    <x v="2"/>
    <x v="170"/>
    <n v="10"/>
    <x v="5"/>
    <n v="297300"/>
    <x v="134"/>
    <x v="175"/>
    <n v="247750"/>
    <x v="172"/>
    <d v="2014-06-01T00:00:00"/>
    <x v="1"/>
    <x v="1"/>
    <s v="2014"/>
  </r>
  <r>
    <x v="0"/>
    <x v="4"/>
    <x v="2"/>
    <x v="2"/>
    <x v="185"/>
    <n v="10"/>
    <x v="2"/>
    <n v="210700"/>
    <x v="149"/>
    <x v="190"/>
    <n v="156520"/>
    <x v="187"/>
    <d v="2014-06-01T00:00:00"/>
    <x v="1"/>
    <x v="1"/>
    <s v="2014"/>
  </r>
  <r>
    <x v="1"/>
    <x v="2"/>
    <x v="2"/>
    <x v="2"/>
    <x v="186"/>
    <n v="10"/>
    <x v="1"/>
    <n v="39300"/>
    <x v="150"/>
    <x v="191"/>
    <n v="26200"/>
    <x v="188"/>
    <d v="2014-09-01T00:00:00"/>
    <x v="6"/>
    <x v="6"/>
    <s v="2014"/>
  </r>
  <r>
    <x v="0"/>
    <x v="0"/>
    <x v="2"/>
    <x v="2"/>
    <x v="187"/>
    <n v="10"/>
    <x v="2"/>
    <n v="429800"/>
    <x v="151"/>
    <x v="192"/>
    <n v="319280"/>
    <x v="189"/>
    <d v="2013-10-01T00:00:00"/>
    <x v="7"/>
    <x v="7"/>
    <s v="2013"/>
  </r>
  <r>
    <x v="0"/>
    <x v="0"/>
    <x v="2"/>
    <x v="2"/>
    <x v="188"/>
    <n v="10"/>
    <x v="0"/>
    <n v="27780"/>
    <x v="152"/>
    <x v="193"/>
    <n v="13890"/>
    <x v="190"/>
    <d v="2013-10-01T00:00:00"/>
    <x v="7"/>
    <x v="7"/>
    <s v="2013"/>
  </r>
  <r>
    <x v="3"/>
    <x v="4"/>
    <x v="2"/>
    <x v="2"/>
    <x v="189"/>
    <n v="10"/>
    <x v="4"/>
    <n v="107625"/>
    <x v="153"/>
    <x v="194"/>
    <n v="103320"/>
    <x v="191"/>
    <d v="2014-10-01T00:00:00"/>
    <x v="7"/>
    <x v="7"/>
    <s v="2014"/>
  </r>
  <r>
    <x v="3"/>
    <x v="2"/>
    <x v="2"/>
    <x v="2"/>
    <x v="190"/>
    <n v="10"/>
    <x v="4"/>
    <n v="88000"/>
    <x v="154"/>
    <x v="195"/>
    <n v="84480"/>
    <x v="192"/>
    <d v="2013-10-01T00:00:00"/>
    <x v="7"/>
    <x v="7"/>
    <s v="2013"/>
  </r>
  <r>
    <x v="0"/>
    <x v="0"/>
    <x v="2"/>
    <x v="2"/>
    <x v="191"/>
    <n v="10"/>
    <x v="0"/>
    <n v="36040"/>
    <x v="155"/>
    <x v="196"/>
    <n v="18020"/>
    <x v="193"/>
    <d v="2013-12-01T00:00:00"/>
    <x v="2"/>
    <x v="2"/>
    <s v="2013"/>
  </r>
  <r>
    <x v="0"/>
    <x v="4"/>
    <x v="2"/>
    <x v="2"/>
    <x v="192"/>
    <n v="10"/>
    <x v="0"/>
    <n v="53260"/>
    <x v="156"/>
    <x v="197"/>
    <n v="26630"/>
    <x v="194"/>
    <d v="2014-12-01T00:00:00"/>
    <x v="2"/>
    <x v="2"/>
    <s v="2014"/>
  </r>
  <r>
    <x v="0"/>
    <x v="2"/>
    <x v="2"/>
    <x v="2"/>
    <x v="193"/>
    <n v="10"/>
    <x v="6"/>
    <n v="14952"/>
    <x v="157"/>
    <x v="198"/>
    <n v="10680"/>
    <x v="195"/>
    <d v="2013-12-01T00:00:00"/>
    <x v="2"/>
    <x v="2"/>
    <s v="2013"/>
  </r>
  <r>
    <x v="1"/>
    <x v="1"/>
    <x v="2"/>
    <x v="2"/>
    <x v="194"/>
    <n v="10"/>
    <x v="1"/>
    <n v="31740"/>
    <x v="158"/>
    <x v="199"/>
    <n v="21160"/>
    <x v="196"/>
    <d v="2013-12-01T00:00:00"/>
    <x v="2"/>
    <x v="2"/>
    <s v="2013"/>
  </r>
  <r>
    <x v="1"/>
    <x v="4"/>
    <x v="3"/>
    <x v="2"/>
    <x v="195"/>
    <n v="120"/>
    <x v="1"/>
    <n v="8325"/>
    <x v="159"/>
    <x v="200"/>
    <n v="5550"/>
    <x v="197"/>
    <d v="2014-01-01T00:00:00"/>
    <x v="0"/>
    <x v="0"/>
    <s v="2014"/>
  </r>
  <r>
    <x v="1"/>
    <x v="3"/>
    <x v="3"/>
    <x v="2"/>
    <x v="196"/>
    <n v="120"/>
    <x v="1"/>
    <n v="42915"/>
    <x v="160"/>
    <x v="201"/>
    <n v="28610"/>
    <x v="198"/>
    <d v="2014-01-01T00:00:00"/>
    <x v="0"/>
    <x v="0"/>
    <s v="2014"/>
  </r>
  <r>
    <x v="3"/>
    <x v="1"/>
    <x v="3"/>
    <x v="2"/>
    <x v="197"/>
    <n v="120"/>
    <x v="4"/>
    <n v="100875"/>
    <x v="161"/>
    <x v="202"/>
    <n v="96840"/>
    <x v="199"/>
    <d v="2014-02-01T00:00:00"/>
    <x v="8"/>
    <x v="8"/>
    <s v="2014"/>
  </r>
  <r>
    <x v="0"/>
    <x v="4"/>
    <x v="3"/>
    <x v="2"/>
    <x v="185"/>
    <n v="120"/>
    <x v="2"/>
    <n v="210700"/>
    <x v="149"/>
    <x v="190"/>
    <n v="156520"/>
    <x v="187"/>
    <d v="2014-06-01T00:00:00"/>
    <x v="1"/>
    <x v="1"/>
    <s v="2014"/>
  </r>
  <r>
    <x v="0"/>
    <x v="4"/>
    <x v="3"/>
    <x v="2"/>
    <x v="198"/>
    <n v="120"/>
    <x v="0"/>
    <n v="56640"/>
    <x v="162"/>
    <x v="203"/>
    <n v="28320"/>
    <x v="200"/>
    <d v="2014-08-01T00:00:00"/>
    <x v="5"/>
    <x v="5"/>
    <s v="2014"/>
  </r>
  <r>
    <x v="0"/>
    <x v="2"/>
    <x v="3"/>
    <x v="2"/>
    <x v="199"/>
    <n v="120"/>
    <x v="0"/>
    <n v="31580"/>
    <x v="163"/>
    <x v="204"/>
    <n v="15790"/>
    <x v="201"/>
    <d v="2014-08-01T00:00:00"/>
    <x v="5"/>
    <x v="5"/>
    <s v="2014"/>
  </r>
  <r>
    <x v="3"/>
    <x v="4"/>
    <x v="3"/>
    <x v="2"/>
    <x v="189"/>
    <n v="120"/>
    <x v="4"/>
    <n v="107625"/>
    <x v="153"/>
    <x v="194"/>
    <n v="103320"/>
    <x v="191"/>
    <d v="2014-10-01T00:00:00"/>
    <x v="7"/>
    <x v="7"/>
    <s v="2014"/>
  </r>
  <r>
    <x v="3"/>
    <x v="2"/>
    <x v="3"/>
    <x v="2"/>
    <x v="190"/>
    <n v="120"/>
    <x v="4"/>
    <n v="88000"/>
    <x v="154"/>
    <x v="195"/>
    <n v="84480"/>
    <x v="192"/>
    <d v="2013-10-01T00:00:00"/>
    <x v="7"/>
    <x v="7"/>
    <s v="2013"/>
  </r>
  <r>
    <x v="0"/>
    <x v="2"/>
    <x v="3"/>
    <x v="2"/>
    <x v="200"/>
    <n v="120"/>
    <x v="0"/>
    <n v="20660"/>
    <x v="164"/>
    <x v="205"/>
    <n v="10330"/>
    <x v="202"/>
    <d v="2013-12-01T00:00:00"/>
    <x v="2"/>
    <x v="2"/>
    <s v="2013"/>
  </r>
  <r>
    <x v="4"/>
    <x v="1"/>
    <x v="3"/>
    <x v="2"/>
    <x v="201"/>
    <n v="120"/>
    <x v="5"/>
    <n v="375000"/>
    <x v="165"/>
    <x v="206"/>
    <n v="312500"/>
    <x v="203"/>
    <d v="2014-12-01T00:00:00"/>
    <x v="2"/>
    <x v="2"/>
    <s v="2014"/>
  </r>
  <r>
    <x v="0"/>
    <x v="0"/>
    <x v="4"/>
    <x v="2"/>
    <x v="188"/>
    <n v="250"/>
    <x v="0"/>
    <n v="27780"/>
    <x v="152"/>
    <x v="193"/>
    <n v="13890"/>
    <x v="190"/>
    <d v="2013-10-01T00:00:00"/>
    <x v="7"/>
    <x v="7"/>
    <s v="2013"/>
  </r>
  <r>
    <x v="0"/>
    <x v="4"/>
    <x v="4"/>
    <x v="2"/>
    <x v="202"/>
    <n v="250"/>
    <x v="0"/>
    <n v="25300"/>
    <x v="166"/>
    <x v="207"/>
    <n v="12650"/>
    <x v="204"/>
    <d v="2013-11-01T00:00:00"/>
    <x v="9"/>
    <x v="9"/>
    <s v="2013"/>
  </r>
  <r>
    <x v="0"/>
    <x v="1"/>
    <x v="4"/>
    <x v="2"/>
    <x v="203"/>
    <n v="250"/>
    <x v="0"/>
    <n v="45940"/>
    <x v="167"/>
    <x v="208"/>
    <n v="22970"/>
    <x v="205"/>
    <d v="2013-11-01T00:00:00"/>
    <x v="9"/>
    <x v="9"/>
    <s v="2013"/>
  </r>
  <r>
    <x v="0"/>
    <x v="4"/>
    <x v="4"/>
    <x v="2"/>
    <x v="192"/>
    <n v="250"/>
    <x v="0"/>
    <n v="53260"/>
    <x v="156"/>
    <x v="197"/>
    <n v="26630"/>
    <x v="194"/>
    <d v="2014-12-01T00:00:00"/>
    <x v="2"/>
    <x v="2"/>
    <s v="2014"/>
  </r>
  <r>
    <x v="0"/>
    <x v="4"/>
    <x v="4"/>
    <x v="2"/>
    <x v="173"/>
    <n v="250"/>
    <x v="6"/>
    <n v="3990"/>
    <x v="137"/>
    <x v="178"/>
    <n v="2850"/>
    <x v="175"/>
    <d v="2014-12-01T00:00:00"/>
    <x v="2"/>
    <x v="2"/>
    <s v="2014"/>
  </r>
  <r>
    <x v="0"/>
    <x v="2"/>
    <x v="4"/>
    <x v="2"/>
    <x v="174"/>
    <n v="250"/>
    <x v="6"/>
    <n v="17409"/>
    <x v="138"/>
    <x v="179"/>
    <n v="12435"/>
    <x v="176"/>
    <d v="2014-12-01T00:00:00"/>
    <x v="2"/>
    <x v="2"/>
    <s v="2014"/>
  </r>
  <r>
    <x v="0"/>
    <x v="1"/>
    <x v="5"/>
    <x v="2"/>
    <x v="204"/>
    <n v="260"/>
    <x v="2"/>
    <n v="472500"/>
    <x v="168"/>
    <x v="209"/>
    <n v="351000"/>
    <x v="206"/>
    <d v="2014-02-01T00:00:00"/>
    <x v="8"/>
    <x v="8"/>
    <s v="2014"/>
  </r>
  <r>
    <x v="0"/>
    <x v="0"/>
    <x v="5"/>
    <x v="2"/>
    <x v="205"/>
    <n v="260"/>
    <x v="2"/>
    <n v="193200"/>
    <x v="169"/>
    <x v="210"/>
    <n v="143520"/>
    <x v="207"/>
    <d v="2014-08-01T00:00:00"/>
    <x v="5"/>
    <x v="5"/>
    <s v="2014"/>
  </r>
  <r>
    <x v="0"/>
    <x v="0"/>
    <x v="5"/>
    <x v="2"/>
    <x v="187"/>
    <n v="260"/>
    <x v="2"/>
    <n v="429800"/>
    <x v="151"/>
    <x v="192"/>
    <n v="319280"/>
    <x v="189"/>
    <d v="2013-10-01T00:00:00"/>
    <x v="7"/>
    <x v="7"/>
    <s v="2013"/>
  </r>
  <r>
    <x v="4"/>
    <x v="1"/>
    <x v="5"/>
    <x v="2"/>
    <x v="201"/>
    <n v="260"/>
    <x v="5"/>
    <n v="375000"/>
    <x v="165"/>
    <x v="206"/>
    <n v="312500"/>
    <x v="203"/>
    <d v="2014-12-01T00:00:00"/>
    <x v="2"/>
    <x v="2"/>
    <s v="2014"/>
  </r>
  <r>
    <x v="1"/>
    <x v="2"/>
    <x v="2"/>
    <x v="2"/>
    <x v="206"/>
    <n v="10"/>
    <x v="1"/>
    <n v="57015"/>
    <x v="170"/>
    <x v="211"/>
    <n v="38010"/>
    <x v="208"/>
    <d v="2014-04-01T00:00:00"/>
    <x v="10"/>
    <x v="10"/>
    <s v="2014"/>
  </r>
  <r>
    <x v="0"/>
    <x v="4"/>
    <x v="0"/>
    <x v="2"/>
    <x v="207"/>
    <n v="3"/>
    <x v="0"/>
    <n v="22350"/>
    <x v="171"/>
    <x v="212"/>
    <n v="11175"/>
    <x v="209"/>
    <d v="2014-01-01T00:00:00"/>
    <x v="0"/>
    <x v="0"/>
    <s v="2014"/>
  </r>
  <r>
    <x v="1"/>
    <x v="0"/>
    <x v="0"/>
    <x v="2"/>
    <x v="126"/>
    <n v="3"/>
    <x v="1"/>
    <n v="42660"/>
    <x v="172"/>
    <x v="213"/>
    <n v="28440"/>
    <x v="210"/>
    <d v="2014-06-01T00:00:00"/>
    <x v="1"/>
    <x v="1"/>
    <s v="2014"/>
  </r>
  <r>
    <x v="2"/>
    <x v="3"/>
    <x v="0"/>
    <x v="2"/>
    <x v="208"/>
    <n v="3"/>
    <x v="3"/>
    <n v="6744"/>
    <x v="173"/>
    <x v="214"/>
    <n v="1686"/>
    <x v="211"/>
    <d v="2014-09-01T00:00:00"/>
    <x v="6"/>
    <x v="6"/>
    <s v="2014"/>
  </r>
  <r>
    <x v="2"/>
    <x v="0"/>
    <x v="0"/>
    <x v="2"/>
    <x v="209"/>
    <n v="3"/>
    <x v="3"/>
    <n v="27588"/>
    <x v="174"/>
    <x v="215"/>
    <n v="6897"/>
    <x v="212"/>
    <d v="2013-10-01T00:00:00"/>
    <x v="7"/>
    <x v="7"/>
    <s v="2013"/>
  </r>
  <r>
    <x v="1"/>
    <x v="4"/>
    <x v="0"/>
    <x v="2"/>
    <x v="210"/>
    <n v="3"/>
    <x v="1"/>
    <n v="30450"/>
    <x v="175"/>
    <x v="216"/>
    <n v="20300"/>
    <x v="213"/>
    <d v="2014-11-01T00:00:00"/>
    <x v="9"/>
    <x v="9"/>
    <s v="2014"/>
  </r>
  <r>
    <x v="0"/>
    <x v="4"/>
    <x v="0"/>
    <x v="2"/>
    <x v="73"/>
    <n v="3"/>
    <x v="6"/>
    <n v="1841"/>
    <x v="176"/>
    <x v="217"/>
    <n v="1315"/>
    <x v="214"/>
    <d v="2013-11-01T00:00:00"/>
    <x v="9"/>
    <x v="9"/>
    <s v="2013"/>
  </r>
  <r>
    <x v="3"/>
    <x v="1"/>
    <x v="0"/>
    <x v="2"/>
    <x v="211"/>
    <n v="3"/>
    <x v="4"/>
    <n v="110875"/>
    <x v="83"/>
    <x v="218"/>
    <n v="106440"/>
    <x v="215"/>
    <d v="2013-12-01T00:00:00"/>
    <x v="2"/>
    <x v="2"/>
    <s v="2013"/>
  </r>
  <r>
    <x v="0"/>
    <x v="3"/>
    <x v="1"/>
    <x v="2"/>
    <x v="212"/>
    <n v="5"/>
    <x v="2"/>
    <n v="343000"/>
    <x v="177"/>
    <x v="219"/>
    <n v="254800"/>
    <x v="216"/>
    <d v="2014-04-01T00:00:00"/>
    <x v="10"/>
    <x v="10"/>
    <s v="2014"/>
  </r>
  <r>
    <x v="0"/>
    <x v="1"/>
    <x v="1"/>
    <x v="2"/>
    <x v="213"/>
    <n v="5"/>
    <x v="2"/>
    <n v="511000"/>
    <x v="178"/>
    <x v="220"/>
    <n v="379600"/>
    <x v="217"/>
    <d v="2014-05-01T00:00:00"/>
    <x v="11"/>
    <x v="11"/>
    <s v="2014"/>
  </r>
  <r>
    <x v="0"/>
    <x v="2"/>
    <x v="1"/>
    <x v="2"/>
    <x v="214"/>
    <n v="5"/>
    <x v="6"/>
    <n v="9821"/>
    <x v="179"/>
    <x v="221"/>
    <n v="7015"/>
    <x v="218"/>
    <d v="2013-10-01T00:00:00"/>
    <x v="7"/>
    <x v="7"/>
    <s v="2013"/>
  </r>
  <r>
    <x v="2"/>
    <x v="4"/>
    <x v="1"/>
    <x v="2"/>
    <x v="215"/>
    <n v="5"/>
    <x v="3"/>
    <n v="32676"/>
    <x v="180"/>
    <x v="222"/>
    <n v="8169"/>
    <x v="219"/>
    <d v="2014-11-01T00:00:00"/>
    <x v="9"/>
    <x v="9"/>
    <s v="2014"/>
  </r>
  <r>
    <x v="0"/>
    <x v="2"/>
    <x v="2"/>
    <x v="2"/>
    <x v="216"/>
    <n v="10"/>
    <x v="2"/>
    <n v="523600"/>
    <x v="181"/>
    <x v="223"/>
    <n v="388960"/>
    <x v="220"/>
    <d v="2014-06-01T00:00:00"/>
    <x v="1"/>
    <x v="1"/>
    <s v="2014"/>
  </r>
  <r>
    <x v="2"/>
    <x v="0"/>
    <x v="2"/>
    <x v="2"/>
    <x v="209"/>
    <n v="10"/>
    <x v="3"/>
    <n v="27588"/>
    <x v="174"/>
    <x v="215"/>
    <n v="6897"/>
    <x v="212"/>
    <d v="2013-10-01T00:00:00"/>
    <x v="7"/>
    <x v="7"/>
    <s v="2013"/>
  </r>
  <r>
    <x v="0"/>
    <x v="4"/>
    <x v="2"/>
    <x v="2"/>
    <x v="64"/>
    <n v="10"/>
    <x v="2"/>
    <n v="254450"/>
    <x v="182"/>
    <x v="224"/>
    <n v="189020"/>
    <x v="221"/>
    <d v="2013-10-01T00:00:00"/>
    <x v="7"/>
    <x v="7"/>
    <s v="2013"/>
  </r>
  <r>
    <x v="3"/>
    <x v="0"/>
    <x v="3"/>
    <x v="2"/>
    <x v="217"/>
    <n v="120"/>
    <x v="4"/>
    <n v="119000"/>
    <x v="183"/>
    <x v="225"/>
    <n v="114240"/>
    <x v="222"/>
    <d v="2014-02-01T00:00:00"/>
    <x v="8"/>
    <x v="8"/>
    <s v="2014"/>
  </r>
  <r>
    <x v="3"/>
    <x v="4"/>
    <x v="3"/>
    <x v="2"/>
    <x v="218"/>
    <n v="120"/>
    <x v="4"/>
    <n v="344375"/>
    <x v="184"/>
    <x v="226"/>
    <n v="330600"/>
    <x v="223"/>
    <d v="2014-02-01T00:00:00"/>
    <x v="8"/>
    <x v="8"/>
    <s v="2014"/>
  </r>
  <r>
    <x v="1"/>
    <x v="1"/>
    <x v="3"/>
    <x v="2"/>
    <x v="219"/>
    <n v="120"/>
    <x v="1"/>
    <n v="22950"/>
    <x v="185"/>
    <x v="227"/>
    <n v="15300"/>
    <x v="224"/>
    <d v="2014-05-01T00:00:00"/>
    <x v="11"/>
    <x v="11"/>
    <s v="2014"/>
  </r>
  <r>
    <x v="0"/>
    <x v="2"/>
    <x v="3"/>
    <x v="2"/>
    <x v="216"/>
    <n v="120"/>
    <x v="2"/>
    <n v="523600"/>
    <x v="181"/>
    <x v="223"/>
    <n v="388960"/>
    <x v="220"/>
    <d v="2014-06-01T00:00:00"/>
    <x v="1"/>
    <x v="1"/>
    <s v="2014"/>
  </r>
  <r>
    <x v="0"/>
    <x v="3"/>
    <x v="3"/>
    <x v="2"/>
    <x v="220"/>
    <n v="120"/>
    <x v="6"/>
    <n v="10486"/>
    <x v="186"/>
    <x v="228"/>
    <n v="7490"/>
    <x v="225"/>
    <d v="2014-06-01T00:00:00"/>
    <x v="1"/>
    <x v="1"/>
    <s v="2014"/>
  </r>
  <r>
    <x v="4"/>
    <x v="2"/>
    <x v="3"/>
    <x v="2"/>
    <x v="221"/>
    <n v="120"/>
    <x v="5"/>
    <n v="366300"/>
    <x v="187"/>
    <x v="229"/>
    <n v="305250"/>
    <x v="226"/>
    <d v="2013-10-01T00:00:00"/>
    <x v="7"/>
    <x v="7"/>
    <s v="2013"/>
  </r>
  <r>
    <x v="0"/>
    <x v="2"/>
    <x v="3"/>
    <x v="2"/>
    <x v="222"/>
    <n v="120"/>
    <x v="2"/>
    <n v="726600"/>
    <x v="188"/>
    <x v="230"/>
    <n v="539760"/>
    <x v="227"/>
    <d v="2013-10-01T00:00:00"/>
    <x v="7"/>
    <x v="7"/>
    <s v="2013"/>
  </r>
  <r>
    <x v="1"/>
    <x v="0"/>
    <x v="4"/>
    <x v="2"/>
    <x v="126"/>
    <n v="250"/>
    <x v="1"/>
    <n v="42660"/>
    <x v="172"/>
    <x v="213"/>
    <n v="28440"/>
    <x v="210"/>
    <d v="2014-06-01T00:00:00"/>
    <x v="1"/>
    <x v="1"/>
    <s v="2014"/>
  </r>
  <r>
    <x v="0"/>
    <x v="3"/>
    <x v="4"/>
    <x v="2"/>
    <x v="220"/>
    <n v="250"/>
    <x v="6"/>
    <n v="10486"/>
    <x v="186"/>
    <x v="228"/>
    <n v="7490"/>
    <x v="225"/>
    <d v="2014-06-01T00:00:00"/>
    <x v="1"/>
    <x v="1"/>
    <s v="2014"/>
  </r>
  <r>
    <x v="4"/>
    <x v="2"/>
    <x v="4"/>
    <x v="2"/>
    <x v="221"/>
    <n v="250"/>
    <x v="5"/>
    <n v="366300"/>
    <x v="187"/>
    <x v="229"/>
    <n v="305250"/>
    <x v="226"/>
    <d v="2013-10-01T00:00:00"/>
    <x v="7"/>
    <x v="7"/>
    <s v="2013"/>
  </r>
  <r>
    <x v="0"/>
    <x v="3"/>
    <x v="4"/>
    <x v="2"/>
    <x v="167"/>
    <n v="250"/>
    <x v="0"/>
    <n v="22460"/>
    <x v="189"/>
    <x v="231"/>
    <n v="11230"/>
    <x v="228"/>
    <d v="2013-11-01T00:00:00"/>
    <x v="9"/>
    <x v="9"/>
    <s v="2013"/>
  </r>
  <r>
    <x v="4"/>
    <x v="0"/>
    <x v="4"/>
    <x v="2"/>
    <x v="223"/>
    <n v="250"/>
    <x v="5"/>
    <n v="730800"/>
    <x v="190"/>
    <x v="232"/>
    <n v="609000"/>
    <x v="229"/>
    <d v="2013-12-01T00:00:00"/>
    <x v="2"/>
    <x v="2"/>
    <s v="2013"/>
  </r>
  <r>
    <x v="3"/>
    <x v="2"/>
    <x v="5"/>
    <x v="2"/>
    <x v="224"/>
    <n v="260"/>
    <x v="4"/>
    <n v="248437.5"/>
    <x v="146"/>
    <x v="233"/>
    <n v="238500"/>
    <x v="230"/>
    <d v="2014-01-01T00:00:00"/>
    <x v="0"/>
    <x v="0"/>
    <s v="2014"/>
  </r>
  <r>
    <x v="0"/>
    <x v="3"/>
    <x v="5"/>
    <x v="2"/>
    <x v="225"/>
    <n v="260"/>
    <x v="2"/>
    <n v="587650"/>
    <x v="191"/>
    <x v="234"/>
    <n v="436540"/>
    <x v="231"/>
    <d v="2014-09-01T00:00:00"/>
    <x v="6"/>
    <x v="6"/>
    <s v="2014"/>
  </r>
  <r>
    <x v="0"/>
    <x v="4"/>
    <x v="5"/>
    <x v="2"/>
    <x v="64"/>
    <n v="260"/>
    <x v="2"/>
    <n v="254450"/>
    <x v="182"/>
    <x v="224"/>
    <n v="189020"/>
    <x v="221"/>
    <d v="2013-10-01T00:00:00"/>
    <x v="7"/>
    <x v="7"/>
    <s v="2013"/>
  </r>
  <r>
    <x v="0"/>
    <x v="2"/>
    <x v="5"/>
    <x v="2"/>
    <x v="214"/>
    <n v="260"/>
    <x v="6"/>
    <n v="9821"/>
    <x v="179"/>
    <x v="221"/>
    <n v="7015"/>
    <x v="218"/>
    <d v="2013-10-01T00:00:00"/>
    <x v="7"/>
    <x v="7"/>
    <s v="2013"/>
  </r>
  <r>
    <x v="0"/>
    <x v="2"/>
    <x v="5"/>
    <x v="2"/>
    <x v="222"/>
    <n v="260"/>
    <x v="2"/>
    <n v="726600"/>
    <x v="188"/>
    <x v="230"/>
    <n v="539760"/>
    <x v="227"/>
    <d v="2013-10-01T00:00:00"/>
    <x v="7"/>
    <x v="7"/>
    <s v="2013"/>
  </r>
  <r>
    <x v="0"/>
    <x v="2"/>
    <x v="1"/>
    <x v="2"/>
    <x v="226"/>
    <n v="5"/>
    <x v="0"/>
    <n v="35140"/>
    <x v="192"/>
    <x v="235"/>
    <n v="17570"/>
    <x v="232"/>
    <d v="2013-10-01T00:00:00"/>
    <x v="7"/>
    <x v="7"/>
    <s v="2013"/>
  </r>
  <r>
    <x v="1"/>
    <x v="4"/>
    <x v="2"/>
    <x v="2"/>
    <x v="227"/>
    <n v="10"/>
    <x v="1"/>
    <n v="32970"/>
    <x v="193"/>
    <x v="236"/>
    <n v="21980"/>
    <x v="233"/>
    <d v="2014-08-01T00:00:00"/>
    <x v="5"/>
    <x v="5"/>
    <s v="2014"/>
  </r>
  <r>
    <x v="1"/>
    <x v="1"/>
    <x v="2"/>
    <x v="2"/>
    <x v="228"/>
    <n v="10"/>
    <x v="1"/>
    <n v="26145"/>
    <x v="194"/>
    <x v="237"/>
    <n v="17430"/>
    <x v="234"/>
    <d v="2014-08-01T00:00:00"/>
    <x v="5"/>
    <x v="5"/>
    <s v="2014"/>
  </r>
  <r>
    <x v="1"/>
    <x v="4"/>
    <x v="2"/>
    <x v="2"/>
    <x v="229"/>
    <n v="10"/>
    <x v="1"/>
    <n v="17295"/>
    <x v="195"/>
    <x v="238"/>
    <n v="11530"/>
    <x v="235"/>
    <d v="2014-10-01T00:00:00"/>
    <x v="7"/>
    <x v="7"/>
    <s v="2014"/>
  </r>
  <r>
    <x v="0"/>
    <x v="2"/>
    <x v="2"/>
    <x v="2"/>
    <x v="226"/>
    <n v="10"/>
    <x v="0"/>
    <n v="35140"/>
    <x v="192"/>
    <x v="235"/>
    <n v="17570"/>
    <x v="232"/>
    <d v="2013-10-01T00:00:00"/>
    <x v="7"/>
    <x v="7"/>
    <s v="2013"/>
  </r>
  <r>
    <x v="0"/>
    <x v="1"/>
    <x v="3"/>
    <x v="2"/>
    <x v="230"/>
    <n v="120"/>
    <x v="0"/>
    <n v="20020"/>
    <x v="196"/>
    <x v="239"/>
    <n v="10010"/>
    <x v="236"/>
    <d v="2014-08-01T00:00:00"/>
    <x v="5"/>
    <x v="5"/>
    <s v="2014"/>
  </r>
  <r>
    <x v="0"/>
    <x v="3"/>
    <x v="3"/>
    <x v="2"/>
    <x v="231"/>
    <n v="120"/>
    <x v="6"/>
    <n v="9331"/>
    <x v="197"/>
    <x v="240"/>
    <n v="6665"/>
    <x v="237"/>
    <d v="2014-11-01T00:00:00"/>
    <x v="9"/>
    <x v="9"/>
    <s v="2014"/>
  </r>
  <r>
    <x v="1"/>
    <x v="4"/>
    <x v="4"/>
    <x v="2"/>
    <x v="229"/>
    <n v="250"/>
    <x v="1"/>
    <n v="17295"/>
    <x v="195"/>
    <x v="238"/>
    <n v="11530"/>
    <x v="235"/>
    <d v="2014-10-01T00:00:00"/>
    <x v="7"/>
    <x v="7"/>
    <s v="2014"/>
  </r>
  <r>
    <x v="2"/>
    <x v="3"/>
    <x v="0"/>
    <x v="2"/>
    <x v="64"/>
    <n v="3"/>
    <x v="3"/>
    <n v="8724"/>
    <x v="198"/>
    <x v="241"/>
    <n v="2181"/>
    <x v="238"/>
    <d v="2014-02-01T00:00:00"/>
    <x v="8"/>
    <x v="8"/>
    <s v="2014"/>
  </r>
  <r>
    <x v="2"/>
    <x v="0"/>
    <x v="0"/>
    <x v="2"/>
    <x v="232"/>
    <n v="3"/>
    <x v="3"/>
    <n v="22608"/>
    <x v="199"/>
    <x v="242"/>
    <n v="5652"/>
    <x v="239"/>
    <d v="2014-08-01T00:00:00"/>
    <x v="5"/>
    <x v="5"/>
    <s v="2014"/>
  </r>
  <r>
    <x v="0"/>
    <x v="3"/>
    <x v="0"/>
    <x v="2"/>
    <x v="233"/>
    <n v="3"/>
    <x v="0"/>
    <n v="36680"/>
    <x v="200"/>
    <x v="243"/>
    <n v="18340"/>
    <x v="240"/>
    <d v="2013-09-01T00:00:00"/>
    <x v="6"/>
    <x v="6"/>
    <s v="2013"/>
  </r>
  <r>
    <x v="2"/>
    <x v="3"/>
    <x v="1"/>
    <x v="2"/>
    <x v="234"/>
    <n v="5"/>
    <x v="3"/>
    <n v="28080"/>
    <x v="201"/>
    <x v="244"/>
    <n v="7020"/>
    <x v="241"/>
    <d v="2014-01-01T00:00:00"/>
    <x v="0"/>
    <x v="0"/>
    <s v="2014"/>
  </r>
  <r>
    <x v="2"/>
    <x v="2"/>
    <x v="1"/>
    <x v="2"/>
    <x v="178"/>
    <n v="5"/>
    <x v="3"/>
    <n v="28104"/>
    <x v="202"/>
    <x v="245"/>
    <n v="7026"/>
    <x v="242"/>
    <d v="2014-11-01T00:00:00"/>
    <x v="9"/>
    <x v="9"/>
    <s v="2014"/>
  </r>
  <r>
    <x v="0"/>
    <x v="2"/>
    <x v="2"/>
    <x v="2"/>
    <x v="235"/>
    <n v="10"/>
    <x v="6"/>
    <n v="7217"/>
    <x v="203"/>
    <x v="246"/>
    <n v="5155"/>
    <x v="243"/>
    <d v="2013-09-01T00:00:00"/>
    <x v="6"/>
    <x v="6"/>
    <s v="2013"/>
  </r>
  <r>
    <x v="1"/>
    <x v="0"/>
    <x v="3"/>
    <x v="2"/>
    <x v="236"/>
    <n v="120"/>
    <x v="1"/>
    <n v="18930"/>
    <x v="204"/>
    <x v="247"/>
    <n v="12620"/>
    <x v="244"/>
    <d v="2014-05-01T00:00:00"/>
    <x v="11"/>
    <x v="11"/>
    <s v="2014"/>
  </r>
  <r>
    <x v="0"/>
    <x v="0"/>
    <x v="3"/>
    <x v="2"/>
    <x v="237"/>
    <n v="120"/>
    <x v="6"/>
    <n v="7945"/>
    <x v="205"/>
    <x v="248"/>
    <n v="5675"/>
    <x v="245"/>
    <d v="2014-06-01T00:00:00"/>
    <x v="1"/>
    <x v="1"/>
    <s v="2014"/>
  </r>
  <r>
    <x v="0"/>
    <x v="4"/>
    <x v="3"/>
    <x v="2"/>
    <x v="238"/>
    <n v="120"/>
    <x v="6"/>
    <n v="3829"/>
    <x v="206"/>
    <x v="249"/>
    <n v="2735"/>
    <x v="246"/>
    <d v="2014-11-01T00:00:00"/>
    <x v="9"/>
    <x v="9"/>
    <s v="2014"/>
  </r>
  <r>
    <x v="0"/>
    <x v="0"/>
    <x v="3"/>
    <x v="2"/>
    <x v="239"/>
    <n v="120"/>
    <x v="6"/>
    <n v="11074"/>
    <x v="207"/>
    <x v="250"/>
    <n v="7910"/>
    <x v="247"/>
    <d v="2014-12-01T00:00:00"/>
    <x v="2"/>
    <x v="2"/>
    <s v="2014"/>
  </r>
  <r>
    <x v="2"/>
    <x v="2"/>
    <x v="4"/>
    <x v="2"/>
    <x v="240"/>
    <n v="250"/>
    <x v="3"/>
    <n v="20862"/>
    <x v="208"/>
    <x v="251"/>
    <n v="5215.5"/>
    <x v="248"/>
    <d v="2014-04-01T00:00:00"/>
    <x v="10"/>
    <x v="10"/>
    <s v="2014"/>
  </r>
  <r>
    <x v="2"/>
    <x v="1"/>
    <x v="4"/>
    <x v="2"/>
    <x v="241"/>
    <n v="250"/>
    <x v="3"/>
    <n v="26580"/>
    <x v="209"/>
    <x v="252"/>
    <n v="6645"/>
    <x v="249"/>
    <d v="2013-09-01T00:00:00"/>
    <x v="6"/>
    <x v="6"/>
    <s v="2013"/>
  </r>
  <r>
    <x v="0"/>
    <x v="0"/>
    <x v="4"/>
    <x v="2"/>
    <x v="239"/>
    <n v="250"/>
    <x v="6"/>
    <n v="11074"/>
    <x v="207"/>
    <x v="250"/>
    <n v="7910"/>
    <x v="247"/>
    <d v="2014-12-01T00:00:00"/>
    <x v="2"/>
    <x v="2"/>
    <s v="2014"/>
  </r>
  <r>
    <x v="0"/>
    <x v="0"/>
    <x v="5"/>
    <x v="2"/>
    <x v="237"/>
    <n v="260"/>
    <x v="6"/>
    <n v="7945"/>
    <x v="205"/>
    <x v="248"/>
    <n v="5675"/>
    <x v="245"/>
    <d v="2014-06-01T00:00:00"/>
    <x v="1"/>
    <x v="1"/>
    <s v="2014"/>
  </r>
  <r>
    <x v="0"/>
    <x v="4"/>
    <x v="0"/>
    <x v="2"/>
    <x v="242"/>
    <n v="3"/>
    <x v="2"/>
    <n v="616350"/>
    <x v="210"/>
    <x v="253"/>
    <n v="457860"/>
    <x v="250"/>
    <d v="2014-03-01T00:00:00"/>
    <x v="3"/>
    <x v="3"/>
    <s v="2014"/>
  </r>
  <r>
    <x v="4"/>
    <x v="2"/>
    <x v="0"/>
    <x v="2"/>
    <x v="243"/>
    <n v="3"/>
    <x v="5"/>
    <n v="134400"/>
    <x v="211"/>
    <x v="254"/>
    <n v="112000"/>
    <x v="251"/>
    <d v="2014-06-01T00:00:00"/>
    <x v="1"/>
    <x v="1"/>
    <s v="2014"/>
  </r>
  <r>
    <x v="4"/>
    <x v="2"/>
    <x v="0"/>
    <x v="2"/>
    <x v="244"/>
    <n v="3"/>
    <x v="5"/>
    <n v="654300"/>
    <x v="212"/>
    <x v="255"/>
    <n v="545250"/>
    <x v="252"/>
    <d v="2014-10-01T00:00:00"/>
    <x v="7"/>
    <x v="7"/>
    <s v="2014"/>
  </r>
  <r>
    <x v="0"/>
    <x v="2"/>
    <x v="1"/>
    <x v="2"/>
    <x v="245"/>
    <n v="5"/>
    <x v="0"/>
    <n v="39520"/>
    <x v="213"/>
    <x v="256"/>
    <n v="19760"/>
    <x v="253"/>
    <d v="2014-10-01T00:00:00"/>
    <x v="7"/>
    <x v="7"/>
    <s v="2014"/>
  </r>
  <r>
    <x v="4"/>
    <x v="2"/>
    <x v="1"/>
    <x v="2"/>
    <x v="244"/>
    <n v="5"/>
    <x v="5"/>
    <n v="654300"/>
    <x v="212"/>
    <x v="255"/>
    <n v="545250"/>
    <x v="252"/>
    <d v="2014-10-01T00:00:00"/>
    <x v="7"/>
    <x v="7"/>
    <s v="2014"/>
  </r>
  <r>
    <x v="3"/>
    <x v="1"/>
    <x v="1"/>
    <x v="2"/>
    <x v="246"/>
    <n v="5"/>
    <x v="4"/>
    <n v="312500"/>
    <x v="214"/>
    <x v="257"/>
    <n v="300000"/>
    <x v="254"/>
    <d v="2013-11-01T00:00:00"/>
    <x v="9"/>
    <x v="9"/>
    <s v="2013"/>
  </r>
  <r>
    <x v="4"/>
    <x v="0"/>
    <x v="2"/>
    <x v="2"/>
    <x v="247"/>
    <n v="10"/>
    <x v="5"/>
    <n v="510600"/>
    <x v="215"/>
    <x v="258"/>
    <n v="425500"/>
    <x v="255"/>
    <d v="2014-05-01T00:00:00"/>
    <x v="11"/>
    <x v="11"/>
    <s v="2014"/>
  </r>
  <r>
    <x v="4"/>
    <x v="2"/>
    <x v="2"/>
    <x v="2"/>
    <x v="243"/>
    <n v="10"/>
    <x v="5"/>
    <n v="134400"/>
    <x v="211"/>
    <x v="254"/>
    <n v="112000"/>
    <x v="251"/>
    <d v="2014-06-01T00:00:00"/>
    <x v="1"/>
    <x v="1"/>
    <s v="2014"/>
  </r>
  <r>
    <x v="3"/>
    <x v="1"/>
    <x v="2"/>
    <x v="2"/>
    <x v="248"/>
    <n v="10"/>
    <x v="4"/>
    <n v="439125"/>
    <x v="216"/>
    <x v="259"/>
    <n v="421560"/>
    <x v="256"/>
    <d v="2014-07-01T00:00:00"/>
    <x v="4"/>
    <x v="4"/>
    <s v="2014"/>
  </r>
  <r>
    <x v="1"/>
    <x v="2"/>
    <x v="2"/>
    <x v="2"/>
    <x v="249"/>
    <n v="10"/>
    <x v="1"/>
    <n v="31515"/>
    <x v="217"/>
    <x v="260"/>
    <n v="21010"/>
    <x v="257"/>
    <d v="2014-08-01T00:00:00"/>
    <x v="5"/>
    <x v="5"/>
    <s v="2014"/>
  </r>
  <r>
    <x v="1"/>
    <x v="4"/>
    <x v="2"/>
    <x v="2"/>
    <x v="250"/>
    <n v="10"/>
    <x v="1"/>
    <n v="43965"/>
    <x v="218"/>
    <x v="261"/>
    <n v="29310"/>
    <x v="258"/>
    <d v="2013-09-01T00:00:00"/>
    <x v="6"/>
    <x v="6"/>
    <s v="2013"/>
  </r>
  <r>
    <x v="0"/>
    <x v="2"/>
    <x v="2"/>
    <x v="2"/>
    <x v="251"/>
    <n v="10"/>
    <x v="0"/>
    <n v="30700"/>
    <x v="219"/>
    <x v="262"/>
    <n v="15350"/>
    <x v="259"/>
    <d v="2014-09-01T00:00:00"/>
    <x v="6"/>
    <x v="6"/>
    <s v="2014"/>
  </r>
  <r>
    <x v="4"/>
    <x v="1"/>
    <x v="2"/>
    <x v="2"/>
    <x v="167"/>
    <n v="10"/>
    <x v="5"/>
    <n v="336900"/>
    <x v="220"/>
    <x v="263"/>
    <n v="280750"/>
    <x v="260"/>
    <d v="2013-09-01T00:00:00"/>
    <x v="6"/>
    <x v="6"/>
    <s v="2013"/>
  </r>
  <r>
    <x v="4"/>
    <x v="0"/>
    <x v="2"/>
    <x v="2"/>
    <x v="252"/>
    <n v="10"/>
    <x v="5"/>
    <n v="421200"/>
    <x v="221"/>
    <x v="264"/>
    <n v="351000"/>
    <x v="261"/>
    <d v="2013-11-01T00:00:00"/>
    <x v="9"/>
    <x v="9"/>
    <s v="2013"/>
  </r>
  <r>
    <x v="2"/>
    <x v="3"/>
    <x v="2"/>
    <x v="2"/>
    <x v="253"/>
    <n v="10"/>
    <x v="3"/>
    <n v="33156"/>
    <x v="222"/>
    <x v="265"/>
    <n v="8289"/>
    <x v="262"/>
    <d v="2013-11-01T00:00:00"/>
    <x v="9"/>
    <x v="9"/>
    <s v="2013"/>
  </r>
  <r>
    <x v="0"/>
    <x v="1"/>
    <x v="2"/>
    <x v="2"/>
    <x v="254"/>
    <n v="10"/>
    <x v="6"/>
    <n v="14875"/>
    <x v="223"/>
    <x v="266"/>
    <n v="10625"/>
    <x v="263"/>
    <d v="2013-12-01T00:00:00"/>
    <x v="2"/>
    <x v="2"/>
    <s v="2013"/>
  </r>
  <r>
    <x v="4"/>
    <x v="2"/>
    <x v="3"/>
    <x v="2"/>
    <x v="255"/>
    <n v="120"/>
    <x v="5"/>
    <n v="497700"/>
    <x v="224"/>
    <x v="267"/>
    <n v="414750"/>
    <x v="264"/>
    <d v="2014-07-01T00:00:00"/>
    <x v="4"/>
    <x v="4"/>
    <s v="2014"/>
  </r>
  <r>
    <x v="0"/>
    <x v="3"/>
    <x v="3"/>
    <x v="2"/>
    <x v="256"/>
    <n v="120"/>
    <x v="0"/>
    <n v="12180"/>
    <x v="225"/>
    <x v="268"/>
    <n v="6090"/>
    <x v="265"/>
    <d v="2014-08-01T00:00:00"/>
    <x v="5"/>
    <x v="5"/>
    <s v="2014"/>
  </r>
  <r>
    <x v="3"/>
    <x v="1"/>
    <x v="3"/>
    <x v="2"/>
    <x v="257"/>
    <n v="120"/>
    <x v="4"/>
    <n v="260875"/>
    <x v="226"/>
    <x v="269"/>
    <n v="250440"/>
    <x v="266"/>
    <d v="2014-09-01T00:00:00"/>
    <x v="6"/>
    <x v="6"/>
    <s v="2014"/>
  </r>
  <r>
    <x v="0"/>
    <x v="2"/>
    <x v="3"/>
    <x v="2"/>
    <x v="245"/>
    <n v="120"/>
    <x v="0"/>
    <n v="39520"/>
    <x v="213"/>
    <x v="256"/>
    <n v="19760"/>
    <x v="253"/>
    <d v="2014-10-01T00:00:00"/>
    <x v="7"/>
    <x v="7"/>
    <s v="2014"/>
  </r>
  <r>
    <x v="0"/>
    <x v="4"/>
    <x v="3"/>
    <x v="2"/>
    <x v="258"/>
    <n v="120"/>
    <x v="0"/>
    <n v="28420"/>
    <x v="227"/>
    <x v="270"/>
    <n v="14210"/>
    <x v="267"/>
    <d v="2013-12-01T00:00:00"/>
    <x v="2"/>
    <x v="2"/>
    <s v="2013"/>
  </r>
  <r>
    <x v="4"/>
    <x v="4"/>
    <x v="3"/>
    <x v="2"/>
    <x v="162"/>
    <n v="120"/>
    <x v="5"/>
    <n v="411600"/>
    <x v="228"/>
    <x v="271"/>
    <n v="343000"/>
    <x v="268"/>
    <d v="2014-12-01T00:00:00"/>
    <x v="2"/>
    <x v="2"/>
    <s v="2014"/>
  </r>
  <r>
    <x v="0"/>
    <x v="1"/>
    <x v="3"/>
    <x v="2"/>
    <x v="259"/>
    <n v="120"/>
    <x v="0"/>
    <n v="11760"/>
    <x v="229"/>
    <x v="272"/>
    <n v="5880"/>
    <x v="269"/>
    <d v="2013-12-01T00:00:00"/>
    <x v="2"/>
    <x v="2"/>
    <s v="2013"/>
  </r>
  <r>
    <x v="2"/>
    <x v="0"/>
    <x v="4"/>
    <x v="2"/>
    <x v="260"/>
    <n v="250"/>
    <x v="3"/>
    <n v="38934"/>
    <x v="230"/>
    <x v="273"/>
    <n v="9733.5"/>
    <x v="270"/>
    <d v="2014-01-01T00:00:00"/>
    <x v="0"/>
    <x v="0"/>
    <s v="2014"/>
  </r>
  <r>
    <x v="4"/>
    <x v="2"/>
    <x v="4"/>
    <x v="2"/>
    <x v="261"/>
    <n v="250"/>
    <x v="5"/>
    <n v="287700"/>
    <x v="62"/>
    <x v="274"/>
    <n v="239750"/>
    <x v="271"/>
    <d v="2014-02-01T00:00:00"/>
    <x v="8"/>
    <x v="8"/>
    <s v="2014"/>
  </r>
  <r>
    <x v="4"/>
    <x v="3"/>
    <x v="4"/>
    <x v="2"/>
    <x v="262"/>
    <n v="250"/>
    <x v="5"/>
    <n v="824100"/>
    <x v="231"/>
    <x v="275"/>
    <n v="686750"/>
    <x v="272"/>
    <d v="2014-02-01T00:00:00"/>
    <x v="8"/>
    <x v="8"/>
    <s v="2014"/>
  </r>
  <r>
    <x v="3"/>
    <x v="0"/>
    <x v="5"/>
    <x v="2"/>
    <x v="263"/>
    <n v="260"/>
    <x v="4"/>
    <n v="205625"/>
    <x v="232"/>
    <x v="276"/>
    <n v="197400"/>
    <x v="273"/>
    <d v="2014-05-01T00:00:00"/>
    <x v="11"/>
    <x v="11"/>
    <s v="2014"/>
  </r>
  <r>
    <x v="0"/>
    <x v="2"/>
    <x v="5"/>
    <x v="2"/>
    <x v="264"/>
    <n v="260"/>
    <x v="2"/>
    <n v="1006600"/>
    <x v="233"/>
    <x v="277"/>
    <n v="747760"/>
    <x v="274"/>
    <d v="2014-09-01T00:00:00"/>
    <x v="6"/>
    <x v="6"/>
    <s v="2014"/>
  </r>
  <r>
    <x v="3"/>
    <x v="1"/>
    <x v="5"/>
    <x v="2"/>
    <x v="265"/>
    <n v="260"/>
    <x v="4"/>
    <n v="124250"/>
    <x v="234"/>
    <x v="278"/>
    <n v="119280"/>
    <x v="275"/>
    <d v="2013-09-01T00:00:00"/>
    <x v="6"/>
    <x v="6"/>
    <s v="2013"/>
  </r>
  <r>
    <x v="0"/>
    <x v="0"/>
    <x v="5"/>
    <x v="2"/>
    <x v="266"/>
    <n v="260"/>
    <x v="0"/>
    <n v="22360"/>
    <x v="235"/>
    <x v="279"/>
    <n v="11180"/>
    <x v="276"/>
    <d v="2014-11-01T00:00:00"/>
    <x v="9"/>
    <x v="9"/>
    <s v="2014"/>
  </r>
  <r>
    <x v="4"/>
    <x v="4"/>
    <x v="5"/>
    <x v="2"/>
    <x v="162"/>
    <n v="260"/>
    <x v="5"/>
    <n v="411600"/>
    <x v="228"/>
    <x v="271"/>
    <n v="343000"/>
    <x v="268"/>
    <d v="2014-12-01T00:00:00"/>
    <x v="2"/>
    <x v="2"/>
    <s v="2014"/>
  </r>
  <r>
    <x v="0"/>
    <x v="0"/>
    <x v="1"/>
    <x v="2"/>
    <x v="267"/>
    <n v="5"/>
    <x v="6"/>
    <n v="3416"/>
    <x v="236"/>
    <x v="280"/>
    <n v="2440"/>
    <x v="277"/>
    <d v="2014-02-01T00:00:00"/>
    <x v="8"/>
    <x v="8"/>
    <s v="2014"/>
  </r>
  <r>
    <x v="0"/>
    <x v="4"/>
    <x v="1"/>
    <x v="2"/>
    <x v="268"/>
    <n v="5"/>
    <x v="0"/>
    <n v="25640"/>
    <x v="237"/>
    <x v="281"/>
    <n v="12820"/>
    <x v="278"/>
    <d v="2014-06-01T00:00:00"/>
    <x v="1"/>
    <x v="1"/>
    <s v="2014"/>
  </r>
  <r>
    <x v="0"/>
    <x v="0"/>
    <x v="2"/>
    <x v="2"/>
    <x v="269"/>
    <n v="10"/>
    <x v="6"/>
    <n v="1799"/>
    <x v="238"/>
    <x v="282"/>
    <n v="1285"/>
    <x v="279"/>
    <d v="2014-05-01T00:00:00"/>
    <x v="11"/>
    <x v="11"/>
    <s v="2014"/>
  </r>
  <r>
    <x v="0"/>
    <x v="4"/>
    <x v="5"/>
    <x v="2"/>
    <x v="268"/>
    <n v="260"/>
    <x v="0"/>
    <n v="25640"/>
    <x v="237"/>
    <x v="281"/>
    <n v="12820"/>
    <x v="278"/>
    <d v="2014-06-01T00:00:00"/>
    <x v="1"/>
    <x v="1"/>
    <s v="2014"/>
  </r>
  <r>
    <x v="3"/>
    <x v="3"/>
    <x v="0"/>
    <x v="2"/>
    <x v="270"/>
    <n v="3"/>
    <x v="4"/>
    <n v="192500"/>
    <x v="239"/>
    <x v="283"/>
    <n v="184800"/>
    <x v="280"/>
    <d v="2014-08-01T00:00:00"/>
    <x v="5"/>
    <x v="5"/>
    <s v="2014"/>
  </r>
  <r>
    <x v="1"/>
    <x v="2"/>
    <x v="0"/>
    <x v="2"/>
    <x v="271"/>
    <n v="3"/>
    <x v="1"/>
    <n v="7350"/>
    <x v="240"/>
    <x v="284"/>
    <n v="4900"/>
    <x v="281"/>
    <d v="2014-11-01T00:00:00"/>
    <x v="9"/>
    <x v="9"/>
    <s v="2014"/>
  </r>
  <r>
    <x v="0"/>
    <x v="3"/>
    <x v="0"/>
    <x v="2"/>
    <x v="272"/>
    <n v="3"/>
    <x v="2"/>
    <n v="476700"/>
    <x v="241"/>
    <x v="285"/>
    <n v="354120"/>
    <x v="282"/>
    <d v="2014-12-01T00:00:00"/>
    <x v="2"/>
    <x v="2"/>
    <s v="2014"/>
  </r>
  <r>
    <x v="1"/>
    <x v="2"/>
    <x v="1"/>
    <x v="2"/>
    <x v="273"/>
    <n v="5"/>
    <x v="1"/>
    <n v="37515"/>
    <x v="242"/>
    <x v="286"/>
    <n v="25010"/>
    <x v="283"/>
    <d v="2014-03-01T00:00:00"/>
    <x v="3"/>
    <x v="3"/>
    <s v="2014"/>
  </r>
  <r>
    <x v="0"/>
    <x v="0"/>
    <x v="1"/>
    <x v="2"/>
    <x v="274"/>
    <n v="5"/>
    <x v="0"/>
    <n v="14160"/>
    <x v="243"/>
    <x v="287"/>
    <n v="7080"/>
    <x v="284"/>
    <d v="2014-06-01T00:00:00"/>
    <x v="1"/>
    <x v="1"/>
    <s v="2014"/>
  </r>
  <r>
    <x v="0"/>
    <x v="1"/>
    <x v="1"/>
    <x v="2"/>
    <x v="275"/>
    <n v="5"/>
    <x v="0"/>
    <n v="12900"/>
    <x v="244"/>
    <x v="288"/>
    <n v="6450"/>
    <x v="285"/>
    <d v="2014-07-01T00:00:00"/>
    <x v="4"/>
    <x v="4"/>
    <s v="2014"/>
  </r>
  <r>
    <x v="4"/>
    <x v="2"/>
    <x v="1"/>
    <x v="2"/>
    <x v="276"/>
    <n v="5"/>
    <x v="5"/>
    <n v="468600"/>
    <x v="245"/>
    <x v="289"/>
    <n v="390500"/>
    <x v="286"/>
    <d v="2014-08-01T00:00:00"/>
    <x v="5"/>
    <x v="5"/>
    <s v="2014"/>
  </r>
  <r>
    <x v="4"/>
    <x v="0"/>
    <x v="1"/>
    <x v="2"/>
    <x v="277"/>
    <n v="5"/>
    <x v="5"/>
    <n v="384900"/>
    <x v="246"/>
    <x v="290"/>
    <n v="320750"/>
    <x v="287"/>
    <d v="2013-09-01T00:00:00"/>
    <x v="6"/>
    <x v="6"/>
    <s v="2013"/>
  </r>
  <r>
    <x v="1"/>
    <x v="1"/>
    <x v="1"/>
    <x v="2"/>
    <x v="278"/>
    <n v="5"/>
    <x v="1"/>
    <n v="10665"/>
    <x v="247"/>
    <x v="291"/>
    <n v="7110"/>
    <x v="288"/>
    <d v="2014-12-01T00:00:00"/>
    <x v="2"/>
    <x v="2"/>
    <s v="2014"/>
  </r>
  <r>
    <x v="3"/>
    <x v="3"/>
    <x v="2"/>
    <x v="2"/>
    <x v="279"/>
    <n v="10"/>
    <x v="4"/>
    <n v="139250"/>
    <x v="248"/>
    <x v="292"/>
    <n v="133680"/>
    <x v="289"/>
    <d v="2014-03-01T00:00:00"/>
    <x v="3"/>
    <x v="3"/>
    <s v="2014"/>
  </r>
  <r>
    <x v="0"/>
    <x v="1"/>
    <x v="2"/>
    <x v="2"/>
    <x v="280"/>
    <n v="10"/>
    <x v="6"/>
    <n v="8813"/>
    <x v="249"/>
    <x v="293"/>
    <n v="6295"/>
    <x v="290"/>
    <d v="2014-04-01T00:00:00"/>
    <x v="10"/>
    <x v="10"/>
    <s v="2014"/>
  </r>
  <r>
    <x v="0"/>
    <x v="1"/>
    <x v="2"/>
    <x v="2"/>
    <x v="281"/>
    <n v="10"/>
    <x v="6"/>
    <n v="7665"/>
    <x v="250"/>
    <x v="294"/>
    <n v="5475"/>
    <x v="291"/>
    <d v="2014-05-01T00:00:00"/>
    <x v="11"/>
    <x v="11"/>
    <s v="2014"/>
  </r>
  <r>
    <x v="0"/>
    <x v="1"/>
    <x v="2"/>
    <x v="2"/>
    <x v="282"/>
    <n v="10"/>
    <x v="0"/>
    <n v="27320"/>
    <x v="251"/>
    <x v="295"/>
    <n v="13660"/>
    <x v="292"/>
    <d v="2014-06-01T00:00:00"/>
    <x v="1"/>
    <x v="1"/>
    <s v="2014"/>
  </r>
  <r>
    <x v="4"/>
    <x v="3"/>
    <x v="2"/>
    <x v="2"/>
    <x v="283"/>
    <n v="10"/>
    <x v="5"/>
    <n v="738000"/>
    <x v="252"/>
    <x v="296"/>
    <n v="615000"/>
    <x v="293"/>
    <d v="2014-06-01T00:00:00"/>
    <x v="1"/>
    <x v="1"/>
    <s v="2014"/>
  </r>
  <r>
    <x v="0"/>
    <x v="4"/>
    <x v="2"/>
    <x v="2"/>
    <x v="284"/>
    <n v="10"/>
    <x v="6"/>
    <n v="4746"/>
    <x v="253"/>
    <x v="297"/>
    <n v="3390"/>
    <x v="294"/>
    <d v="2014-08-01T00:00:00"/>
    <x v="5"/>
    <x v="5"/>
    <s v="2014"/>
  </r>
  <r>
    <x v="0"/>
    <x v="1"/>
    <x v="2"/>
    <x v="2"/>
    <x v="285"/>
    <n v="10"/>
    <x v="6"/>
    <n v="11186"/>
    <x v="254"/>
    <x v="298"/>
    <n v="7990"/>
    <x v="295"/>
    <d v="2014-08-01T00:00:00"/>
    <x v="5"/>
    <x v="5"/>
    <s v="2014"/>
  </r>
  <r>
    <x v="0"/>
    <x v="1"/>
    <x v="2"/>
    <x v="2"/>
    <x v="286"/>
    <n v="10"/>
    <x v="6"/>
    <n v="16863"/>
    <x v="255"/>
    <x v="299"/>
    <n v="12045"/>
    <x v="296"/>
    <d v="2013-09-01T00:00:00"/>
    <x v="6"/>
    <x v="6"/>
    <s v="2013"/>
  </r>
  <r>
    <x v="0"/>
    <x v="1"/>
    <x v="2"/>
    <x v="2"/>
    <x v="287"/>
    <n v="10"/>
    <x v="0"/>
    <n v="38680"/>
    <x v="256"/>
    <x v="300"/>
    <n v="19340"/>
    <x v="297"/>
    <d v="2014-09-01T00:00:00"/>
    <x v="6"/>
    <x v="6"/>
    <s v="2014"/>
  </r>
  <r>
    <x v="0"/>
    <x v="3"/>
    <x v="2"/>
    <x v="2"/>
    <x v="288"/>
    <n v="10"/>
    <x v="0"/>
    <n v="59860"/>
    <x v="257"/>
    <x v="301"/>
    <n v="29930"/>
    <x v="298"/>
    <d v="2014-09-01T00:00:00"/>
    <x v="6"/>
    <x v="6"/>
    <s v="2014"/>
  </r>
  <r>
    <x v="0"/>
    <x v="1"/>
    <x v="2"/>
    <x v="2"/>
    <x v="12"/>
    <n v="10"/>
    <x v="2"/>
    <n v="751100"/>
    <x v="258"/>
    <x v="302"/>
    <n v="557960"/>
    <x v="299"/>
    <d v="2013-11-01T00:00:00"/>
    <x v="9"/>
    <x v="9"/>
    <s v="2013"/>
  </r>
  <r>
    <x v="0"/>
    <x v="3"/>
    <x v="2"/>
    <x v="2"/>
    <x v="289"/>
    <n v="10"/>
    <x v="6"/>
    <n v="13622"/>
    <x v="259"/>
    <x v="303"/>
    <n v="9730"/>
    <x v="300"/>
    <d v="2013-12-01T00:00:00"/>
    <x v="2"/>
    <x v="2"/>
    <s v="2013"/>
  </r>
  <r>
    <x v="0"/>
    <x v="3"/>
    <x v="2"/>
    <x v="2"/>
    <x v="272"/>
    <n v="10"/>
    <x v="2"/>
    <n v="476700"/>
    <x v="241"/>
    <x v="285"/>
    <n v="354120"/>
    <x v="282"/>
    <d v="2014-12-01T00:00:00"/>
    <x v="2"/>
    <x v="2"/>
    <s v="2014"/>
  </r>
  <r>
    <x v="2"/>
    <x v="0"/>
    <x v="3"/>
    <x v="2"/>
    <x v="290"/>
    <n v="120"/>
    <x v="3"/>
    <n v="7176"/>
    <x v="260"/>
    <x v="304"/>
    <n v="1794"/>
    <x v="301"/>
    <d v="2014-03-01T00:00:00"/>
    <x v="3"/>
    <x v="3"/>
    <s v="2014"/>
  </r>
  <r>
    <x v="0"/>
    <x v="4"/>
    <x v="3"/>
    <x v="2"/>
    <x v="291"/>
    <n v="120"/>
    <x v="6"/>
    <n v="20349"/>
    <x v="261"/>
    <x v="305"/>
    <n v="14535"/>
    <x v="302"/>
    <d v="2014-06-01T00:00:00"/>
    <x v="1"/>
    <x v="1"/>
    <s v="2014"/>
  </r>
  <r>
    <x v="0"/>
    <x v="1"/>
    <x v="3"/>
    <x v="2"/>
    <x v="292"/>
    <n v="120"/>
    <x v="6"/>
    <n v="16366"/>
    <x v="262"/>
    <x v="306"/>
    <n v="11690"/>
    <x v="303"/>
    <d v="2014-06-01T00:00:00"/>
    <x v="1"/>
    <x v="1"/>
    <s v="2014"/>
  </r>
  <r>
    <x v="4"/>
    <x v="2"/>
    <x v="3"/>
    <x v="2"/>
    <x v="293"/>
    <n v="120"/>
    <x v="5"/>
    <n v="115800"/>
    <x v="263"/>
    <x v="307"/>
    <n v="96500"/>
    <x v="304"/>
    <d v="2013-11-01T00:00:00"/>
    <x v="9"/>
    <x v="9"/>
    <s v="2013"/>
  </r>
  <r>
    <x v="4"/>
    <x v="3"/>
    <x v="3"/>
    <x v="2"/>
    <x v="294"/>
    <n v="120"/>
    <x v="5"/>
    <n v="190500"/>
    <x v="264"/>
    <x v="308"/>
    <n v="158750"/>
    <x v="305"/>
    <d v="2014-12-01T00:00:00"/>
    <x v="2"/>
    <x v="2"/>
    <s v="2014"/>
  </r>
  <r>
    <x v="0"/>
    <x v="2"/>
    <x v="4"/>
    <x v="2"/>
    <x v="295"/>
    <n v="250"/>
    <x v="2"/>
    <n v="201075"/>
    <x v="265"/>
    <x v="309"/>
    <n v="149370"/>
    <x v="306"/>
    <d v="2014-04-01T00:00:00"/>
    <x v="10"/>
    <x v="10"/>
    <s v="2014"/>
  </r>
  <r>
    <x v="0"/>
    <x v="1"/>
    <x v="4"/>
    <x v="2"/>
    <x v="292"/>
    <n v="250"/>
    <x v="6"/>
    <n v="16366"/>
    <x v="262"/>
    <x v="306"/>
    <n v="11690"/>
    <x v="303"/>
    <d v="2014-06-01T00:00:00"/>
    <x v="1"/>
    <x v="1"/>
    <s v="2014"/>
  </r>
  <r>
    <x v="0"/>
    <x v="2"/>
    <x v="4"/>
    <x v="2"/>
    <x v="296"/>
    <n v="250"/>
    <x v="2"/>
    <n v="133350"/>
    <x v="266"/>
    <x v="310"/>
    <n v="99060"/>
    <x v="307"/>
    <d v="2014-08-01T00:00:00"/>
    <x v="5"/>
    <x v="5"/>
    <s v="2014"/>
  </r>
  <r>
    <x v="0"/>
    <x v="1"/>
    <x v="4"/>
    <x v="2"/>
    <x v="297"/>
    <n v="250"/>
    <x v="2"/>
    <n v="147700"/>
    <x v="267"/>
    <x v="311"/>
    <n v="109720"/>
    <x v="308"/>
    <d v="2014-08-01T00:00:00"/>
    <x v="5"/>
    <x v="5"/>
    <s v="2014"/>
  </r>
  <r>
    <x v="4"/>
    <x v="0"/>
    <x v="4"/>
    <x v="2"/>
    <x v="298"/>
    <n v="250"/>
    <x v="5"/>
    <n v="640200"/>
    <x v="268"/>
    <x v="312"/>
    <n v="533500"/>
    <x v="309"/>
    <d v="2014-09-01T00:00:00"/>
    <x v="6"/>
    <x v="6"/>
    <s v="2014"/>
  </r>
  <r>
    <x v="4"/>
    <x v="4"/>
    <x v="4"/>
    <x v="2"/>
    <x v="299"/>
    <n v="250"/>
    <x v="5"/>
    <n v="242400"/>
    <x v="269"/>
    <x v="313"/>
    <n v="202000"/>
    <x v="310"/>
    <d v="2013-12-01T00:00:00"/>
    <x v="2"/>
    <x v="2"/>
    <s v="2013"/>
  </r>
  <r>
    <x v="0"/>
    <x v="0"/>
    <x v="5"/>
    <x v="2"/>
    <x v="274"/>
    <n v="260"/>
    <x v="0"/>
    <n v="14160"/>
    <x v="243"/>
    <x v="287"/>
    <n v="7080"/>
    <x v="284"/>
    <d v="2014-06-01T00:00:00"/>
    <x v="1"/>
    <x v="1"/>
    <s v="2014"/>
  </r>
  <r>
    <x v="0"/>
    <x v="4"/>
    <x v="5"/>
    <x v="2"/>
    <x v="291"/>
    <n v="260"/>
    <x v="6"/>
    <n v="20349"/>
    <x v="261"/>
    <x v="305"/>
    <n v="14535"/>
    <x v="302"/>
    <d v="2014-06-01T00:00:00"/>
    <x v="1"/>
    <x v="1"/>
    <s v="2014"/>
  </r>
  <r>
    <x v="0"/>
    <x v="1"/>
    <x v="5"/>
    <x v="2"/>
    <x v="282"/>
    <n v="260"/>
    <x v="0"/>
    <n v="27320"/>
    <x v="251"/>
    <x v="295"/>
    <n v="13660"/>
    <x v="292"/>
    <d v="2014-06-01T00:00:00"/>
    <x v="1"/>
    <x v="1"/>
    <s v="2014"/>
  </r>
  <r>
    <x v="4"/>
    <x v="3"/>
    <x v="5"/>
    <x v="2"/>
    <x v="283"/>
    <n v="260"/>
    <x v="5"/>
    <n v="738000"/>
    <x v="252"/>
    <x v="296"/>
    <n v="615000"/>
    <x v="293"/>
    <d v="2014-06-01T00:00:00"/>
    <x v="1"/>
    <x v="1"/>
    <s v="2014"/>
  </r>
  <r>
    <x v="0"/>
    <x v="1"/>
    <x v="5"/>
    <x v="2"/>
    <x v="300"/>
    <n v="260"/>
    <x v="0"/>
    <n v="30400"/>
    <x v="270"/>
    <x v="314"/>
    <n v="15200"/>
    <x v="311"/>
    <d v="2014-11-01T00:00:00"/>
    <x v="9"/>
    <x v="9"/>
    <s v="2014"/>
  </r>
  <r>
    <x v="1"/>
    <x v="1"/>
    <x v="5"/>
    <x v="2"/>
    <x v="278"/>
    <n v="260"/>
    <x v="1"/>
    <n v="10665"/>
    <x v="247"/>
    <x v="291"/>
    <n v="7110"/>
    <x v="288"/>
    <d v="2014-12-01T00:00:00"/>
    <x v="2"/>
    <x v="2"/>
    <s v="2014"/>
  </r>
  <r>
    <x v="2"/>
    <x v="3"/>
    <x v="5"/>
    <x v="2"/>
    <x v="301"/>
    <n v="260"/>
    <x v="3"/>
    <n v="16500"/>
    <x v="271"/>
    <x v="315"/>
    <n v="4125"/>
    <x v="312"/>
    <d v="2013-12-01T00:00:00"/>
    <x v="2"/>
    <x v="2"/>
    <s v="2013"/>
  </r>
  <r>
    <x v="4"/>
    <x v="3"/>
    <x v="5"/>
    <x v="2"/>
    <x v="294"/>
    <n v="260"/>
    <x v="5"/>
    <n v="190500"/>
    <x v="264"/>
    <x v="308"/>
    <n v="158750"/>
    <x v="305"/>
    <d v="2014-12-01T00:00:00"/>
    <x v="2"/>
    <x v="2"/>
    <s v="2014"/>
  </r>
  <r>
    <x v="0"/>
    <x v="4"/>
    <x v="4"/>
    <x v="2"/>
    <x v="302"/>
    <n v="250"/>
    <x v="0"/>
    <n v="8730"/>
    <x v="272"/>
    <x v="316"/>
    <n v="4365"/>
    <x v="313"/>
    <d v="2014-07-01T00:00:00"/>
    <x v="4"/>
    <x v="4"/>
    <s v="2014"/>
  </r>
  <r>
    <x v="4"/>
    <x v="0"/>
    <x v="0"/>
    <x v="2"/>
    <x v="303"/>
    <n v="3"/>
    <x v="5"/>
    <n v="328200"/>
    <x v="273"/>
    <x v="317"/>
    <n v="273500"/>
    <x v="314"/>
    <d v="2014-06-01T00:00:00"/>
    <x v="1"/>
    <x v="1"/>
    <s v="2014"/>
  </r>
  <r>
    <x v="2"/>
    <x v="3"/>
    <x v="0"/>
    <x v="2"/>
    <x v="18"/>
    <n v="3"/>
    <x v="3"/>
    <n v="4404"/>
    <x v="274"/>
    <x v="318"/>
    <n v="1101"/>
    <x v="315"/>
    <d v="2013-10-01T00:00:00"/>
    <x v="7"/>
    <x v="7"/>
    <s v="2013"/>
  </r>
  <r>
    <x v="4"/>
    <x v="0"/>
    <x v="1"/>
    <x v="2"/>
    <x v="304"/>
    <n v="5"/>
    <x v="5"/>
    <n v="1140750"/>
    <x v="275"/>
    <x v="319"/>
    <n v="950625"/>
    <x v="316"/>
    <d v="2014-04-01T00:00:00"/>
    <x v="10"/>
    <x v="10"/>
    <s v="2014"/>
  </r>
  <r>
    <x v="0"/>
    <x v="2"/>
    <x v="1"/>
    <x v="2"/>
    <x v="305"/>
    <n v="5"/>
    <x v="2"/>
    <n v="583100"/>
    <x v="276"/>
    <x v="320"/>
    <n v="433160"/>
    <x v="317"/>
    <d v="2014-05-01T00:00:00"/>
    <x v="11"/>
    <x v="11"/>
    <s v="2014"/>
  </r>
  <r>
    <x v="4"/>
    <x v="2"/>
    <x v="1"/>
    <x v="2"/>
    <x v="306"/>
    <n v="5"/>
    <x v="5"/>
    <n v="96600"/>
    <x v="277"/>
    <x v="321"/>
    <n v="80500"/>
    <x v="318"/>
    <d v="2013-09-01T00:00:00"/>
    <x v="6"/>
    <x v="6"/>
    <s v="2013"/>
  </r>
  <r>
    <x v="2"/>
    <x v="0"/>
    <x v="1"/>
    <x v="2"/>
    <x v="307"/>
    <n v="5"/>
    <x v="3"/>
    <n v="27852"/>
    <x v="278"/>
    <x v="322"/>
    <n v="6963"/>
    <x v="319"/>
    <d v="2014-11-01T00:00:00"/>
    <x v="9"/>
    <x v="9"/>
    <s v="2014"/>
  </r>
  <r>
    <x v="3"/>
    <x v="2"/>
    <x v="1"/>
    <x v="2"/>
    <x v="308"/>
    <n v="5"/>
    <x v="4"/>
    <n v="232125"/>
    <x v="279"/>
    <x v="323"/>
    <n v="222840"/>
    <x v="320"/>
    <d v="2013-11-01T00:00:00"/>
    <x v="9"/>
    <x v="9"/>
    <s v="2013"/>
  </r>
  <r>
    <x v="0"/>
    <x v="0"/>
    <x v="1"/>
    <x v="2"/>
    <x v="309"/>
    <n v="5"/>
    <x v="6"/>
    <n v="11277"/>
    <x v="280"/>
    <x v="324"/>
    <n v="8055"/>
    <x v="321"/>
    <d v="2013-12-01T00:00:00"/>
    <x v="2"/>
    <x v="2"/>
    <s v="2013"/>
  </r>
  <r>
    <x v="3"/>
    <x v="4"/>
    <x v="1"/>
    <x v="2"/>
    <x v="310"/>
    <n v="5"/>
    <x v="4"/>
    <n v="349625"/>
    <x v="281"/>
    <x v="325"/>
    <n v="335640"/>
    <x v="322"/>
    <d v="2014-12-01T00:00:00"/>
    <x v="2"/>
    <x v="2"/>
    <s v="2014"/>
  </r>
  <r>
    <x v="4"/>
    <x v="1"/>
    <x v="1"/>
    <x v="2"/>
    <x v="311"/>
    <n v="5"/>
    <x v="5"/>
    <n v="100200"/>
    <x v="282"/>
    <x v="326"/>
    <n v="83500"/>
    <x v="323"/>
    <d v="2013-12-01T00:00:00"/>
    <x v="2"/>
    <x v="2"/>
    <s v="2013"/>
  </r>
  <r>
    <x v="4"/>
    <x v="3"/>
    <x v="2"/>
    <x v="2"/>
    <x v="312"/>
    <n v="10"/>
    <x v="5"/>
    <n v="769500"/>
    <x v="283"/>
    <x v="327"/>
    <n v="641250"/>
    <x v="324"/>
    <d v="2014-01-01T00:00:00"/>
    <x v="0"/>
    <x v="0"/>
    <s v="2014"/>
  </r>
  <r>
    <x v="0"/>
    <x v="3"/>
    <x v="2"/>
    <x v="2"/>
    <x v="313"/>
    <n v="10"/>
    <x v="2"/>
    <n v="845950"/>
    <x v="284"/>
    <x v="328"/>
    <n v="628420"/>
    <x v="325"/>
    <d v="2014-01-01T00:00:00"/>
    <x v="0"/>
    <x v="0"/>
    <s v="2014"/>
  </r>
  <r>
    <x v="1"/>
    <x v="4"/>
    <x v="2"/>
    <x v="2"/>
    <x v="314"/>
    <n v="10"/>
    <x v="1"/>
    <n v="55125"/>
    <x v="285"/>
    <x v="329"/>
    <n v="36750"/>
    <x v="326"/>
    <d v="2014-04-01T00:00:00"/>
    <x v="10"/>
    <x v="10"/>
    <s v="2014"/>
  </r>
  <r>
    <x v="4"/>
    <x v="0"/>
    <x v="2"/>
    <x v="2"/>
    <x v="303"/>
    <n v="10"/>
    <x v="5"/>
    <n v="328200"/>
    <x v="273"/>
    <x v="317"/>
    <n v="273500"/>
    <x v="314"/>
    <d v="2014-06-01T00:00:00"/>
    <x v="1"/>
    <x v="1"/>
    <s v="2014"/>
  </r>
  <r>
    <x v="1"/>
    <x v="2"/>
    <x v="2"/>
    <x v="2"/>
    <x v="315"/>
    <n v="10"/>
    <x v="1"/>
    <n v="18405"/>
    <x v="286"/>
    <x v="330"/>
    <n v="12270"/>
    <x v="327"/>
    <d v="2014-10-01T00:00:00"/>
    <x v="7"/>
    <x v="7"/>
    <s v="2014"/>
  </r>
  <r>
    <x v="2"/>
    <x v="3"/>
    <x v="2"/>
    <x v="2"/>
    <x v="18"/>
    <n v="10"/>
    <x v="3"/>
    <n v="4404"/>
    <x v="274"/>
    <x v="318"/>
    <n v="1101"/>
    <x v="315"/>
    <d v="2013-10-01T00:00:00"/>
    <x v="7"/>
    <x v="7"/>
    <s v="2013"/>
  </r>
  <r>
    <x v="4"/>
    <x v="2"/>
    <x v="2"/>
    <x v="2"/>
    <x v="316"/>
    <n v="10"/>
    <x v="5"/>
    <n v="397200"/>
    <x v="287"/>
    <x v="331"/>
    <n v="331000"/>
    <x v="328"/>
    <d v="2014-11-01T00:00:00"/>
    <x v="9"/>
    <x v="9"/>
    <s v="2014"/>
  </r>
  <r>
    <x v="2"/>
    <x v="1"/>
    <x v="2"/>
    <x v="2"/>
    <x v="317"/>
    <n v="10"/>
    <x v="3"/>
    <n v="21300"/>
    <x v="288"/>
    <x v="332"/>
    <n v="5325"/>
    <x v="329"/>
    <d v="2013-11-01T00:00:00"/>
    <x v="9"/>
    <x v="9"/>
    <s v="2013"/>
  </r>
  <r>
    <x v="3"/>
    <x v="4"/>
    <x v="2"/>
    <x v="2"/>
    <x v="310"/>
    <n v="10"/>
    <x v="4"/>
    <n v="349625"/>
    <x v="281"/>
    <x v="325"/>
    <n v="335640"/>
    <x v="322"/>
    <d v="2014-12-01T00:00:00"/>
    <x v="2"/>
    <x v="2"/>
    <s v="2014"/>
  </r>
  <r>
    <x v="1"/>
    <x v="3"/>
    <x v="3"/>
    <x v="2"/>
    <x v="318"/>
    <n v="120"/>
    <x v="1"/>
    <n v="3675"/>
    <x v="289"/>
    <x v="333"/>
    <n v="2450"/>
    <x v="330"/>
    <d v="2014-05-01T00:00:00"/>
    <x v="11"/>
    <x v="11"/>
    <s v="2014"/>
  </r>
  <r>
    <x v="4"/>
    <x v="0"/>
    <x v="3"/>
    <x v="2"/>
    <x v="319"/>
    <n v="120"/>
    <x v="5"/>
    <n v="1138050"/>
    <x v="290"/>
    <x v="334"/>
    <n v="948375"/>
    <x v="331"/>
    <d v="2014-07-01T00:00:00"/>
    <x v="4"/>
    <x v="4"/>
    <s v="2014"/>
  </r>
  <r>
    <x v="0"/>
    <x v="1"/>
    <x v="3"/>
    <x v="2"/>
    <x v="320"/>
    <n v="120"/>
    <x v="2"/>
    <n v="457450"/>
    <x v="291"/>
    <x v="335"/>
    <n v="339820"/>
    <x v="332"/>
    <d v="2014-07-01T00:00:00"/>
    <x v="4"/>
    <x v="4"/>
    <s v="2014"/>
  </r>
  <r>
    <x v="3"/>
    <x v="0"/>
    <x v="3"/>
    <x v="2"/>
    <x v="321"/>
    <n v="120"/>
    <x v="4"/>
    <n v="70875"/>
    <x v="292"/>
    <x v="336"/>
    <n v="68040"/>
    <x v="333"/>
    <d v="2014-09-01T00:00:00"/>
    <x v="6"/>
    <x v="6"/>
    <s v="2014"/>
  </r>
  <r>
    <x v="3"/>
    <x v="3"/>
    <x v="3"/>
    <x v="2"/>
    <x v="322"/>
    <n v="120"/>
    <x v="4"/>
    <n v="263750"/>
    <x v="293"/>
    <x v="337"/>
    <n v="253200"/>
    <x v="334"/>
    <d v="2014-09-01T00:00:00"/>
    <x v="6"/>
    <x v="6"/>
    <s v="2014"/>
  </r>
  <r>
    <x v="0"/>
    <x v="0"/>
    <x v="3"/>
    <x v="2"/>
    <x v="323"/>
    <n v="120"/>
    <x v="2"/>
    <n v="444150"/>
    <x v="294"/>
    <x v="338"/>
    <n v="329940"/>
    <x v="335"/>
    <d v="2014-10-01T00:00:00"/>
    <x v="7"/>
    <x v="7"/>
    <s v="2014"/>
  </r>
  <r>
    <x v="2"/>
    <x v="4"/>
    <x v="4"/>
    <x v="2"/>
    <x v="324"/>
    <n v="250"/>
    <x v="3"/>
    <n v="23472"/>
    <x v="295"/>
    <x v="339"/>
    <n v="5868"/>
    <x v="336"/>
    <d v="2014-01-01T00:00:00"/>
    <x v="0"/>
    <x v="0"/>
    <s v="2014"/>
  </r>
  <r>
    <x v="4"/>
    <x v="1"/>
    <x v="4"/>
    <x v="2"/>
    <x v="325"/>
    <n v="250"/>
    <x v="5"/>
    <n v="797700"/>
    <x v="296"/>
    <x v="340"/>
    <n v="664750"/>
    <x v="337"/>
    <d v="2014-02-01T00:00:00"/>
    <x v="8"/>
    <x v="8"/>
    <s v="2014"/>
  </r>
  <r>
    <x v="0"/>
    <x v="4"/>
    <x v="4"/>
    <x v="2"/>
    <x v="326"/>
    <n v="250"/>
    <x v="2"/>
    <n v="473025"/>
    <x v="297"/>
    <x v="341"/>
    <n v="351390"/>
    <x v="338"/>
    <d v="2014-04-01T00:00:00"/>
    <x v="10"/>
    <x v="10"/>
    <s v="2014"/>
  </r>
  <r>
    <x v="2"/>
    <x v="1"/>
    <x v="4"/>
    <x v="2"/>
    <x v="327"/>
    <n v="250"/>
    <x v="3"/>
    <n v="10560"/>
    <x v="298"/>
    <x v="342"/>
    <n v="2640"/>
    <x v="339"/>
    <d v="2014-05-01T00:00:00"/>
    <x v="11"/>
    <x v="11"/>
    <s v="2014"/>
  </r>
  <r>
    <x v="4"/>
    <x v="4"/>
    <x v="4"/>
    <x v="2"/>
    <x v="328"/>
    <n v="250"/>
    <x v="5"/>
    <n v="560100"/>
    <x v="299"/>
    <x v="343"/>
    <n v="466750"/>
    <x v="340"/>
    <d v="2014-09-01T00:00:00"/>
    <x v="6"/>
    <x v="6"/>
    <s v="2014"/>
  </r>
  <r>
    <x v="2"/>
    <x v="2"/>
    <x v="4"/>
    <x v="2"/>
    <x v="329"/>
    <n v="250"/>
    <x v="3"/>
    <n v="26808"/>
    <x v="300"/>
    <x v="344"/>
    <n v="6702"/>
    <x v="341"/>
    <d v="2013-09-01T00:00:00"/>
    <x v="6"/>
    <x v="6"/>
    <s v="2013"/>
  </r>
  <r>
    <x v="1"/>
    <x v="2"/>
    <x v="4"/>
    <x v="2"/>
    <x v="315"/>
    <n v="250"/>
    <x v="1"/>
    <n v="18405"/>
    <x v="286"/>
    <x v="330"/>
    <n v="12270"/>
    <x v="327"/>
    <d v="2014-10-01T00:00:00"/>
    <x v="7"/>
    <x v="7"/>
    <s v="2014"/>
  </r>
  <r>
    <x v="3"/>
    <x v="3"/>
    <x v="4"/>
    <x v="2"/>
    <x v="330"/>
    <n v="250"/>
    <x v="4"/>
    <n v="109625"/>
    <x v="301"/>
    <x v="345"/>
    <n v="105240"/>
    <x v="342"/>
    <d v="2014-11-01T00:00:00"/>
    <x v="9"/>
    <x v="9"/>
    <s v="2014"/>
  </r>
  <r>
    <x v="0"/>
    <x v="4"/>
    <x v="5"/>
    <x v="2"/>
    <x v="331"/>
    <n v="260"/>
    <x v="2"/>
    <n v="724850"/>
    <x v="302"/>
    <x v="346"/>
    <n v="538460"/>
    <x v="343"/>
    <d v="2014-09-01T00:00:00"/>
    <x v="6"/>
    <x v="6"/>
    <s v="2014"/>
  </r>
  <r>
    <x v="0"/>
    <x v="0"/>
    <x v="5"/>
    <x v="2"/>
    <x v="323"/>
    <n v="260"/>
    <x v="2"/>
    <n v="444150"/>
    <x v="294"/>
    <x v="338"/>
    <n v="329940"/>
    <x v="335"/>
    <d v="2014-10-01T00:00:00"/>
    <x v="7"/>
    <x v="7"/>
    <s v="2014"/>
  </r>
  <r>
    <x v="1"/>
    <x v="1"/>
    <x v="5"/>
    <x v="2"/>
    <x v="332"/>
    <n v="260"/>
    <x v="1"/>
    <n v="14550"/>
    <x v="303"/>
    <x v="347"/>
    <n v="9700"/>
    <x v="344"/>
    <d v="2013-11-01T00:00:00"/>
    <x v="9"/>
    <x v="9"/>
    <s v="2013"/>
  </r>
  <r>
    <x v="0"/>
    <x v="3"/>
    <x v="5"/>
    <x v="2"/>
    <x v="333"/>
    <n v="260"/>
    <x v="0"/>
    <n v="33880"/>
    <x v="304"/>
    <x v="348"/>
    <n v="16940"/>
    <x v="345"/>
    <d v="2014-11-01T00:00:00"/>
    <x v="9"/>
    <x v="9"/>
    <s v="2014"/>
  </r>
  <r>
    <x v="0"/>
    <x v="1"/>
    <x v="0"/>
    <x v="2"/>
    <x v="61"/>
    <n v="3"/>
    <x v="0"/>
    <n v="13260"/>
    <x v="305"/>
    <x v="349"/>
    <n v="6630"/>
    <x v="346"/>
    <d v="2014-05-01T00:00:00"/>
    <x v="11"/>
    <x v="11"/>
    <s v="2014"/>
  </r>
  <r>
    <x v="0"/>
    <x v="0"/>
    <x v="0"/>
    <x v="2"/>
    <x v="334"/>
    <n v="3"/>
    <x v="6"/>
    <n v="5733"/>
    <x v="306"/>
    <x v="350"/>
    <n v="4095"/>
    <x v="347"/>
    <d v="2014-07-01T00:00:00"/>
    <x v="4"/>
    <x v="4"/>
    <s v="2014"/>
  </r>
  <r>
    <x v="2"/>
    <x v="1"/>
    <x v="0"/>
    <x v="2"/>
    <x v="335"/>
    <n v="3"/>
    <x v="3"/>
    <n v="18960"/>
    <x v="307"/>
    <x v="351"/>
    <n v="4740"/>
    <x v="348"/>
    <d v="2014-09-01T00:00:00"/>
    <x v="6"/>
    <x v="6"/>
    <s v="2014"/>
  </r>
  <r>
    <x v="0"/>
    <x v="3"/>
    <x v="0"/>
    <x v="2"/>
    <x v="336"/>
    <n v="3"/>
    <x v="6"/>
    <n v="3647"/>
    <x v="308"/>
    <x v="352"/>
    <n v="2605"/>
    <x v="349"/>
    <d v="2014-12-01T00:00:00"/>
    <x v="2"/>
    <x v="2"/>
    <s v="2014"/>
  </r>
  <r>
    <x v="0"/>
    <x v="4"/>
    <x v="2"/>
    <x v="2"/>
    <x v="337"/>
    <n v="10"/>
    <x v="0"/>
    <n v="19460"/>
    <x v="309"/>
    <x v="353"/>
    <n v="9730"/>
    <x v="350"/>
    <d v="2014-03-01T00:00:00"/>
    <x v="3"/>
    <x v="3"/>
    <s v="2014"/>
  </r>
  <r>
    <x v="0"/>
    <x v="3"/>
    <x v="2"/>
    <x v="2"/>
    <x v="338"/>
    <n v="10"/>
    <x v="0"/>
    <n v="20760"/>
    <x v="310"/>
    <x v="354"/>
    <n v="10380"/>
    <x v="351"/>
    <d v="2014-06-01T00:00:00"/>
    <x v="1"/>
    <x v="1"/>
    <s v="2014"/>
  </r>
  <r>
    <x v="0"/>
    <x v="1"/>
    <x v="2"/>
    <x v="2"/>
    <x v="339"/>
    <n v="10"/>
    <x v="6"/>
    <n v="2520"/>
    <x v="311"/>
    <x v="355"/>
    <n v="1800"/>
    <x v="352"/>
    <d v="2014-10-01T00:00:00"/>
    <x v="7"/>
    <x v="7"/>
    <s v="2014"/>
  </r>
  <r>
    <x v="2"/>
    <x v="2"/>
    <x v="3"/>
    <x v="2"/>
    <x v="139"/>
    <n v="120"/>
    <x v="3"/>
    <n v="23604"/>
    <x v="312"/>
    <x v="356"/>
    <n v="5901"/>
    <x v="353"/>
    <d v="2014-03-01T00:00:00"/>
    <x v="3"/>
    <x v="3"/>
    <s v="2014"/>
  </r>
  <r>
    <x v="1"/>
    <x v="3"/>
    <x v="3"/>
    <x v="2"/>
    <x v="340"/>
    <n v="120"/>
    <x v="1"/>
    <n v="39420"/>
    <x v="313"/>
    <x v="357"/>
    <n v="26280"/>
    <x v="354"/>
    <d v="2014-04-01T00:00:00"/>
    <x v="10"/>
    <x v="10"/>
    <s v="2014"/>
  </r>
  <r>
    <x v="0"/>
    <x v="1"/>
    <x v="4"/>
    <x v="2"/>
    <x v="339"/>
    <n v="250"/>
    <x v="6"/>
    <n v="2520"/>
    <x v="311"/>
    <x v="355"/>
    <n v="1800"/>
    <x v="352"/>
    <d v="2014-10-01T00:00:00"/>
    <x v="7"/>
    <x v="7"/>
    <s v="2014"/>
  </r>
  <r>
    <x v="0"/>
    <x v="2"/>
    <x v="4"/>
    <x v="2"/>
    <x v="341"/>
    <n v="250"/>
    <x v="0"/>
    <n v="53640"/>
    <x v="314"/>
    <x v="358"/>
    <n v="26820"/>
    <x v="355"/>
    <d v="2013-11-01T00:00:00"/>
    <x v="9"/>
    <x v="9"/>
    <s v="2013"/>
  </r>
  <r>
    <x v="0"/>
    <x v="3"/>
    <x v="4"/>
    <x v="2"/>
    <x v="336"/>
    <n v="250"/>
    <x v="6"/>
    <n v="3647"/>
    <x v="308"/>
    <x v="352"/>
    <n v="2605"/>
    <x v="349"/>
    <d v="2014-12-01T00:00:00"/>
    <x v="2"/>
    <x v="2"/>
    <s v="2014"/>
  </r>
  <r>
    <x v="0"/>
    <x v="3"/>
    <x v="5"/>
    <x v="2"/>
    <x v="338"/>
    <n v="260"/>
    <x v="0"/>
    <n v="20760"/>
    <x v="310"/>
    <x v="354"/>
    <n v="10380"/>
    <x v="351"/>
    <d v="2014-06-01T00:00:00"/>
    <x v="1"/>
    <x v="1"/>
    <s v="2014"/>
  </r>
  <r>
    <x v="1"/>
    <x v="0"/>
    <x v="5"/>
    <x v="2"/>
    <x v="342"/>
    <n v="260"/>
    <x v="1"/>
    <n v="24457.5"/>
    <x v="315"/>
    <x v="359"/>
    <n v="16305"/>
    <x v="356"/>
    <d v="2014-07-01T00:00:00"/>
    <x v="4"/>
    <x v="4"/>
    <s v="2014"/>
  </r>
  <r>
    <x v="2"/>
    <x v="2"/>
    <x v="5"/>
    <x v="2"/>
    <x v="343"/>
    <n v="260"/>
    <x v="3"/>
    <n v="3672"/>
    <x v="316"/>
    <x v="360"/>
    <n v="918"/>
    <x v="357"/>
    <d v="2013-12-01T00:00:00"/>
    <x v="2"/>
    <x v="2"/>
    <s v="2013"/>
  </r>
  <r>
    <x v="2"/>
    <x v="4"/>
    <x v="0"/>
    <x v="3"/>
    <x v="293"/>
    <n v="3"/>
    <x v="3"/>
    <n v="4632"/>
    <x v="317"/>
    <x v="361"/>
    <n v="1158"/>
    <x v="358"/>
    <d v="2013-10-01T00:00:00"/>
    <x v="7"/>
    <x v="7"/>
    <s v="2013"/>
  </r>
  <r>
    <x v="0"/>
    <x v="4"/>
    <x v="1"/>
    <x v="3"/>
    <x v="344"/>
    <n v="5"/>
    <x v="6"/>
    <n v="16296"/>
    <x v="318"/>
    <x v="362"/>
    <n v="11640"/>
    <x v="359"/>
    <d v="2014-09-01T00:00:00"/>
    <x v="6"/>
    <x v="6"/>
    <s v="2014"/>
  </r>
  <r>
    <x v="2"/>
    <x v="4"/>
    <x v="2"/>
    <x v="3"/>
    <x v="293"/>
    <n v="10"/>
    <x v="3"/>
    <n v="4632"/>
    <x v="317"/>
    <x v="361"/>
    <n v="1158"/>
    <x v="358"/>
    <d v="2013-10-01T00:00:00"/>
    <x v="7"/>
    <x v="7"/>
    <s v="2013"/>
  </r>
  <r>
    <x v="3"/>
    <x v="4"/>
    <x v="0"/>
    <x v="3"/>
    <x v="345"/>
    <n v="3"/>
    <x v="4"/>
    <n v="430687.5"/>
    <x v="319"/>
    <x v="363"/>
    <n v="413460"/>
    <x v="360"/>
    <d v="2014-04-01T00:00:00"/>
    <x v="10"/>
    <x v="10"/>
    <s v="2014"/>
  </r>
  <r>
    <x v="3"/>
    <x v="2"/>
    <x v="0"/>
    <x v="3"/>
    <x v="346"/>
    <n v="3"/>
    <x v="4"/>
    <n v="185250"/>
    <x v="320"/>
    <x v="364"/>
    <n v="177840"/>
    <x v="361"/>
    <d v="2013-12-01T00:00:00"/>
    <x v="2"/>
    <x v="2"/>
    <s v="2013"/>
  </r>
  <r>
    <x v="0"/>
    <x v="4"/>
    <x v="1"/>
    <x v="3"/>
    <x v="347"/>
    <n v="5"/>
    <x v="2"/>
    <n v="809550"/>
    <x v="321"/>
    <x v="365"/>
    <n v="601380"/>
    <x v="362"/>
    <d v="2014-05-01T00:00:00"/>
    <x v="11"/>
    <x v="11"/>
    <s v="2014"/>
  </r>
  <r>
    <x v="3"/>
    <x v="4"/>
    <x v="1"/>
    <x v="3"/>
    <x v="29"/>
    <n v="5"/>
    <x v="4"/>
    <n v="225500"/>
    <x v="322"/>
    <x v="366"/>
    <n v="216480"/>
    <x v="363"/>
    <d v="2013-11-01T00:00:00"/>
    <x v="9"/>
    <x v="9"/>
    <s v="2013"/>
  </r>
  <r>
    <x v="1"/>
    <x v="2"/>
    <x v="1"/>
    <x v="3"/>
    <x v="348"/>
    <n v="5"/>
    <x v="1"/>
    <n v="31080"/>
    <x v="323"/>
    <x v="367"/>
    <n v="20720"/>
    <x v="364"/>
    <d v="2014-12-01T00:00:00"/>
    <x v="2"/>
    <x v="2"/>
    <s v="2014"/>
  </r>
  <r>
    <x v="0"/>
    <x v="2"/>
    <x v="2"/>
    <x v="3"/>
    <x v="349"/>
    <n v="10"/>
    <x v="0"/>
    <n v="39080"/>
    <x v="324"/>
    <x v="368"/>
    <n v="19540"/>
    <x v="365"/>
    <d v="2014-03-01T00:00:00"/>
    <x v="3"/>
    <x v="3"/>
    <s v="2014"/>
  </r>
  <r>
    <x v="4"/>
    <x v="3"/>
    <x v="2"/>
    <x v="3"/>
    <x v="350"/>
    <n v="10"/>
    <x v="5"/>
    <n v="177300"/>
    <x v="325"/>
    <x v="369"/>
    <n v="147750"/>
    <x v="366"/>
    <d v="2014-05-01T00:00:00"/>
    <x v="11"/>
    <x v="11"/>
    <s v="2014"/>
  </r>
  <r>
    <x v="1"/>
    <x v="2"/>
    <x v="2"/>
    <x v="3"/>
    <x v="351"/>
    <n v="10"/>
    <x v="1"/>
    <n v="32505"/>
    <x v="326"/>
    <x v="370"/>
    <n v="21670"/>
    <x v="367"/>
    <d v="2013-10-01T00:00:00"/>
    <x v="7"/>
    <x v="7"/>
    <s v="2013"/>
  </r>
  <r>
    <x v="0"/>
    <x v="1"/>
    <x v="2"/>
    <x v="3"/>
    <x v="352"/>
    <n v="10"/>
    <x v="0"/>
    <n v="4820"/>
    <x v="327"/>
    <x v="371"/>
    <n v="2410"/>
    <x v="368"/>
    <d v="2014-10-01T00:00:00"/>
    <x v="7"/>
    <x v="7"/>
    <s v="2014"/>
  </r>
  <r>
    <x v="1"/>
    <x v="1"/>
    <x v="3"/>
    <x v="3"/>
    <x v="353"/>
    <n v="120"/>
    <x v="1"/>
    <n v="10215"/>
    <x v="328"/>
    <x v="372"/>
    <n v="6810"/>
    <x v="369"/>
    <d v="2014-01-01T00:00:00"/>
    <x v="0"/>
    <x v="0"/>
    <s v="2014"/>
  </r>
  <r>
    <x v="1"/>
    <x v="1"/>
    <x v="3"/>
    <x v="3"/>
    <x v="354"/>
    <n v="120"/>
    <x v="1"/>
    <n v="7650"/>
    <x v="329"/>
    <x v="373"/>
    <n v="5100"/>
    <x v="370"/>
    <d v="2014-04-01T00:00:00"/>
    <x v="10"/>
    <x v="10"/>
    <s v="2014"/>
  </r>
  <r>
    <x v="1"/>
    <x v="4"/>
    <x v="3"/>
    <x v="3"/>
    <x v="355"/>
    <n v="120"/>
    <x v="1"/>
    <n v="11850"/>
    <x v="330"/>
    <x v="374"/>
    <n v="7900"/>
    <x v="371"/>
    <d v="2014-05-01T00:00:00"/>
    <x v="11"/>
    <x v="11"/>
    <s v="2014"/>
  </r>
  <r>
    <x v="0"/>
    <x v="2"/>
    <x v="3"/>
    <x v="3"/>
    <x v="44"/>
    <n v="120"/>
    <x v="2"/>
    <n v="223650"/>
    <x v="331"/>
    <x v="375"/>
    <n v="166140"/>
    <x v="372"/>
    <d v="2014-07-01T00:00:00"/>
    <x v="4"/>
    <x v="4"/>
    <s v="2014"/>
  </r>
  <r>
    <x v="3"/>
    <x v="4"/>
    <x v="3"/>
    <x v="3"/>
    <x v="356"/>
    <n v="120"/>
    <x v="4"/>
    <n v="199500"/>
    <x v="332"/>
    <x v="376"/>
    <n v="191520"/>
    <x v="373"/>
    <d v="2014-09-01T00:00:00"/>
    <x v="6"/>
    <x v="6"/>
    <s v="2014"/>
  </r>
  <r>
    <x v="4"/>
    <x v="4"/>
    <x v="3"/>
    <x v="3"/>
    <x v="357"/>
    <n v="120"/>
    <x v="5"/>
    <n v="688200"/>
    <x v="333"/>
    <x v="377"/>
    <n v="573500"/>
    <x v="374"/>
    <d v="2013-10-01T00:00:00"/>
    <x v="7"/>
    <x v="7"/>
    <s v="2013"/>
  </r>
  <r>
    <x v="0"/>
    <x v="1"/>
    <x v="3"/>
    <x v="3"/>
    <x v="352"/>
    <n v="120"/>
    <x v="0"/>
    <n v="4820"/>
    <x v="327"/>
    <x v="371"/>
    <n v="2410"/>
    <x v="368"/>
    <d v="2014-10-01T00:00:00"/>
    <x v="7"/>
    <x v="7"/>
    <s v="2014"/>
  </r>
  <r>
    <x v="0"/>
    <x v="1"/>
    <x v="3"/>
    <x v="3"/>
    <x v="358"/>
    <n v="120"/>
    <x v="6"/>
    <n v="18655"/>
    <x v="334"/>
    <x v="378"/>
    <n v="13325"/>
    <x v="375"/>
    <d v="2014-11-01T00:00:00"/>
    <x v="9"/>
    <x v="9"/>
    <s v="2014"/>
  </r>
  <r>
    <x v="3"/>
    <x v="0"/>
    <x v="3"/>
    <x v="3"/>
    <x v="94"/>
    <n v="120"/>
    <x v="4"/>
    <n v="239500"/>
    <x v="335"/>
    <x v="379"/>
    <n v="229920"/>
    <x v="376"/>
    <d v="2013-12-01T00:00:00"/>
    <x v="2"/>
    <x v="2"/>
    <s v="2013"/>
  </r>
  <r>
    <x v="4"/>
    <x v="2"/>
    <x v="3"/>
    <x v="3"/>
    <x v="359"/>
    <n v="120"/>
    <x v="5"/>
    <n v="255900"/>
    <x v="336"/>
    <x v="380"/>
    <n v="213250"/>
    <x v="377"/>
    <d v="2014-12-01T00:00:00"/>
    <x v="2"/>
    <x v="2"/>
    <s v="2014"/>
  </r>
  <r>
    <x v="3"/>
    <x v="3"/>
    <x v="4"/>
    <x v="3"/>
    <x v="360"/>
    <n v="250"/>
    <x v="4"/>
    <n v="42625"/>
    <x v="337"/>
    <x v="381"/>
    <n v="40920"/>
    <x v="378"/>
    <d v="2014-05-01T00:00:00"/>
    <x v="11"/>
    <x v="11"/>
    <s v="2014"/>
  </r>
  <r>
    <x v="1"/>
    <x v="3"/>
    <x v="4"/>
    <x v="3"/>
    <x v="361"/>
    <n v="250"/>
    <x v="1"/>
    <n v="9615"/>
    <x v="338"/>
    <x v="382"/>
    <n v="6410"/>
    <x v="379"/>
    <d v="2014-07-01T00:00:00"/>
    <x v="4"/>
    <x v="4"/>
    <s v="2014"/>
  </r>
  <r>
    <x v="0"/>
    <x v="4"/>
    <x v="4"/>
    <x v="3"/>
    <x v="362"/>
    <n v="250"/>
    <x v="2"/>
    <n v="982450"/>
    <x v="339"/>
    <x v="383"/>
    <n v="729820"/>
    <x v="380"/>
    <d v="2014-08-01T00:00:00"/>
    <x v="5"/>
    <x v="5"/>
    <s v="2014"/>
  </r>
  <r>
    <x v="4"/>
    <x v="3"/>
    <x v="4"/>
    <x v="3"/>
    <x v="363"/>
    <n v="250"/>
    <x v="5"/>
    <n v="129600"/>
    <x v="340"/>
    <x v="384"/>
    <n v="108000"/>
    <x v="381"/>
    <d v="2014-09-01T00:00:00"/>
    <x v="6"/>
    <x v="6"/>
    <s v="2014"/>
  </r>
  <r>
    <x v="4"/>
    <x v="4"/>
    <x v="4"/>
    <x v="3"/>
    <x v="357"/>
    <n v="250"/>
    <x v="5"/>
    <n v="688200"/>
    <x v="333"/>
    <x v="377"/>
    <n v="573500"/>
    <x v="374"/>
    <d v="2013-10-01T00:00:00"/>
    <x v="7"/>
    <x v="7"/>
    <s v="2013"/>
  </r>
  <r>
    <x v="1"/>
    <x v="2"/>
    <x v="4"/>
    <x v="3"/>
    <x v="351"/>
    <n v="250"/>
    <x v="1"/>
    <n v="32505"/>
    <x v="326"/>
    <x v="370"/>
    <n v="21670"/>
    <x v="367"/>
    <d v="2013-10-01T00:00:00"/>
    <x v="7"/>
    <x v="7"/>
    <s v="2013"/>
  </r>
  <r>
    <x v="3"/>
    <x v="0"/>
    <x v="4"/>
    <x v="3"/>
    <x v="48"/>
    <n v="250"/>
    <x v="4"/>
    <n v="316125"/>
    <x v="341"/>
    <x v="385"/>
    <n v="303480"/>
    <x v="382"/>
    <d v="2014-11-01T00:00:00"/>
    <x v="9"/>
    <x v="9"/>
    <s v="2014"/>
  </r>
  <r>
    <x v="0"/>
    <x v="1"/>
    <x v="4"/>
    <x v="3"/>
    <x v="364"/>
    <n v="250"/>
    <x v="2"/>
    <n v="654500"/>
    <x v="342"/>
    <x v="386"/>
    <n v="486200"/>
    <x v="383"/>
    <d v="2013-12-01T00:00:00"/>
    <x v="2"/>
    <x v="2"/>
    <s v="2013"/>
  </r>
  <r>
    <x v="3"/>
    <x v="4"/>
    <x v="5"/>
    <x v="3"/>
    <x v="365"/>
    <n v="260"/>
    <x v="4"/>
    <n v="72375"/>
    <x v="343"/>
    <x v="387"/>
    <n v="69480"/>
    <x v="384"/>
    <d v="2014-01-01T00:00:00"/>
    <x v="0"/>
    <x v="0"/>
    <s v="2014"/>
  </r>
  <r>
    <x v="0"/>
    <x v="0"/>
    <x v="5"/>
    <x v="3"/>
    <x v="366"/>
    <n v="260"/>
    <x v="2"/>
    <n v="784000"/>
    <x v="344"/>
    <x v="388"/>
    <n v="582400"/>
    <x v="385"/>
    <d v="2014-02-01T00:00:00"/>
    <x v="8"/>
    <x v="8"/>
    <s v="2014"/>
  </r>
  <r>
    <x v="4"/>
    <x v="4"/>
    <x v="5"/>
    <x v="3"/>
    <x v="288"/>
    <n v="260"/>
    <x v="5"/>
    <n v="897900"/>
    <x v="345"/>
    <x v="389"/>
    <n v="748250"/>
    <x v="386"/>
    <d v="2014-03-01T00:00:00"/>
    <x v="3"/>
    <x v="3"/>
    <s v="2014"/>
  </r>
  <r>
    <x v="2"/>
    <x v="0"/>
    <x v="5"/>
    <x v="3"/>
    <x v="367"/>
    <n v="260"/>
    <x v="3"/>
    <n v="42246"/>
    <x v="346"/>
    <x v="390"/>
    <n v="10561.5"/>
    <x v="387"/>
    <d v="2014-04-01T00:00:00"/>
    <x v="10"/>
    <x v="10"/>
    <s v="2014"/>
  </r>
  <r>
    <x v="0"/>
    <x v="3"/>
    <x v="5"/>
    <x v="3"/>
    <x v="368"/>
    <n v="260"/>
    <x v="0"/>
    <n v="40780"/>
    <x v="347"/>
    <x v="391"/>
    <n v="20390"/>
    <x v="388"/>
    <d v="2014-05-01T00:00:00"/>
    <x v="11"/>
    <x v="11"/>
    <s v="2014"/>
  </r>
  <r>
    <x v="2"/>
    <x v="1"/>
    <x v="5"/>
    <x v="3"/>
    <x v="369"/>
    <n v="260"/>
    <x v="3"/>
    <n v="30888"/>
    <x v="348"/>
    <x v="392"/>
    <n v="7722"/>
    <x v="389"/>
    <d v="2014-08-01T00:00:00"/>
    <x v="5"/>
    <x v="5"/>
    <s v="2014"/>
  </r>
  <r>
    <x v="0"/>
    <x v="0"/>
    <x v="5"/>
    <x v="3"/>
    <x v="370"/>
    <n v="260"/>
    <x v="2"/>
    <n v="247450"/>
    <x v="349"/>
    <x v="393"/>
    <n v="183820"/>
    <x v="390"/>
    <d v="2014-09-01T00:00:00"/>
    <x v="6"/>
    <x v="6"/>
    <s v="2014"/>
  </r>
  <r>
    <x v="1"/>
    <x v="2"/>
    <x v="5"/>
    <x v="3"/>
    <x v="348"/>
    <n v="260"/>
    <x v="1"/>
    <n v="31080"/>
    <x v="323"/>
    <x v="367"/>
    <n v="20720"/>
    <x v="364"/>
    <d v="2014-12-01T00:00:00"/>
    <x v="2"/>
    <x v="2"/>
    <s v="2014"/>
  </r>
  <r>
    <x v="4"/>
    <x v="2"/>
    <x v="5"/>
    <x v="3"/>
    <x v="359"/>
    <n v="260"/>
    <x v="5"/>
    <n v="255900"/>
    <x v="336"/>
    <x v="380"/>
    <n v="213250"/>
    <x v="377"/>
    <d v="2014-12-01T00:00:00"/>
    <x v="2"/>
    <x v="2"/>
    <s v="2014"/>
  </r>
  <r>
    <x v="2"/>
    <x v="2"/>
    <x v="0"/>
    <x v="3"/>
    <x v="371"/>
    <n v="3"/>
    <x v="3"/>
    <n v="14376"/>
    <x v="350"/>
    <x v="394"/>
    <n v="3594"/>
    <x v="391"/>
    <d v="2013-10-01T00:00:00"/>
    <x v="7"/>
    <x v="7"/>
    <s v="2013"/>
  </r>
  <r>
    <x v="0"/>
    <x v="2"/>
    <x v="2"/>
    <x v="3"/>
    <x v="372"/>
    <n v="10"/>
    <x v="6"/>
    <n v="17724"/>
    <x v="351"/>
    <x v="395"/>
    <n v="12660"/>
    <x v="392"/>
    <d v="2014-04-01T00:00:00"/>
    <x v="10"/>
    <x v="10"/>
    <s v="2014"/>
  </r>
  <r>
    <x v="2"/>
    <x v="2"/>
    <x v="2"/>
    <x v="3"/>
    <x v="371"/>
    <n v="10"/>
    <x v="3"/>
    <n v="14376"/>
    <x v="350"/>
    <x v="394"/>
    <n v="3594"/>
    <x v="391"/>
    <d v="2013-10-01T00:00:00"/>
    <x v="7"/>
    <x v="7"/>
    <s v="2013"/>
  </r>
  <r>
    <x v="1"/>
    <x v="0"/>
    <x v="3"/>
    <x v="3"/>
    <x v="373"/>
    <n v="120"/>
    <x v="1"/>
    <n v="5760"/>
    <x v="352"/>
    <x v="396"/>
    <n v="3840"/>
    <x v="393"/>
    <d v="2014-01-01T00:00:00"/>
    <x v="0"/>
    <x v="0"/>
    <s v="2014"/>
  </r>
  <r>
    <x v="2"/>
    <x v="1"/>
    <x v="3"/>
    <x v="3"/>
    <x v="374"/>
    <n v="120"/>
    <x v="3"/>
    <n v="5664"/>
    <x v="353"/>
    <x v="397"/>
    <n v="1416"/>
    <x v="394"/>
    <d v="2014-10-01T00:00:00"/>
    <x v="7"/>
    <x v="7"/>
    <s v="2014"/>
  </r>
  <r>
    <x v="0"/>
    <x v="4"/>
    <x v="4"/>
    <x v="3"/>
    <x v="199"/>
    <n v="250"/>
    <x v="6"/>
    <n v="11053"/>
    <x v="354"/>
    <x v="398"/>
    <n v="7895"/>
    <x v="395"/>
    <d v="2014-03-01T00:00:00"/>
    <x v="3"/>
    <x v="3"/>
    <s v="2014"/>
  </r>
  <r>
    <x v="2"/>
    <x v="3"/>
    <x v="4"/>
    <x v="3"/>
    <x v="375"/>
    <n v="250"/>
    <x v="3"/>
    <n v="12060"/>
    <x v="355"/>
    <x v="399"/>
    <n v="3015"/>
    <x v="396"/>
    <d v="2013-09-01T00:00:00"/>
    <x v="6"/>
    <x v="6"/>
    <s v="2013"/>
  </r>
  <r>
    <x v="1"/>
    <x v="4"/>
    <x v="5"/>
    <x v="3"/>
    <x v="376"/>
    <n v="260"/>
    <x v="1"/>
    <n v="47992.5"/>
    <x v="356"/>
    <x v="400"/>
    <n v="31995"/>
    <x v="397"/>
    <d v="2014-07-01T00:00:00"/>
    <x v="4"/>
    <x v="4"/>
    <s v="2014"/>
  </r>
  <r>
    <x v="2"/>
    <x v="1"/>
    <x v="5"/>
    <x v="3"/>
    <x v="374"/>
    <n v="260"/>
    <x v="3"/>
    <n v="5664"/>
    <x v="353"/>
    <x v="397"/>
    <n v="1416"/>
    <x v="394"/>
    <d v="2014-10-01T00:00:00"/>
    <x v="7"/>
    <x v="7"/>
    <s v="2014"/>
  </r>
  <r>
    <x v="2"/>
    <x v="0"/>
    <x v="0"/>
    <x v="3"/>
    <x v="377"/>
    <n v="3"/>
    <x v="3"/>
    <n v="23244"/>
    <x v="357"/>
    <x v="401"/>
    <n v="5811"/>
    <x v="398"/>
    <d v="2014-02-01T00:00:00"/>
    <x v="8"/>
    <x v="8"/>
    <s v="2014"/>
  </r>
  <r>
    <x v="0"/>
    <x v="1"/>
    <x v="0"/>
    <x v="3"/>
    <x v="378"/>
    <n v="3"/>
    <x v="2"/>
    <n v="277200"/>
    <x v="358"/>
    <x v="402"/>
    <n v="205920"/>
    <x v="399"/>
    <d v="2014-03-01T00:00:00"/>
    <x v="3"/>
    <x v="3"/>
    <s v="2014"/>
  </r>
  <r>
    <x v="4"/>
    <x v="1"/>
    <x v="0"/>
    <x v="3"/>
    <x v="379"/>
    <n v="3"/>
    <x v="5"/>
    <n v="843300"/>
    <x v="359"/>
    <x v="403"/>
    <n v="702750"/>
    <x v="400"/>
    <d v="2014-07-01T00:00:00"/>
    <x v="4"/>
    <x v="4"/>
    <s v="2014"/>
  </r>
  <r>
    <x v="3"/>
    <x v="2"/>
    <x v="0"/>
    <x v="3"/>
    <x v="380"/>
    <n v="3"/>
    <x v="4"/>
    <n v="305125"/>
    <x v="360"/>
    <x v="404"/>
    <n v="292920"/>
    <x v="401"/>
    <d v="2014-10-01T00:00:00"/>
    <x v="7"/>
    <x v="7"/>
    <s v="2014"/>
  </r>
  <r>
    <x v="1"/>
    <x v="0"/>
    <x v="0"/>
    <x v="3"/>
    <x v="381"/>
    <n v="3"/>
    <x v="1"/>
    <n v="23400"/>
    <x v="361"/>
    <x v="405"/>
    <n v="15600"/>
    <x v="402"/>
    <d v="2013-11-01T00:00:00"/>
    <x v="9"/>
    <x v="9"/>
    <s v="2013"/>
  </r>
  <r>
    <x v="0"/>
    <x v="3"/>
    <x v="0"/>
    <x v="3"/>
    <x v="382"/>
    <n v="3"/>
    <x v="6"/>
    <n v="18942"/>
    <x v="362"/>
    <x v="406"/>
    <n v="13530"/>
    <x v="403"/>
    <d v="2013-11-01T00:00:00"/>
    <x v="9"/>
    <x v="9"/>
    <s v="2013"/>
  </r>
  <r>
    <x v="0"/>
    <x v="1"/>
    <x v="1"/>
    <x v="3"/>
    <x v="52"/>
    <n v="5"/>
    <x v="2"/>
    <n v="268100"/>
    <x v="363"/>
    <x v="407"/>
    <n v="199160"/>
    <x v="404"/>
    <d v="2014-01-01T00:00:00"/>
    <x v="0"/>
    <x v="0"/>
    <s v="2014"/>
  </r>
  <r>
    <x v="0"/>
    <x v="1"/>
    <x v="1"/>
    <x v="3"/>
    <x v="181"/>
    <n v="5"/>
    <x v="0"/>
    <n v="59840"/>
    <x v="364"/>
    <x v="408"/>
    <n v="29920"/>
    <x v="405"/>
    <d v="2013-10-01T00:00:00"/>
    <x v="7"/>
    <x v="7"/>
    <s v="2013"/>
  </r>
  <r>
    <x v="1"/>
    <x v="3"/>
    <x v="1"/>
    <x v="3"/>
    <x v="383"/>
    <n v="5"/>
    <x v="1"/>
    <n v="32355"/>
    <x v="365"/>
    <x v="409"/>
    <n v="21570"/>
    <x v="406"/>
    <d v="2014-12-01T00:00:00"/>
    <x v="2"/>
    <x v="2"/>
    <s v="2014"/>
  </r>
  <r>
    <x v="4"/>
    <x v="0"/>
    <x v="2"/>
    <x v="3"/>
    <x v="384"/>
    <n v="10"/>
    <x v="5"/>
    <n v="261900"/>
    <x v="366"/>
    <x v="410"/>
    <n v="218250"/>
    <x v="407"/>
    <d v="2014-01-01T00:00:00"/>
    <x v="0"/>
    <x v="0"/>
    <s v="2014"/>
  </r>
  <r>
    <x v="0"/>
    <x v="3"/>
    <x v="2"/>
    <x v="3"/>
    <x v="385"/>
    <n v="10"/>
    <x v="0"/>
    <n v="22440"/>
    <x v="367"/>
    <x v="411"/>
    <n v="11220"/>
    <x v="408"/>
    <d v="2014-03-01T00:00:00"/>
    <x v="3"/>
    <x v="3"/>
    <s v="2014"/>
  </r>
  <r>
    <x v="0"/>
    <x v="0"/>
    <x v="2"/>
    <x v="3"/>
    <x v="386"/>
    <n v="10"/>
    <x v="2"/>
    <n v="736575"/>
    <x v="368"/>
    <x v="412"/>
    <n v="547170"/>
    <x v="409"/>
    <d v="2014-07-01T00:00:00"/>
    <x v="4"/>
    <x v="4"/>
    <s v="2014"/>
  </r>
  <r>
    <x v="2"/>
    <x v="0"/>
    <x v="2"/>
    <x v="3"/>
    <x v="387"/>
    <n v="10"/>
    <x v="3"/>
    <n v="48312"/>
    <x v="369"/>
    <x v="413"/>
    <n v="12078"/>
    <x v="410"/>
    <d v="2014-07-01T00:00:00"/>
    <x v="4"/>
    <x v="4"/>
    <s v="2014"/>
  </r>
  <r>
    <x v="2"/>
    <x v="2"/>
    <x v="2"/>
    <x v="3"/>
    <x v="388"/>
    <n v="10"/>
    <x v="3"/>
    <n v="29106"/>
    <x v="370"/>
    <x v="414"/>
    <n v="7276.5"/>
    <x v="411"/>
    <d v="2014-07-01T00:00:00"/>
    <x v="4"/>
    <x v="4"/>
    <s v="2014"/>
  </r>
  <r>
    <x v="0"/>
    <x v="0"/>
    <x v="2"/>
    <x v="3"/>
    <x v="389"/>
    <n v="10"/>
    <x v="0"/>
    <n v="47880"/>
    <x v="371"/>
    <x v="415"/>
    <n v="23940"/>
    <x v="412"/>
    <d v="2014-08-01T00:00:00"/>
    <x v="5"/>
    <x v="5"/>
    <s v="2014"/>
  </r>
  <r>
    <x v="1"/>
    <x v="3"/>
    <x v="2"/>
    <x v="3"/>
    <x v="390"/>
    <n v="10"/>
    <x v="1"/>
    <n v="29760"/>
    <x v="372"/>
    <x v="416"/>
    <n v="19840"/>
    <x v="413"/>
    <d v="2014-08-01T00:00:00"/>
    <x v="5"/>
    <x v="5"/>
    <s v="2014"/>
  </r>
  <r>
    <x v="3"/>
    <x v="2"/>
    <x v="2"/>
    <x v="3"/>
    <x v="380"/>
    <n v="10"/>
    <x v="4"/>
    <n v="305125"/>
    <x v="360"/>
    <x v="404"/>
    <n v="292920"/>
    <x v="401"/>
    <d v="2014-10-01T00:00:00"/>
    <x v="7"/>
    <x v="7"/>
    <s v="2014"/>
  </r>
  <r>
    <x v="0"/>
    <x v="1"/>
    <x v="2"/>
    <x v="3"/>
    <x v="181"/>
    <n v="10"/>
    <x v="0"/>
    <n v="59840"/>
    <x v="364"/>
    <x v="408"/>
    <n v="29920"/>
    <x v="405"/>
    <d v="2013-10-01T00:00:00"/>
    <x v="7"/>
    <x v="7"/>
    <s v="2013"/>
  </r>
  <r>
    <x v="4"/>
    <x v="0"/>
    <x v="2"/>
    <x v="3"/>
    <x v="282"/>
    <n v="10"/>
    <x v="5"/>
    <n v="409800"/>
    <x v="373"/>
    <x v="417"/>
    <n v="341500"/>
    <x v="414"/>
    <d v="2014-11-01T00:00:00"/>
    <x v="9"/>
    <x v="9"/>
    <s v="2014"/>
  </r>
  <r>
    <x v="0"/>
    <x v="2"/>
    <x v="3"/>
    <x v="3"/>
    <x v="391"/>
    <n v="120"/>
    <x v="0"/>
    <n v="56100"/>
    <x v="374"/>
    <x v="418"/>
    <n v="28050"/>
    <x v="415"/>
    <d v="2013-09-01T00:00:00"/>
    <x v="6"/>
    <x v="6"/>
    <s v="2013"/>
  </r>
  <r>
    <x v="1"/>
    <x v="3"/>
    <x v="3"/>
    <x v="3"/>
    <x v="392"/>
    <n v="120"/>
    <x v="1"/>
    <n v="9825"/>
    <x v="375"/>
    <x v="419"/>
    <n v="6550"/>
    <x v="416"/>
    <d v="2013-09-01T00:00:00"/>
    <x v="6"/>
    <x v="6"/>
    <s v="2013"/>
  </r>
  <r>
    <x v="0"/>
    <x v="3"/>
    <x v="3"/>
    <x v="3"/>
    <x v="393"/>
    <n v="120"/>
    <x v="2"/>
    <n v="120400"/>
    <x v="376"/>
    <x v="420"/>
    <n v="89440"/>
    <x v="417"/>
    <d v="2013-10-01T00:00:00"/>
    <x v="7"/>
    <x v="7"/>
    <s v="2013"/>
  </r>
  <r>
    <x v="0"/>
    <x v="0"/>
    <x v="3"/>
    <x v="3"/>
    <x v="394"/>
    <n v="120"/>
    <x v="6"/>
    <n v="12656"/>
    <x v="377"/>
    <x v="421"/>
    <n v="9040"/>
    <x v="418"/>
    <d v="2014-11-01T00:00:00"/>
    <x v="9"/>
    <x v="9"/>
    <s v="2014"/>
  </r>
  <r>
    <x v="2"/>
    <x v="2"/>
    <x v="4"/>
    <x v="3"/>
    <x v="395"/>
    <n v="250"/>
    <x v="3"/>
    <n v="20808"/>
    <x v="378"/>
    <x v="422"/>
    <n v="5202"/>
    <x v="419"/>
    <d v="2014-01-01T00:00:00"/>
    <x v="0"/>
    <x v="0"/>
    <s v="2014"/>
  </r>
  <r>
    <x v="3"/>
    <x v="3"/>
    <x v="4"/>
    <x v="3"/>
    <x v="396"/>
    <n v="250"/>
    <x v="4"/>
    <n v="69250"/>
    <x v="379"/>
    <x v="423"/>
    <n v="66480"/>
    <x v="420"/>
    <d v="2014-01-01T00:00:00"/>
    <x v="0"/>
    <x v="0"/>
    <s v="2014"/>
  </r>
  <r>
    <x v="0"/>
    <x v="0"/>
    <x v="4"/>
    <x v="3"/>
    <x v="397"/>
    <n v="250"/>
    <x v="0"/>
    <n v="58700"/>
    <x v="380"/>
    <x v="424"/>
    <n v="29350"/>
    <x v="421"/>
    <d v="2013-11-01T00:00:00"/>
    <x v="9"/>
    <x v="9"/>
    <s v="2013"/>
  </r>
  <r>
    <x v="3"/>
    <x v="1"/>
    <x v="5"/>
    <x v="3"/>
    <x v="398"/>
    <n v="260"/>
    <x v="4"/>
    <n v="395625"/>
    <x v="381"/>
    <x v="425"/>
    <n v="379800"/>
    <x v="422"/>
    <d v="2014-01-01T00:00:00"/>
    <x v="0"/>
    <x v="0"/>
    <s v="2014"/>
  </r>
  <r>
    <x v="0"/>
    <x v="3"/>
    <x v="5"/>
    <x v="3"/>
    <x v="399"/>
    <n v="260"/>
    <x v="0"/>
    <n v="52580"/>
    <x v="382"/>
    <x v="426"/>
    <n v="26290"/>
    <x v="423"/>
    <d v="2014-01-01T00:00:00"/>
    <x v="0"/>
    <x v="0"/>
    <s v="2014"/>
  </r>
  <r>
    <x v="3"/>
    <x v="2"/>
    <x v="5"/>
    <x v="3"/>
    <x v="400"/>
    <n v="260"/>
    <x v="4"/>
    <n v="179125"/>
    <x v="383"/>
    <x v="427"/>
    <n v="171960"/>
    <x v="424"/>
    <d v="2014-05-01T00:00:00"/>
    <x v="11"/>
    <x v="11"/>
    <s v="2014"/>
  </r>
  <r>
    <x v="3"/>
    <x v="3"/>
    <x v="5"/>
    <x v="3"/>
    <x v="401"/>
    <n v="260"/>
    <x v="4"/>
    <n v="118375"/>
    <x v="384"/>
    <x v="428"/>
    <n v="113640"/>
    <x v="425"/>
    <d v="2013-09-01T00:00:00"/>
    <x v="6"/>
    <x v="6"/>
    <s v="2013"/>
  </r>
  <r>
    <x v="0"/>
    <x v="3"/>
    <x v="5"/>
    <x v="3"/>
    <x v="393"/>
    <n v="260"/>
    <x v="2"/>
    <n v="120400"/>
    <x v="376"/>
    <x v="420"/>
    <n v="89440"/>
    <x v="417"/>
    <d v="2013-10-01T00:00:00"/>
    <x v="7"/>
    <x v="7"/>
    <s v="2013"/>
  </r>
  <r>
    <x v="1"/>
    <x v="3"/>
    <x v="5"/>
    <x v="3"/>
    <x v="383"/>
    <n v="260"/>
    <x v="1"/>
    <n v="32355"/>
    <x v="365"/>
    <x v="409"/>
    <n v="21570"/>
    <x v="406"/>
    <d v="2014-12-01T00:00:00"/>
    <x v="2"/>
    <x v="2"/>
    <s v="2014"/>
  </r>
  <r>
    <x v="0"/>
    <x v="4"/>
    <x v="2"/>
    <x v="3"/>
    <x v="402"/>
    <n v="10"/>
    <x v="6"/>
    <n v="2660"/>
    <x v="385"/>
    <x v="429"/>
    <n v="1900"/>
    <x v="426"/>
    <d v="2013-09-01T00:00:00"/>
    <x v="6"/>
    <x v="6"/>
    <s v="2013"/>
  </r>
  <r>
    <x v="0"/>
    <x v="3"/>
    <x v="0"/>
    <x v="3"/>
    <x v="403"/>
    <n v="3"/>
    <x v="2"/>
    <n v="310100"/>
    <x v="386"/>
    <x v="430"/>
    <n v="230360"/>
    <x v="427"/>
    <d v="2014-06-01T00:00:00"/>
    <x v="1"/>
    <x v="1"/>
    <s v="2014"/>
  </r>
  <r>
    <x v="3"/>
    <x v="0"/>
    <x v="0"/>
    <x v="3"/>
    <x v="404"/>
    <n v="3"/>
    <x v="4"/>
    <n v="302000"/>
    <x v="387"/>
    <x v="431"/>
    <n v="289920"/>
    <x v="428"/>
    <d v="2013-09-01T00:00:00"/>
    <x v="6"/>
    <x v="6"/>
    <s v="2013"/>
  </r>
  <r>
    <x v="3"/>
    <x v="3"/>
    <x v="0"/>
    <x v="3"/>
    <x v="405"/>
    <n v="3"/>
    <x v="4"/>
    <n v="269500"/>
    <x v="388"/>
    <x v="432"/>
    <n v="258720"/>
    <x v="429"/>
    <d v="2014-10-01T00:00:00"/>
    <x v="7"/>
    <x v="7"/>
    <s v="2014"/>
  </r>
  <r>
    <x v="1"/>
    <x v="0"/>
    <x v="0"/>
    <x v="3"/>
    <x v="164"/>
    <n v="3"/>
    <x v="1"/>
    <n v="40335"/>
    <x v="389"/>
    <x v="433"/>
    <n v="26890"/>
    <x v="430"/>
    <d v="2014-11-01T00:00:00"/>
    <x v="9"/>
    <x v="9"/>
    <s v="2014"/>
  </r>
  <r>
    <x v="1"/>
    <x v="4"/>
    <x v="1"/>
    <x v="3"/>
    <x v="406"/>
    <n v="5"/>
    <x v="1"/>
    <n v="10155"/>
    <x v="96"/>
    <x v="434"/>
    <n v="6770"/>
    <x v="431"/>
    <d v="2014-03-01T00:00:00"/>
    <x v="3"/>
    <x v="3"/>
    <s v="2014"/>
  </r>
  <r>
    <x v="4"/>
    <x v="2"/>
    <x v="1"/>
    <x v="3"/>
    <x v="407"/>
    <n v="5"/>
    <x v="5"/>
    <n v="531900"/>
    <x v="390"/>
    <x v="435"/>
    <n v="443250"/>
    <x v="432"/>
    <d v="2014-04-01T00:00:00"/>
    <x v="10"/>
    <x v="10"/>
    <s v="2014"/>
  </r>
  <r>
    <x v="0"/>
    <x v="3"/>
    <x v="1"/>
    <x v="3"/>
    <x v="408"/>
    <n v="5"/>
    <x v="6"/>
    <n v="16940"/>
    <x v="391"/>
    <x v="436"/>
    <n v="12100"/>
    <x v="433"/>
    <d v="2014-09-01T00:00:00"/>
    <x v="6"/>
    <x v="6"/>
    <s v="2014"/>
  </r>
  <r>
    <x v="0"/>
    <x v="0"/>
    <x v="1"/>
    <x v="3"/>
    <x v="409"/>
    <n v="5"/>
    <x v="6"/>
    <n v="19138"/>
    <x v="392"/>
    <x v="437"/>
    <n v="13670"/>
    <x v="434"/>
    <d v="2014-10-01T00:00:00"/>
    <x v="7"/>
    <x v="7"/>
    <s v="2014"/>
  </r>
  <r>
    <x v="0"/>
    <x v="3"/>
    <x v="1"/>
    <x v="3"/>
    <x v="410"/>
    <n v="5"/>
    <x v="0"/>
    <n v="34300"/>
    <x v="393"/>
    <x v="438"/>
    <n v="17150"/>
    <x v="435"/>
    <d v="2013-10-01T00:00:00"/>
    <x v="7"/>
    <x v="7"/>
    <s v="2013"/>
  </r>
  <r>
    <x v="4"/>
    <x v="2"/>
    <x v="1"/>
    <x v="3"/>
    <x v="411"/>
    <n v="5"/>
    <x v="5"/>
    <n v="355800"/>
    <x v="394"/>
    <x v="439"/>
    <n v="296500"/>
    <x v="436"/>
    <d v="2013-12-01T00:00:00"/>
    <x v="2"/>
    <x v="2"/>
    <s v="2013"/>
  </r>
  <r>
    <x v="4"/>
    <x v="4"/>
    <x v="2"/>
    <x v="3"/>
    <x v="412"/>
    <n v="10"/>
    <x v="5"/>
    <n v="1048500"/>
    <x v="395"/>
    <x v="440"/>
    <n v="873750"/>
    <x v="437"/>
    <d v="2014-01-01T00:00:00"/>
    <x v="0"/>
    <x v="0"/>
    <s v="2014"/>
  </r>
  <r>
    <x v="0"/>
    <x v="3"/>
    <x v="2"/>
    <x v="3"/>
    <x v="403"/>
    <n v="10"/>
    <x v="2"/>
    <n v="310100"/>
    <x v="386"/>
    <x v="430"/>
    <n v="230360"/>
    <x v="427"/>
    <d v="2014-06-01T00:00:00"/>
    <x v="1"/>
    <x v="1"/>
    <s v="2014"/>
  </r>
  <r>
    <x v="3"/>
    <x v="3"/>
    <x v="2"/>
    <x v="3"/>
    <x v="405"/>
    <n v="10"/>
    <x v="4"/>
    <n v="269500"/>
    <x v="388"/>
    <x v="432"/>
    <n v="258720"/>
    <x v="429"/>
    <d v="2014-10-01T00:00:00"/>
    <x v="7"/>
    <x v="7"/>
    <s v="2014"/>
  </r>
  <r>
    <x v="0"/>
    <x v="3"/>
    <x v="2"/>
    <x v="3"/>
    <x v="413"/>
    <n v="10"/>
    <x v="0"/>
    <n v="18100"/>
    <x v="396"/>
    <x v="441"/>
    <n v="9050"/>
    <x v="438"/>
    <d v="2014-10-01T00:00:00"/>
    <x v="7"/>
    <x v="7"/>
    <s v="2014"/>
  </r>
  <r>
    <x v="0"/>
    <x v="3"/>
    <x v="2"/>
    <x v="3"/>
    <x v="410"/>
    <n v="10"/>
    <x v="0"/>
    <n v="34300"/>
    <x v="393"/>
    <x v="438"/>
    <n v="17150"/>
    <x v="435"/>
    <d v="2013-10-01T00:00:00"/>
    <x v="7"/>
    <x v="7"/>
    <s v="2013"/>
  </r>
  <r>
    <x v="0"/>
    <x v="2"/>
    <x v="2"/>
    <x v="3"/>
    <x v="414"/>
    <n v="10"/>
    <x v="2"/>
    <n v="557900"/>
    <x v="397"/>
    <x v="442"/>
    <n v="414440"/>
    <x v="439"/>
    <d v="2014-11-01T00:00:00"/>
    <x v="9"/>
    <x v="9"/>
    <s v="2014"/>
  </r>
  <r>
    <x v="4"/>
    <x v="1"/>
    <x v="2"/>
    <x v="3"/>
    <x v="415"/>
    <n v="10"/>
    <x v="5"/>
    <n v="407700"/>
    <x v="398"/>
    <x v="443"/>
    <n v="339750"/>
    <x v="440"/>
    <d v="2014-11-01T00:00:00"/>
    <x v="9"/>
    <x v="9"/>
    <s v="2014"/>
  </r>
  <r>
    <x v="4"/>
    <x v="3"/>
    <x v="2"/>
    <x v="3"/>
    <x v="416"/>
    <n v="10"/>
    <x v="5"/>
    <n v="645000"/>
    <x v="399"/>
    <x v="444"/>
    <n v="537500"/>
    <x v="441"/>
    <d v="2014-11-01T00:00:00"/>
    <x v="9"/>
    <x v="9"/>
    <s v="2014"/>
  </r>
  <r>
    <x v="0"/>
    <x v="3"/>
    <x v="2"/>
    <x v="3"/>
    <x v="417"/>
    <n v="10"/>
    <x v="2"/>
    <n v="418950"/>
    <x v="400"/>
    <x v="445"/>
    <n v="311220"/>
    <x v="442"/>
    <d v="2014-11-01T00:00:00"/>
    <x v="9"/>
    <x v="9"/>
    <s v="2014"/>
  </r>
  <r>
    <x v="1"/>
    <x v="3"/>
    <x v="2"/>
    <x v="3"/>
    <x v="402"/>
    <n v="10"/>
    <x v="1"/>
    <n v="5700"/>
    <x v="401"/>
    <x v="446"/>
    <n v="3800"/>
    <x v="443"/>
    <d v="2013-12-01T00:00:00"/>
    <x v="2"/>
    <x v="2"/>
    <s v="2013"/>
  </r>
  <r>
    <x v="0"/>
    <x v="3"/>
    <x v="2"/>
    <x v="3"/>
    <x v="418"/>
    <n v="10"/>
    <x v="0"/>
    <n v="24660"/>
    <x v="402"/>
    <x v="447"/>
    <n v="12330"/>
    <x v="444"/>
    <d v="2014-12-01T00:00:00"/>
    <x v="2"/>
    <x v="2"/>
    <s v="2014"/>
  </r>
  <r>
    <x v="0"/>
    <x v="3"/>
    <x v="3"/>
    <x v="3"/>
    <x v="419"/>
    <n v="120"/>
    <x v="2"/>
    <n v="488250"/>
    <x v="403"/>
    <x v="448"/>
    <n v="362700"/>
    <x v="445"/>
    <d v="2014-07-01T00:00:00"/>
    <x v="4"/>
    <x v="4"/>
    <s v="2014"/>
  </r>
  <r>
    <x v="0"/>
    <x v="4"/>
    <x v="3"/>
    <x v="3"/>
    <x v="75"/>
    <n v="120"/>
    <x v="2"/>
    <n v="345100"/>
    <x v="404"/>
    <x v="449"/>
    <n v="256360"/>
    <x v="446"/>
    <d v="2014-10-01T00:00:00"/>
    <x v="7"/>
    <x v="7"/>
    <s v="2014"/>
  </r>
  <r>
    <x v="0"/>
    <x v="3"/>
    <x v="3"/>
    <x v="3"/>
    <x v="413"/>
    <n v="120"/>
    <x v="0"/>
    <n v="18100"/>
    <x v="396"/>
    <x v="441"/>
    <n v="9050"/>
    <x v="438"/>
    <d v="2014-10-01T00:00:00"/>
    <x v="7"/>
    <x v="7"/>
    <s v="2014"/>
  </r>
  <r>
    <x v="2"/>
    <x v="0"/>
    <x v="4"/>
    <x v="3"/>
    <x v="420"/>
    <n v="250"/>
    <x v="3"/>
    <n v="25308"/>
    <x v="405"/>
    <x v="450"/>
    <n v="6327"/>
    <x v="447"/>
    <d v="2014-05-01T00:00:00"/>
    <x v="11"/>
    <x v="11"/>
    <s v="2014"/>
  </r>
  <r>
    <x v="1"/>
    <x v="2"/>
    <x v="4"/>
    <x v="3"/>
    <x v="421"/>
    <n v="250"/>
    <x v="1"/>
    <n v="58117.5"/>
    <x v="406"/>
    <x v="451"/>
    <n v="38745"/>
    <x v="448"/>
    <d v="2014-07-01T00:00:00"/>
    <x v="4"/>
    <x v="4"/>
    <s v="2014"/>
  </r>
  <r>
    <x v="0"/>
    <x v="0"/>
    <x v="4"/>
    <x v="3"/>
    <x v="422"/>
    <n v="250"/>
    <x v="2"/>
    <n v="218050"/>
    <x v="407"/>
    <x v="452"/>
    <n v="161980"/>
    <x v="449"/>
    <d v="2013-09-01T00:00:00"/>
    <x v="6"/>
    <x v="6"/>
    <s v="2013"/>
  </r>
  <r>
    <x v="0"/>
    <x v="4"/>
    <x v="4"/>
    <x v="3"/>
    <x v="75"/>
    <n v="250"/>
    <x v="2"/>
    <n v="345100"/>
    <x v="404"/>
    <x v="449"/>
    <n v="256360"/>
    <x v="446"/>
    <d v="2014-10-01T00:00:00"/>
    <x v="7"/>
    <x v="7"/>
    <s v="2014"/>
  </r>
  <r>
    <x v="3"/>
    <x v="4"/>
    <x v="4"/>
    <x v="3"/>
    <x v="423"/>
    <n v="250"/>
    <x v="4"/>
    <n v="298375"/>
    <x v="408"/>
    <x v="453"/>
    <n v="286440"/>
    <x v="450"/>
    <d v="2014-11-01T00:00:00"/>
    <x v="9"/>
    <x v="9"/>
    <s v="2014"/>
  </r>
  <r>
    <x v="0"/>
    <x v="3"/>
    <x v="4"/>
    <x v="3"/>
    <x v="418"/>
    <n v="250"/>
    <x v="0"/>
    <n v="24660"/>
    <x v="402"/>
    <x v="447"/>
    <n v="12330"/>
    <x v="444"/>
    <d v="2014-12-01T00:00:00"/>
    <x v="2"/>
    <x v="2"/>
    <s v="2014"/>
  </r>
  <r>
    <x v="0"/>
    <x v="4"/>
    <x v="5"/>
    <x v="3"/>
    <x v="424"/>
    <n v="260"/>
    <x v="2"/>
    <n v="94500"/>
    <x v="409"/>
    <x v="454"/>
    <n v="70200"/>
    <x v="451"/>
    <d v="2014-02-01T00:00:00"/>
    <x v="8"/>
    <x v="8"/>
    <s v="2014"/>
  </r>
  <r>
    <x v="0"/>
    <x v="2"/>
    <x v="5"/>
    <x v="3"/>
    <x v="425"/>
    <n v="260"/>
    <x v="6"/>
    <n v="23950.5"/>
    <x v="410"/>
    <x v="455"/>
    <n v="17107.5"/>
    <x v="452"/>
    <d v="2014-07-01T00:00:00"/>
    <x v="4"/>
    <x v="4"/>
    <s v="2014"/>
  </r>
  <r>
    <x v="0"/>
    <x v="0"/>
    <x v="5"/>
    <x v="3"/>
    <x v="409"/>
    <n v="260"/>
    <x v="6"/>
    <n v="19138"/>
    <x v="392"/>
    <x v="437"/>
    <n v="13670"/>
    <x v="434"/>
    <d v="2014-10-01T00:00:00"/>
    <x v="7"/>
    <x v="7"/>
    <s v="2014"/>
  </r>
  <r>
    <x v="1"/>
    <x v="4"/>
    <x v="5"/>
    <x v="3"/>
    <x v="426"/>
    <n v="260"/>
    <x v="1"/>
    <n v="38220"/>
    <x v="411"/>
    <x v="456"/>
    <n v="25480"/>
    <x v="453"/>
    <d v="2013-11-01T00:00:00"/>
    <x v="9"/>
    <x v="9"/>
    <s v="2013"/>
  </r>
  <r>
    <x v="0"/>
    <x v="2"/>
    <x v="0"/>
    <x v="3"/>
    <x v="427"/>
    <n v="3"/>
    <x v="0"/>
    <n v="50430"/>
    <x v="412"/>
    <x v="457"/>
    <n v="25215"/>
    <x v="454"/>
    <d v="2014-01-01T00:00:00"/>
    <x v="0"/>
    <x v="0"/>
    <s v="2014"/>
  </r>
  <r>
    <x v="2"/>
    <x v="3"/>
    <x v="1"/>
    <x v="3"/>
    <x v="428"/>
    <n v="5"/>
    <x v="3"/>
    <n v="31932"/>
    <x v="413"/>
    <x v="458"/>
    <n v="7983"/>
    <x v="455"/>
    <d v="2014-05-01T00:00:00"/>
    <x v="11"/>
    <x v="11"/>
    <s v="2014"/>
  </r>
  <r>
    <x v="0"/>
    <x v="1"/>
    <x v="2"/>
    <x v="3"/>
    <x v="429"/>
    <n v="10"/>
    <x v="0"/>
    <n v="30620"/>
    <x v="414"/>
    <x v="459"/>
    <n v="15310"/>
    <x v="456"/>
    <d v="2014-12-01T00:00:00"/>
    <x v="2"/>
    <x v="2"/>
    <s v="2014"/>
  </r>
  <r>
    <x v="0"/>
    <x v="2"/>
    <x v="4"/>
    <x v="3"/>
    <x v="430"/>
    <n v="250"/>
    <x v="6"/>
    <n v="10437"/>
    <x v="415"/>
    <x v="460"/>
    <n v="7455"/>
    <x v="457"/>
    <d v="2014-03-01T00:00:00"/>
    <x v="3"/>
    <x v="3"/>
    <s v="2014"/>
  </r>
  <r>
    <x v="0"/>
    <x v="1"/>
    <x v="4"/>
    <x v="3"/>
    <x v="429"/>
    <n v="250"/>
    <x v="0"/>
    <n v="30620"/>
    <x v="414"/>
    <x v="459"/>
    <n v="15310"/>
    <x v="456"/>
    <d v="2014-12-01T00:00:00"/>
    <x v="2"/>
    <x v="2"/>
    <s v="2014"/>
  </r>
  <r>
    <x v="2"/>
    <x v="0"/>
    <x v="5"/>
    <x v="3"/>
    <x v="431"/>
    <n v="260"/>
    <x v="3"/>
    <n v="33132"/>
    <x v="416"/>
    <x v="461"/>
    <n v="8283"/>
    <x v="458"/>
    <d v="2013-09-01T00:00:00"/>
    <x v="6"/>
    <x v="6"/>
    <s v="2013"/>
  </r>
  <r>
    <x v="1"/>
    <x v="4"/>
    <x v="0"/>
    <x v="3"/>
    <x v="432"/>
    <n v="3"/>
    <x v="1"/>
    <n v="38505"/>
    <x v="417"/>
    <x v="462"/>
    <n v="25670"/>
    <x v="459"/>
    <d v="2014-06-01T00:00:00"/>
    <x v="1"/>
    <x v="1"/>
    <s v="2014"/>
  </r>
  <r>
    <x v="1"/>
    <x v="4"/>
    <x v="4"/>
    <x v="3"/>
    <x v="432"/>
    <n v="250"/>
    <x v="1"/>
    <n v="38505"/>
    <x v="417"/>
    <x v="462"/>
    <n v="25670"/>
    <x v="459"/>
    <d v="2014-06-01T00:00:00"/>
    <x v="1"/>
    <x v="1"/>
    <s v="2014"/>
  </r>
  <r>
    <x v="0"/>
    <x v="0"/>
    <x v="0"/>
    <x v="3"/>
    <x v="71"/>
    <n v="3"/>
    <x v="2"/>
    <n v="323050"/>
    <x v="418"/>
    <x v="463"/>
    <n v="239980"/>
    <x v="460"/>
    <d v="2014-03-01T00:00:00"/>
    <x v="3"/>
    <x v="3"/>
    <s v="2014"/>
  </r>
  <r>
    <x v="0"/>
    <x v="2"/>
    <x v="0"/>
    <x v="3"/>
    <x v="433"/>
    <n v="3"/>
    <x v="2"/>
    <n v="626500"/>
    <x v="419"/>
    <x v="464"/>
    <n v="465400"/>
    <x v="461"/>
    <d v="2014-03-01T00:00:00"/>
    <x v="3"/>
    <x v="3"/>
    <s v="2014"/>
  </r>
  <r>
    <x v="0"/>
    <x v="1"/>
    <x v="0"/>
    <x v="3"/>
    <x v="434"/>
    <n v="3"/>
    <x v="0"/>
    <n v="8840"/>
    <x v="420"/>
    <x v="465"/>
    <n v="4420"/>
    <x v="462"/>
    <d v="2013-09-01T00:00:00"/>
    <x v="6"/>
    <x v="6"/>
    <s v="2013"/>
  </r>
  <r>
    <x v="0"/>
    <x v="4"/>
    <x v="1"/>
    <x v="3"/>
    <x v="435"/>
    <n v="5"/>
    <x v="2"/>
    <n v="343875"/>
    <x v="421"/>
    <x v="466"/>
    <n v="255450"/>
    <x v="463"/>
    <d v="2014-01-01T00:00:00"/>
    <x v="0"/>
    <x v="0"/>
    <s v="2014"/>
  </r>
  <r>
    <x v="0"/>
    <x v="4"/>
    <x v="1"/>
    <x v="3"/>
    <x v="436"/>
    <n v="5"/>
    <x v="6"/>
    <n v="9086"/>
    <x v="422"/>
    <x v="467"/>
    <n v="6490"/>
    <x v="464"/>
    <d v="2014-02-01T00:00:00"/>
    <x v="8"/>
    <x v="8"/>
    <s v="2014"/>
  </r>
  <r>
    <x v="2"/>
    <x v="3"/>
    <x v="1"/>
    <x v="3"/>
    <x v="437"/>
    <n v="5"/>
    <x v="3"/>
    <n v="7248"/>
    <x v="423"/>
    <x v="468"/>
    <n v="1812"/>
    <x v="465"/>
    <d v="2014-06-01T00:00:00"/>
    <x v="1"/>
    <x v="1"/>
    <s v="2014"/>
  </r>
  <r>
    <x v="0"/>
    <x v="3"/>
    <x v="1"/>
    <x v="3"/>
    <x v="438"/>
    <n v="5"/>
    <x v="0"/>
    <n v="45100"/>
    <x v="424"/>
    <x v="469"/>
    <n v="22550"/>
    <x v="466"/>
    <d v="2014-07-01T00:00:00"/>
    <x v="4"/>
    <x v="4"/>
    <s v="2014"/>
  </r>
  <r>
    <x v="0"/>
    <x v="0"/>
    <x v="1"/>
    <x v="3"/>
    <x v="439"/>
    <n v="5"/>
    <x v="0"/>
    <n v="24980"/>
    <x v="425"/>
    <x v="470"/>
    <n v="12490"/>
    <x v="467"/>
    <d v="2014-10-01T00:00:00"/>
    <x v="7"/>
    <x v="7"/>
    <s v="2014"/>
  </r>
  <r>
    <x v="0"/>
    <x v="4"/>
    <x v="2"/>
    <x v="3"/>
    <x v="440"/>
    <n v="10"/>
    <x v="6"/>
    <n v="10069.5"/>
    <x v="426"/>
    <x v="471"/>
    <n v="7192.5"/>
    <x v="468"/>
    <d v="2014-01-01T00:00:00"/>
    <x v="0"/>
    <x v="0"/>
    <s v="2014"/>
  </r>
  <r>
    <x v="4"/>
    <x v="1"/>
    <x v="2"/>
    <x v="3"/>
    <x v="197"/>
    <n v="10"/>
    <x v="5"/>
    <n v="242100"/>
    <x v="427"/>
    <x v="472"/>
    <n v="201750"/>
    <x v="469"/>
    <d v="2014-01-01T00:00:00"/>
    <x v="0"/>
    <x v="0"/>
    <s v="2014"/>
  </r>
  <r>
    <x v="0"/>
    <x v="4"/>
    <x v="2"/>
    <x v="3"/>
    <x v="441"/>
    <n v="10"/>
    <x v="0"/>
    <n v="52820"/>
    <x v="428"/>
    <x v="473"/>
    <n v="26410"/>
    <x v="470"/>
    <d v="2014-02-01T00:00:00"/>
    <x v="8"/>
    <x v="8"/>
    <s v="2014"/>
  </r>
  <r>
    <x v="0"/>
    <x v="1"/>
    <x v="2"/>
    <x v="3"/>
    <x v="442"/>
    <n v="10"/>
    <x v="0"/>
    <n v="54160"/>
    <x v="429"/>
    <x v="474"/>
    <n v="27080"/>
    <x v="471"/>
    <d v="2014-02-01T00:00:00"/>
    <x v="8"/>
    <x v="8"/>
    <s v="2014"/>
  </r>
  <r>
    <x v="0"/>
    <x v="0"/>
    <x v="2"/>
    <x v="3"/>
    <x v="443"/>
    <n v="10"/>
    <x v="2"/>
    <n v="921200"/>
    <x v="430"/>
    <x v="475"/>
    <n v="684320"/>
    <x v="472"/>
    <d v="2014-06-01T00:00:00"/>
    <x v="1"/>
    <x v="1"/>
    <s v="2014"/>
  </r>
  <r>
    <x v="3"/>
    <x v="0"/>
    <x v="2"/>
    <x v="3"/>
    <x v="444"/>
    <n v="10"/>
    <x v="4"/>
    <n v="197875"/>
    <x v="431"/>
    <x v="476"/>
    <n v="189960"/>
    <x v="473"/>
    <d v="2014-06-01T00:00:00"/>
    <x v="1"/>
    <x v="1"/>
    <s v="2014"/>
  </r>
  <r>
    <x v="2"/>
    <x v="3"/>
    <x v="2"/>
    <x v="3"/>
    <x v="445"/>
    <n v="10"/>
    <x v="3"/>
    <n v="6852"/>
    <x v="432"/>
    <x v="477"/>
    <n v="1713"/>
    <x v="474"/>
    <d v="2014-07-01T00:00:00"/>
    <x v="4"/>
    <x v="4"/>
    <s v="2014"/>
  </r>
  <r>
    <x v="0"/>
    <x v="2"/>
    <x v="2"/>
    <x v="3"/>
    <x v="446"/>
    <n v="10"/>
    <x v="6"/>
    <n v="18872"/>
    <x v="433"/>
    <x v="478"/>
    <n v="13480"/>
    <x v="475"/>
    <d v="2014-08-01T00:00:00"/>
    <x v="5"/>
    <x v="5"/>
    <s v="2014"/>
  </r>
  <r>
    <x v="1"/>
    <x v="0"/>
    <x v="2"/>
    <x v="3"/>
    <x v="447"/>
    <n v="10"/>
    <x v="1"/>
    <n v="23475"/>
    <x v="434"/>
    <x v="479"/>
    <n v="15650"/>
    <x v="476"/>
    <d v="2014-10-01T00:00:00"/>
    <x v="7"/>
    <x v="7"/>
    <s v="2014"/>
  </r>
  <r>
    <x v="0"/>
    <x v="0"/>
    <x v="2"/>
    <x v="3"/>
    <x v="439"/>
    <n v="10"/>
    <x v="0"/>
    <n v="24980"/>
    <x v="425"/>
    <x v="470"/>
    <n v="12490"/>
    <x v="467"/>
    <d v="2014-10-01T00:00:00"/>
    <x v="7"/>
    <x v="7"/>
    <s v="2014"/>
  </r>
  <r>
    <x v="0"/>
    <x v="1"/>
    <x v="2"/>
    <x v="3"/>
    <x v="448"/>
    <n v="10"/>
    <x v="2"/>
    <n v="124950"/>
    <x v="435"/>
    <x v="480"/>
    <n v="92820"/>
    <x v="477"/>
    <d v="2014-11-01T00:00:00"/>
    <x v="9"/>
    <x v="9"/>
    <s v="2014"/>
  </r>
  <r>
    <x v="2"/>
    <x v="1"/>
    <x v="2"/>
    <x v="3"/>
    <x v="449"/>
    <n v="10"/>
    <x v="3"/>
    <n v="12156"/>
    <x v="436"/>
    <x v="481"/>
    <n v="3039"/>
    <x v="478"/>
    <d v="2014-12-01T00:00:00"/>
    <x v="2"/>
    <x v="2"/>
    <s v="2014"/>
  </r>
  <r>
    <x v="1"/>
    <x v="2"/>
    <x v="3"/>
    <x v="3"/>
    <x v="450"/>
    <n v="120"/>
    <x v="1"/>
    <n v="59962.5"/>
    <x v="437"/>
    <x v="482"/>
    <n v="39975"/>
    <x v="479"/>
    <d v="2014-01-01T00:00:00"/>
    <x v="0"/>
    <x v="0"/>
    <s v="2014"/>
  </r>
  <r>
    <x v="0"/>
    <x v="0"/>
    <x v="3"/>
    <x v="3"/>
    <x v="443"/>
    <n v="120"/>
    <x v="2"/>
    <n v="921200"/>
    <x v="430"/>
    <x v="475"/>
    <n v="684320"/>
    <x v="472"/>
    <d v="2014-06-01T00:00:00"/>
    <x v="1"/>
    <x v="1"/>
    <s v="2014"/>
  </r>
  <r>
    <x v="0"/>
    <x v="2"/>
    <x v="3"/>
    <x v="3"/>
    <x v="451"/>
    <n v="120"/>
    <x v="6"/>
    <n v="8330"/>
    <x v="438"/>
    <x v="483"/>
    <n v="5950"/>
    <x v="480"/>
    <d v="2014-06-01T00:00:00"/>
    <x v="1"/>
    <x v="1"/>
    <s v="2014"/>
  </r>
  <r>
    <x v="2"/>
    <x v="3"/>
    <x v="3"/>
    <x v="3"/>
    <x v="437"/>
    <n v="120"/>
    <x v="3"/>
    <n v="7248"/>
    <x v="423"/>
    <x v="468"/>
    <n v="1812"/>
    <x v="465"/>
    <d v="2014-06-01T00:00:00"/>
    <x v="1"/>
    <x v="1"/>
    <s v="2014"/>
  </r>
  <r>
    <x v="1"/>
    <x v="1"/>
    <x v="3"/>
    <x v="3"/>
    <x v="452"/>
    <n v="120"/>
    <x v="1"/>
    <n v="9900"/>
    <x v="439"/>
    <x v="484"/>
    <n v="6600"/>
    <x v="481"/>
    <d v="2013-09-01T00:00:00"/>
    <x v="6"/>
    <x v="6"/>
    <s v="2013"/>
  </r>
  <r>
    <x v="2"/>
    <x v="3"/>
    <x v="3"/>
    <x v="3"/>
    <x v="453"/>
    <n v="120"/>
    <x v="3"/>
    <n v="4920"/>
    <x v="440"/>
    <x v="485"/>
    <n v="1230"/>
    <x v="482"/>
    <d v="2014-10-01T00:00:00"/>
    <x v="7"/>
    <x v="7"/>
    <s v="2014"/>
  </r>
  <r>
    <x v="4"/>
    <x v="3"/>
    <x v="3"/>
    <x v="3"/>
    <x v="454"/>
    <n v="120"/>
    <x v="5"/>
    <n v="781500"/>
    <x v="441"/>
    <x v="486"/>
    <n v="651250"/>
    <x v="483"/>
    <d v="2013-11-01T00:00:00"/>
    <x v="9"/>
    <x v="9"/>
    <s v="2013"/>
  </r>
  <r>
    <x v="2"/>
    <x v="1"/>
    <x v="3"/>
    <x v="3"/>
    <x v="449"/>
    <n v="120"/>
    <x v="3"/>
    <n v="12156"/>
    <x v="436"/>
    <x v="481"/>
    <n v="3039"/>
    <x v="478"/>
    <d v="2014-12-01T00:00:00"/>
    <x v="2"/>
    <x v="2"/>
    <s v="2014"/>
  </r>
  <r>
    <x v="3"/>
    <x v="0"/>
    <x v="4"/>
    <x v="3"/>
    <x v="444"/>
    <n v="250"/>
    <x v="4"/>
    <n v="197875"/>
    <x v="431"/>
    <x v="476"/>
    <n v="189960"/>
    <x v="473"/>
    <d v="2014-06-01T00:00:00"/>
    <x v="1"/>
    <x v="1"/>
    <s v="2014"/>
  </r>
  <r>
    <x v="1"/>
    <x v="0"/>
    <x v="4"/>
    <x v="3"/>
    <x v="447"/>
    <n v="250"/>
    <x v="1"/>
    <n v="23475"/>
    <x v="434"/>
    <x v="479"/>
    <n v="15650"/>
    <x v="476"/>
    <d v="2014-10-01T00:00:00"/>
    <x v="7"/>
    <x v="7"/>
    <s v="2014"/>
  </r>
  <r>
    <x v="3"/>
    <x v="0"/>
    <x v="5"/>
    <x v="3"/>
    <x v="255"/>
    <n v="260"/>
    <x v="4"/>
    <n v="207375"/>
    <x v="442"/>
    <x v="487"/>
    <n v="199080"/>
    <x v="484"/>
    <d v="2014-01-01T00:00:00"/>
    <x v="0"/>
    <x v="0"/>
    <s v="2014"/>
  </r>
  <r>
    <x v="0"/>
    <x v="2"/>
    <x v="5"/>
    <x v="3"/>
    <x v="451"/>
    <n v="260"/>
    <x v="6"/>
    <n v="8330"/>
    <x v="438"/>
    <x v="483"/>
    <n v="5950"/>
    <x v="480"/>
    <d v="2014-06-01T00:00:00"/>
    <x v="1"/>
    <x v="1"/>
    <s v="2014"/>
  </r>
  <r>
    <x v="2"/>
    <x v="3"/>
    <x v="5"/>
    <x v="3"/>
    <x v="453"/>
    <n v="260"/>
    <x v="3"/>
    <n v="4920"/>
    <x v="440"/>
    <x v="485"/>
    <n v="1230"/>
    <x v="482"/>
    <d v="2014-10-01T00:00:00"/>
    <x v="7"/>
    <x v="7"/>
    <s v="2014"/>
  </r>
  <r>
    <x v="2"/>
    <x v="1"/>
    <x v="5"/>
    <x v="3"/>
    <x v="455"/>
    <n v="260"/>
    <x v="3"/>
    <n v="21240"/>
    <x v="443"/>
    <x v="488"/>
    <n v="5310"/>
    <x v="485"/>
    <d v="2013-12-01T00:00:00"/>
    <x v="2"/>
    <x v="2"/>
    <s v="2013"/>
  </r>
  <r>
    <x v="0"/>
    <x v="3"/>
    <x v="0"/>
    <x v="3"/>
    <x v="456"/>
    <n v="3"/>
    <x v="0"/>
    <n v="51580"/>
    <x v="444"/>
    <x v="489"/>
    <n v="25790"/>
    <x v="486"/>
    <d v="2014-04-01T00:00:00"/>
    <x v="10"/>
    <x v="10"/>
    <s v="2014"/>
  </r>
  <r>
    <x v="0"/>
    <x v="4"/>
    <x v="0"/>
    <x v="3"/>
    <x v="228"/>
    <n v="3"/>
    <x v="0"/>
    <n v="34860"/>
    <x v="445"/>
    <x v="490"/>
    <n v="17430"/>
    <x v="487"/>
    <d v="2014-05-01T00:00:00"/>
    <x v="11"/>
    <x v="11"/>
    <s v="2014"/>
  </r>
  <r>
    <x v="0"/>
    <x v="4"/>
    <x v="0"/>
    <x v="3"/>
    <x v="457"/>
    <n v="3"/>
    <x v="6"/>
    <n v="20972"/>
    <x v="446"/>
    <x v="491"/>
    <n v="14980"/>
    <x v="488"/>
    <d v="2013-10-01T00:00:00"/>
    <x v="7"/>
    <x v="7"/>
    <s v="2013"/>
  </r>
  <r>
    <x v="0"/>
    <x v="1"/>
    <x v="0"/>
    <x v="3"/>
    <x v="458"/>
    <n v="3"/>
    <x v="6"/>
    <n v="1960"/>
    <x v="447"/>
    <x v="492"/>
    <n v="1400"/>
    <x v="489"/>
    <d v="2014-12-01T00:00:00"/>
    <x v="2"/>
    <x v="2"/>
    <s v="2014"/>
  </r>
  <r>
    <x v="0"/>
    <x v="2"/>
    <x v="1"/>
    <x v="3"/>
    <x v="459"/>
    <n v="5"/>
    <x v="6"/>
    <n v="2051"/>
    <x v="448"/>
    <x v="493"/>
    <n v="1465"/>
    <x v="490"/>
    <d v="2014-02-01T00:00:00"/>
    <x v="8"/>
    <x v="8"/>
    <s v="2014"/>
  </r>
  <r>
    <x v="0"/>
    <x v="4"/>
    <x v="1"/>
    <x v="3"/>
    <x v="457"/>
    <n v="5"/>
    <x v="6"/>
    <n v="20972"/>
    <x v="446"/>
    <x v="491"/>
    <n v="14980"/>
    <x v="488"/>
    <d v="2013-10-01T00:00:00"/>
    <x v="7"/>
    <x v="7"/>
    <s v="2013"/>
  </r>
  <r>
    <x v="1"/>
    <x v="1"/>
    <x v="2"/>
    <x v="3"/>
    <x v="460"/>
    <n v="10"/>
    <x v="1"/>
    <n v="4170"/>
    <x v="449"/>
    <x v="494"/>
    <n v="2780"/>
    <x v="491"/>
    <d v="2014-02-01T00:00:00"/>
    <x v="8"/>
    <x v="8"/>
    <s v="2014"/>
  </r>
  <r>
    <x v="0"/>
    <x v="0"/>
    <x v="2"/>
    <x v="3"/>
    <x v="461"/>
    <n v="10"/>
    <x v="0"/>
    <n v="48560"/>
    <x v="450"/>
    <x v="495"/>
    <n v="24280"/>
    <x v="492"/>
    <d v="2014-03-01T00:00:00"/>
    <x v="3"/>
    <x v="3"/>
    <s v="2014"/>
  </r>
  <r>
    <x v="1"/>
    <x v="4"/>
    <x v="2"/>
    <x v="3"/>
    <x v="462"/>
    <n v="10"/>
    <x v="1"/>
    <n v="26505"/>
    <x v="451"/>
    <x v="496"/>
    <n v="17670"/>
    <x v="493"/>
    <d v="2014-09-01T00:00:00"/>
    <x v="6"/>
    <x v="6"/>
    <s v="2014"/>
  </r>
  <r>
    <x v="2"/>
    <x v="2"/>
    <x v="2"/>
    <x v="3"/>
    <x v="463"/>
    <n v="10"/>
    <x v="3"/>
    <n v="16716"/>
    <x v="452"/>
    <x v="497"/>
    <n v="4179"/>
    <x v="494"/>
    <d v="2014-10-01T00:00:00"/>
    <x v="7"/>
    <x v="7"/>
    <s v="2014"/>
  </r>
  <r>
    <x v="0"/>
    <x v="1"/>
    <x v="4"/>
    <x v="3"/>
    <x v="458"/>
    <n v="250"/>
    <x v="6"/>
    <n v="1960"/>
    <x v="447"/>
    <x v="492"/>
    <n v="1400"/>
    <x v="489"/>
    <d v="2014-12-01T00:00:00"/>
    <x v="2"/>
    <x v="2"/>
    <s v="2014"/>
  </r>
  <r>
    <x v="2"/>
    <x v="2"/>
    <x v="5"/>
    <x v="3"/>
    <x v="463"/>
    <n v="260"/>
    <x v="3"/>
    <n v="16716"/>
    <x v="452"/>
    <x v="497"/>
    <n v="4179"/>
    <x v="494"/>
    <d v="2014-10-01T00:00:00"/>
    <x v="7"/>
    <x v="7"/>
    <s v="2014"/>
  </r>
  <r>
    <x v="2"/>
    <x v="4"/>
    <x v="5"/>
    <x v="3"/>
    <x v="464"/>
    <n v="260"/>
    <x v="3"/>
    <n v="24180"/>
    <x v="453"/>
    <x v="279"/>
    <n v="6045"/>
    <x v="495"/>
    <d v="2013-12-01T00:00:00"/>
    <x v="2"/>
    <x v="2"/>
    <s v="2013"/>
  </r>
  <r>
    <x v="4"/>
    <x v="3"/>
    <x v="0"/>
    <x v="3"/>
    <x v="465"/>
    <n v="3"/>
    <x v="5"/>
    <n v="240300"/>
    <x v="454"/>
    <x v="498"/>
    <n v="200250"/>
    <x v="496"/>
    <d v="2014-07-01T00:00:00"/>
    <x v="4"/>
    <x v="4"/>
    <s v="2014"/>
  </r>
  <r>
    <x v="3"/>
    <x v="2"/>
    <x v="0"/>
    <x v="3"/>
    <x v="466"/>
    <n v="3"/>
    <x v="4"/>
    <n v="127875"/>
    <x v="455"/>
    <x v="499"/>
    <n v="122760"/>
    <x v="497"/>
    <d v="2013-09-01T00:00:00"/>
    <x v="6"/>
    <x v="6"/>
    <s v="2013"/>
  </r>
  <r>
    <x v="4"/>
    <x v="0"/>
    <x v="0"/>
    <x v="3"/>
    <x v="216"/>
    <n v="3"/>
    <x v="5"/>
    <n v="448800"/>
    <x v="456"/>
    <x v="500"/>
    <n v="374000"/>
    <x v="498"/>
    <d v="2014-10-01T00:00:00"/>
    <x v="7"/>
    <x v="7"/>
    <s v="2014"/>
  </r>
  <r>
    <x v="4"/>
    <x v="4"/>
    <x v="0"/>
    <x v="3"/>
    <x v="467"/>
    <n v="3"/>
    <x v="5"/>
    <n v="303000"/>
    <x v="457"/>
    <x v="501"/>
    <n v="252500"/>
    <x v="499"/>
    <d v="2014-10-01T00:00:00"/>
    <x v="7"/>
    <x v="7"/>
    <s v="2014"/>
  </r>
  <r>
    <x v="1"/>
    <x v="1"/>
    <x v="0"/>
    <x v="3"/>
    <x v="5"/>
    <n v="3"/>
    <x v="1"/>
    <n v="22695"/>
    <x v="458"/>
    <x v="502"/>
    <n v="15130"/>
    <x v="500"/>
    <d v="2014-11-01T00:00:00"/>
    <x v="9"/>
    <x v="9"/>
    <s v="2014"/>
  </r>
  <r>
    <x v="1"/>
    <x v="0"/>
    <x v="0"/>
    <x v="3"/>
    <x v="468"/>
    <n v="3"/>
    <x v="1"/>
    <n v="34500"/>
    <x v="459"/>
    <x v="503"/>
    <n v="23000"/>
    <x v="501"/>
    <d v="2014-12-01T00:00:00"/>
    <x v="2"/>
    <x v="2"/>
    <s v="2014"/>
  </r>
  <r>
    <x v="3"/>
    <x v="3"/>
    <x v="0"/>
    <x v="3"/>
    <x v="31"/>
    <n v="3"/>
    <x v="4"/>
    <n v="352625"/>
    <x v="460"/>
    <x v="504"/>
    <n v="338520"/>
    <x v="502"/>
    <d v="2013-12-01T00:00:00"/>
    <x v="2"/>
    <x v="2"/>
    <s v="2013"/>
  </r>
  <r>
    <x v="0"/>
    <x v="0"/>
    <x v="1"/>
    <x v="3"/>
    <x v="469"/>
    <n v="5"/>
    <x v="2"/>
    <n v="779625"/>
    <x v="461"/>
    <x v="505"/>
    <n v="579150"/>
    <x v="503"/>
    <d v="2014-01-01T00:00:00"/>
    <x v="0"/>
    <x v="0"/>
    <s v="2014"/>
  </r>
  <r>
    <x v="0"/>
    <x v="1"/>
    <x v="1"/>
    <x v="3"/>
    <x v="470"/>
    <n v="5"/>
    <x v="2"/>
    <n v="419650"/>
    <x v="462"/>
    <x v="506"/>
    <n v="311740"/>
    <x v="504"/>
    <d v="2014-04-01T00:00:00"/>
    <x v="10"/>
    <x v="10"/>
    <s v="2014"/>
  </r>
  <r>
    <x v="0"/>
    <x v="0"/>
    <x v="1"/>
    <x v="3"/>
    <x v="471"/>
    <n v="5"/>
    <x v="2"/>
    <n v="70000"/>
    <x v="463"/>
    <x v="507"/>
    <n v="52000"/>
    <x v="505"/>
    <d v="2014-05-01T00:00:00"/>
    <x v="11"/>
    <x v="11"/>
    <s v="2014"/>
  </r>
  <r>
    <x v="0"/>
    <x v="0"/>
    <x v="1"/>
    <x v="3"/>
    <x v="472"/>
    <n v="5"/>
    <x v="6"/>
    <n v="2716"/>
    <x v="464"/>
    <x v="508"/>
    <n v="1940"/>
    <x v="506"/>
    <d v="2014-09-01T00:00:00"/>
    <x v="6"/>
    <x v="6"/>
    <s v="2014"/>
  </r>
  <r>
    <x v="0"/>
    <x v="3"/>
    <x v="1"/>
    <x v="3"/>
    <x v="473"/>
    <n v="5"/>
    <x v="6"/>
    <n v="12089"/>
    <x v="465"/>
    <x v="509"/>
    <n v="8635"/>
    <x v="507"/>
    <d v="2013-10-01T00:00:00"/>
    <x v="7"/>
    <x v="7"/>
    <s v="2013"/>
  </r>
  <r>
    <x v="1"/>
    <x v="0"/>
    <x v="1"/>
    <x v="3"/>
    <x v="468"/>
    <n v="5"/>
    <x v="1"/>
    <n v="34500"/>
    <x v="459"/>
    <x v="503"/>
    <n v="23000"/>
    <x v="501"/>
    <d v="2014-12-01T00:00:00"/>
    <x v="2"/>
    <x v="2"/>
    <s v="2014"/>
  </r>
  <r>
    <x v="0"/>
    <x v="3"/>
    <x v="2"/>
    <x v="3"/>
    <x v="474"/>
    <n v="10"/>
    <x v="0"/>
    <n v="5200"/>
    <x v="466"/>
    <x v="510"/>
    <n v="2600"/>
    <x v="508"/>
    <d v="2014-02-01T00:00:00"/>
    <x v="8"/>
    <x v="8"/>
    <s v="2014"/>
  </r>
  <r>
    <x v="1"/>
    <x v="0"/>
    <x v="2"/>
    <x v="3"/>
    <x v="4"/>
    <n v="10"/>
    <x v="1"/>
    <n v="37050"/>
    <x v="467"/>
    <x v="511"/>
    <n v="24700"/>
    <x v="509"/>
    <d v="2013-09-01T00:00:00"/>
    <x v="6"/>
    <x v="6"/>
    <s v="2013"/>
  </r>
  <r>
    <x v="1"/>
    <x v="0"/>
    <x v="2"/>
    <x v="3"/>
    <x v="228"/>
    <n v="10"/>
    <x v="1"/>
    <n v="26145"/>
    <x v="468"/>
    <x v="512"/>
    <n v="17430"/>
    <x v="510"/>
    <d v="2013-10-01T00:00:00"/>
    <x v="7"/>
    <x v="7"/>
    <s v="2013"/>
  </r>
  <r>
    <x v="2"/>
    <x v="4"/>
    <x v="2"/>
    <x v="3"/>
    <x v="475"/>
    <n v="10"/>
    <x v="3"/>
    <n v="34968"/>
    <x v="469"/>
    <x v="513"/>
    <n v="8742"/>
    <x v="511"/>
    <d v="2014-10-01T00:00:00"/>
    <x v="7"/>
    <x v="7"/>
    <s v="2014"/>
  </r>
  <r>
    <x v="0"/>
    <x v="2"/>
    <x v="2"/>
    <x v="3"/>
    <x v="476"/>
    <n v="10"/>
    <x v="6"/>
    <n v="12117"/>
    <x v="470"/>
    <x v="514"/>
    <n v="8655"/>
    <x v="512"/>
    <d v="2014-10-01T00:00:00"/>
    <x v="7"/>
    <x v="7"/>
    <s v="2014"/>
  </r>
  <r>
    <x v="0"/>
    <x v="0"/>
    <x v="2"/>
    <x v="3"/>
    <x v="477"/>
    <n v="10"/>
    <x v="2"/>
    <n v="245000"/>
    <x v="471"/>
    <x v="515"/>
    <n v="182000"/>
    <x v="513"/>
    <d v="2014-11-01T00:00:00"/>
    <x v="9"/>
    <x v="9"/>
    <s v="2014"/>
  </r>
  <r>
    <x v="2"/>
    <x v="0"/>
    <x v="2"/>
    <x v="3"/>
    <x v="478"/>
    <n v="10"/>
    <x v="3"/>
    <n v="26664"/>
    <x v="472"/>
    <x v="516"/>
    <n v="6666"/>
    <x v="514"/>
    <d v="2013-11-01T00:00:00"/>
    <x v="9"/>
    <x v="9"/>
    <s v="2013"/>
  </r>
  <r>
    <x v="0"/>
    <x v="4"/>
    <x v="2"/>
    <x v="3"/>
    <x v="479"/>
    <n v="10"/>
    <x v="2"/>
    <n v="411950"/>
    <x v="473"/>
    <x v="517"/>
    <n v="306020"/>
    <x v="515"/>
    <d v="2014-11-01T00:00:00"/>
    <x v="9"/>
    <x v="9"/>
    <s v="2014"/>
  </r>
  <r>
    <x v="0"/>
    <x v="2"/>
    <x v="2"/>
    <x v="3"/>
    <x v="480"/>
    <n v="10"/>
    <x v="2"/>
    <n v="672700"/>
    <x v="474"/>
    <x v="518"/>
    <n v="499720"/>
    <x v="516"/>
    <d v="2013-11-01T00:00:00"/>
    <x v="9"/>
    <x v="9"/>
    <s v="2013"/>
  </r>
  <r>
    <x v="3"/>
    <x v="3"/>
    <x v="3"/>
    <x v="3"/>
    <x v="481"/>
    <n v="120"/>
    <x v="4"/>
    <n v="196875"/>
    <x v="475"/>
    <x v="519"/>
    <n v="189000"/>
    <x v="517"/>
    <d v="2014-02-01T00:00:00"/>
    <x v="8"/>
    <x v="8"/>
    <s v="2014"/>
  </r>
  <r>
    <x v="0"/>
    <x v="4"/>
    <x v="3"/>
    <x v="3"/>
    <x v="482"/>
    <n v="120"/>
    <x v="0"/>
    <n v="12120"/>
    <x v="476"/>
    <x v="520"/>
    <n v="6060"/>
    <x v="518"/>
    <d v="2014-04-01T00:00:00"/>
    <x v="10"/>
    <x v="10"/>
    <s v="2014"/>
  </r>
  <r>
    <x v="4"/>
    <x v="4"/>
    <x v="3"/>
    <x v="3"/>
    <x v="283"/>
    <n v="120"/>
    <x v="5"/>
    <n v="738000"/>
    <x v="477"/>
    <x v="521"/>
    <n v="615000"/>
    <x v="519"/>
    <d v="2014-07-01T00:00:00"/>
    <x v="4"/>
    <x v="4"/>
    <s v="2014"/>
  </r>
  <r>
    <x v="4"/>
    <x v="0"/>
    <x v="3"/>
    <x v="3"/>
    <x v="483"/>
    <n v="120"/>
    <x v="5"/>
    <n v="80700"/>
    <x v="478"/>
    <x v="522"/>
    <n v="67250"/>
    <x v="520"/>
    <d v="2013-10-01T00:00:00"/>
    <x v="7"/>
    <x v="7"/>
    <s v="2013"/>
  </r>
  <r>
    <x v="4"/>
    <x v="1"/>
    <x v="3"/>
    <x v="3"/>
    <x v="484"/>
    <n v="120"/>
    <x v="5"/>
    <n v="760800"/>
    <x v="479"/>
    <x v="523"/>
    <n v="634000"/>
    <x v="521"/>
    <d v="2013-11-01T00:00:00"/>
    <x v="9"/>
    <x v="9"/>
    <s v="2013"/>
  </r>
  <r>
    <x v="0"/>
    <x v="3"/>
    <x v="4"/>
    <x v="3"/>
    <x v="485"/>
    <n v="250"/>
    <x v="6"/>
    <n v="20321"/>
    <x v="480"/>
    <x v="524"/>
    <n v="14515"/>
    <x v="522"/>
    <d v="2014-03-01T00:00:00"/>
    <x v="3"/>
    <x v="3"/>
    <s v="2014"/>
  </r>
  <r>
    <x v="4"/>
    <x v="4"/>
    <x v="4"/>
    <x v="3"/>
    <x v="486"/>
    <n v="250"/>
    <x v="5"/>
    <n v="762300"/>
    <x v="481"/>
    <x v="525"/>
    <n v="635250"/>
    <x v="523"/>
    <d v="2014-08-01T00:00:00"/>
    <x v="5"/>
    <x v="5"/>
    <s v="2014"/>
  </r>
  <r>
    <x v="4"/>
    <x v="0"/>
    <x v="4"/>
    <x v="3"/>
    <x v="483"/>
    <n v="250"/>
    <x v="5"/>
    <n v="80700"/>
    <x v="478"/>
    <x v="522"/>
    <n v="67250"/>
    <x v="520"/>
    <d v="2013-10-01T00:00:00"/>
    <x v="7"/>
    <x v="7"/>
    <s v="2013"/>
  </r>
  <r>
    <x v="4"/>
    <x v="0"/>
    <x v="4"/>
    <x v="3"/>
    <x v="216"/>
    <n v="250"/>
    <x v="5"/>
    <n v="448800"/>
    <x v="456"/>
    <x v="500"/>
    <n v="374000"/>
    <x v="498"/>
    <d v="2014-10-01T00:00:00"/>
    <x v="7"/>
    <x v="7"/>
    <s v="2014"/>
  </r>
  <r>
    <x v="4"/>
    <x v="4"/>
    <x v="4"/>
    <x v="3"/>
    <x v="467"/>
    <n v="250"/>
    <x v="5"/>
    <n v="303000"/>
    <x v="457"/>
    <x v="501"/>
    <n v="252500"/>
    <x v="499"/>
    <d v="2014-10-01T00:00:00"/>
    <x v="7"/>
    <x v="7"/>
    <s v="2014"/>
  </r>
  <r>
    <x v="0"/>
    <x v="2"/>
    <x v="4"/>
    <x v="3"/>
    <x v="487"/>
    <n v="250"/>
    <x v="2"/>
    <n v="448350"/>
    <x v="482"/>
    <x v="526"/>
    <n v="333060"/>
    <x v="524"/>
    <d v="2013-12-01T00:00:00"/>
    <x v="2"/>
    <x v="2"/>
    <s v="2013"/>
  </r>
  <r>
    <x v="4"/>
    <x v="0"/>
    <x v="5"/>
    <x v="3"/>
    <x v="3"/>
    <n v="260"/>
    <x v="5"/>
    <n v="266400"/>
    <x v="483"/>
    <x v="527"/>
    <n v="222000"/>
    <x v="525"/>
    <d v="2014-03-01T00:00:00"/>
    <x v="3"/>
    <x v="3"/>
    <s v="2014"/>
  </r>
  <r>
    <x v="3"/>
    <x v="4"/>
    <x v="5"/>
    <x v="3"/>
    <x v="126"/>
    <n v="260"/>
    <x v="4"/>
    <n v="355500"/>
    <x v="484"/>
    <x v="528"/>
    <n v="341280"/>
    <x v="526"/>
    <d v="2014-05-01T00:00:00"/>
    <x v="11"/>
    <x v="11"/>
    <s v="2014"/>
  </r>
  <r>
    <x v="2"/>
    <x v="2"/>
    <x v="5"/>
    <x v="3"/>
    <x v="488"/>
    <n v="260"/>
    <x v="3"/>
    <n v="29700"/>
    <x v="485"/>
    <x v="529"/>
    <n v="7425"/>
    <x v="527"/>
    <d v="2014-08-01T00:00:00"/>
    <x v="5"/>
    <x v="5"/>
    <s v="2014"/>
  </r>
  <r>
    <x v="1"/>
    <x v="0"/>
    <x v="5"/>
    <x v="3"/>
    <x v="228"/>
    <n v="260"/>
    <x v="1"/>
    <n v="26145"/>
    <x v="468"/>
    <x v="512"/>
    <n v="17430"/>
    <x v="510"/>
    <d v="2013-10-01T00:00:00"/>
    <x v="7"/>
    <x v="7"/>
    <s v="2013"/>
  </r>
  <r>
    <x v="2"/>
    <x v="4"/>
    <x v="5"/>
    <x v="3"/>
    <x v="475"/>
    <n v="260"/>
    <x v="3"/>
    <n v="34968"/>
    <x v="469"/>
    <x v="513"/>
    <n v="8742"/>
    <x v="511"/>
    <d v="2014-10-01T00:00:00"/>
    <x v="7"/>
    <x v="7"/>
    <s v="2014"/>
  </r>
  <r>
    <x v="0"/>
    <x v="2"/>
    <x v="5"/>
    <x v="3"/>
    <x v="476"/>
    <n v="260"/>
    <x v="6"/>
    <n v="12117"/>
    <x v="470"/>
    <x v="514"/>
    <n v="8655"/>
    <x v="512"/>
    <d v="2014-10-01T00:00:00"/>
    <x v="7"/>
    <x v="7"/>
    <s v="2014"/>
  </r>
  <r>
    <x v="0"/>
    <x v="3"/>
    <x v="5"/>
    <x v="3"/>
    <x v="473"/>
    <n v="260"/>
    <x v="6"/>
    <n v="12089"/>
    <x v="465"/>
    <x v="509"/>
    <n v="8635"/>
    <x v="507"/>
    <d v="2013-10-01T00:00:00"/>
    <x v="7"/>
    <x v="7"/>
    <s v="2013"/>
  </r>
  <r>
    <x v="1"/>
    <x v="3"/>
    <x v="5"/>
    <x v="3"/>
    <x v="364"/>
    <n v="260"/>
    <x v="1"/>
    <n v="28050"/>
    <x v="486"/>
    <x v="530"/>
    <n v="18700"/>
    <x v="528"/>
    <d v="2013-11-01T00:00:00"/>
    <x v="9"/>
    <x v="9"/>
    <s v="2013"/>
  </r>
  <r>
    <x v="3"/>
    <x v="2"/>
    <x v="0"/>
    <x v="3"/>
    <x v="489"/>
    <n v="3"/>
    <x v="4"/>
    <n v="146750"/>
    <x v="487"/>
    <x v="531"/>
    <n v="140880"/>
    <x v="529"/>
    <d v="2014-08-01T00:00:00"/>
    <x v="5"/>
    <x v="5"/>
    <s v="2014"/>
  </r>
  <r>
    <x v="3"/>
    <x v="1"/>
    <x v="0"/>
    <x v="3"/>
    <x v="490"/>
    <n v="3"/>
    <x v="4"/>
    <n v="345875"/>
    <x v="488"/>
    <x v="532"/>
    <n v="332040"/>
    <x v="530"/>
    <d v="2014-08-01T00:00:00"/>
    <x v="5"/>
    <x v="5"/>
    <s v="2014"/>
  </r>
  <r>
    <x v="3"/>
    <x v="1"/>
    <x v="0"/>
    <x v="3"/>
    <x v="491"/>
    <n v="3"/>
    <x v="4"/>
    <n v="135625"/>
    <x v="489"/>
    <x v="533"/>
    <n v="130200"/>
    <x v="531"/>
    <d v="2014-10-01T00:00:00"/>
    <x v="7"/>
    <x v="7"/>
    <s v="2014"/>
  </r>
  <r>
    <x v="4"/>
    <x v="3"/>
    <x v="1"/>
    <x v="3"/>
    <x v="492"/>
    <n v="5"/>
    <x v="5"/>
    <n v="163800"/>
    <x v="490"/>
    <x v="534"/>
    <n v="136500"/>
    <x v="532"/>
    <d v="2014-10-01T00:00:00"/>
    <x v="7"/>
    <x v="7"/>
    <s v="2014"/>
  </r>
  <r>
    <x v="0"/>
    <x v="1"/>
    <x v="2"/>
    <x v="3"/>
    <x v="493"/>
    <n v="10"/>
    <x v="0"/>
    <n v="23160"/>
    <x v="491"/>
    <x v="535"/>
    <n v="11580"/>
    <x v="533"/>
    <d v="2014-03-01T00:00:00"/>
    <x v="3"/>
    <x v="3"/>
    <s v="2014"/>
  </r>
  <r>
    <x v="1"/>
    <x v="0"/>
    <x v="2"/>
    <x v="3"/>
    <x v="494"/>
    <n v="10"/>
    <x v="1"/>
    <n v="24210"/>
    <x v="492"/>
    <x v="536"/>
    <n v="16140"/>
    <x v="534"/>
    <d v="2014-04-01T00:00:00"/>
    <x v="10"/>
    <x v="10"/>
    <s v="2014"/>
  </r>
  <r>
    <x v="0"/>
    <x v="3"/>
    <x v="2"/>
    <x v="3"/>
    <x v="495"/>
    <n v="10"/>
    <x v="6"/>
    <n v="17745"/>
    <x v="493"/>
    <x v="537"/>
    <n v="12675"/>
    <x v="535"/>
    <d v="2014-04-01T00:00:00"/>
    <x v="10"/>
    <x v="10"/>
    <s v="2014"/>
  </r>
  <r>
    <x v="0"/>
    <x v="3"/>
    <x v="2"/>
    <x v="3"/>
    <x v="136"/>
    <n v="10"/>
    <x v="2"/>
    <n v="997850"/>
    <x v="494"/>
    <x v="538"/>
    <n v="741260"/>
    <x v="536"/>
    <d v="2014-05-01T00:00:00"/>
    <x v="11"/>
    <x v="11"/>
    <s v="2014"/>
  </r>
  <r>
    <x v="1"/>
    <x v="0"/>
    <x v="2"/>
    <x v="3"/>
    <x v="496"/>
    <n v="10"/>
    <x v="1"/>
    <n v="38385"/>
    <x v="495"/>
    <x v="539"/>
    <n v="25590"/>
    <x v="537"/>
    <d v="2014-08-01T00:00:00"/>
    <x v="5"/>
    <x v="5"/>
    <s v="2014"/>
  </r>
  <r>
    <x v="0"/>
    <x v="4"/>
    <x v="2"/>
    <x v="3"/>
    <x v="497"/>
    <n v="10"/>
    <x v="0"/>
    <n v="5340"/>
    <x v="496"/>
    <x v="540"/>
    <n v="2670"/>
    <x v="538"/>
    <d v="2013-10-01T00:00:00"/>
    <x v="7"/>
    <x v="7"/>
    <s v="2013"/>
  </r>
  <r>
    <x v="3"/>
    <x v="1"/>
    <x v="2"/>
    <x v="3"/>
    <x v="491"/>
    <n v="10"/>
    <x v="4"/>
    <n v="135625"/>
    <x v="489"/>
    <x v="533"/>
    <n v="130200"/>
    <x v="531"/>
    <d v="2014-10-01T00:00:00"/>
    <x v="7"/>
    <x v="7"/>
    <s v="2014"/>
  </r>
  <r>
    <x v="1"/>
    <x v="1"/>
    <x v="2"/>
    <x v="3"/>
    <x v="498"/>
    <n v="10"/>
    <x v="1"/>
    <n v="17625"/>
    <x v="497"/>
    <x v="541"/>
    <n v="11750"/>
    <x v="539"/>
    <d v="2014-10-01T00:00:00"/>
    <x v="7"/>
    <x v="7"/>
    <s v="2014"/>
  </r>
  <r>
    <x v="0"/>
    <x v="4"/>
    <x v="2"/>
    <x v="3"/>
    <x v="499"/>
    <n v="10"/>
    <x v="2"/>
    <n v="702450"/>
    <x v="498"/>
    <x v="542"/>
    <n v="521820"/>
    <x v="540"/>
    <d v="2013-11-01T00:00:00"/>
    <x v="9"/>
    <x v="9"/>
    <s v="2013"/>
  </r>
  <r>
    <x v="0"/>
    <x v="3"/>
    <x v="2"/>
    <x v="3"/>
    <x v="35"/>
    <n v="10"/>
    <x v="2"/>
    <n v="752850"/>
    <x v="499"/>
    <x v="543"/>
    <n v="559260"/>
    <x v="541"/>
    <d v="2013-11-01T00:00:00"/>
    <x v="9"/>
    <x v="9"/>
    <s v="2013"/>
  </r>
  <r>
    <x v="2"/>
    <x v="4"/>
    <x v="2"/>
    <x v="3"/>
    <x v="500"/>
    <n v="10"/>
    <x v="3"/>
    <n v="10968"/>
    <x v="500"/>
    <x v="544"/>
    <n v="2742"/>
    <x v="542"/>
    <d v="2014-12-01T00:00:00"/>
    <x v="2"/>
    <x v="2"/>
    <s v="2014"/>
  </r>
  <r>
    <x v="0"/>
    <x v="2"/>
    <x v="2"/>
    <x v="3"/>
    <x v="459"/>
    <n v="10"/>
    <x v="0"/>
    <n v="5860"/>
    <x v="501"/>
    <x v="545"/>
    <n v="2930"/>
    <x v="543"/>
    <d v="2014-12-01T00:00:00"/>
    <x v="2"/>
    <x v="2"/>
    <s v="2014"/>
  </r>
  <r>
    <x v="2"/>
    <x v="3"/>
    <x v="3"/>
    <x v="3"/>
    <x v="501"/>
    <n v="120"/>
    <x v="3"/>
    <n v="6000"/>
    <x v="502"/>
    <x v="546"/>
    <n v="1500"/>
    <x v="544"/>
    <d v="2014-03-01T00:00:00"/>
    <x v="3"/>
    <x v="3"/>
    <s v="2014"/>
  </r>
  <r>
    <x v="1"/>
    <x v="2"/>
    <x v="3"/>
    <x v="3"/>
    <x v="502"/>
    <n v="120"/>
    <x v="1"/>
    <n v="42390"/>
    <x v="503"/>
    <x v="547"/>
    <n v="28260"/>
    <x v="545"/>
    <d v="2014-05-01T00:00:00"/>
    <x v="11"/>
    <x v="11"/>
    <s v="2014"/>
  </r>
  <r>
    <x v="3"/>
    <x v="2"/>
    <x v="3"/>
    <x v="3"/>
    <x v="61"/>
    <n v="120"/>
    <x v="4"/>
    <n v="82875"/>
    <x v="504"/>
    <x v="548"/>
    <n v="79560"/>
    <x v="546"/>
    <d v="2014-09-01T00:00:00"/>
    <x v="6"/>
    <x v="6"/>
    <s v="2014"/>
  </r>
  <r>
    <x v="4"/>
    <x v="4"/>
    <x v="3"/>
    <x v="3"/>
    <x v="369"/>
    <n v="120"/>
    <x v="5"/>
    <n v="772200"/>
    <x v="505"/>
    <x v="549"/>
    <n v="643500"/>
    <x v="547"/>
    <d v="2013-11-01T00:00:00"/>
    <x v="9"/>
    <x v="9"/>
    <s v="2013"/>
  </r>
  <r>
    <x v="3"/>
    <x v="4"/>
    <x v="3"/>
    <x v="3"/>
    <x v="503"/>
    <n v="120"/>
    <x v="4"/>
    <n v="304750"/>
    <x v="506"/>
    <x v="550"/>
    <n v="292560"/>
    <x v="548"/>
    <d v="2013-12-01T00:00:00"/>
    <x v="2"/>
    <x v="2"/>
    <s v="2013"/>
  </r>
  <r>
    <x v="2"/>
    <x v="4"/>
    <x v="3"/>
    <x v="3"/>
    <x v="500"/>
    <n v="120"/>
    <x v="3"/>
    <n v="10968"/>
    <x v="500"/>
    <x v="544"/>
    <n v="2742"/>
    <x v="542"/>
    <d v="2014-12-01T00:00:00"/>
    <x v="2"/>
    <x v="2"/>
    <s v="2014"/>
  </r>
  <r>
    <x v="0"/>
    <x v="0"/>
    <x v="4"/>
    <x v="3"/>
    <x v="504"/>
    <n v="250"/>
    <x v="0"/>
    <n v="17310"/>
    <x v="507"/>
    <x v="551"/>
    <n v="8655"/>
    <x v="549"/>
    <d v="2014-07-01T00:00:00"/>
    <x v="4"/>
    <x v="4"/>
    <s v="2014"/>
  </r>
  <r>
    <x v="1"/>
    <x v="1"/>
    <x v="4"/>
    <x v="3"/>
    <x v="505"/>
    <n v="250"/>
    <x v="1"/>
    <n v="7380"/>
    <x v="508"/>
    <x v="552"/>
    <n v="4920"/>
    <x v="550"/>
    <d v="2014-07-01T00:00:00"/>
    <x v="4"/>
    <x v="4"/>
    <s v="2014"/>
  </r>
  <r>
    <x v="0"/>
    <x v="4"/>
    <x v="4"/>
    <x v="3"/>
    <x v="497"/>
    <n v="250"/>
    <x v="0"/>
    <n v="5340"/>
    <x v="496"/>
    <x v="540"/>
    <n v="2670"/>
    <x v="538"/>
    <d v="2013-10-01T00:00:00"/>
    <x v="7"/>
    <x v="7"/>
    <s v="2013"/>
  </r>
  <r>
    <x v="1"/>
    <x v="1"/>
    <x v="4"/>
    <x v="3"/>
    <x v="498"/>
    <n v="250"/>
    <x v="1"/>
    <n v="17625"/>
    <x v="497"/>
    <x v="541"/>
    <n v="11750"/>
    <x v="539"/>
    <d v="2014-10-01T00:00:00"/>
    <x v="7"/>
    <x v="7"/>
    <s v="2014"/>
  </r>
  <r>
    <x v="3"/>
    <x v="0"/>
    <x v="4"/>
    <x v="3"/>
    <x v="506"/>
    <n v="250"/>
    <x v="4"/>
    <n v="369250"/>
    <x v="509"/>
    <x v="553"/>
    <n v="354480"/>
    <x v="551"/>
    <d v="2013-11-01T00:00:00"/>
    <x v="9"/>
    <x v="9"/>
    <s v="2013"/>
  </r>
  <r>
    <x v="3"/>
    <x v="1"/>
    <x v="4"/>
    <x v="3"/>
    <x v="205"/>
    <n v="250"/>
    <x v="4"/>
    <n v="69000"/>
    <x v="510"/>
    <x v="554"/>
    <n v="66240"/>
    <x v="552"/>
    <d v="2014-11-01T00:00:00"/>
    <x v="9"/>
    <x v="9"/>
    <s v="2014"/>
  </r>
  <r>
    <x v="0"/>
    <x v="2"/>
    <x v="4"/>
    <x v="3"/>
    <x v="459"/>
    <n v="250"/>
    <x v="0"/>
    <n v="5860"/>
    <x v="501"/>
    <x v="545"/>
    <n v="2930"/>
    <x v="543"/>
    <d v="2014-12-01T00:00:00"/>
    <x v="2"/>
    <x v="2"/>
    <s v="2014"/>
  </r>
  <r>
    <x v="4"/>
    <x v="2"/>
    <x v="5"/>
    <x v="3"/>
    <x v="488"/>
    <n v="260"/>
    <x v="5"/>
    <n v="742500"/>
    <x v="511"/>
    <x v="555"/>
    <n v="618750"/>
    <x v="553"/>
    <d v="2014-03-01T00:00:00"/>
    <x v="3"/>
    <x v="3"/>
    <s v="2014"/>
  </r>
  <r>
    <x v="4"/>
    <x v="3"/>
    <x v="5"/>
    <x v="3"/>
    <x v="492"/>
    <n v="260"/>
    <x v="5"/>
    <n v="163800"/>
    <x v="490"/>
    <x v="534"/>
    <n v="136500"/>
    <x v="532"/>
    <d v="2014-10-01T00:00:00"/>
    <x v="7"/>
    <x v="7"/>
    <s v="2014"/>
  </r>
  <r>
    <x v="0"/>
    <x v="3"/>
    <x v="1"/>
    <x v="3"/>
    <x v="507"/>
    <n v="5"/>
    <x v="6"/>
    <n v="9576"/>
    <x v="512"/>
    <x v="556"/>
    <n v="6840"/>
    <x v="554"/>
    <d v="2014-02-01T00:00:00"/>
    <x v="8"/>
    <x v="8"/>
    <s v="2014"/>
  </r>
  <r>
    <x v="0"/>
    <x v="0"/>
    <x v="2"/>
    <x v="3"/>
    <x v="508"/>
    <n v="10"/>
    <x v="6"/>
    <n v="5061"/>
    <x v="513"/>
    <x v="557"/>
    <n v="3615"/>
    <x v="555"/>
    <d v="2014-04-01T00:00:00"/>
    <x v="10"/>
    <x v="10"/>
    <s v="2014"/>
  </r>
  <r>
    <x v="2"/>
    <x v="4"/>
    <x v="4"/>
    <x v="3"/>
    <x v="509"/>
    <n v="250"/>
    <x v="3"/>
    <n v="21672"/>
    <x v="514"/>
    <x v="558"/>
    <n v="5418"/>
    <x v="556"/>
    <d v="2014-05-01T00:00:00"/>
    <x v="11"/>
    <x v="11"/>
    <s v="2014"/>
  </r>
  <r>
    <x v="5"/>
    <x v="5"/>
    <x v="6"/>
    <x v="4"/>
    <x v="510"/>
    <m/>
    <x v="7"/>
    <m/>
    <x v="515"/>
    <x v="559"/>
    <m/>
    <x v="557"/>
    <m/>
    <x v="12"/>
    <x v="12"/>
    <n v="700"/>
  </r>
  <r>
    <x v="6"/>
    <x v="5"/>
    <x v="6"/>
    <x v="5"/>
    <x v="511"/>
    <n v="96.477142857142852"/>
    <x v="8"/>
    <n v="182759.42642857143"/>
    <x v="516"/>
    <x v="560"/>
    <n v="145475.21142857143"/>
    <x v="558"/>
    <m/>
    <x v="12"/>
    <x v="12"/>
    <m/>
  </r>
  <r>
    <x v="6"/>
    <x v="5"/>
    <x v="6"/>
    <x v="6"/>
    <x v="512"/>
    <n v="10"/>
    <x v="0"/>
    <n v="37980"/>
    <x v="517"/>
    <x v="561"/>
    <n v="22506.25"/>
    <x v="559"/>
    <m/>
    <x v="12"/>
    <x v="12"/>
    <m/>
  </r>
  <r>
    <x v="6"/>
    <x v="5"/>
    <x v="6"/>
    <x v="7"/>
    <x v="64"/>
    <n v="10"/>
    <x v="0"/>
    <n v="37050"/>
    <x v="0"/>
    <x v="2"/>
    <n v="17430"/>
    <x v="144"/>
    <m/>
    <x v="12"/>
    <x v="12"/>
    <m/>
  </r>
  <r>
    <x v="6"/>
    <x v="5"/>
    <x v="6"/>
    <x v="8"/>
    <x v="513"/>
    <n v="108.602612186813"/>
    <x v="9"/>
    <n v="254262.28437834271"/>
    <x v="518"/>
    <x v="562"/>
    <n v="203865.50611847595"/>
    <x v="560"/>
    <m/>
    <x v="12"/>
    <x v="12"/>
    <m/>
  </r>
  <r>
    <x v="6"/>
    <x v="5"/>
    <x v="6"/>
    <x v="4"/>
    <x v="510"/>
    <m/>
    <x v="7"/>
    <m/>
    <x v="515"/>
    <x v="559"/>
    <m/>
    <x v="557"/>
    <m/>
    <x v="12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26F6-C79D-41FE-96D9-D3E1A3267AA4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ountries">
  <location ref="A3:C9" firstHeaderRow="0" firstDataRow="1" firstDataCol="1"/>
  <pivotFields count="18">
    <pivotField showAll="0"/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%" fld="9" showDataAs="percentOfTotal" baseField="1" baseItem="0" numFmtId="10"/>
    <dataField name="Profit%" fld="11" showDataAs="percentOfTotal" baseField="1" baseItem="0" numFmtId="1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65F7E-B81C-4AC1-BD52-F0CAC0A91DC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ountries">
  <location ref="A3:G10" firstHeaderRow="1" firstDataRow="2" firstDataCol="1"/>
  <pivotFields count="18">
    <pivotField axis="axisCol"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les%" fld="9" showDataAs="percentOfTotal" baseField="1" baseItem="0" numFmtId="10"/>
  </dataFields>
  <formats count="2">
    <format dxfId="40">
      <pivotArea outline="0" collapsedLevelsAreSubtotals="1" fieldPosition="0"/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BF808-F3A2-434F-B435-3C29CED7CB2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ies">
  <location ref="A4:G11" firstHeaderRow="1" firstDataRow="2" firstDataCol="1"/>
  <pivotFields count="16">
    <pivotField axis="axisCol" showAll="0">
      <items count="8">
        <item x="2"/>
        <item x="3"/>
        <item x="0"/>
        <item x="1"/>
        <item x="4"/>
        <item x="5"/>
        <item x="6"/>
        <item t="default"/>
      </items>
    </pivotField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62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55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558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560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x="557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fit%" fld="11" showDataAs="percentOfTotal" baseField="1" baseItem="0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B653C-4305-4026-A727-270D0EBFEF0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 rowHeaderCaption="Product">
  <location ref="A3:B10" firstHeaderRow="1" firstDataRow="1" firstDataCol="1"/>
  <pivotFields count="18">
    <pivotField showAll="0"/>
    <pivotField showAll="0"/>
    <pivotField axis="axisRow" showAll="0">
      <items count="8">
        <item x="5"/>
        <item x="0"/>
        <item x="1"/>
        <item x="2"/>
        <item x="3"/>
        <item x="4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4" showDataAs="percentOfTotal" baseField="2" baseItem="0" numFmtId="10"/>
  </dataFields>
  <formats count="3"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7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35930-8F50-46B3-8037-CBD4466F4ADA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H31" firstHeaderRow="1" firstDataRow="2" firstDataCol="1"/>
  <pivotFields count="18">
    <pivotField showAll="0"/>
    <pivotField showAll="0"/>
    <pivotField axis="axisCol" showAll="0">
      <items count="8">
        <item x="5"/>
        <item x="0"/>
        <item x="1"/>
        <item x="2"/>
        <item x="3"/>
        <item x="4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4">
        <item sd="0" x="0"/>
        <item sd="0" x="8"/>
        <item sd="0" x="3"/>
        <item sd="0" x="10"/>
        <item sd="0" x="11"/>
        <item sd="0" x="1"/>
        <item sd="0" x="4"/>
        <item sd="0" x="5"/>
        <item sd="0" x="6"/>
        <item sd="0" x="7"/>
        <item sd="0" x="9"/>
        <item sd="0" x="2"/>
        <item sd="0" x="12"/>
        <item t="default" sd="0"/>
      </items>
    </pivotField>
    <pivotField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x="12"/>
        <item t="default"/>
      </items>
    </pivotField>
    <pivotField showAll="0">
      <items count="4">
        <item x="1"/>
        <item x="0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3">
    <field x="12"/>
    <field x="13"/>
    <field x="17"/>
  </rowFields>
  <rowItems count="25">
    <i>
      <x v="1"/>
    </i>
    <i r="1">
      <x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7"/>
    </i>
    <i>
      <x v="9"/>
    </i>
    <i r="1">
      <x v="8"/>
    </i>
    <i>
      <x v="10"/>
    </i>
    <i r="1">
      <x v="9"/>
    </i>
    <i>
      <x v="11"/>
    </i>
    <i r="1">
      <x v="10"/>
    </i>
    <i>
      <x v="12"/>
    </i>
    <i r="1">
      <x v="1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Sold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F96B3-F376-4F4E-B89B-2F2ABA9E889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">
  <location ref="A3:F11" firstHeaderRow="1" firstDataRow="2" firstDataCol="1"/>
  <pivotFields count="16">
    <pivotField showAll="0"/>
    <pivotField showAll="0"/>
    <pivotField axis="axisRow" showAll="0">
      <items count="8">
        <item x="5"/>
        <item x="0"/>
        <item x="1"/>
        <item x="2"/>
        <item x="3"/>
        <item x="4"/>
        <item h="1" x="6"/>
        <item t="default"/>
      </items>
    </pivotField>
    <pivotField axis="axisCol" showAll="0">
      <items count="10">
        <item x="3"/>
        <item x="1"/>
        <item x="5"/>
        <item x="6"/>
        <item x="2"/>
        <item x="7"/>
        <item x="0"/>
        <item x="8"/>
        <item x="4"/>
        <item t="default"/>
      </items>
    </pivotField>
    <pivotField dataField="1" showAll="0">
      <items count="515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513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512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511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x="510"/>
        <item t="default"/>
      </items>
    </pivotField>
    <pivotField showAll="0"/>
    <pivotField showAll="0"/>
    <pivotField showAll="0"/>
    <pivotField showAll="0">
      <items count="520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17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516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518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x="5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4"/>
    </i>
    <i>
      <x v="6"/>
    </i>
    <i t="grand">
      <x/>
    </i>
  </colItems>
  <dataFields count="1">
    <dataField name="Average of Units Sold" fld="4" subtotal="average" baseField="2" baseItem="0"/>
  </dataFields>
  <formats count="1">
    <format dxfId="35">
      <pivotArea outline="0" collapsedLevelsAreSubtotals="1" fieldPosition="0">
        <references count="1">
          <reference field="3" count="4" selected="0">
            <x v="0"/>
            <x v="1"/>
            <x v="4"/>
            <x v="6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4"/>
              <x v="6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0F514-A119-4071-9B95-C3FD6B56509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nth Name">
  <location ref="A3:H17" firstHeaderRow="1" firstDataRow="2" firstDataCol="1"/>
  <pivotFields count="16">
    <pivotField showAll="0"/>
    <pivotField showAll="0"/>
    <pivotField axis="axisCol" showAll="0">
      <items count="8">
        <item x="5"/>
        <item x="0"/>
        <item x="1"/>
        <item x="2"/>
        <item x="3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h="1" x="12"/>
        <item t="default"/>
      </items>
    </pivotField>
    <pivotField axis="axisRow"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h="1" x="1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Units Sold" fld="4" subtotal="average" baseField="14" baseItem="0"/>
  </dataFields>
  <formats count="1">
    <format dxfId="34">
      <pivotArea collapsedLevelsAreSubtotals="1" fieldPosition="0">
        <references count="1">
          <reference field="14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2A1FD-9589-4425-82F3-513C638188D1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s">
  <location ref="A4:B11" firstHeaderRow="1" firstDataRow="1" firstDataCol="1"/>
  <pivotFields count="16">
    <pivotField showAll="0"/>
    <pivotField showAll="0"/>
    <pivotField axis="axisRow" showAll="0">
      <items count="8">
        <item x="5"/>
        <item x="0"/>
        <item x="1"/>
        <item x="2"/>
        <item x="3"/>
        <item x="4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4" baseField="2" baseItem="0" numFmtId="1"/>
  </dataFields>
  <formats count="8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</formats>
  <conditionalFormats count="1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2" totalsRowCount="1" headerRowDxfId="25" dataDxfId="24" headerRowCellStyle="Currency" dataCellStyle="Currency">
  <autoFilter ref="A1:P701" xr:uid="{9CB79F90-CB24-46CA-A4BC-AE48C6C2ADC2}"/>
  <tableColumns count="16">
    <tableColumn id="1" xr3:uid="{00000000-0010-0000-0000-000001000000}" name="Segment" totalsRowLabel="Total"/>
    <tableColumn id="2" xr3:uid="{00000000-0010-0000-0000-000002000000}" name="Country"/>
    <tableColumn id="16" xr3:uid="{00000000-0010-0000-0000-000010000000}" name="Product" dataDxfId="23" totalsRowDxfId="22" dataCellStyle="Currency"/>
    <tableColumn id="19" xr3:uid="{00000000-0010-0000-0000-000013000000}" name="Discount Band" dataDxfId="21" dataCellStyle="Currency"/>
    <tableColumn id="6" xr3:uid="{00000000-0010-0000-0000-000006000000}" name="Units Sold" totalsRowDxfId="20" totalsRowCellStyle="Currency"/>
    <tableColumn id="7" xr3:uid="{00000000-0010-0000-0000-000007000000}" name="Manufacturing Price" dataDxfId="19" totalsRowDxfId="18" dataCellStyle="Currency" totalsRowCellStyle="Currency"/>
    <tableColumn id="8" xr3:uid="{00000000-0010-0000-0000-000008000000}" name="Sale Price" dataDxfId="17" totalsRowDxfId="16" dataCellStyle="Currency" totalsRowCellStyle="Currency"/>
    <tableColumn id="9" xr3:uid="{00000000-0010-0000-0000-000009000000}" name="Gross Sales" dataDxfId="15" totalsRowDxfId="14" dataCellStyle="Currency" totalsRowCellStyle="Currency"/>
    <tableColumn id="10" xr3:uid="{00000000-0010-0000-0000-00000A000000}" name="Discounts" dataDxfId="13" totalsRowDxfId="12" dataCellStyle="Currency" totalsRowCellStyle="Currency"/>
    <tableColumn id="11" xr3:uid="{00000000-0010-0000-0000-00000B000000}" name=" Sales" dataDxfId="11" totalsRowDxfId="10" dataCellStyle="Currency" totalsRowCellStyle="Currency"/>
    <tableColumn id="12" xr3:uid="{00000000-0010-0000-0000-00000C000000}" name="COGS" dataDxfId="9" dataCellStyle="Currency"/>
    <tableColumn id="13" xr3:uid="{00000000-0010-0000-0000-00000D000000}" name="Profit" dataDxfId="8" dataCellStyle="Currency"/>
    <tableColumn id="4" xr3:uid="{00000000-0010-0000-0000-000004000000}" name="Date" dataDxfId="7" totalsRowDxfId="6" dataCellStyle="Currency"/>
    <tableColumn id="17" xr3:uid="{00000000-0010-0000-0000-000011000000}" name="Month Number" dataDxfId="5" totalsRowDxfId="4" dataCellStyle="Currency"/>
    <tableColumn id="18" xr3:uid="{00000000-0010-0000-0000-000012000000}" name="Month Name" dataDxfId="3" totalsRowDxfId="2" dataCellStyle="Currency"/>
    <tableColumn id="20" xr3:uid="{00000000-0010-0000-0000-000014000000}" name="Year" totalsRowLabel="700" dataDxfId="1" totalsRow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32F6-9E70-454F-8C4E-DED109A24029}">
  <dimension ref="A1:D9"/>
  <sheetViews>
    <sheetView workbookViewId="0">
      <selection activeCell="B18" sqref="B18"/>
    </sheetView>
  </sheetViews>
  <sheetFormatPr defaultRowHeight="15" x14ac:dyDescent="0.25"/>
  <cols>
    <col min="1" max="1" width="23.28515625" bestFit="1" customWidth="1"/>
    <col min="2" max="2" width="16.5703125" customWidth="1"/>
    <col min="3" max="3" width="17.140625" customWidth="1"/>
  </cols>
  <sheetData>
    <row r="1" spans="1:4" x14ac:dyDescent="0.25">
      <c r="A1" s="16" t="s">
        <v>56</v>
      </c>
      <c r="D1" s="17"/>
    </row>
    <row r="3" spans="1:4" x14ac:dyDescent="0.25">
      <c r="A3" s="10" t="s">
        <v>53</v>
      </c>
      <c r="B3" t="s">
        <v>54</v>
      </c>
      <c r="C3" t="s">
        <v>55</v>
      </c>
    </row>
    <row r="4" spans="1:4" x14ac:dyDescent="0.25">
      <c r="A4" s="12" t="s">
        <v>16</v>
      </c>
      <c r="B4" s="14">
        <v>0.20962199908022336</v>
      </c>
      <c r="C4" s="14">
        <v>0.20890796053369062</v>
      </c>
    </row>
    <row r="5" spans="1:4" x14ac:dyDescent="0.25">
      <c r="A5" s="12" t="s">
        <v>18</v>
      </c>
      <c r="B5" s="14">
        <v>0.20512861910322819</v>
      </c>
      <c r="C5" s="14">
        <v>0.22381244334774966</v>
      </c>
    </row>
    <row r="6" spans="1:4" x14ac:dyDescent="0.25">
      <c r="A6" s="12" t="s">
        <v>19</v>
      </c>
      <c r="B6" s="14">
        <v>0.19797914084384322</v>
      </c>
      <c r="C6" s="14">
        <v>0.21785566972576681</v>
      </c>
    </row>
    <row r="7" spans="1:4" x14ac:dyDescent="0.25">
      <c r="A7" s="12" t="s">
        <v>20</v>
      </c>
      <c r="B7" s="14">
        <v>0.17645073788693746</v>
      </c>
      <c r="C7" s="14">
        <v>0.1721069227604583</v>
      </c>
    </row>
    <row r="8" spans="1:4" x14ac:dyDescent="0.25">
      <c r="A8" s="12" t="s">
        <v>17</v>
      </c>
      <c r="B8" s="14">
        <v>0.21081950308576766</v>
      </c>
      <c r="C8" s="14">
        <v>0.17731700363233457</v>
      </c>
    </row>
    <row r="9" spans="1:4" x14ac:dyDescent="0.25">
      <c r="A9" s="12" t="s">
        <v>51</v>
      </c>
      <c r="B9" s="14">
        <v>1</v>
      </c>
      <c r="C9" s="14">
        <v>1</v>
      </c>
    </row>
  </sheetData>
  <conditionalFormatting pivot="1" sqref="B4:B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{97D30B80-1747-4AF0-A3BF-16442348A60E}</x14:id>
        </ext>
      </extLst>
    </cfRule>
  </conditionalFormatting>
  <conditionalFormatting pivot="1" sqref="C4:C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{B6E15FE6-0C1E-4840-9EFD-9FD625336F7D}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7D30B80-1747-4AF0-A3BF-16442348A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 pivot="1">
          <x14:cfRule type="dataBar" id="{B6E15FE6-0C1E-4840-9EFD-9FD625336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2E98-5DAC-4403-9430-E3BB5AF996A4}">
  <dimension ref="A1:G10"/>
  <sheetViews>
    <sheetView zoomScaleNormal="100" workbookViewId="0">
      <selection activeCell="I12" sqref="I12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0.140625" bestFit="1" customWidth="1"/>
    <col min="4" max="4" width="12.28515625" bestFit="1" customWidth="1"/>
    <col min="5" max="5" width="10.85546875" bestFit="1" customWidth="1"/>
    <col min="6" max="6" width="14.28515625" customWidth="1"/>
    <col min="7" max="7" width="11.28515625" bestFit="1" customWidth="1"/>
    <col min="8" max="8" width="12" bestFit="1" customWidth="1"/>
  </cols>
  <sheetData>
    <row r="1" spans="1:7" x14ac:dyDescent="0.25">
      <c r="A1" s="16" t="s">
        <v>57</v>
      </c>
      <c r="B1" s="16"/>
    </row>
    <row r="3" spans="1:7" x14ac:dyDescent="0.25">
      <c r="A3" s="10" t="s">
        <v>54</v>
      </c>
      <c r="B3" s="10" t="s">
        <v>50</v>
      </c>
    </row>
    <row r="4" spans="1:7" x14ac:dyDescent="0.25">
      <c r="A4" s="10" t="s">
        <v>53</v>
      </c>
      <c r="B4" t="s">
        <v>11</v>
      </c>
      <c r="C4" t="s">
        <v>9</v>
      </c>
      <c r="D4" t="s">
        <v>10</v>
      </c>
      <c r="E4" t="s">
        <v>8</v>
      </c>
      <c r="F4" t="s">
        <v>7</v>
      </c>
      <c r="G4" t="s">
        <v>51</v>
      </c>
    </row>
    <row r="5" spans="1:7" x14ac:dyDescent="0.25">
      <c r="A5" s="12" t="s">
        <v>16</v>
      </c>
      <c r="B5" s="14">
        <v>4.1369429694789297E-3</v>
      </c>
      <c r="C5" s="14">
        <v>3.3417107839258532E-2</v>
      </c>
      <c r="D5" s="14">
        <v>9.0470535786517994E-2</v>
      </c>
      <c r="E5" s="14">
        <v>4.2973945874919721E-3</v>
      </c>
      <c r="F5" s="14">
        <v>7.7300017897475967E-2</v>
      </c>
      <c r="G5" s="14">
        <v>0.20962199908022339</v>
      </c>
    </row>
    <row r="6" spans="1:7" x14ac:dyDescent="0.25">
      <c r="A6" s="12" t="s">
        <v>18</v>
      </c>
      <c r="B6" s="14">
        <v>3.1340166625618976E-3</v>
      </c>
      <c r="C6" s="14">
        <v>3.2771921451971706E-2</v>
      </c>
      <c r="D6" s="14">
        <v>0.1021490401536074</v>
      </c>
      <c r="E6" s="14">
        <v>5.0014345905489976E-3</v>
      </c>
      <c r="F6" s="14">
        <v>6.2072206244538193E-2</v>
      </c>
      <c r="G6" s="14">
        <v>0.20512861910322819</v>
      </c>
    </row>
    <row r="7" spans="1:7" x14ac:dyDescent="0.25">
      <c r="A7" s="12" t="s">
        <v>19</v>
      </c>
      <c r="B7" s="14">
        <v>2.8336243745660304E-3</v>
      </c>
      <c r="C7" s="14">
        <v>3.4422234331723492E-2</v>
      </c>
      <c r="D7" s="14">
        <v>9.6464650980335784E-2</v>
      </c>
      <c r="E7" s="14">
        <v>2.5381454861543558E-3</v>
      </c>
      <c r="F7" s="14">
        <v>6.1720485671063537E-2</v>
      </c>
      <c r="G7" s="14">
        <v>0.19797914084384319</v>
      </c>
    </row>
    <row r="8" spans="1:7" x14ac:dyDescent="0.25">
      <c r="A8" s="12" t="s">
        <v>20</v>
      </c>
      <c r="B8" s="14">
        <v>1.9741117240337212E-3</v>
      </c>
      <c r="C8" s="14">
        <v>2.7928772700740141E-2</v>
      </c>
      <c r="D8" s="14">
        <v>8.2471998495340579E-2</v>
      </c>
      <c r="E8" s="14">
        <v>4.3051639242734025E-3</v>
      </c>
      <c r="F8" s="14">
        <v>5.9770691042549701E-2</v>
      </c>
      <c r="G8" s="14">
        <v>0.17645073788693755</v>
      </c>
    </row>
    <row r="9" spans="1:7" x14ac:dyDescent="0.25">
      <c r="A9" s="12" t="s">
        <v>17</v>
      </c>
      <c r="B9" s="14">
        <v>3.08721845822198E-3</v>
      </c>
      <c r="C9" s="14">
        <v>3.6643971540206259E-2</v>
      </c>
      <c r="D9" s="14">
        <v>7.0672989539601133E-2</v>
      </c>
      <c r="E9" s="14">
        <v>3.9198196018057222E-3</v>
      </c>
      <c r="F9" s="14">
        <v>9.6495503945932551E-2</v>
      </c>
      <c r="G9" s="14">
        <v>0.21081950308576766</v>
      </c>
    </row>
    <row r="10" spans="1:7" x14ac:dyDescent="0.25">
      <c r="A10" s="12" t="s">
        <v>51</v>
      </c>
      <c r="B10" s="14">
        <v>1.516591418886256E-2</v>
      </c>
      <c r="C10" s="14">
        <v>0.16518400786390014</v>
      </c>
      <c r="D10" s="14">
        <v>0.44222921495540285</v>
      </c>
      <c r="E10" s="14">
        <v>2.0061958190274454E-2</v>
      </c>
      <c r="F10" s="14">
        <v>0.35735890480155996</v>
      </c>
      <c r="G10" s="14">
        <v>1</v>
      </c>
    </row>
  </sheetData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2E86-3696-4E32-B71D-0BBD18CDD3BA}">
  <dimension ref="A2:G11"/>
  <sheetViews>
    <sheetView topLeftCell="A5" workbookViewId="0">
      <selection activeCell="J4" sqref="J4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0.140625" bestFit="1" customWidth="1"/>
    <col min="4" max="4" width="12.28515625" bestFit="1" customWidth="1"/>
    <col min="5" max="5" width="10.85546875" bestFit="1" customWidth="1"/>
    <col min="6" max="6" width="14.140625" bestFit="1" customWidth="1"/>
    <col min="7" max="7" width="11.28515625" bestFit="1" customWidth="1"/>
    <col min="8" max="8" width="7.28515625" bestFit="1" customWidth="1"/>
    <col min="9" max="9" width="11.28515625" bestFit="1" customWidth="1"/>
    <col min="10" max="11" width="23.42578125" bestFit="1" customWidth="1"/>
    <col min="12" max="12" width="15.140625" bestFit="1" customWidth="1"/>
    <col min="13" max="17" width="23.42578125" bestFit="1" customWidth="1"/>
    <col min="18" max="18" width="17.42578125" bestFit="1" customWidth="1"/>
    <col min="19" max="23" width="23.42578125" bestFit="1" customWidth="1"/>
    <col min="24" max="24" width="15.85546875" bestFit="1" customWidth="1"/>
    <col min="25" max="29" width="23.42578125" bestFit="1" customWidth="1"/>
    <col min="30" max="30" width="19.140625" bestFit="1" customWidth="1"/>
    <col min="31" max="31" width="7.28515625" bestFit="1" customWidth="1"/>
    <col min="32" max="32" width="10.28515625" bestFit="1" customWidth="1"/>
    <col min="34" max="34" width="12.140625" bestFit="1" customWidth="1"/>
    <col min="35" max="35" width="11.28515625" bestFit="1" customWidth="1"/>
  </cols>
  <sheetData>
    <row r="2" spans="1:7" x14ac:dyDescent="0.25">
      <c r="A2" s="16" t="s">
        <v>62</v>
      </c>
      <c r="B2" s="16"/>
    </row>
    <row r="4" spans="1:7" x14ac:dyDescent="0.25">
      <c r="A4" s="10" t="s">
        <v>55</v>
      </c>
      <c r="B4" s="10" t="s">
        <v>50</v>
      </c>
    </row>
    <row r="5" spans="1:7" x14ac:dyDescent="0.25">
      <c r="A5" s="10" t="s">
        <v>53</v>
      </c>
      <c r="B5" t="s">
        <v>11</v>
      </c>
      <c r="C5" t="s">
        <v>9</v>
      </c>
      <c r="D5" t="s">
        <v>10</v>
      </c>
      <c r="E5" t="s">
        <v>8</v>
      </c>
      <c r="F5" t="s">
        <v>7</v>
      </c>
      <c r="G5" t="s">
        <v>51</v>
      </c>
    </row>
    <row r="6" spans="1:7" x14ac:dyDescent="0.25">
      <c r="A6" s="12" t="s">
        <v>16</v>
      </c>
      <c r="B6" s="14">
        <v>2.1249228527601614E-2</v>
      </c>
      <c r="C6" s="14">
        <v>-7.1925471474480682E-3</v>
      </c>
      <c r="D6" s="14">
        <v>0.13368718622131087</v>
      </c>
      <c r="E6" s="14">
        <v>7.8425068088065122E-3</v>
      </c>
      <c r="F6" s="14">
        <v>5.3321586123419695E-2</v>
      </c>
      <c r="G6" s="14">
        <v>0.20890796053369062</v>
      </c>
    </row>
    <row r="7" spans="1:7" x14ac:dyDescent="0.25">
      <c r="A7" s="12" t="s">
        <v>18</v>
      </c>
      <c r="B7" s="14">
        <v>1.6075893597523361E-2</v>
      </c>
      <c r="C7" s="14">
        <v>-5.6677555651439542E-3</v>
      </c>
      <c r="D7" s="14">
        <v>0.16040978929860694</v>
      </c>
      <c r="E7" s="14">
        <v>9.7398469836652585E-3</v>
      </c>
      <c r="F7" s="14">
        <v>4.3254669033098013E-2</v>
      </c>
      <c r="G7" s="14">
        <v>0.22381244334774963</v>
      </c>
    </row>
    <row r="8" spans="1:7" x14ac:dyDescent="0.25">
      <c r="A8" s="12" t="s">
        <v>19</v>
      </c>
      <c r="B8" s="14">
        <v>1.4642076449144189E-2</v>
      </c>
      <c r="C8" s="14">
        <v>-6.0066022496598672E-3</v>
      </c>
      <c r="D8" s="14">
        <v>0.1584718316208801</v>
      </c>
      <c r="E8" s="14">
        <v>5.0524597087340875E-3</v>
      </c>
      <c r="F8" s="14">
        <v>4.5695904196668372E-2</v>
      </c>
      <c r="G8" s="14">
        <v>0.21785566972576687</v>
      </c>
    </row>
    <row r="9" spans="1:7" x14ac:dyDescent="0.25">
      <c r="A9" s="12" t="s">
        <v>20</v>
      </c>
      <c r="B9" s="14">
        <v>1.0115608607867106E-2</v>
      </c>
      <c r="C9" s="14">
        <v>-7.1434164129751858E-3</v>
      </c>
      <c r="D9" s="14">
        <v>0.1207052988514076</v>
      </c>
      <c r="E9" s="14">
        <v>8.9113918123474734E-3</v>
      </c>
      <c r="F9" s="14">
        <v>3.9518039901811311E-2</v>
      </c>
      <c r="G9" s="14">
        <v>0.1721069227604583</v>
      </c>
    </row>
    <row r="10" spans="1:7" x14ac:dyDescent="0.25">
      <c r="A10" s="12" t="s">
        <v>17</v>
      </c>
      <c r="B10" s="14">
        <v>1.5863584895452035E-2</v>
      </c>
      <c r="C10" s="14">
        <v>-1.0366880942058227E-2</v>
      </c>
      <c r="D10" s="14">
        <v>0.10083349900355112</v>
      </c>
      <c r="E10" s="14">
        <v>7.5277090268785173E-3</v>
      </c>
      <c r="F10" s="14">
        <v>6.3459091648511143E-2</v>
      </c>
      <c r="G10" s="14">
        <v>0.1773170036323346</v>
      </c>
    </row>
    <row r="11" spans="1:7" x14ac:dyDescent="0.25">
      <c r="A11" s="12" t="s">
        <v>51</v>
      </c>
      <c r="B11" s="14">
        <v>7.7946392077588314E-2</v>
      </c>
      <c r="C11" s="14">
        <v>-3.63772023172853E-2</v>
      </c>
      <c r="D11" s="14">
        <v>0.67410760499575662</v>
      </c>
      <c r="E11" s="14">
        <v>3.9073914340431844E-2</v>
      </c>
      <c r="F11" s="14">
        <v>0.24524929090350853</v>
      </c>
      <c r="G11" s="14">
        <v>1</v>
      </c>
    </row>
  </sheetData>
  <conditionalFormatting pivot="1" sqref="B6:G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{C4EF99D1-8C87-4800-82F2-D8B39AC13D69}</x14:id>
        </ext>
      </extLst>
    </cfRule>
  </conditionalFormatting>
  <pageMargins left="0.7" right="0.7" top="0.75" bottom="0.75" header="0.3" footer="0.3"/>
  <pageSetup orientation="portrait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EF99D1-8C87-4800-82F2-D8B39AC13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B6:G10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CABE-050B-4445-A87E-B4A15F607259}">
  <dimension ref="A1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3" width="16.7109375" bestFit="1" customWidth="1"/>
  </cols>
  <sheetData>
    <row r="1" spans="1:2" x14ac:dyDescent="0.25">
      <c r="A1" s="16" t="s">
        <v>59</v>
      </c>
      <c r="B1" s="16"/>
    </row>
    <row r="3" spans="1:2" x14ac:dyDescent="0.25">
      <c r="A3" s="10" t="s">
        <v>37</v>
      </c>
      <c r="B3" s="13" t="s">
        <v>58</v>
      </c>
    </row>
    <row r="4" spans="1:2" x14ac:dyDescent="0.25">
      <c r="A4" s="12" t="s">
        <v>43</v>
      </c>
      <c r="B4" s="14">
        <v>0.13795893786318425</v>
      </c>
    </row>
    <row r="5" spans="1:2" x14ac:dyDescent="0.25">
      <c r="A5" s="12" t="s">
        <v>38</v>
      </c>
      <c r="B5" s="14">
        <v>0.13043632739566141</v>
      </c>
    </row>
    <row r="6" spans="1:2" x14ac:dyDescent="0.25">
      <c r="A6" s="12" t="s">
        <v>39</v>
      </c>
      <c r="B6" s="14">
        <v>0.13696675981474607</v>
      </c>
    </row>
    <row r="7" spans="1:2" x14ac:dyDescent="0.25">
      <c r="A7" s="12" t="s">
        <v>40</v>
      </c>
      <c r="B7" s="14">
        <v>0.30044208327189587</v>
      </c>
    </row>
    <row r="8" spans="1:2" x14ac:dyDescent="0.25">
      <c r="A8" s="12" t="s">
        <v>41</v>
      </c>
      <c r="B8" s="14">
        <v>0.14427396904972969</v>
      </c>
    </row>
    <row r="9" spans="1:2" x14ac:dyDescent="0.25">
      <c r="A9" s="12" t="s">
        <v>42</v>
      </c>
      <c r="B9" s="14">
        <v>0.14992192260478271</v>
      </c>
    </row>
    <row r="10" spans="1:2" x14ac:dyDescent="0.25">
      <c r="A10" s="12" t="s">
        <v>51</v>
      </c>
      <c r="B10" s="14">
        <v>1</v>
      </c>
    </row>
  </sheetData>
  <conditionalFormatting pivot="1" sqref="B4:B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{BBF4978E-BA3B-4F14-993A-44628CDA5FE5}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BF4978E-BA3B-4F14-993A-44628CDA5F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7452-182C-4FA1-88DF-AF19152D69F6}">
  <dimension ref="A5:H31"/>
  <sheetViews>
    <sheetView workbookViewId="0">
      <selection activeCell="B9" sqref="B9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9.28515625" bestFit="1" customWidth="1"/>
    <col min="4" max="6" width="9" bestFit="1" customWidth="1"/>
    <col min="7" max="7" width="7" bestFit="1" customWidth="1"/>
    <col min="8" max="8" width="11.28515625" bestFit="1" customWidth="1"/>
    <col min="9" max="12" width="21.7109375" bestFit="1" customWidth="1"/>
    <col min="13" max="13" width="21.85546875" bestFit="1" customWidth="1"/>
    <col min="14" max="15" width="26.7109375" bestFit="1" customWidth="1"/>
  </cols>
  <sheetData>
    <row r="5" spans="1:8" x14ac:dyDescent="0.25">
      <c r="A5" s="10" t="s">
        <v>58</v>
      </c>
      <c r="B5" s="10" t="s">
        <v>50</v>
      </c>
    </row>
    <row r="6" spans="1:8" x14ac:dyDescent="0.25">
      <c r="A6" s="10" t="s">
        <v>52</v>
      </c>
      <c r="B6" t="s">
        <v>43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51</v>
      </c>
    </row>
    <row r="7" spans="1:8" x14ac:dyDescent="0.25">
      <c r="A7" s="12" t="s">
        <v>63</v>
      </c>
      <c r="B7" s="11">
        <v>10019.5</v>
      </c>
      <c r="C7" s="11">
        <v>6578.5</v>
      </c>
      <c r="D7" s="11">
        <v>7700.5</v>
      </c>
      <c r="E7" s="11">
        <v>23598</v>
      </c>
      <c r="F7" s="11">
        <v>9971.5</v>
      </c>
      <c r="G7" s="11">
        <v>9967.5</v>
      </c>
      <c r="H7" s="11">
        <v>67835.5</v>
      </c>
    </row>
    <row r="8" spans="1:8" x14ac:dyDescent="0.25">
      <c r="A8" s="15">
        <v>1</v>
      </c>
      <c r="B8" s="11">
        <v>10019.5</v>
      </c>
      <c r="C8" s="11">
        <v>6578.5</v>
      </c>
      <c r="D8" s="11">
        <v>7700.5</v>
      </c>
      <c r="E8" s="11">
        <v>23598</v>
      </c>
      <c r="F8" s="11">
        <v>9971.5</v>
      </c>
      <c r="G8" s="11">
        <v>9967.5</v>
      </c>
      <c r="H8" s="11">
        <v>67835.5</v>
      </c>
    </row>
    <row r="9" spans="1:8" x14ac:dyDescent="0.25">
      <c r="A9" s="12" t="s">
        <v>64</v>
      </c>
      <c r="B9" s="11">
        <v>8475</v>
      </c>
      <c r="C9" s="11">
        <v>7503</v>
      </c>
      <c r="D9" s="11">
        <v>5405</v>
      </c>
      <c r="E9" s="11">
        <v>14629</v>
      </c>
      <c r="F9" s="11">
        <v>7893</v>
      </c>
      <c r="G9" s="11">
        <v>11210</v>
      </c>
      <c r="H9" s="11">
        <v>55115</v>
      </c>
    </row>
    <row r="10" spans="1:8" x14ac:dyDescent="0.25">
      <c r="A10" s="15">
        <v>2</v>
      </c>
      <c r="B10" s="11">
        <v>8475</v>
      </c>
      <c r="C10" s="11">
        <v>7503</v>
      </c>
      <c r="D10" s="11">
        <v>5405</v>
      </c>
      <c r="E10" s="11">
        <v>14629</v>
      </c>
      <c r="F10" s="11">
        <v>7893</v>
      </c>
      <c r="G10" s="11">
        <v>11210</v>
      </c>
      <c r="H10" s="11">
        <v>55115</v>
      </c>
    </row>
    <row r="11" spans="1:8" x14ac:dyDescent="0.25">
      <c r="A11" s="12" t="s">
        <v>65</v>
      </c>
      <c r="B11" s="11">
        <v>7716</v>
      </c>
      <c r="C11" s="11">
        <v>6476</v>
      </c>
      <c r="D11" s="11">
        <v>8280</v>
      </c>
      <c r="E11" s="11">
        <v>16695</v>
      </c>
      <c r="F11" s="11">
        <v>6691</v>
      </c>
      <c r="G11" s="11">
        <v>7562</v>
      </c>
      <c r="H11" s="11">
        <v>53420</v>
      </c>
    </row>
    <row r="12" spans="1:8" x14ac:dyDescent="0.25">
      <c r="A12" s="15">
        <v>3</v>
      </c>
      <c r="B12" s="11">
        <v>7716</v>
      </c>
      <c r="C12" s="11">
        <v>6476</v>
      </c>
      <c r="D12" s="11">
        <v>8280</v>
      </c>
      <c r="E12" s="11">
        <v>16695</v>
      </c>
      <c r="F12" s="11">
        <v>6691</v>
      </c>
      <c r="G12" s="11">
        <v>7562</v>
      </c>
      <c r="H12" s="11">
        <v>53420</v>
      </c>
    </row>
    <row r="13" spans="1:8" x14ac:dyDescent="0.25">
      <c r="A13" s="12" t="s">
        <v>66</v>
      </c>
      <c r="B13" s="11">
        <v>10767</v>
      </c>
      <c r="C13" s="11">
        <v>13590.5</v>
      </c>
      <c r="D13" s="11">
        <v>10055.5</v>
      </c>
      <c r="E13" s="11">
        <v>23653</v>
      </c>
      <c r="F13" s="11">
        <v>11458.5</v>
      </c>
      <c r="G13" s="11">
        <v>9362</v>
      </c>
      <c r="H13" s="11">
        <v>78886.5</v>
      </c>
    </row>
    <row r="14" spans="1:8" x14ac:dyDescent="0.25">
      <c r="A14" s="15">
        <v>4</v>
      </c>
      <c r="B14" s="11">
        <v>10767</v>
      </c>
      <c r="C14" s="11">
        <v>13590.5</v>
      </c>
      <c r="D14" s="11">
        <v>10055.5</v>
      </c>
      <c r="E14" s="11">
        <v>23653</v>
      </c>
      <c r="F14" s="11">
        <v>11458.5</v>
      </c>
      <c r="G14" s="11">
        <v>9362</v>
      </c>
      <c r="H14" s="11">
        <v>78886.5</v>
      </c>
    </row>
    <row r="15" spans="1:8" x14ac:dyDescent="0.25">
      <c r="A15" s="12" t="s">
        <v>25</v>
      </c>
      <c r="B15" s="11">
        <v>10237</v>
      </c>
      <c r="C15" s="11">
        <v>4800</v>
      </c>
      <c r="D15" s="11">
        <v>8300</v>
      </c>
      <c r="E15" s="11">
        <v>15417</v>
      </c>
      <c r="F15" s="11">
        <v>7015</v>
      </c>
      <c r="G15" s="11">
        <v>6002</v>
      </c>
      <c r="H15" s="11">
        <v>51771</v>
      </c>
    </row>
    <row r="16" spans="1:8" x14ac:dyDescent="0.25">
      <c r="A16" s="15">
        <v>5</v>
      </c>
      <c r="B16" s="11">
        <v>10237</v>
      </c>
      <c r="C16" s="11">
        <v>4800</v>
      </c>
      <c r="D16" s="11">
        <v>8300</v>
      </c>
      <c r="E16" s="11">
        <v>15417</v>
      </c>
      <c r="F16" s="11">
        <v>7015</v>
      </c>
      <c r="G16" s="11">
        <v>6002</v>
      </c>
      <c r="H16" s="11">
        <v>51771</v>
      </c>
    </row>
    <row r="17" spans="1:8" x14ac:dyDescent="0.25">
      <c r="A17" s="12" t="s">
        <v>67</v>
      </c>
      <c r="B17" s="11">
        <v>13985</v>
      </c>
      <c r="C17" s="11">
        <v>15055</v>
      </c>
      <c r="D17" s="11">
        <v>14069</v>
      </c>
      <c r="E17" s="11">
        <v>25598</v>
      </c>
      <c r="F17" s="11">
        <v>16953</v>
      </c>
      <c r="G17" s="11">
        <v>17642</v>
      </c>
      <c r="H17" s="11">
        <v>103302</v>
      </c>
    </row>
    <row r="18" spans="1:8" x14ac:dyDescent="0.25">
      <c r="A18" s="15">
        <v>6</v>
      </c>
      <c r="B18" s="11">
        <v>13985</v>
      </c>
      <c r="C18" s="11">
        <v>15055</v>
      </c>
      <c r="D18" s="11">
        <v>14069</v>
      </c>
      <c r="E18" s="11">
        <v>25598</v>
      </c>
      <c r="F18" s="11">
        <v>16953</v>
      </c>
      <c r="G18" s="11">
        <v>17642</v>
      </c>
      <c r="H18" s="11">
        <v>103302</v>
      </c>
    </row>
    <row r="19" spans="1:8" x14ac:dyDescent="0.25">
      <c r="A19" s="12" t="s">
        <v>68</v>
      </c>
      <c r="B19" s="11">
        <v>11620.5</v>
      </c>
      <c r="C19" s="11">
        <v>6960</v>
      </c>
      <c r="D19" s="11">
        <v>10568</v>
      </c>
      <c r="E19" s="11">
        <v>22637.5</v>
      </c>
      <c r="F19" s="11">
        <v>11253.5</v>
      </c>
      <c r="G19" s="11">
        <v>6309.5</v>
      </c>
      <c r="H19" s="11">
        <v>69349</v>
      </c>
    </row>
    <row r="20" spans="1:8" x14ac:dyDescent="0.25">
      <c r="A20" s="15">
        <v>7</v>
      </c>
      <c r="B20" s="11">
        <v>11620.5</v>
      </c>
      <c r="C20" s="11">
        <v>6960</v>
      </c>
      <c r="D20" s="11">
        <v>10568</v>
      </c>
      <c r="E20" s="11">
        <v>22637.5</v>
      </c>
      <c r="F20" s="11">
        <v>11253.5</v>
      </c>
      <c r="G20" s="11">
        <v>6309.5</v>
      </c>
      <c r="H20" s="11">
        <v>69349</v>
      </c>
    </row>
    <row r="21" spans="1:8" x14ac:dyDescent="0.25">
      <c r="A21" s="12" t="s">
        <v>69</v>
      </c>
      <c r="B21" s="11">
        <v>8865</v>
      </c>
      <c r="C21" s="11">
        <v>7365</v>
      </c>
      <c r="D21" s="11">
        <v>6209</v>
      </c>
      <c r="E21" s="11">
        <v>18834</v>
      </c>
      <c r="F21" s="11">
        <v>9765</v>
      </c>
      <c r="G21" s="11">
        <v>9667</v>
      </c>
      <c r="H21" s="11">
        <v>60705</v>
      </c>
    </row>
    <row r="22" spans="1:8" x14ac:dyDescent="0.25">
      <c r="A22" s="15">
        <v>8</v>
      </c>
      <c r="B22" s="11">
        <v>8865</v>
      </c>
      <c r="C22" s="11">
        <v>7365</v>
      </c>
      <c r="D22" s="11">
        <v>6209</v>
      </c>
      <c r="E22" s="11">
        <v>18834</v>
      </c>
      <c r="F22" s="11">
        <v>9765</v>
      </c>
      <c r="G22" s="11">
        <v>9667</v>
      </c>
      <c r="H22" s="11">
        <v>60705</v>
      </c>
    </row>
    <row r="23" spans="1:8" x14ac:dyDescent="0.25">
      <c r="A23" s="12" t="s">
        <v>70</v>
      </c>
      <c r="B23" s="11">
        <v>15931</v>
      </c>
      <c r="C23" s="11">
        <v>14250</v>
      </c>
      <c r="D23" s="11">
        <v>14446</v>
      </c>
      <c r="E23" s="11">
        <v>33206</v>
      </c>
      <c r="F23" s="11">
        <v>14525</v>
      </c>
      <c r="G23" s="11">
        <v>15523</v>
      </c>
      <c r="H23" s="11">
        <v>107881</v>
      </c>
    </row>
    <row r="24" spans="1:8" x14ac:dyDescent="0.25">
      <c r="A24" s="15">
        <v>9</v>
      </c>
      <c r="B24" s="11">
        <v>15931</v>
      </c>
      <c r="C24" s="11">
        <v>14250</v>
      </c>
      <c r="D24" s="11">
        <v>14446</v>
      </c>
      <c r="E24" s="11">
        <v>33206</v>
      </c>
      <c r="F24" s="11">
        <v>14525</v>
      </c>
      <c r="G24" s="11">
        <v>15523</v>
      </c>
      <c r="H24" s="11">
        <v>107881</v>
      </c>
    </row>
    <row r="25" spans="1:8" x14ac:dyDescent="0.25">
      <c r="A25" s="12" t="s">
        <v>71</v>
      </c>
      <c r="B25" s="11">
        <v>26656</v>
      </c>
      <c r="C25" s="11">
        <v>26653</v>
      </c>
      <c r="D25" s="11">
        <v>31912</v>
      </c>
      <c r="E25" s="11">
        <v>56412</v>
      </c>
      <c r="F25" s="11">
        <v>29585</v>
      </c>
      <c r="G25" s="11">
        <v>29886</v>
      </c>
      <c r="H25" s="11">
        <v>201104</v>
      </c>
    </row>
    <row r="26" spans="1:8" x14ac:dyDescent="0.25">
      <c r="A26" s="15">
        <v>10</v>
      </c>
      <c r="B26" s="11">
        <v>26656</v>
      </c>
      <c r="C26" s="11">
        <v>26653</v>
      </c>
      <c r="D26" s="11">
        <v>31912</v>
      </c>
      <c r="E26" s="11">
        <v>56412</v>
      </c>
      <c r="F26" s="11">
        <v>29585</v>
      </c>
      <c r="G26" s="11">
        <v>29886</v>
      </c>
      <c r="H26" s="11">
        <v>201104</v>
      </c>
    </row>
    <row r="27" spans="1:8" x14ac:dyDescent="0.25">
      <c r="A27" s="12" t="s">
        <v>72</v>
      </c>
      <c r="B27" s="11">
        <v>12218</v>
      </c>
      <c r="C27" s="11">
        <v>17203</v>
      </c>
      <c r="D27" s="11">
        <v>18239</v>
      </c>
      <c r="E27" s="11">
        <v>34941</v>
      </c>
      <c r="F27" s="11">
        <v>17185</v>
      </c>
      <c r="G27" s="11">
        <v>21345</v>
      </c>
      <c r="H27" s="11">
        <v>121131</v>
      </c>
    </row>
    <row r="28" spans="1:8" x14ac:dyDescent="0.25">
      <c r="A28" s="15">
        <v>11</v>
      </c>
      <c r="B28" s="11">
        <v>12218</v>
      </c>
      <c r="C28" s="11">
        <v>17203</v>
      </c>
      <c r="D28" s="11">
        <v>18239</v>
      </c>
      <c r="E28" s="11">
        <v>34941</v>
      </c>
      <c r="F28" s="11">
        <v>17185</v>
      </c>
      <c r="G28" s="11">
        <v>21345</v>
      </c>
      <c r="H28" s="11">
        <v>121131</v>
      </c>
    </row>
    <row r="29" spans="1:8" x14ac:dyDescent="0.25">
      <c r="A29" s="12" t="s">
        <v>73</v>
      </c>
      <c r="B29" s="11">
        <v>18825</v>
      </c>
      <c r="C29" s="11">
        <v>20412</v>
      </c>
      <c r="D29" s="11">
        <v>19014</v>
      </c>
      <c r="E29" s="11">
        <v>52619</v>
      </c>
      <c r="F29" s="11">
        <v>20129</v>
      </c>
      <c r="G29" s="11">
        <v>24307</v>
      </c>
      <c r="H29" s="11">
        <v>155306</v>
      </c>
    </row>
    <row r="30" spans="1:8" x14ac:dyDescent="0.25">
      <c r="A30" s="15">
        <v>12</v>
      </c>
      <c r="B30" s="11">
        <v>18825</v>
      </c>
      <c r="C30" s="11">
        <v>20412</v>
      </c>
      <c r="D30" s="11">
        <v>19014</v>
      </c>
      <c r="E30" s="11">
        <v>52619</v>
      </c>
      <c r="F30" s="11">
        <v>20129</v>
      </c>
      <c r="G30" s="11">
        <v>24307</v>
      </c>
      <c r="H30" s="11">
        <v>155306</v>
      </c>
    </row>
    <row r="31" spans="1:8" x14ac:dyDescent="0.25">
      <c r="A31" s="12" t="s">
        <v>51</v>
      </c>
      <c r="B31" s="11">
        <v>155315</v>
      </c>
      <c r="C31" s="11">
        <v>146846</v>
      </c>
      <c r="D31" s="11">
        <v>154198</v>
      </c>
      <c r="E31" s="11">
        <v>338239.5</v>
      </c>
      <c r="F31" s="11">
        <v>162424.5</v>
      </c>
      <c r="G31" s="11">
        <v>168783</v>
      </c>
      <c r="H31" s="11">
        <v>1125806</v>
      </c>
    </row>
  </sheetData>
  <pageMargins left="0.7" right="0.7" top="0.75" bottom="0.75" header="0.3" footer="0.3"/>
  <pageSetup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1B05-F58C-4557-AB79-74CDB3C3E0EB}">
  <dimension ref="A1:F11"/>
  <sheetViews>
    <sheetView workbookViewId="0">
      <selection activeCell="A7" sqref="A5:A10"/>
      <pivotSelection pane="bottomRight" showHeader="1" axis="axisRow" activeRow="6" previousRow="6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20.28515625" bestFit="1" customWidth="1"/>
    <col min="2" max="2" width="18.42578125" customWidth="1"/>
    <col min="3" max="3" width="15.140625" customWidth="1"/>
    <col min="4" max="4" width="14.85546875" customWidth="1"/>
    <col min="5" max="6" width="12" bestFit="1" customWidth="1"/>
    <col min="7" max="7" width="16.28515625" bestFit="1" customWidth="1"/>
    <col min="8" max="8" width="20.28515625" bestFit="1" customWidth="1"/>
    <col min="9" max="9" width="16.28515625" bestFit="1" customWidth="1"/>
    <col min="10" max="10" width="25.28515625" bestFit="1" customWidth="1"/>
    <col min="11" max="11" width="21.42578125" bestFit="1" customWidth="1"/>
    <col min="12" max="12" width="6.85546875" bestFit="1" customWidth="1"/>
    <col min="13" max="13" width="9.42578125" bestFit="1" customWidth="1"/>
    <col min="14" max="14" width="7.85546875" bestFit="1" customWidth="1"/>
    <col min="15" max="15" width="10.42578125" bestFit="1" customWidth="1"/>
    <col min="16" max="16" width="7.85546875" bestFit="1" customWidth="1"/>
    <col min="17" max="17" width="10.42578125" bestFit="1" customWidth="1"/>
    <col min="18" max="18" width="8.85546875" bestFit="1" customWidth="1"/>
    <col min="19" max="19" width="11.42578125" bestFit="1" customWidth="1"/>
    <col min="20" max="20" width="8.85546875" bestFit="1" customWidth="1"/>
    <col min="21" max="21" width="11.42578125" bestFit="1" customWidth="1"/>
    <col min="22" max="22" width="8.85546875" bestFit="1" customWidth="1"/>
    <col min="23" max="23" width="11.42578125" bestFit="1" customWidth="1"/>
    <col min="24" max="24" width="7.85546875" bestFit="1" customWidth="1"/>
    <col min="25" max="25" width="10.42578125" bestFit="1" customWidth="1"/>
    <col min="26" max="26" width="7.85546875" bestFit="1" customWidth="1"/>
    <col min="27" max="27" width="10.42578125" bestFit="1" customWidth="1"/>
    <col min="28" max="28" width="8.85546875" bestFit="1" customWidth="1"/>
    <col min="29" max="29" width="11.42578125" bestFit="1" customWidth="1"/>
    <col min="30" max="30" width="8.85546875" bestFit="1" customWidth="1"/>
    <col min="31" max="31" width="11.42578125" bestFit="1" customWidth="1"/>
    <col min="32" max="32" width="7.85546875" bestFit="1" customWidth="1"/>
    <col min="33" max="33" width="10.42578125" bestFit="1" customWidth="1"/>
    <col min="34" max="34" width="7.85546875" bestFit="1" customWidth="1"/>
    <col min="35" max="35" width="10.42578125" bestFit="1" customWidth="1"/>
    <col min="36" max="36" width="8.85546875" bestFit="1" customWidth="1"/>
    <col min="37" max="37" width="11.42578125" bestFit="1" customWidth="1"/>
    <col min="38" max="38" width="8.5703125" bestFit="1" customWidth="1"/>
    <col min="39" max="39" width="10.42578125" bestFit="1" customWidth="1"/>
    <col min="40" max="40" width="7.85546875" bestFit="1" customWidth="1"/>
    <col min="41" max="41" width="10.42578125" bestFit="1" customWidth="1"/>
    <col min="42" max="42" width="8.85546875" bestFit="1" customWidth="1"/>
    <col min="43" max="43" width="11.42578125" bestFit="1" customWidth="1"/>
    <col min="44" max="44" width="8.5703125" bestFit="1" customWidth="1"/>
    <col min="45" max="45" width="10.42578125" bestFit="1" customWidth="1"/>
    <col min="46" max="46" width="7.85546875" bestFit="1" customWidth="1"/>
    <col min="47" max="47" width="10.42578125" bestFit="1" customWidth="1"/>
    <col min="48" max="48" width="8.85546875" bestFit="1" customWidth="1"/>
    <col min="49" max="49" width="11.42578125" bestFit="1" customWidth="1"/>
    <col min="50" max="50" width="7.85546875" bestFit="1" customWidth="1"/>
    <col min="51" max="51" width="10.42578125" bestFit="1" customWidth="1"/>
    <col min="52" max="52" width="8.85546875" bestFit="1" customWidth="1"/>
    <col min="53" max="53" width="11.42578125" bestFit="1" customWidth="1"/>
    <col min="54" max="54" width="8.85546875" bestFit="1" customWidth="1"/>
    <col min="55" max="55" width="11.42578125" bestFit="1" customWidth="1"/>
    <col min="56" max="56" width="8.85546875" bestFit="1" customWidth="1"/>
    <col min="57" max="57" width="11.42578125" bestFit="1" customWidth="1"/>
    <col min="58" max="58" width="8.85546875" bestFit="1" customWidth="1"/>
    <col min="59" max="59" width="11.42578125" bestFit="1" customWidth="1"/>
    <col min="60" max="60" width="7.85546875" bestFit="1" customWidth="1"/>
    <col min="61" max="61" width="10.42578125" bestFit="1" customWidth="1"/>
    <col min="62" max="62" width="7.85546875" bestFit="1" customWidth="1"/>
    <col min="63" max="63" width="10.42578125" bestFit="1" customWidth="1"/>
    <col min="64" max="64" width="8.85546875" bestFit="1" customWidth="1"/>
    <col min="65" max="65" width="11.42578125" bestFit="1" customWidth="1"/>
    <col min="66" max="66" width="8.85546875" bestFit="1" customWidth="1"/>
    <col min="67" max="67" width="11.42578125" bestFit="1" customWidth="1"/>
    <col min="68" max="68" width="8.85546875" bestFit="1" customWidth="1"/>
    <col min="69" max="69" width="11.42578125" bestFit="1" customWidth="1"/>
    <col min="70" max="70" width="7.85546875" bestFit="1" customWidth="1"/>
    <col min="71" max="71" width="10.42578125" bestFit="1" customWidth="1"/>
    <col min="72" max="72" width="7.85546875" bestFit="1" customWidth="1"/>
    <col min="73" max="73" width="10.42578125" bestFit="1" customWidth="1"/>
    <col min="74" max="74" width="7.85546875" bestFit="1" customWidth="1"/>
    <col min="75" max="75" width="10.42578125" bestFit="1" customWidth="1"/>
    <col min="76" max="76" width="9.85546875" bestFit="1" customWidth="1"/>
    <col min="77" max="77" width="12.42578125" bestFit="1" customWidth="1"/>
    <col min="78" max="78" width="8.85546875" bestFit="1" customWidth="1"/>
    <col min="79" max="79" width="11.42578125" bestFit="1" customWidth="1"/>
    <col min="80" max="80" width="8.85546875" bestFit="1" customWidth="1"/>
    <col min="81" max="81" width="11.42578125" bestFit="1" customWidth="1"/>
    <col min="82" max="82" width="8.85546875" bestFit="1" customWidth="1"/>
    <col min="83" max="83" width="11.42578125" bestFit="1" customWidth="1"/>
    <col min="84" max="84" width="8.85546875" bestFit="1" customWidth="1"/>
    <col min="85" max="85" width="11.42578125" bestFit="1" customWidth="1"/>
    <col min="86" max="86" width="8.85546875" bestFit="1" customWidth="1"/>
    <col min="87" max="87" width="11.42578125" bestFit="1" customWidth="1"/>
    <col min="88" max="88" width="7.85546875" bestFit="1" customWidth="1"/>
    <col min="89" max="89" width="10.42578125" bestFit="1" customWidth="1"/>
    <col min="90" max="90" width="7.85546875" bestFit="1" customWidth="1"/>
    <col min="91" max="91" width="10.42578125" bestFit="1" customWidth="1"/>
    <col min="92" max="92" width="8.5703125" bestFit="1" customWidth="1"/>
    <col min="93" max="93" width="10.42578125" bestFit="1" customWidth="1"/>
    <col min="94" max="94" width="7.85546875" bestFit="1" customWidth="1"/>
    <col min="95" max="95" width="10.42578125" bestFit="1" customWidth="1"/>
    <col min="96" max="96" width="7.85546875" bestFit="1" customWidth="1"/>
    <col min="97" max="97" width="10.42578125" bestFit="1" customWidth="1"/>
    <col min="98" max="98" width="8.85546875" bestFit="1" customWidth="1"/>
    <col min="99" max="99" width="11.42578125" bestFit="1" customWidth="1"/>
    <col min="100" max="100" width="8.85546875" bestFit="1" customWidth="1"/>
    <col min="101" max="101" width="11.42578125" bestFit="1" customWidth="1"/>
    <col min="102" max="102" width="8.85546875" bestFit="1" customWidth="1"/>
    <col min="103" max="103" width="11.42578125" bestFit="1" customWidth="1"/>
    <col min="104" max="104" width="7.85546875" bestFit="1" customWidth="1"/>
    <col min="105" max="105" width="10.42578125" bestFit="1" customWidth="1"/>
    <col min="106" max="106" width="8.85546875" bestFit="1" customWidth="1"/>
    <col min="107" max="107" width="11.42578125" bestFit="1" customWidth="1"/>
    <col min="108" max="108" width="8.85546875" bestFit="1" customWidth="1"/>
    <col min="109" max="109" width="11.42578125" bestFit="1" customWidth="1"/>
    <col min="110" max="110" width="8.85546875" bestFit="1" customWidth="1"/>
    <col min="111" max="111" width="11.42578125" bestFit="1" customWidth="1"/>
    <col min="112" max="112" width="7.85546875" bestFit="1" customWidth="1"/>
    <col min="113" max="113" width="10.42578125" bestFit="1" customWidth="1"/>
    <col min="114" max="114" width="8.85546875" bestFit="1" customWidth="1"/>
    <col min="115" max="115" width="11.42578125" bestFit="1" customWidth="1"/>
    <col min="116" max="116" width="8.85546875" bestFit="1" customWidth="1"/>
    <col min="117" max="117" width="11.42578125" bestFit="1" customWidth="1"/>
    <col min="118" max="118" width="7.85546875" bestFit="1" customWidth="1"/>
    <col min="119" max="119" width="10.42578125" bestFit="1" customWidth="1"/>
    <col min="120" max="120" width="7.85546875" bestFit="1" customWidth="1"/>
    <col min="121" max="121" width="10.42578125" bestFit="1" customWidth="1"/>
    <col min="122" max="122" width="8.5703125" bestFit="1" customWidth="1"/>
    <col min="123" max="123" width="10.42578125" bestFit="1" customWidth="1"/>
    <col min="124" max="124" width="5.85546875" bestFit="1" customWidth="1"/>
    <col min="125" max="126" width="8.85546875" bestFit="1" customWidth="1"/>
    <col min="127" max="127" width="11.42578125" bestFit="1" customWidth="1"/>
    <col min="128" max="128" width="7.85546875" bestFit="1" customWidth="1"/>
    <col min="129" max="129" width="10.42578125" bestFit="1" customWidth="1"/>
    <col min="130" max="130" width="7.85546875" bestFit="1" customWidth="1"/>
    <col min="131" max="131" width="10.42578125" bestFit="1" customWidth="1"/>
    <col min="132" max="132" width="8.85546875" bestFit="1" customWidth="1"/>
    <col min="133" max="133" width="11.42578125" bestFit="1" customWidth="1"/>
    <col min="134" max="134" width="8.85546875" bestFit="1" customWidth="1"/>
    <col min="135" max="135" width="11.42578125" bestFit="1" customWidth="1"/>
    <col min="136" max="136" width="8.85546875" bestFit="1" customWidth="1"/>
    <col min="137" max="137" width="11.42578125" bestFit="1" customWidth="1"/>
    <col min="138" max="138" width="8.85546875" bestFit="1" customWidth="1"/>
    <col min="139" max="139" width="11.42578125" bestFit="1" customWidth="1"/>
    <col min="140" max="140" width="8.85546875" bestFit="1" customWidth="1"/>
    <col min="141" max="141" width="11.42578125" bestFit="1" customWidth="1"/>
    <col min="142" max="142" width="7.85546875" bestFit="1" customWidth="1"/>
    <col min="143" max="143" width="10.42578125" bestFit="1" customWidth="1"/>
    <col min="144" max="144" width="7.85546875" bestFit="1" customWidth="1"/>
    <col min="145" max="145" width="10.42578125" bestFit="1" customWidth="1"/>
    <col min="146" max="146" width="8.5703125" bestFit="1" customWidth="1"/>
    <col min="147" max="147" width="8.85546875" bestFit="1" customWidth="1"/>
    <col min="148" max="148" width="7.85546875" bestFit="1" customWidth="1"/>
    <col min="149" max="149" width="10.42578125" bestFit="1" customWidth="1"/>
    <col min="150" max="150" width="8.85546875" bestFit="1" customWidth="1"/>
    <col min="151" max="151" width="11.42578125" bestFit="1" customWidth="1"/>
    <col min="152" max="152" width="8.85546875" bestFit="1" customWidth="1"/>
    <col min="153" max="153" width="11.42578125" bestFit="1" customWidth="1"/>
    <col min="154" max="154" width="8.85546875" bestFit="1" customWidth="1"/>
    <col min="155" max="155" width="11.42578125" bestFit="1" customWidth="1"/>
    <col min="156" max="156" width="8.5703125" bestFit="1" customWidth="1"/>
    <col min="157" max="157" width="10.42578125" bestFit="1" customWidth="1"/>
    <col min="158" max="158" width="8.85546875" bestFit="1" customWidth="1"/>
    <col min="159" max="159" width="11.42578125" bestFit="1" customWidth="1"/>
    <col min="160" max="160" width="7.85546875" bestFit="1" customWidth="1"/>
    <col min="161" max="161" width="10.42578125" bestFit="1" customWidth="1"/>
    <col min="162" max="162" width="8.85546875" bestFit="1" customWidth="1"/>
    <col min="163" max="163" width="11.42578125" bestFit="1" customWidth="1"/>
    <col min="164" max="164" width="7.85546875" bestFit="1" customWidth="1"/>
    <col min="165" max="165" width="10.42578125" bestFit="1" customWidth="1"/>
    <col min="166" max="166" width="7.85546875" bestFit="1" customWidth="1"/>
    <col min="167" max="167" width="10.42578125" bestFit="1" customWidth="1"/>
    <col min="168" max="168" width="8.5703125" bestFit="1" customWidth="1"/>
    <col min="169" max="169" width="10.42578125" bestFit="1" customWidth="1"/>
    <col min="170" max="170" width="8.5703125" bestFit="1" customWidth="1"/>
    <col min="171" max="171" width="10.42578125" bestFit="1" customWidth="1"/>
    <col min="172" max="172" width="5.85546875" bestFit="1" customWidth="1"/>
    <col min="173" max="174" width="8.85546875" bestFit="1" customWidth="1"/>
    <col min="175" max="175" width="11.42578125" bestFit="1" customWidth="1"/>
    <col min="176" max="176" width="8.85546875" bestFit="1" customWidth="1"/>
    <col min="177" max="177" width="11.42578125" bestFit="1" customWidth="1"/>
    <col min="178" max="178" width="8.5703125" bestFit="1" customWidth="1"/>
    <col min="179" max="179" width="10.42578125" bestFit="1" customWidth="1"/>
    <col min="180" max="180" width="8.85546875" bestFit="1" customWidth="1"/>
    <col min="181" max="181" width="11.42578125" bestFit="1" customWidth="1"/>
    <col min="182" max="182" width="7.85546875" bestFit="1" customWidth="1"/>
    <col min="183" max="183" width="10.42578125" bestFit="1" customWidth="1"/>
    <col min="184" max="184" width="8.85546875" bestFit="1" customWidth="1"/>
    <col min="185" max="185" width="11.42578125" bestFit="1" customWidth="1"/>
    <col min="186" max="186" width="7.85546875" bestFit="1" customWidth="1"/>
    <col min="187" max="187" width="10.42578125" bestFit="1" customWidth="1"/>
    <col min="188" max="188" width="5.85546875" bestFit="1" customWidth="1"/>
    <col min="189" max="189" width="8.85546875" bestFit="1" customWidth="1"/>
    <col min="190" max="190" width="8.5703125" bestFit="1" customWidth="1"/>
    <col min="191" max="191" width="10.42578125" bestFit="1" customWidth="1"/>
    <col min="192" max="192" width="8.85546875" bestFit="1" customWidth="1"/>
    <col min="193" max="193" width="11.42578125" bestFit="1" customWidth="1"/>
    <col min="194" max="194" width="5.85546875" bestFit="1" customWidth="1"/>
    <col min="195" max="195" width="8.85546875" bestFit="1" customWidth="1"/>
    <col min="196" max="196" width="7.85546875" bestFit="1" customWidth="1"/>
    <col min="197" max="197" width="10.42578125" bestFit="1" customWidth="1"/>
    <col min="198" max="198" width="8.85546875" bestFit="1" customWidth="1"/>
    <col min="199" max="199" width="11.42578125" bestFit="1" customWidth="1"/>
    <col min="200" max="200" width="8.85546875" bestFit="1" customWidth="1"/>
    <col min="201" max="201" width="11.42578125" bestFit="1" customWidth="1"/>
    <col min="202" max="202" width="5.85546875" bestFit="1" customWidth="1"/>
    <col min="203" max="204" width="8.85546875" bestFit="1" customWidth="1"/>
    <col min="205" max="205" width="11.42578125" bestFit="1" customWidth="1"/>
    <col min="206" max="206" width="8.85546875" bestFit="1" customWidth="1"/>
    <col min="207" max="207" width="11.42578125" bestFit="1" customWidth="1"/>
    <col min="208" max="208" width="8.5703125" bestFit="1" customWidth="1"/>
    <col min="209" max="209" width="10.42578125" bestFit="1" customWidth="1"/>
    <col min="210" max="210" width="8.85546875" bestFit="1" customWidth="1"/>
    <col min="211" max="211" width="11.42578125" bestFit="1" customWidth="1"/>
    <col min="212" max="212" width="7.85546875" bestFit="1" customWidth="1"/>
    <col min="213" max="213" width="10.42578125" bestFit="1" customWidth="1"/>
    <col min="214" max="214" width="8.5703125" bestFit="1" customWidth="1"/>
    <col min="215" max="215" width="10.42578125" bestFit="1" customWidth="1"/>
    <col min="216" max="216" width="8.5703125" bestFit="1" customWidth="1"/>
    <col min="217" max="217" width="10.42578125" bestFit="1" customWidth="1"/>
    <col min="218" max="218" width="8.85546875" bestFit="1" customWidth="1"/>
    <col min="219" max="219" width="11.42578125" bestFit="1" customWidth="1"/>
    <col min="220" max="220" width="8.85546875" bestFit="1" customWidth="1"/>
    <col min="221" max="221" width="11.42578125" bestFit="1" customWidth="1"/>
    <col min="222" max="222" width="5.85546875" bestFit="1" customWidth="1"/>
    <col min="223" max="224" width="8.85546875" bestFit="1" customWidth="1"/>
    <col min="225" max="225" width="11.42578125" bestFit="1" customWidth="1"/>
    <col min="226" max="226" width="8.85546875" bestFit="1" customWidth="1"/>
    <col min="227" max="227" width="11.42578125" bestFit="1" customWidth="1"/>
    <col min="228" max="228" width="8.85546875" bestFit="1" customWidth="1"/>
    <col min="229" max="229" width="11.42578125" bestFit="1" customWidth="1"/>
    <col min="230" max="230" width="5.85546875" bestFit="1" customWidth="1"/>
    <col min="231" max="231" width="8.85546875" bestFit="1" customWidth="1"/>
    <col min="232" max="232" width="7.85546875" bestFit="1" customWidth="1"/>
    <col min="233" max="233" width="10.42578125" bestFit="1" customWidth="1"/>
    <col min="234" max="234" width="8.85546875" bestFit="1" customWidth="1"/>
    <col min="235" max="235" width="11.42578125" bestFit="1" customWidth="1"/>
    <col min="236" max="236" width="8.85546875" bestFit="1" customWidth="1"/>
    <col min="237" max="237" width="11.42578125" bestFit="1" customWidth="1"/>
    <col min="238" max="238" width="8.85546875" bestFit="1" customWidth="1"/>
    <col min="239" max="239" width="11.42578125" bestFit="1" customWidth="1"/>
    <col min="240" max="240" width="8.5703125" bestFit="1" customWidth="1"/>
    <col min="241" max="241" width="10.42578125" bestFit="1" customWidth="1"/>
    <col min="242" max="242" width="7.85546875" bestFit="1" customWidth="1"/>
    <col min="243" max="243" width="10.42578125" bestFit="1" customWidth="1"/>
    <col min="244" max="244" width="8.85546875" bestFit="1" customWidth="1"/>
    <col min="245" max="245" width="11.42578125" bestFit="1" customWidth="1"/>
    <col min="246" max="246" width="9.85546875" bestFit="1" customWidth="1"/>
    <col min="247" max="247" width="12.42578125" bestFit="1" customWidth="1"/>
    <col min="248" max="248" width="8.85546875" bestFit="1" customWidth="1"/>
    <col min="249" max="249" width="11.42578125" bestFit="1" customWidth="1"/>
    <col min="250" max="250" width="8.5703125" bestFit="1" customWidth="1"/>
    <col min="251" max="251" width="9.85546875" bestFit="1" customWidth="1"/>
    <col min="252" max="252" width="8.5703125" bestFit="1" customWidth="1"/>
    <col min="253" max="253" width="9.85546875" bestFit="1" customWidth="1"/>
    <col min="254" max="254" width="8.85546875" bestFit="1" customWidth="1"/>
    <col min="255" max="255" width="11.42578125" bestFit="1" customWidth="1"/>
    <col min="256" max="256" width="9.85546875" bestFit="1" customWidth="1"/>
    <col min="257" max="257" width="12.42578125" bestFit="1" customWidth="1"/>
    <col min="258" max="258" width="9.85546875" bestFit="1" customWidth="1"/>
    <col min="259" max="259" width="12.42578125" bestFit="1" customWidth="1"/>
    <col min="260" max="260" width="8.85546875" bestFit="1" customWidth="1"/>
    <col min="261" max="261" width="11.42578125" bestFit="1" customWidth="1"/>
    <col min="262" max="262" width="9.85546875" bestFit="1" customWidth="1"/>
    <col min="263" max="263" width="12.42578125" bestFit="1" customWidth="1"/>
    <col min="264" max="264" width="6.85546875" bestFit="1" customWidth="1"/>
    <col min="265" max="265" width="9.85546875" bestFit="1" customWidth="1"/>
    <col min="266" max="266" width="8.5703125" bestFit="1" customWidth="1"/>
    <col min="267" max="267" width="9.85546875" bestFit="1" customWidth="1"/>
    <col min="268" max="268" width="8.85546875" bestFit="1" customWidth="1"/>
    <col min="269" max="269" width="11.42578125" bestFit="1" customWidth="1"/>
    <col min="270" max="270" width="8.85546875" bestFit="1" customWidth="1"/>
    <col min="271" max="271" width="11.42578125" bestFit="1" customWidth="1"/>
    <col min="272" max="272" width="9.85546875" bestFit="1" customWidth="1"/>
    <col min="273" max="273" width="12.42578125" bestFit="1" customWidth="1"/>
    <col min="274" max="274" width="8.85546875" bestFit="1" customWidth="1"/>
    <col min="275" max="275" width="11.42578125" bestFit="1" customWidth="1"/>
    <col min="276" max="276" width="9.85546875" bestFit="1" customWidth="1"/>
    <col min="277" max="277" width="12.42578125" bestFit="1" customWidth="1"/>
    <col min="278" max="278" width="6.85546875" bestFit="1" customWidth="1"/>
    <col min="279" max="280" width="9.85546875" bestFit="1" customWidth="1"/>
    <col min="281" max="281" width="12.42578125" bestFit="1" customWidth="1"/>
    <col min="282" max="282" width="8.85546875" bestFit="1" customWidth="1"/>
    <col min="283" max="283" width="11.42578125" bestFit="1" customWidth="1"/>
    <col min="284" max="284" width="8.85546875" bestFit="1" customWidth="1"/>
    <col min="285" max="285" width="11.42578125" bestFit="1" customWidth="1"/>
    <col min="286" max="286" width="9.85546875" bestFit="1" customWidth="1"/>
    <col min="287" max="287" width="12.42578125" bestFit="1" customWidth="1"/>
    <col min="288" max="288" width="8.85546875" bestFit="1" customWidth="1"/>
    <col min="289" max="289" width="5" bestFit="1" customWidth="1"/>
    <col min="290" max="290" width="12" bestFit="1" customWidth="1"/>
    <col min="291" max="291" width="9.85546875" bestFit="1" customWidth="1"/>
    <col min="292" max="292" width="12.42578125" bestFit="1" customWidth="1"/>
    <col min="293" max="293" width="8.5703125" bestFit="1" customWidth="1"/>
    <col min="294" max="294" width="9.85546875" bestFit="1" customWidth="1"/>
    <col min="295" max="295" width="6.85546875" bestFit="1" customWidth="1"/>
    <col min="296" max="296" width="9.85546875" bestFit="1" customWidth="1"/>
    <col min="297" max="297" width="6.85546875" bestFit="1" customWidth="1"/>
    <col min="298" max="298" width="9.85546875" bestFit="1" customWidth="1"/>
    <col min="299" max="299" width="8.5703125" bestFit="1" customWidth="1"/>
    <col min="300" max="300" width="9.85546875" bestFit="1" customWidth="1"/>
    <col min="301" max="301" width="10.85546875" bestFit="1" customWidth="1"/>
    <col min="302" max="302" width="13.5703125" bestFit="1" customWidth="1"/>
    <col min="303" max="303" width="9.85546875" bestFit="1" customWidth="1"/>
    <col min="304" max="304" width="12.42578125" bestFit="1" customWidth="1"/>
    <col min="305" max="305" width="8.85546875" bestFit="1" customWidth="1"/>
    <col min="306" max="306" width="11.42578125" bestFit="1" customWidth="1"/>
    <col min="307" max="307" width="8.5703125" bestFit="1" customWidth="1"/>
    <col min="308" max="308" width="9.85546875" bestFit="1" customWidth="1"/>
    <col min="309" max="309" width="8.85546875" bestFit="1" customWidth="1"/>
    <col min="310" max="310" width="11.42578125" bestFit="1" customWidth="1"/>
    <col min="311" max="311" width="8.85546875" bestFit="1" customWidth="1"/>
    <col min="312" max="312" width="11.42578125" bestFit="1" customWidth="1"/>
    <col min="313" max="313" width="8.5703125" bestFit="1" customWidth="1"/>
    <col min="314" max="314" width="9.85546875" bestFit="1" customWidth="1"/>
    <col min="315" max="315" width="8.85546875" bestFit="1" customWidth="1"/>
    <col min="316" max="316" width="11.42578125" bestFit="1" customWidth="1"/>
    <col min="317" max="317" width="9.85546875" bestFit="1" customWidth="1"/>
    <col min="318" max="318" width="12.42578125" bestFit="1" customWidth="1"/>
    <col min="319" max="319" width="8.85546875" bestFit="1" customWidth="1"/>
    <col min="320" max="320" width="11.42578125" bestFit="1" customWidth="1"/>
    <col min="321" max="321" width="8.5703125" bestFit="1" customWidth="1"/>
    <col min="322" max="322" width="9.85546875" bestFit="1" customWidth="1"/>
    <col min="323" max="323" width="8.5703125" bestFit="1" customWidth="1"/>
    <col min="324" max="325" width="9.85546875" bestFit="1" customWidth="1"/>
    <col min="326" max="326" width="12.42578125" bestFit="1" customWidth="1"/>
    <col min="327" max="327" width="8.85546875" bestFit="1" customWidth="1"/>
    <col min="328" max="328" width="11.42578125" bestFit="1" customWidth="1"/>
    <col min="329" max="329" width="8.85546875" bestFit="1" customWidth="1"/>
    <col min="330" max="330" width="11.42578125" bestFit="1" customWidth="1"/>
    <col min="331" max="331" width="8.85546875" bestFit="1" customWidth="1"/>
    <col min="332" max="332" width="11.42578125" bestFit="1" customWidth="1"/>
    <col min="333" max="333" width="9.85546875" bestFit="1" customWidth="1"/>
    <col min="334" max="334" width="12.42578125" bestFit="1" customWidth="1"/>
    <col min="335" max="335" width="6.85546875" bestFit="1" customWidth="1"/>
    <col min="336" max="336" width="9.85546875" bestFit="1" customWidth="1"/>
    <col min="337" max="337" width="6.85546875" bestFit="1" customWidth="1"/>
    <col min="338" max="338" width="9.85546875" bestFit="1" customWidth="1"/>
    <col min="339" max="339" width="6.85546875" bestFit="1" customWidth="1"/>
    <col min="340" max="340" width="9.85546875" bestFit="1" customWidth="1"/>
    <col min="341" max="341" width="8.5703125" bestFit="1" customWidth="1"/>
    <col min="342" max="342" width="9.85546875" bestFit="1" customWidth="1"/>
    <col min="343" max="343" width="8.85546875" bestFit="1" customWidth="1"/>
    <col min="344" max="344" width="11.42578125" bestFit="1" customWidth="1"/>
    <col min="345" max="345" width="8.85546875" bestFit="1" customWidth="1"/>
    <col min="346" max="346" width="11.42578125" bestFit="1" customWidth="1"/>
    <col min="347" max="347" width="8.5703125" bestFit="1" customWidth="1"/>
    <col min="348" max="349" width="9.85546875" bestFit="1" customWidth="1"/>
    <col min="350" max="350" width="12.42578125" bestFit="1" customWidth="1"/>
    <col min="351" max="351" width="9.85546875" bestFit="1" customWidth="1"/>
    <col min="352" max="352" width="12.42578125" bestFit="1" customWidth="1"/>
    <col min="353" max="353" width="9.85546875" bestFit="1" customWidth="1"/>
    <col min="354" max="354" width="12.42578125" bestFit="1" customWidth="1"/>
    <col min="355" max="355" width="8.5703125" bestFit="1" customWidth="1"/>
    <col min="356" max="357" width="9.85546875" bestFit="1" customWidth="1"/>
    <col min="358" max="358" width="12.42578125" bestFit="1" customWidth="1"/>
    <col min="359" max="359" width="8.85546875" bestFit="1" customWidth="1"/>
    <col min="360" max="360" width="11.42578125" bestFit="1" customWidth="1"/>
    <col min="361" max="361" width="8.85546875" bestFit="1" customWidth="1"/>
    <col min="362" max="362" width="11.42578125" bestFit="1" customWidth="1"/>
    <col min="363" max="363" width="6.85546875" bestFit="1" customWidth="1"/>
    <col min="364" max="365" width="9.85546875" bestFit="1" customWidth="1"/>
    <col min="366" max="366" width="12.42578125" bestFit="1" customWidth="1"/>
    <col min="367" max="367" width="9.85546875" bestFit="1" customWidth="1"/>
    <col min="368" max="368" width="12.42578125" bestFit="1" customWidth="1"/>
    <col min="369" max="369" width="8.85546875" bestFit="1" customWidth="1"/>
    <col min="370" max="370" width="11.42578125" bestFit="1" customWidth="1"/>
    <col min="371" max="371" width="9.85546875" bestFit="1" customWidth="1"/>
    <col min="372" max="372" width="12.42578125" bestFit="1" customWidth="1"/>
    <col min="373" max="373" width="9.85546875" bestFit="1" customWidth="1"/>
    <col min="374" max="374" width="12.42578125" bestFit="1" customWidth="1"/>
    <col min="375" max="375" width="8.85546875" bestFit="1" customWidth="1"/>
    <col min="376" max="376" width="11.42578125" bestFit="1" customWidth="1"/>
    <col min="377" max="377" width="8.85546875" bestFit="1" customWidth="1"/>
    <col min="378" max="378" width="11.42578125" bestFit="1" customWidth="1"/>
    <col min="379" max="379" width="8.85546875" bestFit="1" customWidth="1"/>
    <col min="380" max="380" width="11.42578125" bestFit="1" customWidth="1"/>
    <col min="381" max="381" width="8.5703125" bestFit="1" customWidth="1"/>
    <col min="382" max="382" width="9.85546875" bestFit="1" customWidth="1"/>
    <col min="383" max="383" width="8.5703125" bestFit="1" customWidth="1"/>
    <col min="384" max="385" width="9.85546875" bestFit="1" customWidth="1"/>
    <col min="386" max="386" width="12.42578125" bestFit="1" customWidth="1"/>
    <col min="387" max="387" width="8.85546875" bestFit="1" customWidth="1"/>
    <col min="388" max="388" width="11.42578125" bestFit="1" customWidth="1"/>
    <col min="389" max="389" width="6.85546875" bestFit="1" customWidth="1"/>
    <col min="390" max="390" width="9.85546875" bestFit="1" customWidth="1"/>
    <col min="391" max="391" width="8.85546875" bestFit="1" customWidth="1"/>
    <col min="392" max="392" width="11.42578125" bestFit="1" customWidth="1"/>
    <col min="393" max="393" width="8.85546875" bestFit="1" customWidth="1"/>
    <col min="394" max="394" width="11.42578125" bestFit="1" customWidth="1"/>
    <col min="395" max="395" width="8.5703125" bestFit="1" customWidth="1"/>
    <col min="396" max="397" width="9.85546875" bestFit="1" customWidth="1"/>
    <col min="398" max="398" width="12.42578125" bestFit="1" customWidth="1"/>
    <col min="399" max="399" width="9.85546875" bestFit="1" customWidth="1"/>
    <col min="400" max="400" width="12.42578125" bestFit="1" customWidth="1"/>
    <col min="401" max="401" width="8.5703125" bestFit="1" customWidth="1"/>
    <col min="402" max="402" width="9.85546875" bestFit="1" customWidth="1"/>
    <col min="403" max="403" width="8.85546875" bestFit="1" customWidth="1"/>
    <col min="404" max="404" width="11.42578125" bestFit="1" customWidth="1"/>
    <col min="405" max="405" width="9.85546875" bestFit="1" customWidth="1"/>
    <col min="406" max="406" width="12.42578125" bestFit="1" customWidth="1"/>
    <col min="407" max="407" width="8.85546875" bestFit="1" customWidth="1"/>
    <col min="408" max="408" width="11.42578125" bestFit="1" customWidth="1"/>
    <col min="409" max="409" width="8.85546875" bestFit="1" customWidth="1"/>
    <col min="410" max="410" width="11.42578125" bestFit="1" customWidth="1"/>
    <col min="411" max="411" width="8.85546875" bestFit="1" customWidth="1"/>
    <col min="412" max="412" width="11.42578125" bestFit="1" customWidth="1"/>
    <col min="413" max="413" width="8.85546875" bestFit="1" customWidth="1"/>
    <col min="414" max="414" width="11.42578125" bestFit="1" customWidth="1"/>
    <col min="415" max="415" width="8.85546875" bestFit="1" customWidth="1"/>
    <col min="416" max="416" width="11.42578125" bestFit="1" customWidth="1"/>
    <col min="417" max="417" width="9.85546875" bestFit="1" customWidth="1"/>
    <col min="418" max="418" width="12.42578125" bestFit="1" customWidth="1"/>
    <col min="419" max="419" width="9.85546875" bestFit="1" customWidth="1"/>
    <col min="420" max="420" width="12.42578125" bestFit="1" customWidth="1"/>
    <col min="421" max="421" width="8.85546875" bestFit="1" customWidth="1"/>
    <col min="422" max="422" width="11.42578125" bestFit="1" customWidth="1"/>
    <col min="423" max="423" width="9.85546875" bestFit="1" customWidth="1"/>
    <col min="424" max="424" width="12.42578125" bestFit="1" customWidth="1"/>
    <col min="425" max="425" width="8.85546875" bestFit="1" customWidth="1"/>
    <col min="426" max="426" width="11.42578125" bestFit="1" customWidth="1"/>
    <col min="427" max="427" width="9.85546875" bestFit="1" customWidth="1"/>
    <col min="428" max="428" width="12.42578125" bestFit="1" customWidth="1"/>
    <col min="429" max="429" width="9.85546875" bestFit="1" customWidth="1"/>
    <col min="430" max="430" width="12.42578125" bestFit="1" customWidth="1"/>
    <col min="431" max="431" width="8.5703125" bestFit="1" customWidth="1"/>
    <col min="432" max="432" width="9.85546875" bestFit="1" customWidth="1"/>
    <col min="433" max="433" width="6.85546875" bestFit="1" customWidth="1"/>
    <col min="434" max="434" width="9.85546875" bestFit="1" customWidth="1"/>
    <col min="435" max="435" width="6.85546875" bestFit="1" customWidth="1"/>
    <col min="436" max="436" width="9.85546875" bestFit="1" customWidth="1"/>
    <col min="437" max="437" width="8.85546875" bestFit="1" customWidth="1"/>
    <col min="438" max="438" width="11.42578125" bestFit="1" customWidth="1"/>
    <col min="439" max="439" width="10.85546875" bestFit="1" customWidth="1"/>
    <col min="440" max="440" width="13.5703125" bestFit="1" customWidth="1"/>
    <col min="441" max="441" width="9.85546875" bestFit="1" customWidth="1"/>
    <col min="442" max="442" width="12.42578125" bestFit="1" customWidth="1"/>
    <col min="443" max="443" width="9.85546875" bestFit="1" customWidth="1"/>
    <col min="444" max="444" width="12.42578125" bestFit="1" customWidth="1"/>
    <col min="445" max="445" width="9.85546875" bestFit="1" customWidth="1"/>
    <col min="446" max="446" width="12.42578125" bestFit="1" customWidth="1"/>
    <col min="447" max="447" width="9.85546875" bestFit="1" customWidth="1"/>
    <col min="448" max="448" width="12.42578125" bestFit="1" customWidth="1"/>
    <col min="449" max="449" width="8.5703125" bestFit="1" customWidth="1"/>
    <col min="450" max="450" width="9.85546875" bestFit="1" customWidth="1"/>
    <col min="451" max="451" width="8.85546875" bestFit="1" customWidth="1"/>
    <col min="452" max="452" width="11.42578125" bestFit="1" customWidth="1"/>
    <col min="453" max="453" width="9.85546875" bestFit="1" customWidth="1"/>
    <col min="454" max="454" width="12.42578125" bestFit="1" customWidth="1"/>
    <col min="455" max="455" width="9.85546875" bestFit="1" customWidth="1"/>
    <col min="456" max="456" width="12.42578125" bestFit="1" customWidth="1"/>
    <col min="457" max="457" width="9.85546875" bestFit="1" customWidth="1"/>
    <col min="458" max="458" width="12.42578125" bestFit="1" customWidth="1"/>
    <col min="459" max="459" width="8.5703125" bestFit="1" customWidth="1"/>
    <col min="460" max="461" width="9.85546875" bestFit="1" customWidth="1"/>
    <col min="462" max="462" width="12.42578125" bestFit="1" customWidth="1"/>
    <col min="463" max="463" width="8.85546875" bestFit="1" customWidth="1"/>
    <col min="464" max="464" width="11.42578125" bestFit="1" customWidth="1"/>
    <col min="465" max="465" width="9.85546875" bestFit="1" customWidth="1"/>
    <col min="466" max="466" width="12.42578125" bestFit="1" customWidth="1"/>
    <col min="467" max="467" width="9.85546875" bestFit="1" customWidth="1"/>
    <col min="468" max="468" width="12.42578125" bestFit="1" customWidth="1"/>
    <col min="469" max="469" width="8.85546875" bestFit="1" customWidth="1"/>
    <col min="470" max="470" width="11.42578125" bestFit="1" customWidth="1"/>
    <col min="471" max="471" width="8.85546875" bestFit="1" customWidth="1"/>
    <col min="472" max="472" width="11.42578125" bestFit="1" customWidth="1"/>
    <col min="473" max="473" width="6.85546875" bestFit="1" customWidth="1"/>
    <col min="474" max="474" width="9.85546875" bestFit="1" customWidth="1"/>
    <col min="475" max="475" width="8.85546875" bestFit="1" customWidth="1"/>
    <col min="476" max="476" width="11.42578125" bestFit="1" customWidth="1"/>
    <col min="477" max="477" width="9.85546875" bestFit="1" customWidth="1"/>
    <col min="478" max="478" width="12.42578125" bestFit="1" customWidth="1"/>
    <col min="479" max="479" width="9.85546875" bestFit="1" customWidth="1"/>
    <col min="480" max="480" width="12.42578125" bestFit="1" customWidth="1"/>
    <col min="481" max="481" width="8.5703125" bestFit="1" customWidth="1"/>
    <col min="482" max="483" width="9.85546875" bestFit="1" customWidth="1"/>
    <col min="484" max="484" width="12.42578125" bestFit="1" customWidth="1"/>
    <col min="485" max="485" width="8.85546875" bestFit="1" customWidth="1"/>
    <col min="486" max="486" width="11.42578125" bestFit="1" customWidth="1"/>
    <col min="487" max="487" width="8.85546875" bestFit="1" customWidth="1"/>
    <col min="488" max="488" width="11.42578125" bestFit="1" customWidth="1"/>
    <col min="489" max="489" width="8.5703125" bestFit="1" customWidth="1"/>
    <col min="490" max="491" width="9.85546875" bestFit="1" customWidth="1"/>
    <col min="492" max="492" width="12.42578125" bestFit="1" customWidth="1"/>
    <col min="493" max="493" width="9.85546875" bestFit="1" customWidth="1"/>
    <col min="494" max="494" width="12.42578125" bestFit="1" customWidth="1"/>
    <col min="495" max="495" width="9.85546875" bestFit="1" customWidth="1"/>
    <col min="496" max="496" width="12.42578125" bestFit="1" customWidth="1"/>
    <col min="497" max="497" width="6.85546875" bestFit="1" customWidth="1"/>
    <col min="498" max="498" width="9.85546875" bestFit="1" customWidth="1"/>
    <col min="499" max="499" width="8.85546875" bestFit="1" customWidth="1"/>
    <col min="500" max="500" width="11.42578125" bestFit="1" customWidth="1"/>
    <col min="501" max="501" width="8.85546875" bestFit="1" customWidth="1"/>
    <col min="502" max="502" width="11.42578125" bestFit="1" customWidth="1"/>
    <col min="503" max="503" width="9.85546875" bestFit="1" customWidth="1"/>
    <col min="504" max="504" width="12.42578125" bestFit="1" customWidth="1"/>
    <col min="505" max="505" width="8.85546875" bestFit="1" customWidth="1"/>
    <col min="506" max="506" width="11.42578125" bestFit="1" customWidth="1"/>
    <col min="507" max="507" width="9.85546875" bestFit="1" customWidth="1"/>
    <col min="508" max="508" width="12.42578125" bestFit="1" customWidth="1"/>
    <col min="509" max="509" width="9.85546875" bestFit="1" customWidth="1"/>
    <col min="510" max="510" width="12.42578125" bestFit="1" customWidth="1"/>
    <col min="511" max="511" width="8.85546875" bestFit="1" customWidth="1"/>
    <col min="512" max="512" width="11.42578125" bestFit="1" customWidth="1"/>
    <col min="513" max="513" width="8.85546875" bestFit="1" customWidth="1"/>
    <col min="514" max="514" width="11.42578125" bestFit="1" customWidth="1"/>
    <col min="515" max="515" width="6.85546875" bestFit="1" customWidth="1"/>
    <col min="516" max="516" width="9.85546875" bestFit="1" customWidth="1"/>
    <col min="517" max="517" width="8.85546875" bestFit="1" customWidth="1"/>
    <col min="518" max="518" width="11.42578125" bestFit="1" customWidth="1"/>
    <col min="519" max="519" width="9.85546875" bestFit="1" customWidth="1"/>
    <col min="520" max="520" width="12.42578125" bestFit="1" customWidth="1"/>
    <col min="521" max="521" width="8.85546875" bestFit="1" customWidth="1"/>
    <col min="522" max="522" width="11.42578125" bestFit="1" customWidth="1"/>
    <col min="523" max="523" width="8.85546875" bestFit="1" customWidth="1"/>
    <col min="524" max="524" width="11.42578125" bestFit="1" customWidth="1"/>
    <col min="525" max="525" width="8.85546875" bestFit="1" customWidth="1"/>
    <col min="526" max="526" width="11.42578125" bestFit="1" customWidth="1"/>
    <col min="527" max="527" width="8.85546875" bestFit="1" customWidth="1"/>
    <col min="528" max="528" width="11.42578125" bestFit="1" customWidth="1"/>
    <col min="529" max="529" width="9.85546875" bestFit="1" customWidth="1"/>
    <col min="530" max="530" width="12.42578125" bestFit="1" customWidth="1"/>
    <col min="531" max="531" width="8.85546875" bestFit="1" customWidth="1"/>
    <col min="532" max="532" width="11.42578125" bestFit="1" customWidth="1"/>
    <col min="533" max="533" width="8.85546875" bestFit="1" customWidth="1"/>
    <col min="534" max="534" width="11.42578125" bestFit="1" customWidth="1"/>
    <col min="535" max="535" width="6.85546875" bestFit="1" customWidth="1"/>
    <col min="536" max="536" width="9.85546875" bestFit="1" customWidth="1"/>
    <col min="537" max="537" width="8.85546875" bestFit="1" customWidth="1"/>
    <col min="538" max="538" width="11.42578125" bestFit="1" customWidth="1"/>
    <col min="539" max="539" width="9.85546875" bestFit="1" customWidth="1"/>
    <col min="540" max="540" width="12.42578125" bestFit="1" customWidth="1"/>
    <col min="541" max="541" width="8.85546875" bestFit="1" customWidth="1"/>
    <col min="542" max="542" width="11.42578125" bestFit="1" customWidth="1"/>
    <col min="543" max="543" width="8.85546875" bestFit="1" customWidth="1"/>
    <col min="544" max="544" width="11.42578125" bestFit="1" customWidth="1"/>
    <col min="545" max="545" width="8.85546875" bestFit="1" customWidth="1"/>
    <col min="546" max="546" width="11.42578125" bestFit="1" customWidth="1"/>
    <col min="547" max="547" width="8.85546875" bestFit="1" customWidth="1"/>
    <col min="548" max="548" width="11.42578125" bestFit="1" customWidth="1"/>
    <col min="549" max="549" width="9.85546875" bestFit="1" customWidth="1"/>
    <col min="550" max="550" width="12.42578125" bestFit="1" customWidth="1"/>
    <col min="551" max="551" width="9.85546875" bestFit="1" customWidth="1"/>
    <col min="552" max="552" width="12.42578125" bestFit="1" customWidth="1"/>
    <col min="553" max="553" width="6.85546875" bestFit="1" customWidth="1"/>
    <col min="554" max="554" width="9.85546875" bestFit="1" customWidth="1"/>
    <col min="555" max="555" width="6.85546875" bestFit="1" customWidth="1"/>
    <col min="556" max="556" width="9.85546875" bestFit="1" customWidth="1"/>
    <col min="557" max="557" width="6.85546875" bestFit="1" customWidth="1"/>
    <col min="558" max="558" width="9.85546875" bestFit="1" customWidth="1"/>
    <col min="559" max="559" width="6.85546875" bestFit="1" customWidth="1"/>
    <col min="560" max="561" width="9.85546875" bestFit="1" customWidth="1"/>
    <col min="562" max="562" width="12.42578125" bestFit="1" customWidth="1"/>
    <col min="563" max="563" width="6.85546875" bestFit="1" customWidth="1"/>
    <col min="564" max="564" width="9.85546875" bestFit="1" customWidth="1"/>
    <col min="565" max="565" width="6.85546875" bestFit="1" customWidth="1"/>
    <col min="566" max="566" width="9.85546875" bestFit="1" customWidth="1"/>
    <col min="567" max="567" width="6.85546875" bestFit="1" customWidth="1"/>
    <col min="568" max="568" width="9.85546875" bestFit="1" customWidth="1"/>
    <col min="569" max="569" width="6.85546875" bestFit="1" customWidth="1"/>
    <col min="570" max="570" width="9.85546875" bestFit="1" customWidth="1"/>
    <col min="571" max="571" width="8.85546875" bestFit="1" customWidth="1"/>
    <col min="572" max="572" width="11.42578125" bestFit="1" customWidth="1"/>
    <col min="573" max="573" width="6.85546875" bestFit="1" customWidth="1"/>
    <col min="574" max="574" width="9.85546875" bestFit="1" customWidth="1"/>
    <col min="575" max="575" width="8.85546875" bestFit="1" customWidth="1"/>
    <col min="576" max="576" width="11.42578125" bestFit="1" customWidth="1"/>
    <col min="577" max="577" width="8.5703125" bestFit="1" customWidth="1"/>
    <col min="578" max="578" width="9.85546875" bestFit="1" customWidth="1"/>
    <col min="579" max="579" width="8.85546875" bestFit="1" customWidth="1"/>
    <col min="580" max="580" width="11.42578125" bestFit="1" customWidth="1"/>
    <col min="581" max="581" width="8.85546875" bestFit="1" customWidth="1"/>
    <col min="582" max="582" width="11.42578125" bestFit="1" customWidth="1"/>
    <col min="583" max="583" width="9.85546875" bestFit="1" customWidth="1"/>
    <col min="584" max="584" width="12.42578125" bestFit="1" customWidth="1"/>
    <col min="585" max="585" width="8.85546875" bestFit="1" customWidth="1"/>
    <col min="586" max="586" width="11.42578125" bestFit="1" customWidth="1"/>
    <col min="587" max="587" width="6.85546875" bestFit="1" customWidth="1"/>
    <col min="588" max="588" width="9.85546875" bestFit="1" customWidth="1"/>
    <col min="589" max="589" width="8.85546875" bestFit="1" customWidth="1"/>
    <col min="590" max="590" width="11.42578125" bestFit="1" customWidth="1"/>
    <col min="591" max="591" width="8.85546875" bestFit="1" customWidth="1"/>
    <col min="592" max="592" width="11.42578125" bestFit="1" customWidth="1"/>
    <col min="593" max="593" width="6.85546875" bestFit="1" customWidth="1"/>
    <col min="594" max="594" width="9.85546875" bestFit="1" customWidth="1"/>
    <col min="595" max="595" width="8.85546875" bestFit="1" customWidth="1"/>
    <col min="596" max="596" width="11.42578125" bestFit="1" customWidth="1"/>
    <col min="597" max="597" width="9.85546875" bestFit="1" customWidth="1"/>
    <col min="598" max="598" width="12.42578125" bestFit="1" customWidth="1"/>
    <col min="599" max="599" width="9.85546875" bestFit="1" customWidth="1"/>
    <col min="600" max="600" width="12.42578125" bestFit="1" customWidth="1"/>
    <col min="601" max="601" width="9.85546875" bestFit="1" customWidth="1"/>
    <col min="602" max="602" width="12.42578125" bestFit="1" customWidth="1"/>
    <col min="603" max="603" width="9.85546875" bestFit="1" customWidth="1"/>
    <col min="604" max="604" width="12.42578125" bestFit="1" customWidth="1"/>
    <col min="605" max="605" width="6.85546875" bestFit="1" customWidth="1"/>
    <col min="606" max="606" width="9.85546875" bestFit="1" customWidth="1"/>
    <col min="607" max="607" width="8.85546875" bestFit="1" customWidth="1"/>
    <col min="608" max="608" width="11.42578125" bestFit="1" customWidth="1"/>
    <col min="609" max="609" width="10.85546875" bestFit="1" customWidth="1"/>
    <col min="610" max="610" width="13.5703125" bestFit="1" customWidth="1"/>
    <col min="611" max="611" width="9.85546875" bestFit="1" customWidth="1"/>
    <col min="612" max="612" width="12.42578125" bestFit="1" customWidth="1"/>
    <col min="613" max="613" width="8.85546875" bestFit="1" customWidth="1"/>
    <col min="614" max="614" width="11.42578125" bestFit="1" customWidth="1"/>
    <col min="615" max="615" width="6.85546875" bestFit="1" customWidth="1"/>
    <col min="616" max="617" width="9.85546875" bestFit="1" customWidth="1"/>
    <col min="618" max="618" width="12.42578125" bestFit="1" customWidth="1"/>
    <col min="619" max="619" width="6.85546875" bestFit="1" customWidth="1"/>
    <col min="620" max="620" width="9.85546875" bestFit="1" customWidth="1"/>
    <col min="621" max="622" width="12" bestFit="1" customWidth="1"/>
    <col min="623" max="623" width="9.85546875" bestFit="1" customWidth="1"/>
    <col min="624" max="624" width="12.42578125" bestFit="1" customWidth="1"/>
    <col min="625" max="625" width="8.85546875" bestFit="1" customWidth="1"/>
    <col min="626" max="626" width="11.42578125" bestFit="1" customWidth="1"/>
    <col min="627" max="627" width="6.85546875" bestFit="1" customWidth="1"/>
    <col min="628" max="628" width="9.85546875" bestFit="1" customWidth="1"/>
    <col min="629" max="629" width="8.85546875" bestFit="1" customWidth="1"/>
    <col min="630" max="630" width="11.42578125" bestFit="1" customWidth="1"/>
    <col min="631" max="631" width="8.85546875" bestFit="1" customWidth="1"/>
    <col min="632" max="632" width="11.42578125" bestFit="1" customWidth="1"/>
    <col min="633" max="633" width="6.85546875" bestFit="1" customWidth="1"/>
    <col min="634" max="634" width="9.85546875" bestFit="1" customWidth="1"/>
    <col min="635" max="635" width="6.85546875" bestFit="1" customWidth="1"/>
    <col min="636" max="636" width="9.85546875" bestFit="1" customWidth="1"/>
    <col min="637" max="637" width="8.85546875" bestFit="1" customWidth="1"/>
    <col min="638" max="638" width="11.42578125" bestFit="1" customWidth="1"/>
    <col min="639" max="639" width="9.85546875" bestFit="1" customWidth="1"/>
    <col min="640" max="640" width="12.42578125" bestFit="1" customWidth="1"/>
    <col min="641" max="641" width="8.85546875" bestFit="1" customWidth="1"/>
    <col min="642" max="642" width="11.42578125" bestFit="1" customWidth="1"/>
    <col min="643" max="643" width="6.85546875" bestFit="1" customWidth="1"/>
    <col min="644" max="644" width="9.85546875" bestFit="1" customWidth="1"/>
    <col min="645" max="645" width="8.85546875" bestFit="1" customWidth="1"/>
    <col min="646" max="646" width="11.42578125" bestFit="1" customWidth="1"/>
    <col min="647" max="647" width="6.85546875" bestFit="1" customWidth="1"/>
    <col min="648" max="648" width="9.85546875" bestFit="1" customWidth="1"/>
    <col min="649" max="649" width="8.85546875" bestFit="1" customWidth="1"/>
    <col min="650" max="650" width="8.5703125" bestFit="1" customWidth="1"/>
    <col min="651" max="651" width="11.42578125" bestFit="1" customWidth="1"/>
    <col min="652" max="652" width="8.85546875" bestFit="1" customWidth="1"/>
    <col min="653" max="653" width="11.42578125" bestFit="1" customWidth="1"/>
    <col min="654" max="654" width="8.85546875" bestFit="1" customWidth="1"/>
    <col min="655" max="655" width="11.42578125" bestFit="1" customWidth="1"/>
    <col min="656" max="656" width="8.85546875" bestFit="1" customWidth="1"/>
    <col min="657" max="657" width="11.42578125" bestFit="1" customWidth="1"/>
    <col min="658" max="658" width="6.85546875" bestFit="1" customWidth="1"/>
    <col min="659" max="659" width="9.85546875" bestFit="1" customWidth="1"/>
    <col min="660" max="660" width="8.85546875" bestFit="1" customWidth="1"/>
    <col min="661" max="661" width="11.42578125" bestFit="1" customWidth="1"/>
    <col min="662" max="662" width="8.85546875" bestFit="1" customWidth="1"/>
    <col min="663" max="663" width="11.42578125" bestFit="1" customWidth="1"/>
    <col min="664" max="664" width="8.5703125" bestFit="1" customWidth="1"/>
    <col min="665" max="665" width="9.85546875" bestFit="1" customWidth="1"/>
    <col min="666" max="666" width="8.85546875" bestFit="1" customWidth="1"/>
    <col min="667" max="667" width="11.42578125" bestFit="1" customWidth="1"/>
    <col min="668" max="668" width="8.85546875" bestFit="1" customWidth="1"/>
    <col min="669" max="669" width="11.42578125" bestFit="1" customWidth="1"/>
    <col min="670" max="670" width="6.85546875" bestFit="1" customWidth="1"/>
    <col min="671" max="672" width="9.85546875" bestFit="1" customWidth="1"/>
    <col min="673" max="673" width="12.42578125" bestFit="1" customWidth="1"/>
    <col min="674" max="674" width="8.85546875" bestFit="1" customWidth="1"/>
    <col min="675" max="675" width="11.42578125" bestFit="1" customWidth="1"/>
    <col min="676" max="676" width="8.85546875" bestFit="1" customWidth="1"/>
    <col min="677" max="677" width="11.42578125" bestFit="1" customWidth="1"/>
    <col min="678" max="678" width="10.85546875" bestFit="1" customWidth="1"/>
    <col min="679" max="679" width="13.5703125" bestFit="1" customWidth="1"/>
    <col min="680" max="680" width="8.5703125" bestFit="1" customWidth="1"/>
    <col min="681" max="681" width="9.85546875" bestFit="1" customWidth="1"/>
    <col min="682" max="682" width="8.85546875" bestFit="1" customWidth="1"/>
    <col min="683" max="683" width="11.42578125" bestFit="1" customWidth="1"/>
    <col min="684" max="684" width="6.85546875" bestFit="1" customWidth="1"/>
    <col min="685" max="685" width="9.85546875" bestFit="1" customWidth="1"/>
    <col min="686" max="686" width="8.5703125" bestFit="1" customWidth="1"/>
    <col min="687" max="687" width="9.85546875" bestFit="1" customWidth="1"/>
    <col min="688" max="688" width="8.5703125" bestFit="1" customWidth="1"/>
    <col min="689" max="689" width="9.85546875" bestFit="1" customWidth="1"/>
    <col min="690" max="690" width="8.5703125" bestFit="1" customWidth="1"/>
    <col min="691" max="691" width="9.85546875" bestFit="1" customWidth="1"/>
    <col min="692" max="692" width="8.5703125" bestFit="1" customWidth="1"/>
    <col min="693" max="693" width="9.85546875" bestFit="1" customWidth="1"/>
    <col min="694" max="694" width="6.85546875" bestFit="1" customWidth="1"/>
    <col min="695" max="696" width="9.85546875" bestFit="1" customWidth="1"/>
    <col min="697" max="697" width="12.42578125" bestFit="1" customWidth="1"/>
    <col min="698" max="698" width="7.85546875" bestFit="1" customWidth="1"/>
    <col min="699" max="699" width="10.85546875" bestFit="1" customWidth="1"/>
    <col min="700" max="700" width="7.85546875" bestFit="1" customWidth="1"/>
    <col min="701" max="701" width="10.85546875" bestFit="1" customWidth="1"/>
    <col min="702" max="702" width="8.5703125" bestFit="1" customWidth="1"/>
    <col min="703" max="703" width="10.85546875" bestFit="1" customWidth="1"/>
    <col min="704" max="704" width="8.5703125" bestFit="1" customWidth="1"/>
    <col min="705" max="705" width="10.85546875" bestFit="1" customWidth="1"/>
    <col min="706" max="706" width="8.5703125" bestFit="1" customWidth="1"/>
    <col min="707" max="707" width="10.85546875" bestFit="1" customWidth="1"/>
    <col min="708" max="708" width="7.85546875" bestFit="1" customWidth="1"/>
    <col min="709" max="709" width="10.85546875" bestFit="1" customWidth="1"/>
    <col min="710" max="710" width="7.85546875" bestFit="1" customWidth="1"/>
    <col min="711" max="711" width="10.85546875" bestFit="1" customWidth="1"/>
    <col min="712" max="712" width="7.85546875" bestFit="1" customWidth="1"/>
    <col min="713" max="713" width="10.85546875" bestFit="1" customWidth="1"/>
    <col min="714" max="714" width="8.5703125" bestFit="1" customWidth="1"/>
    <col min="715" max="716" width="10.85546875" bestFit="1" customWidth="1"/>
    <col min="717" max="717" width="13.5703125" bestFit="1" customWidth="1"/>
    <col min="718" max="718" width="8.5703125" bestFit="1" customWidth="1"/>
    <col min="719" max="719" width="10.85546875" bestFit="1" customWidth="1"/>
    <col min="720" max="720" width="7.85546875" bestFit="1" customWidth="1"/>
    <col min="721" max="722" width="10.85546875" bestFit="1" customWidth="1"/>
    <col min="723" max="723" width="13.5703125" bestFit="1" customWidth="1"/>
    <col min="724" max="724" width="7.85546875" bestFit="1" customWidth="1"/>
    <col min="725" max="725" width="10.85546875" bestFit="1" customWidth="1"/>
    <col min="726" max="726" width="7.85546875" bestFit="1" customWidth="1"/>
    <col min="727" max="728" width="10.85546875" bestFit="1" customWidth="1"/>
    <col min="729" max="729" width="13.5703125" bestFit="1" customWidth="1"/>
    <col min="730" max="730" width="8.5703125" bestFit="1" customWidth="1"/>
    <col min="731" max="732" width="10.85546875" bestFit="1" customWidth="1"/>
    <col min="733" max="733" width="13.5703125" bestFit="1" customWidth="1"/>
    <col min="734" max="734" width="7.85546875" bestFit="1" customWidth="1"/>
    <col min="735" max="735" width="10.85546875" bestFit="1" customWidth="1"/>
    <col min="736" max="736" width="8.5703125" bestFit="1" customWidth="1"/>
    <col min="737" max="737" width="10.85546875" bestFit="1" customWidth="1"/>
    <col min="738" max="738" width="8.5703125" bestFit="1" customWidth="1"/>
    <col min="739" max="739" width="10.85546875" bestFit="1" customWidth="1"/>
    <col min="740" max="740" width="8.5703125" bestFit="1" customWidth="1"/>
    <col min="741" max="741" width="10.85546875" bestFit="1" customWidth="1"/>
    <col min="742" max="742" width="11.85546875" bestFit="1" customWidth="1"/>
    <col min="743" max="743" width="14.5703125" bestFit="1" customWidth="1"/>
    <col min="744" max="744" width="8.5703125" bestFit="1" customWidth="1"/>
    <col min="745" max="745" width="10.85546875" bestFit="1" customWidth="1"/>
    <col min="746" max="746" width="9.85546875" bestFit="1" customWidth="1"/>
    <col min="747" max="747" width="12.42578125" bestFit="1" customWidth="1"/>
    <col min="748" max="748" width="8.5703125" bestFit="1" customWidth="1"/>
    <col min="749" max="749" width="10.85546875" bestFit="1" customWidth="1"/>
    <col min="750" max="750" width="7.85546875" bestFit="1" customWidth="1"/>
    <col min="751" max="751" width="10.85546875" bestFit="1" customWidth="1"/>
    <col min="752" max="752" width="7.85546875" bestFit="1" customWidth="1"/>
    <col min="753" max="753" width="10.85546875" bestFit="1" customWidth="1"/>
    <col min="754" max="754" width="7.85546875" bestFit="1" customWidth="1"/>
    <col min="755" max="755" width="10.85546875" bestFit="1" customWidth="1"/>
    <col min="756" max="756" width="7.85546875" bestFit="1" customWidth="1"/>
    <col min="757" max="757" width="10.85546875" bestFit="1" customWidth="1"/>
    <col min="758" max="758" width="9.85546875" bestFit="1" customWidth="1"/>
    <col min="759" max="759" width="12.42578125" bestFit="1" customWidth="1"/>
    <col min="760" max="760" width="10.85546875" bestFit="1" customWidth="1"/>
    <col min="761" max="761" width="13.5703125" bestFit="1" customWidth="1"/>
    <col min="762" max="762" width="7.85546875" bestFit="1" customWidth="1"/>
    <col min="763" max="763" width="10.85546875" bestFit="1" customWidth="1"/>
    <col min="764" max="764" width="8.5703125" bestFit="1" customWidth="1"/>
    <col min="765" max="765" width="10.85546875" bestFit="1" customWidth="1"/>
    <col min="766" max="766" width="8.5703125" bestFit="1" customWidth="1"/>
    <col min="767" max="767" width="10.85546875" bestFit="1" customWidth="1"/>
    <col min="768" max="768" width="9.85546875" bestFit="1" customWidth="1"/>
    <col min="769" max="769" width="12.42578125" bestFit="1" customWidth="1"/>
    <col min="770" max="770" width="8.5703125" bestFit="1" customWidth="1"/>
    <col min="771" max="772" width="10.85546875" bestFit="1" customWidth="1"/>
    <col min="773" max="773" width="13.5703125" bestFit="1" customWidth="1"/>
    <col min="774" max="774" width="7.85546875" bestFit="1" customWidth="1"/>
    <col min="775" max="775" width="10.85546875" bestFit="1" customWidth="1"/>
    <col min="776" max="776" width="7.85546875" bestFit="1" customWidth="1"/>
    <col min="777" max="777" width="10.85546875" bestFit="1" customWidth="1"/>
    <col min="778" max="778" width="7.85546875" bestFit="1" customWidth="1"/>
    <col min="779" max="779" width="8.5703125" bestFit="1" customWidth="1"/>
    <col min="780" max="780" width="12" bestFit="1" customWidth="1"/>
    <col min="781" max="781" width="10.85546875" bestFit="1" customWidth="1"/>
    <col min="782" max="782" width="13.5703125" bestFit="1" customWidth="1"/>
    <col min="783" max="783" width="8.5703125" bestFit="1" customWidth="1"/>
    <col min="784" max="784" width="10.85546875" bestFit="1" customWidth="1"/>
    <col min="785" max="785" width="9.85546875" bestFit="1" customWidth="1"/>
    <col min="786" max="786" width="12.42578125" bestFit="1" customWidth="1"/>
    <col min="787" max="787" width="7.85546875" bestFit="1" customWidth="1"/>
    <col min="788" max="789" width="10.85546875" bestFit="1" customWidth="1"/>
    <col min="790" max="790" width="13.5703125" bestFit="1" customWidth="1"/>
    <col min="791" max="791" width="8.5703125" bestFit="1" customWidth="1"/>
    <col min="792" max="792" width="10.85546875" bestFit="1" customWidth="1"/>
    <col min="793" max="793" width="8.5703125" bestFit="1" customWidth="1"/>
    <col min="794" max="794" width="10.85546875" bestFit="1" customWidth="1"/>
    <col min="795" max="795" width="9.85546875" bestFit="1" customWidth="1"/>
    <col min="796" max="796" width="12.42578125" bestFit="1" customWidth="1"/>
    <col min="797" max="797" width="8.5703125" bestFit="1" customWidth="1"/>
    <col min="798" max="798" width="10.85546875" bestFit="1" customWidth="1"/>
    <col min="799" max="799" width="9.85546875" bestFit="1" customWidth="1"/>
    <col min="800" max="800" width="12.42578125" bestFit="1" customWidth="1"/>
    <col min="801" max="801" width="7.85546875" bestFit="1" customWidth="1"/>
    <col min="802" max="802" width="10.85546875" bestFit="1" customWidth="1"/>
    <col min="803" max="803" width="7.85546875" bestFit="1" customWidth="1"/>
    <col min="804" max="804" width="10.85546875" bestFit="1" customWidth="1"/>
    <col min="805" max="805" width="7.85546875" bestFit="1" customWidth="1"/>
    <col min="806" max="807" width="10.85546875" bestFit="1" customWidth="1"/>
    <col min="808" max="808" width="13.5703125" bestFit="1" customWidth="1"/>
    <col min="809" max="809" width="8.5703125" bestFit="1" customWidth="1"/>
    <col min="810" max="810" width="10.85546875" bestFit="1" customWidth="1"/>
    <col min="811" max="811" width="8.5703125" bestFit="1" customWidth="1"/>
    <col min="812" max="812" width="10.85546875" bestFit="1" customWidth="1"/>
    <col min="813" max="813" width="9.85546875" bestFit="1" customWidth="1"/>
    <col min="814" max="814" width="12.42578125" bestFit="1" customWidth="1"/>
    <col min="815" max="815" width="7.85546875" bestFit="1" customWidth="1"/>
    <col min="816" max="816" width="10.85546875" bestFit="1" customWidth="1"/>
    <col min="817" max="817" width="8.5703125" bestFit="1" customWidth="1"/>
    <col min="818" max="819" width="10.85546875" bestFit="1" customWidth="1"/>
    <col min="820" max="820" width="13.5703125" bestFit="1" customWidth="1"/>
    <col min="821" max="821" width="7.85546875" bestFit="1" customWidth="1"/>
    <col min="822" max="822" width="10.85546875" bestFit="1" customWidth="1"/>
    <col min="823" max="823" width="7.85546875" bestFit="1" customWidth="1"/>
    <col min="824" max="824" width="10.85546875" bestFit="1" customWidth="1"/>
    <col min="825" max="825" width="7.85546875" bestFit="1" customWidth="1"/>
    <col min="826" max="826" width="10.85546875" bestFit="1" customWidth="1"/>
    <col min="827" max="827" width="7.85546875" bestFit="1" customWidth="1"/>
    <col min="828" max="828" width="10.85546875" bestFit="1" customWidth="1"/>
    <col min="829" max="829" width="7.85546875" bestFit="1" customWidth="1"/>
    <col min="830" max="830" width="10.85546875" bestFit="1" customWidth="1"/>
    <col min="831" max="831" width="7.85546875" bestFit="1" customWidth="1"/>
    <col min="832" max="833" width="10.85546875" bestFit="1" customWidth="1"/>
    <col min="834" max="834" width="13.5703125" bestFit="1" customWidth="1"/>
    <col min="835" max="835" width="7.85546875" bestFit="1" customWidth="1"/>
    <col min="836" max="836" width="10.85546875" bestFit="1" customWidth="1"/>
    <col min="837" max="837" width="7.85546875" bestFit="1" customWidth="1"/>
    <col min="838" max="838" width="10.85546875" bestFit="1" customWidth="1"/>
    <col min="839" max="839" width="7.85546875" bestFit="1" customWidth="1"/>
    <col min="840" max="841" width="10.85546875" bestFit="1" customWidth="1"/>
    <col min="842" max="842" width="13.5703125" bestFit="1" customWidth="1"/>
    <col min="843" max="843" width="9.85546875" bestFit="1" customWidth="1"/>
    <col min="844" max="844" width="12.42578125" bestFit="1" customWidth="1"/>
    <col min="845" max="845" width="7.85546875" bestFit="1" customWidth="1"/>
    <col min="846" max="846" width="10.85546875" bestFit="1" customWidth="1"/>
    <col min="847" max="847" width="8.5703125" bestFit="1" customWidth="1"/>
    <col min="848" max="848" width="10.85546875" bestFit="1" customWidth="1"/>
    <col min="849" max="849" width="8.5703125" bestFit="1" customWidth="1"/>
    <col min="850" max="850" width="10.85546875" bestFit="1" customWidth="1"/>
    <col min="851" max="851" width="7.85546875" bestFit="1" customWidth="1"/>
    <col min="852" max="852" width="10.85546875" bestFit="1" customWidth="1"/>
    <col min="853" max="853" width="8.5703125" bestFit="1" customWidth="1"/>
    <col min="854" max="854" width="10.85546875" bestFit="1" customWidth="1"/>
    <col min="855" max="855" width="7.85546875" bestFit="1" customWidth="1"/>
    <col min="856" max="856" width="10.85546875" bestFit="1" customWidth="1"/>
    <col min="857" max="857" width="7.85546875" bestFit="1" customWidth="1"/>
    <col min="858" max="858" width="10.85546875" bestFit="1" customWidth="1"/>
    <col min="859" max="859" width="8.5703125" bestFit="1" customWidth="1"/>
    <col min="860" max="861" width="10.85546875" bestFit="1" customWidth="1"/>
    <col min="862" max="862" width="13.5703125" bestFit="1" customWidth="1"/>
    <col min="863" max="863" width="8.5703125" bestFit="1" customWidth="1"/>
    <col min="864" max="864" width="10.85546875" bestFit="1" customWidth="1"/>
    <col min="865" max="865" width="8.5703125" bestFit="1" customWidth="1"/>
    <col min="866" max="867" width="10.85546875" bestFit="1" customWidth="1"/>
    <col min="868" max="868" width="13.5703125" bestFit="1" customWidth="1"/>
    <col min="869" max="869" width="7.85546875" bestFit="1" customWidth="1"/>
    <col min="870" max="870" width="10.85546875" bestFit="1" customWidth="1"/>
    <col min="871" max="871" width="9.85546875" bestFit="1" customWidth="1"/>
    <col min="872" max="872" width="12.42578125" bestFit="1" customWidth="1"/>
    <col min="873" max="873" width="7.85546875" bestFit="1" customWidth="1"/>
    <col min="874" max="875" width="10.85546875" bestFit="1" customWidth="1"/>
    <col min="876" max="876" width="13.5703125" bestFit="1" customWidth="1"/>
    <col min="877" max="877" width="7.85546875" bestFit="1" customWidth="1"/>
    <col min="878" max="878" width="10.85546875" bestFit="1" customWidth="1"/>
    <col min="879" max="879" width="7.85546875" bestFit="1" customWidth="1"/>
    <col min="880" max="880" width="10.85546875" bestFit="1" customWidth="1"/>
    <col min="881" max="881" width="8.5703125" bestFit="1" customWidth="1"/>
    <col min="882" max="882" width="10.85546875" bestFit="1" customWidth="1"/>
    <col min="883" max="883" width="7.85546875" bestFit="1" customWidth="1"/>
    <col min="884" max="884" width="10.85546875" bestFit="1" customWidth="1"/>
    <col min="885" max="885" width="8.5703125" bestFit="1" customWidth="1"/>
    <col min="886" max="886" width="10.85546875" bestFit="1" customWidth="1"/>
    <col min="887" max="887" width="8.5703125" bestFit="1" customWidth="1"/>
    <col min="888" max="888" width="10.85546875" bestFit="1" customWidth="1"/>
    <col min="889" max="889" width="8.5703125" bestFit="1" customWidth="1"/>
    <col min="890" max="890" width="10.85546875" bestFit="1" customWidth="1"/>
    <col min="891" max="891" width="7.85546875" bestFit="1" customWidth="1"/>
    <col min="892" max="892" width="10.85546875" bestFit="1" customWidth="1"/>
    <col min="893" max="893" width="7.85546875" bestFit="1" customWidth="1"/>
    <col min="894" max="894" width="10.85546875" bestFit="1" customWidth="1"/>
    <col min="895" max="895" width="7.85546875" bestFit="1" customWidth="1"/>
    <col min="896" max="896" width="10.85546875" bestFit="1" customWidth="1"/>
    <col min="897" max="897" width="7.85546875" bestFit="1" customWidth="1"/>
    <col min="898" max="898" width="10.85546875" bestFit="1" customWidth="1"/>
    <col min="899" max="899" width="8.5703125" bestFit="1" customWidth="1"/>
    <col min="900" max="900" width="10.85546875" bestFit="1" customWidth="1"/>
    <col min="901" max="901" width="8.5703125" bestFit="1" customWidth="1"/>
    <col min="902" max="902" width="10.85546875" bestFit="1" customWidth="1"/>
    <col min="903" max="903" width="9.85546875" bestFit="1" customWidth="1"/>
    <col min="904" max="904" width="12.42578125" bestFit="1" customWidth="1"/>
    <col min="905" max="905" width="9.85546875" bestFit="1" customWidth="1"/>
    <col min="906" max="906" width="12.42578125" bestFit="1" customWidth="1"/>
    <col min="907" max="907" width="7.85546875" bestFit="1" customWidth="1"/>
    <col min="908" max="908" width="10.85546875" bestFit="1" customWidth="1"/>
    <col min="909" max="909" width="9.85546875" bestFit="1" customWidth="1"/>
    <col min="910" max="910" width="12.42578125" bestFit="1" customWidth="1"/>
    <col min="911" max="911" width="7.85546875" bestFit="1" customWidth="1"/>
    <col min="912" max="913" width="10.85546875" bestFit="1" customWidth="1"/>
    <col min="914" max="914" width="13.5703125" bestFit="1" customWidth="1"/>
    <col min="915" max="915" width="7.85546875" bestFit="1" customWidth="1"/>
    <col min="916" max="917" width="10.85546875" bestFit="1" customWidth="1"/>
    <col min="918" max="918" width="13.5703125" bestFit="1" customWidth="1"/>
    <col min="919" max="919" width="9.85546875" bestFit="1" customWidth="1"/>
    <col min="920" max="920" width="12.42578125" bestFit="1" customWidth="1"/>
    <col min="921" max="921" width="10.85546875" bestFit="1" customWidth="1"/>
    <col min="922" max="922" width="13.5703125" bestFit="1" customWidth="1"/>
    <col min="923" max="923" width="8.5703125" bestFit="1" customWidth="1"/>
    <col min="924" max="924" width="10.85546875" bestFit="1" customWidth="1"/>
    <col min="925" max="925" width="8.5703125" bestFit="1" customWidth="1"/>
    <col min="926" max="927" width="10.85546875" bestFit="1" customWidth="1"/>
    <col min="928" max="928" width="13.5703125" bestFit="1" customWidth="1"/>
    <col min="929" max="929" width="7.85546875" bestFit="1" customWidth="1"/>
    <col min="930" max="930" width="10.85546875" bestFit="1" customWidth="1"/>
    <col min="931" max="931" width="9.85546875" bestFit="1" customWidth="1"/>
    <col min="932" max="932" width="12.42578125" bestFit="1" customWidth="1"/>
    <col min="933" max="933" width="8.5703125" bestFit="1" customWidth="1"/>
    <col min="934" max="934" width="10.85546875" bestFit="1" customWidth="1"/>
    <col min="935" max="935" width="7.85546875" bestFit="1" customWidth="1"/>
    <col min="936" max="936" width="10.85546875" bestFit="1" customWidth="1"/>
    <col min="937" max="937" width="7.85546875" bestFit="1" customWidth="1"/>
    <col min="938" max="938" width="10.85546875" bestFit="1" customWidth="1"/>
    <col min="939" max="939" width="9.85546875" bestFit="1" customWidth="1"/>
    <col min="940" max="940" width="12.42578125" bestFit="1" customWidth="1"/>
    <col min="941" max="941" width="7.85546875" bestFit="1" customWidth="1"/>
    <col min="942" max="942" width="10.85546875" bestFit="1" customWidth="1"/>
    <col min="943" max="943" width="7.85546875" bestFit="1" customWidth="1"/>
    <col min="944" max="944" width="10.85546875" bestFit="1" customWidth="1"/>
    <col min="945" max="945" width="8.5703125" bestFit="1" customWidth="1"/>
    <col min="946" max="946" width="10.85546875" bestFit="1" customWidth="1"/>
    <col min="947" max="947" width="8.5703125" bestFit="1" customWidth="1"/>
    <col min="948" max="949" width="10.85546875" bestFit="1" customWidth="1"/>
    <col min="950" max="950" width="13.5703125" bestFit="1" customWidth="1"/>
    <col min="951" max="951" width="8.5703125" bestFit="1" customWidth="1"/>
    <col min="952" max="952" width="10.85546875" bestFit="1" customWidth="1"/>
    <col min="953" max="953" width="9.85546875" bestFit="1" customWidth="1"/>
    <col min="954" max="954" width="12.42578125" bestFit="1" customWidth="1"/>
    <col min="955" max="955" width="7.85546875" bestFit="1" customWidth="1"/>
    <col min="956" max="956" width="10.85546875" bestFit="1" customWidth="1"/>
    <col min="957" max="957" width="8.5703125" bestFit="1" customWidth="1"/>
    <col min="958" max="958" width="10.85546875" bestFit="1" customWidth="1"/>
    <col min="959" max="959" width="7.85546875" bestFit="1" customWidth="1"/>
    <col min="960" max="960" width="10.85546875" bestFit="1" customWidth="1"/>
    <col min="961" max="961" width="7.85546875" bestFit="1" customWidth="1"/>
    <col min="962" max="962" width="10.85546875" bestFit="1" customWidth="1"/>
    <col min="963" max="963" width="8.5703125" bestFit="1" customWidth="1"/>
    <col min="964" max="964" width="10.85546875" bestFit="1" customWidth="1"/>
    <col min="965" max="965" width="8.5703125" bestFit="1" customWidth="1"/>
    <col min="966" max="966" width="10.85546875" bestFit="1" customWidth="1"/>
    <col min="967" max="967" width="7.85546875" bestFit="1" customWidth="1"/>
    <col min="968" max="968" width="10.85546875" bestFit="1" customWidth="1"/>
    <col min="969" max="969" width="7.85546875" bestFit="1" customWidth="1"/>
    <col min="970" max="970" width="10.85546875" bestFit="1" customWidth="1"/>
    <col min="971" max="971" width="7.85546875" bestFit="1" customWidth="1"/>
    <col min="972" max="972" width="10.85546875" bestFit="1" customWidth="1"/>
    <col min="973" max="973" width="9.85546875" bestFit="1" customWidth="1"/>
    <col min="974" max="974" width="12.42578125" bestFit="1" customWidth="1"/>
    <col min="975" max="975" width="7.85546875" bestFit="1" customWidth="1"/>
    <col min="976" max="976" width="10.85546875" bestFit="1" customWidth="1"/>
    <col min="977" max="977" width="7.85546875" bestFit="1" customWidth="1"/>
    <col min="978" max="978" width="10.85546875" bestFit="1" customWidth="1"/>
    <col min="979" max="979" width="7.85546875" bestFit="1" customWidth="1"/>
    <col min="980" max="980" width="10.85546875" bestFit="1" customWidth="1"/>
    <col min="981" max="981" width="8.5703125" bestFit="1" customWidth="1"/>
    <col min="982" max="982" width="10.85546875" bestFit="1" customWidth="1"/>
    <col min="983" max="983" width="8.5703125" bestFit="1" customWidth="1"/>
    <col min="984" max="984" width="10.85546875" bestFit="1" customWidth="1"/>
    <col min="985" max="985" width="8.5703125" bestFit="1" customWidth="1"/>
    <col min="986" max="986" width="10.85546875" bestFit="1" customWidth="1"/>
    <col min="987" max="987" width="9.85546875" bestFit="1" customWidth="1"/>
    <col min="988" max="988" width="12.42578125" bestFit="1" customWidth="1"/>
    <col min="989" max="989" width="7.85546875" bestFit="1" customWidth="1"/>
    <col min="990" max="990" width="10.85546875" bestFit="1" customWidth="1"/>
    <col min="991" max="991" width="7.85546875" bestFit="1" customWidth="1"/>
    <col min="992" max="992" width="10.85546875" bestFit="1" customWidth="1"/>
    <col min="993" max="993" width="7.85546875" bestFit="1" customWidth="1"/>
    <col min="994" max="995" width="10.85546875" bestFit="1" customWidth="1"/>
    <col min="996" max="996" width="13.5703125" bestFit="1" customWidth="1"/>
    <col min="997" max="997" width="7.85546875" bestFit="1" customWidth="1"/>
    <col min="998" max="998" width="10.85546875" bestFit="1" customWidth="1"/>
    <col min="999" max="999" width="7.85546875" bestFit="1" customWidth="1"/>
    <col min="1000" max="1000" width="10.85546875" bestFit="1" customWidth="1"/>
    <col min="1001" max="1001" width="7.85546875" bestFit="1" customWidth="1"/>
    <col min="1002" max="1002" width="10.85546875" bestFit="1" customWidth="1"/>
    <col min="1003" max="1003" width="7.85546875" bestFit="1" customWidth="1"/>
    <col min="1004" max="1004" width="10.85546875" bestFit="1" customWidth="1"/>
    <col min="1005" max="1005" width="7.85546875" bestFit="1" customWidth="1"/>
    <col min="1006" max="1006" width="10.85546875" bestFit="1" customWidth="1"/>
    <col min="1007" max="1007" width="8.85546875" bestFit="1" customWidth="1"/>
    <col min="1008" max="1008" width="11.85546875" bestFit="1" customWidth="1"/>
    <col min="1009" max="1009" width="10.85546875" bestFit="1" customWidth="1"/>
    <col min="1010" max="1010" width="13.5703125" bestFit="1" customWidth="1"/>
    <col min="1011" max="1011" width="10.85546875" bestFit="1" customWidth="1"/>
    <col min="1012" max="1012" width="13.5703125" bestFit="1" customWidth="1"/>
    <col min="1013" max="1013" width="8.85546875" bestFit="1" customWidth="1"/>
    <col min="1014" max="1014" width="11.85546875" bestFit="1" customWidth="1"/>
    <col min="1015" max="1015" width="10.85546875" bestFit="1" customWidth="1"/>
    <col min="1016" max="1016" width="13.5703125" bestFit="1" customWidth="1"/>
    <col min="1017" max="1017" width="8.85546875" bestFit="1" customWidth="1"/>
    <col min="1018" max="1018" width="11.85546875" bestFit="1" customWidth="1"/>
    <col min="1019" max="1019" width="8.85546875" bestFit="1" customWidth="1"/>
    <col min="1020" max="1020" width="11.85546875" bestFit="1" customWidth="1"/>
    <col min="1021" max="1021" width="10.85546875" bestFit="1" customWidth="1"/>
    <col min="1022" max="1022" width="13.5703125" bestFit="1" customWidth="1"/>
    <col min="1023" max="1023" width="8.85546875" bestFit="1" customWidth="1"/>
    <col min="1024" max="1024" width="11.85546875" bestFit="1" customWidth="1"/>
    <col min="1025" max="1025" width="10.85546875" bestFit="1" customWidth="1"/>
    <col min="1026" max="1026" width="13.5703125" bestFit="1" customWidth="1"/>
    <col min="1027" max="1027" width="8.85546875" bestFit="1" customWidth="1"/>
    <col min="1028" max="1028" width="11.85546875" bestFit="1" customWidth="1"/>
    <col min="1029" max="1029" width="8.85546875" bestFit="1" customWidth="1"/>
    <col min="1030" max="1030" width="11.85546875" bestFit="1" customWidth="1"/>
    <col min="1031" max="1031" width="8.85546875" bestFit="1" customWidth="1"/>
    <col min="1032" max="1032" width="11.85546875" bestFit="1" customWidth="1"/>
    <col min="1033" max="1033" width="10.85546875" bestFit="1" customWidth="1"/>
    <col min="1034" max="1034" width="13.5703125" bestFit="1" customWidth="1"/>
    <col min="1035" max="1035" width="12" bestFit="1" customWidth="1"/>
    <col min="1036" max="1036" width="8.85546875" bestFit="1" customWidth="1"/>
    <col min="1037" max="1037" width="11.85546875" bestFit="1" customWidth="1"/>
    <col min="1038" max="1038" width="8.85546875" bestFit="1" customWidth="1"/>
    <col min="1039" max="1039" width="11.85546875" bestFit="1" customWidth="1"/>
    <col min="1040" max="1040" width="10.85546875" bestFit="1" customWidth="1"/>
    <col min="1041" max="1041" width="13.5703125" bestFit="1" customWidth="1"/>
    <col min="1043" max="1043" width="12.140625" bestFit="1" customWidth="1"/>
    <col min="1044" max="1044" width="12" bestFit="1" customWidth="1"/>
  </cols>
  <sheetData>
    <row r="1" spans="1:6" x14ac:dyDescent="0.25">
      <c r="A1" s="16" t="s">
        <v>75</v>
      </c>
    </row>
    <row r="3" spans="1:6" x14ac:dyDescent="0.25">
      <c r="A3" s="10" t="s">
        <v>74</v>
      </c>
      <c r="B3" s="10" t="s">
        <v>50</v>
      </c>
    </row>
    <row r="4" spans="1:6" x14ac:dyDescent="0.25">
      <c r="A4" s="10" t="s">
        <v>37</v>
      </c>
      <c r="B4" t="s">
        <v>48</v>
      </c>
      <c r="C4" t="s">
        <v>46</v>
      </c>
      <c r="D4" t="s">
        <v>47</v>
      </c>
      <c r="E4" t="s">
        <v>45</v>
      </c>
      <c r="F4" t="s">
        <v>51</v>
      </c>
    </row>
    <row r="5" spans="1:6" x14ac:dyDescent="0.25">
      <c r="A5" s="12" t="s">
        <v>43</v>
      </c>
      <c r="B5" s="18">
        <v>1876.5394736842106</v>
      </c>
      <c r="C5" s="18">
        <v>1450</v>
      </c>
      <c r="D5" s="18">
        <v>1391.1764705882354</v>
      </c>
      <c r="E5" s="18">
        <v>2050.8125</v>
      </c>
      <c r="F5" s="11">
        <v>1652.2872340425531</v>
      </c>
    </row>
    <row r="6" spans="1:6" x14ac:dyDescent="0.25">
      <c r="A6" s="12" t="s">
        <v>38</v>
      </c>
      <c r="B6" s="18">
        <v>1779.909090909091</v>
      </c>
      <c r="C6" s="18">
        <v>1602</v>
      </c>
      <c r="D6" s="18">
        <v>1322.4166666666667</v>
      </c>
      <c r="E6" s="18">
        <v>1664.75</v>
      </c>
      <c r="F6" s="11">
        <v>1578.989247311828</v>
      </c>
    </row>
    <row r="7" spans="1:6" x14ac:dyDescent="0.25">
      <c r="A7" s="12" t="s">
        <v>39</v>
      </c>
      <c r="B7" s="18">
        <v>1628.655172413793</v>
      </c>
      <c r="C7" s="18">
        <v>1681.7954545454545</v>
      </c>
      <c r="D7" s="18">
        <v>1683.90625</v>
      </c>
      <c r="E7" s="18">
        <v>1608.25</v>
      </c>
      <c r="F7" s="11">
        <v>1658.0430107526881</v>
      </c>
    </row>
    <row r="8" spans="1:6" x14ac:dyDescent="0.25">
      <c r="A8" s="12" t="s">
        <v>40</v>
      </c>
      <c r="B8" s="18">
        <v>1608.4632352941176</v>
      </c>
      <c r="C8" s="18">
        <v>1761.2407407407406</v>
      </c>
      <c r="D8" s="18">
        <v>1763.7846153846153</v>
      </c>
      <c r="E8" s="18">
        <v>1274.0666666666666</v>
      </c>
      <c r="F8" s="11">
        <v>1674.4529702970297</v>
      </c>
    </row>
    <row r="9" spans="1:6" x14ac:dyDescent="0.25">
      <c r="A9" s="12" t="s">
        <v>41</v>
      </c>
      <c r="B9" s="18">
        <v>1379.25</v>
      </c>
      <c r="C9" s="18">
        <v>1723.625</v>
      </c>
      <c r="D9" s="18">
        <v>1462.8522727272727</v>
      </c>
      <c r="E9" s="18">
        <v>1596.4285714285713</v>
      </c>
      <c r="F9" s="11">
        <v>1490.1330275229359</v>
      </c>
    </row>
    <row r="10" spans="1:6" x14ac:dyDescent="0.25">
      <c r="A10" s="12" t="s">
        <v>42</v>
      </c>
      <c r="B10" s="18">
        <v>1513.3846153846155</v>
      </c>
      <c r="C10" s="18">
        <v>1405.0576923076924</v>
      </c>
      <c r="D10" s="18">
        <v>1617.0135135135135</v>
      </c>
      <c r="E10" s="18">
        <v>1914.2857142857142</v>
      </c>
      <c r="F10" s="11">
        <v>1548.4678899082569</v>
      </c>
    </row>
    <row r="11" spans="1:6" x14ac:dyDescent="0.25">
      <c r="A11" s="12" t="s">
        <v>51</v>
      </c>
      <c r="B11" s="18">
        <v>1624.8387755102042</v>
      </c>
      <c r="C11" s="18">
        <v>1636.6156249999999</v>
      </c>
      <c r="D11" s="18">
        <v>1569.0020661157025</v>
      </c>
      <c r="E11" s="18">
        <v>1625.7264150943397</v>
      </c>
      <c r="F11" s="11">
        <v>1608.2942857142857</v>
      </c>
    </row>
  </sheetData>
  <conditionalFormatting pivot="1" sqref="B5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{307DF50C-3E1F-44C2-AD78-82FF72B04B26}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07DF50C-3E1F-44C2-AD78-82FF72B04B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142B-F82F-4EC9-8EC5-9C345C8A047B}">
  <dimension ref="A3:H17"/>
  <sheetViews>
    <sheetView workbookViewId="0">
      <selection activeCell="P21" sqref="P21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8" width="12" bestFit="1" customWidth="1"/>
  </cols>
  <sheetData>
    <row r="3" spans="1:8" x14ac:dyDescent="0.25">
      <c r="A3" s="10" t="s">
        <v>74</v>
      </c>
      <c r="B3" s="10" t="s">
        <v>50</v>
      </c>
    </row>
    <row r="4" spans="1:8" x14ac:dyDescent="0.25">
      <c r="A4" s="10" t="s">
        <v>49</v>
      </c>
      <c r="B4" t="s">
        <v>43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51</v>
      </c>
    </row>
    <row r="5" spans="1:8" x14ac:dyDescent="0.25">
      <c r="A5" s="12" t="s">
        <v>21</v>
      </c>
      <c r="B5" s="18">
        <v>2003.9</v>
      </c>
      <c r="C5" s="18">
        <v>1644.625</v>
      </c>
      <c r="D5" s="18">
        <v>1540.1</v>
      </c>
      <c r="E5" s="18">
        <v>2359.8000000000002</v>
      </c>
      <c r="F5" s="18">
        <v>1661.9166666666667</v>
      </c>
      <c r="G5" s="18">
        <v>1993.5</v>
      </c>
      <c r="H5" s="18">
        <v>1938.1571428571428</v>
      </c>
    </row>
    <row r="6" spans="1:8" x14ac:dyDescent="0.25">
      <c r="A6" s="12" t="s">
        <v>22</v>
      </c>
      <c r="B6" s="18">
        <v>1695</v>
      </c>
      <c r="C6" s="18">
        <v>1500.6</v>
      </c>
      <c r="D6" s="18">
        <v>1081</v>
      </c>
      <c r="E6" s="18">
        <v>1462.9</v>
      </c>
      <c r="F6" s="18">
        <v>1578.6</v>
      </c>
      <c r="G6" s="18">
        <v>2242</v>
      </c>
      <c r="H6" s="18">
        <v>1574.7142857142858</v>
      </c>
    </row>
    <row r="7" spans="1:8" x14ac:dyDescent="0.25">
      <c r="A7" s="12" t="s">
        <v>23</v>
      </c>
      <c r="B7" s="18">
        <v>1543.2</v>
      </c>
      <c r="C7" s="18">
        <v>1295.2</v>
      </c>
      <c r="D7" s="18">
        <v>1656</v>
      </c>
      <c r="E7" s="18">
        <v>1669.5</v>
      </c>
      <c r="F7" s="18">
        <v>1338.2</v>
      </c>
      <c r="G7" s="18">
        <v>1512.4</v>
      </c>
      <c r="H7" s="18">
        <v>1526.2857142857142</v>
      </c>
    </row>
    <row r="8" spans="1:8" x14ac:dyDescent="0.25">
      <c r="A8" s="12" t="s">
        <v>24</v>
      </c>
      <c r="B8" s="18">
        <v>2691.75</v>
      </c>
      <c r="C8" s="18">
        <v>2718.1</v>
      </c>
      <c r="D8" s="18">
        <v>2011.1</v>
      </c>
      <c r="E8" s="18">
        <v>2365.3000000000002</v>
      </c>
      <c r="F8" s="18">
        <v>2291.6999999999998</v>
      </c>
      <c r="G8" s="18">
        <v>1560.3333333333333</v>
      </c>
      <c r="H8" s="18">
        <v>2253.9</v>
      </c>
    </row>
    <row r="9" spans="1:8" x14ac:dyDescent="0.25">
      <c r="A9" s="12" t="s">
        <v>25</v>
      </c>
      <c r="B9" s="18">
        <v>2047.4</v>
      </c>
      <c r="C9" s="18">
        <v>1200</v>
      </c>
      <c r="D9" s="18">
        <v>1660</v>
      </c>
      <c r="E9" s="18">
        <v>1541.7</v>
      </c>
      <c r="F9" s="18">
        <v>1169.1666666666667</v>
      </c>
      <c r="G9" s="18">
        <v>1200.4000000000001</v>
      </c>
      <c r="H9" s="18">
        <v>1479.1714285714286</v>
      </c>
    </row>
    <row r="10" spans="1:8" x14ac:dyDescent="0.25">
      <c r="A10" s="12" t="s">
        <v>26</v>
      </c>
      <c r="B10" s="18">
        <v>1553.8888888888889</v>
      </c>
      <c r="C10" s="18">
        <v>1505.5</v>
      </c>
      <c r="D10" s="18">
        <v>1563.2222222222222</v>
      </c>
      <c r="E10" s="18">
        <v>1279.9000000000001</v>
      </c>
      <c r="F10" s="18">
        <v>1541.1818181818182</v>
      </c>
      <c r="G10" s="18">
        <v>1603.8181818181818</v>
      </c>
      <c r="H10" s="18">
        <v>1475.7428571428572</v>
      </c>
    </row>
    <row r="11" spans="1:8" x14ac:dyDescent="0.25">
      <c r="A11" s="12" t="s">
        <v>27</v>
      </c>
      <c r="B11" s="18">
        <v>2324.1</v>
      </c>
      <c r="C11" s="18">
        <v>1740</v>
      </c>
      <c r="D11" s="18">
        <v>2113.6</v>
      </c>
      <c r="E11" s="18">
        <v>2263.75</v>
      </c>
      <c r="F11" s="18">
        <v>1875.5833333333333</v>
      </c>
      <c r="G11" s="18">
        <v>1261.9000000000001</v>
      </c>
      <c r="H11" s="18">
        <v>1981.4</v>
      </c>
    </row>
    <row r="12" spans="1:8" x14ac:dyDescent="0.25">
      <c r="A12" s="12" t="s">
        <v>28</v>
      </c>
      <c r="B12" s="18">
        <v>1773</v>
      </c>
      <c r="C12" s="18">
        <v>1841.25</v>
      </c>
      <c r="D12" s="18">
        <v>1552.25</v>
      </c>
      <c r="E12" s="18">
        <v>1883.4</v>
      </c>
      <c r="F12" s="18">
        <v>1627.5</v>
      </c>
      <c r="G12" s="18">
        <v>1611.1666666666667</v>
      </c>
      <c r="H12" s="18">
        <v>1734.4285714285713</v>
      </c>
    </row>
    <row r="13" spans="1:8" x14ac:dyDescent="0.25">
      <c r="A13" s="12" t="s">
        <v>29</v>
      </c>
      <c r="B13" s="18">
        <v>1770.1111111111111</v>
      </c>
      <c r="C13" s="18">
        <v>1425</v>
      </c>
      <c r="D13" s="18">
        <v>1444.6</v>
      </c>
      <c r="E13" s="18">
        <v>1660.3</v>
      </c>
      <c r="F13" s="18">
        <v>1452.5</v>
      </c>
      <c r="G13" s="18">
        <v>1411.1818181818182</v>
      </c>
      <c r="H13" s="18">
        <v>1541.1571428571428</v>
      </c>
    </row>
    <row r="14" spans="1:8" x14ac:dyDescent="0.25">
      <c r="A14" s="12" t="s">
        <v>30</v>
      </c>
      <c r="B14" s="18">
        <v>1402.9473684210527</v>
      </c>
      <c r="C14" s="18">
        <v>1480.7222222222222</v>
      </c>
      <c r="D14" s="18">
        <v>1772.8888888888889</v>
      </c>
      <c r="E14" s="18">
        <v>1410.3</v>
      </c>
      <c r="F14" s="18">
        <v>1286.304347826087</v>
      </c>
      <c r="G14" s="18">
        <v>1358.4545454545455</v>
      </c>
      <c r="H14" s="18">
        <v>1436.4571428571428</v>
      </c>
    </row>
    <row r="15" spans="1:8" x14ac:dyDescent="0.25">
      <c r="A15" s="12" t="s">
        <v>31</v>
      </c>
      <c r="B15" s="18">
        <v>1357.5555555555557</v>
      </c>
      <c r="C15" s="18">
        <v>1720.3</v>
      </c>
      <c r="D15" s="18">
        <v>2026.5555555555557</v>
      </c>
      <c r="E15" s="18">
        <v>1663.8571428571429</v>
      </c>
      <c r="F15" s="18">
        <v>1718.5</v>
      </c>
      <c r="G15" s="18">
        <v>1940.4545454545455</v>
      </c>
      <c r="H15" s="18">
        <v>1730.4428571428571</v>
      </c>
    </row>
    <row r="16" spans="1:8" x14ac:dyDescent="0.25">
      <c r="A16" s="12" t="s">
        <v>32</v>
      </c>
      <c r="B16" s="18">
        <v>1344.6428571428571</v>
      </c>
      <c r="C16" s="18">
        <v>1458</v>
      </c>
      <c r="D16" s="18">
        <v>1462.6153846153845</v>
      </c>
      <c r="E16" s="18">
        <v>1697.3870967741937</v>
      </c>
      <c r="F16" s="18">
        <v>1258.0625</v>
      </c>
      <c r="G16" s="18">
        <v>1429.8235294117646</v>
      </c>
      <c r="H16" s="18">
        <v>1479.104761904762</v>
      </c>
    </row>
    <row r="17" spans="1:8" x14ac:dyDescent="0.25">
      <c r="A17" s="12" t="s">
        <v>51</v>
      </c>
      <c r="B17" s="11">
        <v>1652.2872340425531</v>
      </c>
      <c r="C17" s="11">
        <v>1578.989247311828</v>
      </c>
      <c r="D17" s="11">
        <v>1658.0430107526881</v>
      </c>
      <c r="E17" s="11">
        <v>1674.4529702970297</v>
      </c>
      <c r="F17" s="11">
        <v>1490.1330275229359</v>
      </c>
      <c r="G17" s="11">
        <v>1548.4678899082569</v>
      </c>
      <c r="H17" s="11">
        <v>1608.2942857142857</v>
      </c>
    </row>
  </sheetData>
  <conditionalFormatting pivot="1" sqref="B5:H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4203-DCDB-457D-A522-2780681BC489}">
  <dimension ref="A2:G11"/>
  <sheetViews>
    <sheetView workbookViewId="0">
      <selection activeCell="I13" sqref="I13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18.140625" customWidth="1"/>
    <col min="4" max="4" width="20" customWidth="1"/>
    <col min="5" max="5" width="16.28515625" customWidth="1"/>
    <col min="6" max="6" width="16.140625" customWidth="1"/>
    <col min="7" max="7" width="18.7109375" customWidth="1"/>
  </cols>
  <sheetData>
    <row r="2" spans="1:7" x14ac:dyDescent="0.25">
      <c r="A2" s="16" t="s">
        <v>90</v>
      </c>
    </row>
    <row r="4" spans="1:7" x14ac:dyDescent="0.25">
      <c r="A4" s="22" t="s">
        <v>89</v>
      </c>
      <c r="B4" s="37" t="s">
        <v>58</v>
      </c>
      <c r="C4" s="38" t="s">
        <v>76</v>
      </c>
      <c r="D4" s="38" t="s">
        <v>61</v>
      </c>
      <c r="E4" s="38" t="s">
        <v>86</v>
      </c>
      <c r="F4" s="38" t="s">
        <v>87</v>
      </c>
      <c r="G4" s="38" t="s">
        <v>88</v>
      </c>
    </row>
    <row r="5" spans="1:7" x14ac:dyDescent="0.25">
      <c r="A5" s="23" t="s">
        <v>43</v>
      </c>
      <c r="B5" s="21">
        <v>155315</v>
      </c>
      <c r="C5" s="21">
        <v>94</v>
      </c>
      <c r="D5" s="21">
        <v>1652.2872340425531</v>
      </c>
      <c r="E5" s="21">
        <v>4219.5</v>
      </c>
      <c r="F5" s="21">
        <v>259</v>
      </c>
      <c r="G5" s="21">
        <v>853.21262426248086</v>
      </c>
    </row>
    <row r="6" spans="1:7" x14ac:dyDescent="0.25">
      <c r="A6" s="23" t="s">
        <v>38</v>
      </c>
      <c r="B6" s="21">
        <v>146846</v>
      </c>
      <c r="C6" s="21">
        <v>93</v>
      </c>
      <c r="D6" s="21">
        <v>1578.989247311828</v>
      </c>
      <c r="E6" s="21">
        <v>4243.5</v>
      </c>
      <c r="F6" s="21">
        <v>214</v>
      </c>
      <c r="G6" s="21">
        <v>869.70911859660271</v>
      </c>
    </row>
    <row r="7" spans="1:7" x14ac:dyDescent="0.25">
      <c r="A7" s="23" t="s">
        <v>39</v>
      </c>
      <c r="B7" s="21">
        <v>154198</v>
      </c>
      <c r="C7" s="21">
        <v>93</v>
      </c>
      <c r="D7" s="21">
        <v>1658.0430107526881</v>
      </c>
      <c r="E7" s="21">
        <v>3802.5</v>
      </c>
      <c r="F7" s="21">
        <v>200</v>
      </c>
      <c r="G7" s="21">
        <v>796.59137503624845</v>
      </c>
    </row>
    <row r="8" spans="1:7" x14ac:dyDescent="0.25">
      <c r="A8" s="23" t="s">
        <v>40</v>
      </c>
      <c r="B8" s="21">
        <v>338239.5</v>
      </c>
      <c r="C8" s="21">
        <v>202</v>
      </c>
      <c r="D8" s="21">
        <v>1674.4529702970297</v>
      </c>
      <c r="E8" s="21">
        <v>4492.5</v>
      </c>
      <c r="F8" s="21">
        <v>218</v>
      </c>
      <c r="G8" s="21">
        <v>876.77784788586666</v>
      </c>
    </row>
    <row r="9" spans="1:7" x14ac:dyDescent="0.25">
      <c r="A9" s="23" t="s">
        <v>41</v>
      </c>
      <c r="B9" s="21">
        <v>162424.5</v>
      </c>
      <c r="C9" s="21">
        <v>109</v>
      </c>
      <c r="D9" s="21">
        <v>1490.1330275229359</v>
      </c>
      <c r="E9" s="21">
        <v>3997.5</v>
      </c>
      <c r="F9" s="21">
        <v>241</v>
      </c>
      <c r="G9" s="21">
        <v>923.20390098177745</v>
      </c>
    </row>
    <row r="10" spans="1:7" x14ac:dyDescent="0.25">
      <c r="A10" s="23" t="s">
        <v>42</v>
      </c>
      <c r="B10" s="21">
        <v>168783</v>
      </c>
      <c r="C10" s="21">
        <v>109</v>
      </c>
      <c r="D10" s="21">
        <v>1548.4678899082569</v>
      </c>
      <c r="E10" s="21">
        <v>3874.5</v>
      </c>
      <c r="F10" s="21">
        <v>214</v>
      </c>
      <c r="G10" s="21">
        <v>862.95507660432293</v>
      </c>
    </row>
    <row r="11" spans="1:7" x14ac:dyDescent="0.25">
      <c r="A11" s="23" t="s">
        <v>51</v>
      </c>
      <c r="B11" s="21">
        <v>1125806</v>
      </c>
      <c r="C11" s="38">
        <v>700</v>
      </c>
      <c r="D11" s="38">
        <v>1608.2942857142857</v>
      </c>
      <c r="E11" s="38">
        <v>4492.5</v>
      </c>
      <c r="F11" s="38">
        <v>200</v>
      </c>
      <c r="G11" s="38">
        <v>867.4278590570525</v>
      </c>
    </row>
  </sheetData>
  <conditionalFormatting sqref="B5:G1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{EE57CD14-5880-46AC-A1A9-956D417D8B4F}</x14:id>
        </ext>
      </extLst>
    </cfRule>
  </conditionalFormatting>
  <conditionalFormatting pivot="1" sqref="B5:B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{CB75AC0F-25D0-4F2D-ACB4-E7E694A8C609}</x14:id>
        </ext>
      </extLst>
    </cfRule>
  </conditionalFormatting>
  <conditionalFormatting sqref="C5:C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{008632EF-47E2-48B9-BD97-4106B3FD53A9}</x14:id>
        </ext>
      </extLst>
    </cfRule>
  </conditionalFormatting>
  <conditionalFormatting sqref="D5:D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{AD11497B-12AE-4432-924A-4C4E559C5DB7}</x14:id>
        </ext>
      </extLst>
    </cfRule>
  </conditionalFormatting>
  <conditionalFormatting sqref="E5: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{77FE1D08-8463-440E-B6AE-5AB49144D2EF}</x14:id>
        </ext>
      </extLst>
    </cfRule>
  </conditionalFormatting>
  <conditionalFormatting sqref="F5:F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{B3D01E5F-EF4C-4F5B-A370-2FFB30A97ACB}</x14:id>
        </ext>
      </extLst>
    </cfRule>
  </conditionalFormatting>
  <conditionalFormatting sqref="F5:F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{B8FF9E4E-9285-4746-96C4-59EB404F54BA}</x14:id>
        </ext>
      </extLst>
    </cfRule>
  </conditionalFormatting>
  <conditionalFormatting sqref="G5:G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{B9D3DCF9-AA23-4893-A4A7-974083A99D39}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57CD14-5880-46AC-A1A9-956D417D8B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B5:G11</xm:sqref>
        </x14:conditionalFormatting>
        <x14:conditionalFormatting xmlns:xm="http://schemas.microsoft.com/office/excel/2006/main" pivot="1">
          <x14:cfRule type="dataBar" id="{CB75AC0F-25D0-4F2D-ACB4-E7E694A8C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B5:B11</xm:sqref>
        </x14:conditionalFormatting>
        <x14:conditionalFormatting xmlns:xm="http://schemas.microsoft.com/office/excel/2006/main">
          <x14:cfRule type="dataBar" id="{008632EF-47E2-48B9-BD97-4106B3FD5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C5:C11</xm:sqref>
        </x14:conditionalFormatting>
        <x14:conditionalFormatting xmlns:xm="http://schemas.microsoft.com/office/excel/2006/main">
          <x14:cfRule type="dataBar" id="{AD11497B-12AE-4432-924A-4C4E559C5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D5:D11</xm:sqref>
        </x14:conditionalFormatting>
        <x14:conditionalFormatting xmlns:xm="http://schemas.microsoft.com/office/excel/2006/main">
          <x14:cfRule type="dataBar" id="{77FE1D08-8463-440E-B6AE-5AB49144D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E5:E11</xm:sqref>
        </x14:conditionalFormatting>
        <x14:conditionalFormatting xmlns:xm="http://schemas.microsoft.com/office/excel/2006/main">
          <x14:cfRule type="dataBar" id="{B3D01E5F-EF4C-4F5B-A370-2FFB30A97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F5:F10</xm:sqref>
        </x14:conditionalFormatting>
        <x14:conditionalFormatting xmlns:xm="http://schemas.microsoft.com/office/excel/2006/main">
          <x14:cfRule type="dataBar" id="{B8FF9E4E-9285-4746-96C4-59EB404F5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F5:F11</xm:sqref>
        </x14:conditionalFormatting>
        <x14:conditionalFormatting xmlns:xm="http://schemas.microsoft.com/office/excel/2006/main">
          <x14:cfRule type="dataBar" id="{B9D3DCF9-AA23-4893-A4A7-974083A99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0"/>
  <sheetViews>
    <sheetView tabSelected="1" topLeftCell="A682" zoomScale="85" zoomScaleNormal="85" workbookViewId="0">
      <pane xSplit="1" topLeftCell="B1" activePane="topRight" state="frozen"/>
      <selection pane="topRight" activeCell="A2" sqref="A2:P2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8.42578125" customWidth="1"/>
    <col min="5" max="5" width="14.28515625" style="1" customWidth="1"/>
    <col min="6" max="6" width="23.28515625" style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  <row r="702" spans="1:16" x14ac:dyDescent="0.25">
      <c r="A702" t="s">
        <v>60</v>
      </c>
      <c r="C702" s="24"/>
      <c r="E702" s="25"/>
      <c r="F702" s="25"/>
      <c r="G702" s="25"/>
      <c r="H702" s="25"/>
      <c r="I702" s="25"/>
      <c r="J702" s="25"/>
      <c r="M702" s="24"/>
      <c r="N702" s="24"/>
      <c r="O702" s="24"/>
      <c r="P702" s="24" t="s">
        <v>77</v>
      </c>
    </row>
    <row r="703" spans="1:16" s="17" customFormat="1" ht="28.5" x14ac:dyDescent="0.45">
      <c r="A703" s="26"/>
      <c r="C703" s="27"/>
      <c r="E703" s="27"/>
      <c r="F703" s="27"/>
      <c r="G703" s="31" t="s">
        <v>85</v>
      </c>
      <c r="H703" s="32"/>
      <c r="I703" s="27"/>
      <c r="J703" s="27"/>
      <c r="M703" s="28"/>
      <c r="N703" s="29"/>
      <c r="O703" s="27"/>
      <c r="P703" s="30"/>
    </row>
    <row r="704" spans="1:16" x14ac:dyDescent="0.25">
      <c r="D704" s="35" t="s">
        <v>78</v>
      </c>
      <c r="E704" s="19">
        <f>SUM(financials[Units Sold])</f>
        <v>1125806</v>
      </c>
      <c r="F704" s="19">
        <f>SUM(financials[Manufacturing Price])</f>
        <v>67534</v>
      </c>
      <c r="G704" s="19">
        <f>SUM(financials[Sale Price])</f>
        <v>82900</v>
      </c>
      <c r="H704" s="19">
        <f>SUM(financials[Gross Sales])</f>
        <v>127931598.5</v>
      </c>
      <c r="I704" s="19">
        <f>SUM(financials[Discounts])</f>
        <v>9205248.2400000021</v>
      </c>
      <c r="J704" s="19">
        <f>SUM(financials[[ Sales]])</f>
        <v>118726350.25999992</v>
      </c>
      <c r="K704" s="19">
        <f>SUM(financials[COGS])</f>
        <v>101832648</v>
      </c>
      <c r="L704" s="19">
        <f>SUM(financials[Profit])</f>
        <v>16893702.260000009</v>
      </c>
      <c r="M704"/>
      <c r="N704"/>
      <c r="P704"/>
    </row>
    <row r="705" spans="4:12" x14ac:dyDescent="0.25">
      <c r="D705" s="36" t="s">
        <v>79</v>
      </c>
      <c r="E705" s="34">
        <f>AVERAGE(financials[Units Sold])</f>
        <v>1608.2942857142857</v>
      </c>
      <c r="F705" s="34">
        <f>AVERAGE(financials[Manufacturing Price])</f>
        <v>96.477142857142852</v>
      </c>
      <c r="G705" s="34">
        <f>AVERAGE(financials[Sale Price])</f>
        <v>118.42857142857143</v>
      </c>
      <c r="H705" s="34">
        <f>AVERAGE(financials[Gross Sales])</f>
        <v>182759.42642857143</v>
      </c>
      <c r="I705" s="34">
        <f>AVERAGE(financials[Discounts])</f>
        <v>13150.354628571431</v>
      </c>
      <c r="J705" s="34">
        <f>AVERAGE(financials[[ Sales]])</f>
        <v>169609.07179999989</v>
      </c>
      <c r="K705" s="34">
        <f>AVERAGE(financials[COGS])</f>
        <v>145475.21142857143</v>
      </c>
      <c r="L705" s="34">
        <f>AVERAGE(financials[Profit])</f>
        <v>24133.860371428585</v>
      </c>
    </row>
    <row r="706" spans="4:12" x14ac:dyDescent="0.25">
      <c r="D706" s="20" t="s">
        <v>80</v>
      </c>
      <c r="E706" s="34">
        <f>MEDIAN(financials[Units Sold])</f>
        <v>1542.5</v>
      </c>
      <c r="F706" s="34">
        <f>MEDIAN(financials[Manufacturing Price])</f>
        <v>10</v>
      </c>
      <c r="G706" s="34">
        <f>MEDIAN(financials[Sale Price])</f>
        <v>20</v>
      </c>
      <c r="H706" s="34">
        <f>MEDIAN(financials[Gross Sales])</f>
        <v>37980</v>
      </c>
      <c r="I706" s="34">
        <f>MEDIAN(financials[Discounts])</f>
        <v>2585.25</v>
      </c>
      <c r="J706" s="34">
        <f>MEDIAN(financials[[ Sales]])</f>
        <v>35540.199999999997</v>
      </c>
      <c r="K706" s="34">
        <f>MEDIAN(financials[COGS])</f>
        <v>22506.25</v>
      </c>
      <c r="L706" s="34">
        <f>MEDIAN(financials[Profit])</f>
        <v>9242.1999999999989</v>
      </c>
    </row>
    <row r="707" spans="4:12" x14ac:dyDescent="0.25">
      <c r="D707" s="20" t="s">
        <v>81</v>
      </c>
      <c r="E707" s="34">
        <f>MODE(financials[Units Sold])</f>
        <v>727</v>
      </c>
      <c r="F707" s="34">
        <f>MODE(financials[Manufacturing Price])</f>
        <v>10</v>
      </c>
      <c r="G707" s="34">
        <f>MODE(financials[Sale Price])</f>
        <v>20</v>
      </c>
      <c r="H707" s="34">
        <f>MODE(financials[Gross Sales])</f>
        <v>37050</v>
      </c>
      <c r="I707" s="34">
        <f>MODE(financials[Discounts])</f>
        <v>0</v>
      </c>
      <c r="J707" s="34">
        <f>MODE(financials[[ Sales]])</f>
        <v>32670</v>
      </c>
      <c r="K707" s="34">
        <f>MODE(financials[COGS])</f>
        <v>17430</v>
      </c>
      <c r="L707" s="34">
        <f>MODE(financials[Profit])</f>
        <v>0</v>
      </c>
    </row>
    <row r="708" spans="4:12" x14ac:dyDescent="0.25">
      <c r="D708" s="20" t="s">
        <v>82</v>
      </c>
      <c r="E708" s="33">
        <f>STDEV(financials[[#Headers],[#Data],[Units Sold]])</f>
        <v>867.4278590570525</v>
      </c>
      <c r="F708" s="33">
        <f>STDEV(financials[[#Headers],[#Data],[Manufacturing Price]])</f>
        <v>108.602612186813</v>
      </c>
      <c r="G708" s="33">
        <f>STDEV(financials[[#Headers],[#Data],[Sale Price]])</f>
        <v>136.7755145691398</v>
      </c>
      <c r="H708" s="33">
        <f>STDEV(financials[[#Headers],[#Data],[Gross Sales]])</f>
        <v>254262.28437834271</v>
      </c>
      <c r="I708" s="33">
        <f>STDEV(financials[[#Headers],[#Data],[Discounts]])</f>
        <v>22962.928774797867</v>
      </c>
      <c r="J708" s="33">
        <f>STDEV(financials[[#Headers],[#Data],[ Sales]])</f>
        <v>236726.34690976146</v>
      </c>
      <c r="K708" s="33">
        <f>STDEV(financials[[#Headers],[#Data],[COGS]])</f>
        <v>203865.50611847595</v>
      </c>
      <c r="L708" s="33">
        <f>STDEV(financials[[#Headers],[#Data],[Profit]])</f>
        <v>42760.62656331867</v>
      </c>
    </row>
    <row r="709" spans="4:12" x14ac:dyDescent="0.25">
      <c r="D709" s="20" t="s">
        <v>83</v>
      </c>
      <c r="E709" s="33">
        <f>COUNT(financials[[#Headers],[#Data],[Units Sold]])</f>
        <v>700</v>
      </c>
      <c r="F709" s="33">
        <f>COUNT(financials[[#Headers],[#Data],[Manufacturing Price]])</f>
        <v>700</v>
      </c>
      <c r="G709" s="33">
        <f>COUNT(financials[[#Headers],[#Data],[Sale Price]])</f>
        <v>700</v>
      </c>
      <c r="H709" s="33">
        <f>COUNT(financials[[#Headers],[#Data],[Gross Sales]])</f>
        <v>700</v>
      </c>
      <c r="I709" s="33">
        <f>COUNT(financials[[#Headers],[#Data],[Discounts]])</f>
        <v>700</v>
      </c>
      <c r="J709" s="33">
        <f>COUNT(financials[[#Headers],[#Data],[ Sales]])</f>
        <v>700</v>
      </c>
      <c r="K709" s="33">
        <f>COUNT(financials[[#Headers],[#Data],[COGS]])</f>
        <v>700</v>
      </c>
      <c r="L709" s="33">
        <f>COUNT(financials[[#Headers],[#Data],[Profit]])</f>
        <v>700</v>
      </c>
    </row>
    <row r="710" spans="4:12" x14ac:dyDescent="0.25">
      <c r="D710" s="20" t="s">
        <v>84</v>
      </c>
      <c r="E710" s="33">
        <f>MAX(financials[Units Sold])</f>
        <v>4492.5</v>
      </c>
      <c r="F710" s="33">
        <f>MAX(financials[Manufacturing Price])</f>
        <v>260</v>
      </c>
      <c r="G710" s="33">
        <f>MAX(financials[Sale Price])</f>
        <v>350</v>
      </c>
      <c r="H710" s="33">
        <f>MAX(financials[Gross Sales])</f>
        <v>1207500</v>
      </c>
      <c r="I710" s="33">
        <f>MAX(financials[Discounts])</f>
        <v>149677.5</v>
      </c>
      <c r="J710" s="33">
        <f>MAX(financials[[ Sales]])</f>
        <v>1159200</v>
      </c>
      <c r="K710" s="33">
        <f>MAX(financials[COGS])</f>
        <v>950625</v>
      </c>
      <c r="L710" s="33">
        <f>MAX(financials[Profit])</f>
        <v>262200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&amp; Profit By Countries</vt:lpstr>
      <vt:lpstr>Sales In Segments</vt:lpstr>
      <vt:lpstr>Profit In Different Countries</vt:lpstr>
      <vt:lpstr>Products Vs Unit Sold</vt:lpstr>
      <vt:lpstr>Sales Trend Of Each Product</vt:lpstr>
      <vt:lpstr>Stats Analysis On Discount</vt:lpstr>
      <vt:lpstr>Stats Analysis By Month</vt:lpstr>
      <vt:lpstr>Stats Analysics Of Units Sold</vt:lpstr>
      <vt:lpstr>Analysis Of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2023-07-07T17:23:22Z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