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MT4\SPK\"/>
    </mc:Choice>
  </mc:AlternateContent>
  <xr:revisionPtr revIDLastSave="0" documentId="13_ncr:1_{BC064336-6811-47F6-8993-300A82260A30}" xr6:coauthVersionLast="45" xr6:coauthVersionMax="45" xr10:uidLastSave="{00000000-0000-0000-0000-000000000000}"/>
  <bookViews>
    <workbookView xWindow="-108" yWindow="-108" windowWidth="23256" windowHeight="12576" activeTab="1" xr2:uid="{E397EB66-262B-42D0-B62C-5C33BEADB821}"/>
  </bookViews>
  <sheets>
    <sheet name="Metode SAW &amp; WP" sheetId="1" r:id="rId1"/>
    <sheet name="Metode Topsis" sheetId="2" r:id="rId2"/>
    <sheet name="Metode AH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2" l="1"/>
  <c r="K24" i="2"/>
  <c r="K23" i="2"/>
  <c r="C23" i="2" l="1"/>
  <c r="H29" i="2"/>
  <c r="H28" i="2" l="1"/>
  <c r="M172" i="3" l="1"/>
  <c r="M171" i="3"/>
  <c r="M170" i="3"/>
  <c r="M169" i="3"/>
  <c r="K170" i="3"/>
  <c r="K171" i="3"/>
  <c r="K172" i="3"/>
  <c r="K173" i="3"/>
  <c r="K174" i="3"/>
  <c r="K175" i="3"/>
  <c r="K169" i="3"/>
  <c r="I170" i="3"/>
  <c r="I171" i="3"/>
  <c r="I172" i="3"/>
  <c r="I169" i="3"/>
  <c r="H170" i="3"/>
  <c r="H171" i="3"/>
  <c r="H172" i="3"/>
  <c r="H169" i="3"/>
  <c r="G169" i="3"/>
  <c r="G170" i="3"/>
  <c r="G171" i="3"/>
  <c r="G172" i="3"/>
  <c r="F170" i="3"/>
  <c r="F171" i="3"/>
  <c r="F172" i="3"/>
  <c r="F169" i="3"/>
  <c r="E170" i="3"/>
  <c r="E171" i="3"/>
  <c r="E172" i="3"/>
  <c r="E169" i="3"/>
  <c r="D170" i="3"/>
  <c r="D171" i="3"/>
  <c r="D172" i="3"/>
  <c r="D169" i="3"/>
  <c r="C170" i="3"/>
  <c r="C171" i="3"/>
  <c r="C172" i="3"/>
  <c r="C169" i="3"/>
  <c r="D162" i="3"/>
  <c r="E162" i="3"/>
  <c r="F162" i="3"/>
  <c r="C162" i="3"/>
  <c r="D161" i="3"/>
  <c r="E161" i="3"/>
  <c r="F161" i="3"/>
  <c r="C161" i="3"/>
  <c r="H157" i="3"/>
  <c r="H158" i="3"/>
  <c r="H159" i="3"/>
  <c r="H156" i="3"/>
  <c r="C157" i="3"/>
  <c r="D157" i="3"/>
  <c r="E157" i="3"/>
  <c r="F157" i="3"/>
  <c r="C158" i="3"/>
  <c r="D158" i="3"/>
  <c r="E158" i="3"/>
  <c r="F158" i="3"/>
  <c r="C159" i="3"/>
  <c r="D159" i="3"/>
  <c r="E159" i="3"/>
  <c r="F159" i="3"/>
  <c r="D156" i="3"/>
  <c r="E156" i="3"/>
  <c r="F156" i="3"/>
  <c r="C156" i="3"/>
  <c r="D154" i="3"/>
  <c r="E154" i="3"/>
  <c r="F154" i="3"/>
  <c r="C154" i="3"/>
  <c r="C150" i="3"/>
  <c r="D150" i="3"/>
  <c r="E150" i="3"/>
  <c r="F150" i="3"/>
  <c r="C151" i="3"/>
  <c r="D151" i="3"/>
  <c r="E151" i="3"/>
  <c r="F151" i="3"/>
  <c r="C152" i="3"/>
  <c r="D152" i="3"/>
  <c r="E152" i="3"/>
  <c r="F152" i="3"/>
  <c r="D149" i="3"/>
  <c r="E149" i="3"/>
  <c r="F149" i="3"/>
  <c r="C149" i="3"/>
  <c r="D144" i="3"/>
  <c r="E144" i="3"/>
  <c r="F144" i="3"/>
  <c r="C144" i="3"/>
  <c r="D143" i="3"/>
  <c r="E143" i="3"/>
  <c r="F143" i="3"/>
  <c r="C143" i="3"/>
  <c r="H139" i="3"/>
  <c r="H140" i="3"/>
  <c r="H141" i="3"/>
  <c r="H138" i="3"/>
  <c r="C139" i="3"/>
  <c r="D139" i="3"/>
  <c r="E139" i="3"/>
  <c r="F139" i="3"/>
  <c r="C140" i="3"/>
  <c r="D140" i="3"/>
  <c r="E140" i="3"/>
  <c r="F140" i="3"/>
  <c r="C141" i="3"/>
  <c r="D141" i="3"/>
  <c r="E141" i="3"/>
  <c r="F141" i="3"/>
  <c r="D138" i="3"/>
  <c r="E138" i="3"/>
  <c r="F138" i="3"/>
  <c r="C138" i="3"/>
  <c r="D136" i="3"/>
  <c r="E136" i="3"/>
  <c r="F136" i="3"/>
  <c r="C136" i="3"/>
  <c r="C132" i="3"/>
  <c r="D132" i="3"/>
  <c r="E132" i="3"/>
  <c r="F132" i="3"/>
  <c r="C133" i="3"/>
  <c r="D133" i="3"/>
  <c r="E133" i="3"/>
  <c r="F133" i="3"/>
  <c r="C134" i="3"/>
  <c r="D134" i="3"/>
  <c r="E134" i="3"/>
  <c r="F134" i="3"/>
  <c r="D131" i="3"/>
  <c r="E131" i="3"/>
  <c r="F131" i="3"/>
  <c r="C131" i="3"/>
  <c r="D126" i="3"/>
  <c r="E126" i="3"/>
  <c r="F126" i="3"/>
  <c r="C126" i="3"/>
  <c r="D125" i="3"/>
  <c r="E125" i="3"/>
  <c r="F125" i="3"/>
  <c r="C125" i="3"/>
  <c r="H121" i="3"/>
  <c r="H122" i="3"/>
  <c r="H123" i="3"/>
  <c r="H120" i="3"/>
  <c r="C121" i="3"/>
  <c r="D121" i="3"/>
  <c r="E121" i="3"/>
  <c r="F121" i="3"/>
  <c r="C122" i="3"/>
  <c r="D122" i="3"/>
  <c r="E122" i="3"/>
  <c r="F122" i="3"/>
  <c r="C123" i="3"/>
  <c r="D123" i="3"/>
  <c r="E123" i="3"/>
  <c r="F123" i="3"/>
  <c r="D120" i="3"/>
  <c r="E120" i="3"/>
  <c r="F120" i="3"/>
  <c r="C120" i="3"/>
  <c r="D118" i="3"/>
  <c r="E118" i="3"/>
  <c r="F118" i="3"/>
  <c r="C118" i="3"/>
  <c r="C114" i="3"/>
  <c r="D114" i="3"/>
  <c r="E114" i="3"/>
  <c r="F114" i="3"/>
  <c r="C115" i="3"/>
  <c r="D115" i="3"/>
  <c r="E115" i="3"/>
  <c r="F115" i="3"/>
  <c r="C116" i="3"/>
  <c r="D116" i="3"/>
  <c r="E116" i="3"/>
  <c r="F116" i="3"/>
  <c r="D113" i="3"/>
  <c r="E113" i="3"/>
  <c r="F113" i="3"/>
  <c r="C113" i="3"/>
  <c r="H103" i="3"/>
  <c r="H104" i="3"/>
  <c r="H105" i="3"/>
  <c r="H102" i="3"/>
  <c r="D108" i="3"/>
  <c r="E108" i="3"/>
  <c r="F108" i="3"/>
  <c r="C108" i="3"/>
  <c r="D107" i="3"/>
  <c r="E107" i="3"/>
  <c r="F107" i="3"/>
  <c r="C107" i="3"/>
  <c r="C103" i="3"/>
  <c r="D103" i="3"/>
  <c r="E103" i="3"/>
  <c r="F103" i="3"/>
  <c r="C104" i="3"/>
  <c r="D104" i="3"/>
  <c r="E104" i="3"/>
  <c r="F104" i="3"/>
  <c r="C105" i="3"/>
  <c r="D105" i="3"/>
  <c r="E105" i="3"/>
  <c r="F105" i="3"/>
  <c r="D102" i="3"/>
  <c r="E102" i="3"/>
  <c r="F102" i="3"/>
  <c r="C102" i="3"/>
  <c r="D100" i="3"/>
  <c r="E100" i="3"/>
  <c r="F100" i="3"/>
  <c r="C100" i="3"/>
  <c r="C96" i="3"/>
  <c r="D96" i="3"/>
  <c r="E96" i="3"/>
  <c r="F96" i="3"/>
  <c r="C97" i="3"/>
  <c r="D97" i="3"/>
  <c r="E97" i="3"/>
  <c r="F97" i="3"/>
  <c r="C98" i="3"/>
  <c r="D98" i="3"/>
  <c r="E98" i="3"/>
  <c r="F98" i="3"/>
  <c r="D95" i="3"/>
  <c r="E95" i="3"/>
  <c r="F95" i="3"/>
  <c r="C95" i="3"/>
  <c r="D90" i="3"/>
  <c r="E90" i="3"/>
  <c r="F90" i="3"/>
  <c r="C90" i="3"/>
  <c r="D89" i="3"/>
  <c r="E89" i="3"/>
  <c r="F89" i="3"/>
  <c r="C89" i="3"/>
  <c r="H85" i="3"/>
  <c r="H86" i="3"/>
  <c r="H87" i="3"/>
  <c r="H84" i="3"/>
  <c r="C85" i="3"/>
  <c r="D85" i="3"/>
  <c r="E85" i="3"/>
  <c r="F85" i="3"/>
  <c r="C86" i="3"/>
  <c r="D86" i="3"/>
  <c r="E86" i="3"/>
  <c r="F86" i="3"/>
  <c r="C87" i="3"/>
  <c r="D87" i="3"/>
  <c r="E87" i="3"/>
  <c r="F87" i="3"/>
  <c r="D84" i="3"/>
  <c r="E84" i="3"/>
  <c r="F84" i="3"/>
  <c r="C84" i="3"/>
  <c r="D82" i="3"/>
  <c r="E82" i="3"/>
  <c r="F82" i="3"/>
  <c r="C82" i="3"/>
  <c r="D78" i="3"/>
  <c r="E78" i="3"/>
  <c r="F78" i="3"/>
  <c r="D79" i="3"/>
  <c r="E79" i="3"/>
  <c r="F79" i="3"/>
  <c r="D80" i="3"/>
  <c r="E80" i="3"/>
  <c r="F80" i="3"/>
  <c r="C78" i="3"/>
  <c r="C79" i="3"/>
  <c r="C80" i="3"/>
  <c r="D77" i="3"/>
  <c r="E77" i="3"/>
  <c r="F77" i="3"/>
  <c r="C77" i="3"/>
  <c r="D72" i="3"/>
  <c r="E72" i="3"/>
  <c r="F72" i="3"/>
  <c r="C72" i="3"/>
  <c r="D71" i="3"/>
  <c r="E71" i="3"/>
  <c r="F71" i="3"/>
  <c r="C71" i="3"/>
  <c r="H67" i="3"/>
  <c r="H68" i="3"/>
  <c r="H69" i="3"/>
  <c r="H66" i="3"/>
  <c r="C67" i="3"/>
  <c r="D67" i="3"/>
  <c r="E67" i="3"/>
  <c r="F67" i="3"/>
  <c r="C68" i="3"/>
  <c r="D68" i="3"/>
  <c r="E68" i="3"/>
  <c r="F68" i="3"/>
  <c r="C69" i="3"/>
  <c r="D69" i="3"/>
  <c r="E69" i="3"/>
  <c r="F69" i="3"/>
  <c r="D66" i="3"/>
  <c r="E66" i="3"/>
  <c r="F66" i="3"/>
  <c r="C66" i="3"/>
  <c r="D64" i="3"/>
  <c r="E64" i="3"/>
  <c r="F64" i="3"/>
  <c r="C64" i="3"/>
  <c r="C60" i="3"/>
  <c r="D60" i="3"/>
  <c r="E60" i="3"/>
  <c r="F60" i="3"/>
  <c r="C61" i="3"/>
  <c r="D61" i="3"/>
  <c r="E61" i="3"/>
  <c r="F61" i="3"/>
  <c r="C62" i="3"/>
  <c r="D62" i="3"/>
  <c r="E62" i="3"/>
  <c r="F62" i="3"/>
  <c r="D59" i="3"/>
  <c r="E59" i="3"/>
  <c r="F59" i="3"/>
  <c r="C59" i="3"/>
  <c r="C41" i="3"/>
  <c r="D54" i="3"/>
  <c r="E54" i="3"/>
  <c r="F54" i="3"/>
  <c r="C54" i="3"/>
  <c r="D53" i="3"/>
  <c r="E53" i="3"/>
  <c r="F53" i="3"/>
  <c r="C53" i="3"/>
  <c r="H49" i="3"/>
  <c r="H50" i="3"/>
  <c r="H51" i="3"/>
  <c r="H48" i="3"/>
  <c r="D48" i="3"/>
  <c r="E48" i="3"/>
  <c r="F48" i="3"/>
  <c r="D49" i="3"/>
  <c r="E49" i="3"/>
  <c r="F49" i="3"/>
  <c r="D50" i="3"/>
  <c r="E50" i="3"/>
  <c r="F50" i="3"/>
  <c r="D51" i="3"/>
  <c r="E51" i="3"/>
  <c r="F51" i="3"/>
  <c r="C49" i="3"/>
  <c r="C50" i="3"/>
  <c r="C51" i="3"/>
  <c r="C48" i="3"/>
  <c r="D46" i="3"/>
  <c r="E46" i="3"/>
  <c r="F46" i="3"/>
  <c r="C46" i="3"/>
  <c r="D44" i="3"/>
  <c r="E44" i="3"/>
  <c r="F44" i="3"/>
  <c r="C44" i="3"/>
  <c r="C43" i="3"/>
  <c r="D43" i="3"/>
  <c r="E43" i="3"/>
  <c r="F43" i="3"/>
  <c r="D42" i="3"/>
  <c r="E42" i="3"/>
  <c r="F42" i="3"/>
  <c r="C42" i="3"/>
  <c r="D41" i="3"/>
  <c r="E41" i="3"/>
  <c r="F41" i="3"/>
  <c r="K29" i="3" l="1"/>
  <c r="K31" i="3"/>
  <c r="K32" i="3"/>
  <c r="K26" i="3"/>
  <c r="J27" i="3"/>
  <c r="K27" i="3" s="1"/>
  <c r="J28" i="3"/>
  <c r="K28" i="3" s="1"/>
  <c r="J29" i="3"/>
  <c r="J30" i="3"/>
  <c r="K30" i="3" s="1"/>
  <c r="J31" i="3"/>
  <c r="J32" i="3"/>
  <c r="J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D26" i="3"/>
  <c r="E26" i="3"/>
  <c r="F26" i="3"/>
  <c r="G26" i="3"/>
  <c r="H26" i="3"/>
  <c r="I26" i="3"/>
  <c r="C26" i="3"/>
  <c r="C22" i="3"/>
  <c r="D22" i="3"/>
  <c r="E22" i="3"/>
  <c r="F22" i="3"/>
  <c r="G22" i="3"/>
  <c r="H22" i="3"/>
  <c r="I22" i="3"/>
  <c r="I21" i="3"/>
  <c r="I20" i="3"/>
  <c r="I19" i="3"/>
  <c r="I18" i="3"/>
  <c r="I15" i="3"/>
  <c r="H21" i="3"/>
  <c r="H19" i="3"/>
  <c r="H18" i="3"/>
  <c r="F17" i="3"/>
  <c r="H17" i="3"/>
  <c r="H16" i="3"/>
  <c r="H15" i="3"/>
  <c r="G21" i="3"/>
  <c r="G20" i="3"/>
  <c r="G18" i="3"/>
  <c r="G17" i="3"/>
  <c r="G16" i="3"/>
  <c r="G15" i="3"/>
  <c r="F21" i="3"/>
  <c r="F20" i="3"/>
  <c r="F19" i="3"/>
  <c r="F16" i="3"/>
  <c r="F15" i="3"/>
  <c r="E21" i="3"/>
  <c r="E20" i="3"/>
  <c r="E19" i="3"/>
  <c r="E18" i="3"/>
  <c r="E16" i="3"/>
  <c r="E15" i="3"/>
  <c r="D21" i="3"/>
  <c r="D20" i="3"/>
  <c r="D19" i="3"/>
  <c r="D18" i="3"/>
  <c r="D15" i="3"/>
  <c r="C21" i="3"/>
  <c r="C20" i="3"/>
  <c r="C19" i="3"/>
  <c r="C18" i="3"/>
  <c r="C17" i="3"/>
  <c r="C16" i="3"/>
  <c r="M30" i="3" l="1"/>
  <c r="M31" i="3"/>
  <c r="M27" i="3"/>
  <c r="M29" i="3"/>
  <c r="M32" i="3"/>
  <c r="M26" i="3"/>
  <c r="M28" i="3"/>
  <c r="C15" i="3"/>
  <c r="N34" i="3" l="1"/>
  <c r="N35" i="3" s="1"/>
  <c r="N37" i="3" s="1"/>
  <c r="L24" i="2"/>
  <c r="L25" i="2"/>
  <c r="L26" i="2"/>
  <c r="N23" i="2"/>
  <c r="N24" i="2"/>
  <c r="K25" i="2"/>
  <c r="K26" i="2"/>
  <c r="N26" i="2" s="1"/>
  <c r="D29" i="2"/>
  <c r="E29" i="2"/>
  <c r="F29" i="2"/>
  <c r="G29" i="2"/>
  <c r="I29" i="2"/>
  <c r="C29" i="2"/>
  <c r="D28" i="2"/>
  <c r="E28" i="2"/>
  <c r="F28" i="2"/>
  <c r="G28" i="2"/>
  <c r="I28" i="2"/>
  <c r="C28" i="2"/>
  <c r="D23" i="2"/>
  <c r="E23" i="2"/>
  <c r="F23" i="2"/>
  <c r="G23" i="2"/>
  <c r="H23" i="2"/>
  <c r="I23" i="2"/>
  <c r="D24" i="2"/>
  <c r="E24" i="2"/>
  <c r="F24" i="2"/>
  <c r="G24" i="2"/>
  <c r="H24" i="2"/>
  <c r="I24" i="2"/>
  <c r="D25" i="2"/>
  <c r="E25" i="2"/>
  <c r="F25" i="2"/>
  <c r="G25" i="2"/>
  <c r="H25" i="2"/>
  <c r="I25" i="2"/>
  <c r="D26" i="2"/>
  <c r="E26" i="2"/>
  <c r="F26" i="2"/>
  <c r="G26" i="2"/>
  <c r="H26" i="2"/>
  <c r="I26" i="2"/>
  <c r="C24" i="2"/>
  <c r="C25" i="2"/>
  <c r="C26" i="2"/>
  <c r="D18" i="2"/>
  <c r="E18" i="2"/>
  <c r="F18" i="2"/>
  <c r="G18" i="2"/>
  <c r="H18" i="2"/>
  <c r="I18" i="2"/>
  <c r="D19" i="2"/>
  <c r="E19" i="2"/>
  <c r="F19" i="2"/>
  <c r="G19" i="2"/>
  <c r="H19" i="2"/>
  <c r="I19" i="2"/>
  <c r="D20" i="2"/>
  <c r="E20" i="2"/>
  <c r="F20" i="2"/>
  <c r="G20" i="2"/>
  <c r="H20" i="2"/>
  <c r="I20" i="2"/>
  <c r="D21" i="2"/>
  <c r="E21" i="2"/>
  <c r="F21" i="2"/>
  <c r="G21" i="2"/>
  <c r="H21" i="2"/>
  <c r="I21" i="2"/>
  <c r="C19" i="2"/>
  <c r="C20" i="2"/>
  <c r="C21" i="2"/>
  <c r="C18" i="2"/>
  <c r="D16" i="2"/>
  <c r="E16" i="2"/>
  <c r="F16" i="2"/>
  <c r="G16" i="2"/>
  <c r="H16" i="2"/>
  <c r="I16" i="2"/>
  <c r="C16" i="2"/>
  <c r="N25" i="2" l="1"/>
  <c r="L66" i="1"/>
  <c r="L67" i="1"/>
  <c r="L68" i="1"/>
  <c r="L69" i="1"/>
  <c r="L65" i="1"/>
  <c r="L60" i="1"/>
  <c r="L61" i="1"/>
  <c r="L62" i="1"/>
  <c r="L63" i="1"/>
  <c r="L59" i="1"/>
  <c r="J53" i="1"/>
  <c r="G54" i="1" s="1"/>
  <c r="G69" i="1" s="1"/>
  <c r="I54" i="1" l="1"/>
  <c r="I69" i="1" s="1"/>
  <c r="C54" i="1"/>
  <c r="H54" i="1"/>
  <c r="H69" i="1" s="1"/>
  <c r="D54" i="1"/>
  <c r="D69" i="1" s="1"/>
  <c r="E54" i="1"/>
  <c r="E69" i="1" s="1"/>
  <c r="F54" i="1"/>
  <c r="F69" i="1" s="1"/>
  <c r="D29" i="1"/>
  <c r="C30" i="1"/>
  <c r="D31" i="1"/>
  <c r="D47" i="1" s="1"/>
  <c r="D30" i="1"/>
  <c r="D46" i="1" s="1"/>
  <c r="D28" i="1"/>
  <c r="D44" i="1" s="1"/>
  <c r="H44" i="1"/>
  <c r="D45" i="1"/>
  <c r="C46" i="1"/>
  <c r="H41" i="1"/>
  <c r="E42" i="1"/>
  <c r="C39" i="1"/>
  <c r="I30" i="1"/>
  <c r="I46" i="1" s="1"/>
  <c r="I29" i="1"/>
  <c r="I45" i="1" s="1"/>
  <c r="I28" i="1"/>
  <c r="I44" i="1" s="1"/>
  <c r="I31" i="1"/>
  <c r="I47" i="1" s="1"/>
  <c r="H29" i="1"/>
  <c r="H45" i="1" s="1"/>
  <c r="H30" i="1"/>
  <c r="H46" i="1" s="1"/>
  <c r="H31" i="1"/>
  <c r="H47" i="1" s="1"/>
  <c r="H28" i="1"/>
  <c r="G29" i="1"/>
  <c r="G45" i="1" s="1"/>
  <c r="G30" i="1"/>
  <c r="G46" i="1" s="1"/>
  <c r="G31" i="1"/>
  <c r="G47" i="1" s="1"/>
  <c r="G28" i="1"/>
  <c r="G44" i="1" s="1"/>
  <c r="F29" i="1"/>
  <c r="F45" i="1" s="1"/>
  <c r="F30" i="1"/>
  <c r="F46" i="1" s="1"/>
  <c r="F31" i="1"/>
  <c r="F47" i="1" s="1"/>
  <c r="F28" i="1"/>
  <c r="F44" i="1" s="1"/>
  <c r="E29" i="1"/>
  <c r="E45" i="1" s="1"/>
  <c r="E30" i="1"/>
  <c r="E46" i="1" s="1"/>
  <c r="E31" i="1"/>
  <c r="E47" i="1" s="1"/>
  <c r="E28" i="1"/>
  <c r="E44" i="1" s="1"/>
  <c r="C29" i="1"/>
  <c r="C45" i="1" s="1"/>
  <c r="C31" i="1"/>
  <c r="C47" i="1" s="1"/>
  <c r="C28" i="1"/>
  <c r="C44" i="1" s="1"/>
  <c r="E23" i="1"/>
  <c r="E39" i="1" s="1"/>
  <c r="F23" i="1"/>
  <c r="F39" i="1" s="1"/>
  <c r="G23" i="1"/>
  <c r="G39" i="1" s="1"/>
  <c r="H23" i="1"/>
  <c r="H39" i="1" s="1"/>
  <c r="I23" i="1"/>
  <c r="I39" i="1" s="1"/>
  <c r="E24" i="1"/>
  <c r="E40" i="1" s="1"/>
  <c r="F24" i="1"/>
  <c r="F40" i="1" s="1"/>
  <c r="G24" i="1"/>
  <c r="G40" i="1" s="1"/>
  <c r="H24" i="1"/>
  <c r="H40" i="1" s="1"/>
  <c r="I24" i="1"/>
  <c r="I40" i="1" s="1"/>
  <c r="E25" i="1"/>
  <c r="E41" i="1" s="1"/>
  <c r="F25" i="1"/>
  <c r="F41" i="1" s="1"/>
  <c r="G25" i="1"/>
  <c r="G41" i="1" s="1"/>
  <c r="H25" i="1"/>
  <c r="I25" i="1"/>
  <c r="I41" i="1" s="1"/>
  <c r="E26" i="1"/>
  <c r="F26" i="1"/>
  <c r="F42" i="1" s="1"/>
  <c r="G26" i="1"/>
  <c r="G42" i="1" s="1"/>
  <c r="H26" i="1"/>
  <c r="H42" i="1" s="1"/>
  <c r="I26" i="1"/>
  <c r="I42" i="1" s="1"/>
  <c r="D23" i="1"/>
  <c r="D39" i="1" s="1"/>
  <c r="D24" i="1"/>
  <c r="D40" i="1" s="1"/>
  <c r="D25" i="1"/>
  <c r="D41" i="1" s="1"/>
  <c r="D26" i="1"/>
  <c r="D42" i="1" s="1"/>
  <c r="C24" i="1"/>
  <c r="C40" i="1" s="1"/>
  <c r="C25" i="1"/>
  <c r="C41" i="1" s="1"/>
  <c r="C26" i="1"/>
  <c r="C42" i="1" s="1"/>
  <c r="C23" i="1"/>
  <c r="J40" i="1" l="1"/>
  <c r="J41" i="1"/>
  <c r="J39" i="1"/>
  <c r="J42" i="1"/>
  <c r="J47" i="1"/>
  <c r="J44" i="1"/>
  <c r="J46" i="1"/>
  <c r="J45" i="1"/>
  <c r="J54" i="1"/>
  <c r="C69" i="1"/>
  <c r="K59" i="1" l="1"/>
  <c r="K61" i="1"/>
  <c r="K65" i="1"/>
  <c r="K66" i="1"/>
  <c r="K67" i="1"/>
  <c r="K68" i="1"/>
  <c r="K60" i="1"/>
  <c r="K62" i="1"/>
  <c r="K69" i="1" l="1"/>
  <c r="K63" i="1"/>
</calcChain>
</file>

<file path=xl/sharedStrings.xml><?xml version="1.0" encoding="utf-8"?>
<sst xmlns="http://schemas.openxmlformats.org/spreadsheetml/2006/main" count="536" uniqueCount="224">
  <si>
    <t>SEHAT</t>
  </si>
  <si>
    <t>MINUS 1</t>
  </si>
  <si>
    <t xml:space="preserve">MINUS ≥ 1 </t>
  </si>
  <si>
    <t>MINUS ≥ 3</t>
  </si>
  <si>
    <t>BUTA WARNA</t>
  </si>
  <si>
    <t>C3</t>
  </si>
  <si>
    <t>C1</t>
  </si>
  <si>
    <t>C2</t>
  </si>
  <si>
    <t>≥ 160 CM</t>
  </si>
  <si>
    <t>≥ 155 CM</t>
  </si>
  <si>
    <t>≥ 150 CM</t>
  </si>
  <si>
    <t>KRITERIA</t>
  </si>
  <si>
    <t>C4</t>
  </si>
  <si>
    <t>Minat</t>
  </si>
  <si>
    <t>Kesehatan Mata</t>
  </si>
  <si>
    <t>Tinggi Badan</t>
  </si>
  <si>
    <t>SISWA 1</t>
  </si>
  <si>
    <t>TKR</t>
  </si>
  <si>
    <t>TKJ</t>
  </si>
  <si>
    <t>TGB</t>
  </si>
  <si>
    <t>TAV</t>
  </si>
  <si>
    <t>Sangat minat</t>
  </si>
  <si>
    <t>Cukup minat</t>
  </si>
  <si>
    <t>Kurang minat</t>
  </si>
  <si>
    <t xml:space="preserve">Tidak minat </t>
  </si>
  <si>
    <t>≥ 170 CM</t>
  </si>
  <si>
    <t>C5</t>
  </si>
  <si>
    <t>Tingkat Kecocokan</t>
  </si>
  <si>
    <t>Sangat rendah</t>
  </si>
  <si>
    <t>Rendah</t>
  </si>
  <si>
    <t>Sedang</t>
  </si>
  <si>
    <t>Tinggi</t>
  </si>
  <si>
    <t>Sangat tinggi</t>
  </si>
  <si>
    <t>Nilai B.Indo</t>
  </si>
  <si>
    <t>Nilai Matematika</t>
  </si>
  <si>
    <t>Nilai B.Inggris</t>
  </si>
  <si>
    <t>Nilai TIK</t>
  </si>
  <si>
    <t>C6</t>
  </si>
  <si>
    <t>C7</t>
  </si>
  <si>
    <t>Nilai Matematika 60-69</t>
  </si>
  <si>
    <t>Nilai Matematika 70-79</t>
  </si>
  <si>
    <r>
      <t xml:space="preserve">Nilai Matematika </t>
    </r>
    <r>
      <rPr>
        <sz val="11"/>
        <color theme="1"/>
        <rFont val="Calibri"/>
        <family val="2"/>
      </rPr>
      <t>≥ 80</t>
    </r>
  </si>
  <si>
    <t>Nilai B.Indo 60-69</t>
  </si>
  <si>
    <t>Nilai B.Inggris 60-69</t>
  </si>
  <si>
    <t>Nilai TIK 60-69</t>
  </si>
  <si>
    <t>Nilai B.Indo 70-79</t>
  </si>
  <si>
    <t>Nilai B.Indo ≥ 80</t>
  </si>
  <si>
    <t>Nilai B.Inggris ≥ 80</t>
  </si>
  <si>
    <t>Nilai TIK ≥ 80</t>
  </si>
  <si>
    <t>Nilai TIK 70-79</t>
  </si>
  <si>
    <t>Nilai B.Inggris 70-79</t>
  </si>
  <si>
    <t>SISWA 2</t>
  </si>
  <si>
    <t>≥ 145 CM</t>
  </si>
  <si>
    <t>NORMALISASI</t>
  </si>
  <si>
    <t>NILAI AWAL</t>
  </si>
  <si>
    <t>Atribut</t>
  </si>
  <si>
    <t>Kategori</t>
  </si>
  <si>
    <t>PREFERENSI</t>
  </si>
  <si>
    <t>Kategori
       Bobot</t>
  </si>
  <si>
    <t>Nilai
Preferensi</t>
  </si>
  <si>
    <t>Metode SAW</t>
  </si>
  <si>
    <t>Metode WP</t>
  </si>
  <si>
    <t>B/C</t>
  </si>
  <si>
    <t>Kepentingan</t>
  </si>
  <si>
    <t>Normalisasi Bobot</t>
  </si>
  <si>
    <t>Benefit</t>
  </si>
  <si>
    <t>Pangkat</t>
  </si>
  <si>
    <t>S</t>
  </si>
  <si>
    <t>V</t>
  </si>
  <si>
    <t>Menentukan Jurusan SMK menggunakan Metode TOPSIS</t>
  </si>
  <si>
    <t>Pembagi</t>
  </si>
  <si>
    <t>Ternormalisasi</t>
  </si>
  <si>
    <t>Ternormalisasi
Terbobor</t>
  </si>
  <si>
    <t>A+</t>
  </si>
  <si>
    <t>A-</t>
  </si>
  <si>
    <t>D+</t>
  </si>
  <si>
    <t>D-</t>
  </si>
  <si>
    <t xml:space="preserve">V </t>
  </si>
  <si>
    <t>Hasil</t>
  </si>
  <si>
    <t>hasil terbesar dari siswa 1 adalah TKJ (0,859429)</t>
  </si>
  <si>
    <t>N. Mat</t>
  </si>
  <si>
    <t>N. B.Indo</t>
  </si>
  <si>
    <t>N. B. Ing</t>
  </si>
  <si>
    <t>N. TIK</t>
  </si>
  <si>
    <t>K. Mata</t>
  </si>
  <si>
    <t>T. Badan</t>
  </si>
  <si>
    <t>Cost/benefit</t>
  </si>
  <si>
    <t>Mutlak Lebih Penting</t>
  </si>
  <si>
    <t>Sangat Lebih Penting</t>
  </si>
  <si>
    <t>Lebih Penting</t>
  </si>
  <si>
    <t>Cukup Penting</t>
  </si>
  <si>
    <t>Sama Penting</t>
  </si>
  <si>
    <t>Tingkat Kepentingan</t>
  </si>
  <si>
    <t>Kriteria</t>
  </si>
  <si>
    <t>n</t>
  </si>
  <si>
    <t>RI</t>
  </si>
  <si>
    <t xml:space="preserve">T. Badan </t>
  </si>
  <si>
    <t xml:space="preserve">K. Mata </t>
  </si>
  <si>
    <t xml:space="preserve">N. TIK </t>
  </si>
  <si>
    <t xml:space="preserve">N. B. Ing </t>
  </si>
  <si>
    <t xml:space="preserve">N. B.Indo </t>
  </si>
  <si>
    <t xml:space="preserve">N. Mat </t>
  </si>
  <si>
    <t xml:space="preserve">Minat </t>
  </si>
  <si>
    <t>Jumlah</t>
  </si>
  <si>
    <t>jumlah</t>
  </si>
  <si>
    <t>rata rata bobot</t>
  </si>
  <si>
    <t>t</t>
  </si>
  <si>
    <t>CI</t>
  </si>
  <si>
    <t>RI7</t>
  </si>
  <si>
    <t>konsisten</t>
  </si>
  <si>
    <t>&lt;=0.1</t>
  </si>
  <si>
    <t>minat</t>
  </si>
  <si>
    <t>atau</t>
  </si>
  <si>
    <t>Nilai Mat.</t>
  </si>
  <si>
    <t xml:space="preserve">jumlah </t>
  </si>
  <si>
    <t xml:space="preserve">atau </t>
  </si>
  <si>
    <t>Kes Mata</t>
  </si>
  <si>
    <t>PERANGKINGAN</t>
  </si>
  <si>
    <t>mean bobot</t>
  </si>
  <si>
    <t>Cost</t>
  </si>
  <si>
    <t>minat_tkr</t>
  </si>
  <si>
    <t>minat_tkj</t>
  </si>
  <si>
    <t>minat_tgb</t>
  </si>
  <si>
    <t>minat_tav</t>
  </si>
  <si>
    <t>mat_tkr</t>
  </si>
  <si>
    <t>indo_tkr</t>
  </si>
  <si>
    <t>inggris_tkr</t>
  </si>
  <si>
    <t>tik_tkr</t>
  </si>
  <si>
    <t>kes_mata</t>
  </si>
  <si>
    <t>tb</t>
  </si>
  <si>
    <t>mat_tkj</t>
  </si>
  <si>
    <t>indo_tkj</t>
  </si>
  <si>
    <t>inggris_tkj</t>
  </si>
  <si>
    <t>tik_tkj</t>
  </si>
  <si>
    <t>tik_tgb</t>
  </si>
  <si>
    <t>tik_tav</t>
  </si>
  <si>
    <t>inggris_tgb</t>
  </si>
  <si>
    <t>inggris_tav</t>
  </si>
  <si>
    <t>indo_tgb</t>
  </si>
  <si>
    <t>indo_tav</t>
  </si>
  <si>
    <t>mat_tgb</t>
  </si>
  <si>
    <t>pembagi_
minat</t>
  </si>
  <si>
    <t>pembagi_
mat</t>
  </si>
  <si>
    <t>pembagi_
indo</t>
  </si>
  <si>
    <t>pembagi_
inggris</t>
  </si>
  <si>
    <t>pembagi_
tik</t>
  </si>
  <si>
    <t>pembagi_
kes_mata</t>
  </si>
  <si>
    <t>pembagi_
tb</t>
  </si>
  <si>
    <t>ternor
malisasi</t>
  </si>
  <si>
    <t>t_minat_tkr</t>
  </si>
  <si>
    <t>t_minat_tkj</t>
  </si>
  <si>
    <t>t_minat_tav</t>
  </si>
  <si>
    <t>t_minat_tgb</t>
  </si>
  <si>
    <t>mat_tav</t>
  </si>
  <si>
    <t>t_mat_tkr</t>
  </si>
  <si>
    <t>t_mat_tkj</t>
  </si>
  <si>
    <t>t_mat_tgb</t>
  </si>
  <si>
    <t>t_mat_tav</t>
  </si>
  <si>
    <t>t_indo_tkr</t>
  </si>
  <si>
    <t>t_indo_tkj</t>
  </si>
  <si>
    <t>t_indo_tgb</t>
  </si>
  <si>
    <t>t_indo_tav</t>
  </si>
  <si>
    <t>t_inggris_tkr</t>
  </si>
  <si>
    <t>t_inggris_tkj</t>
  </si>
  <si>
    <t>t_inggris_tgb</t>
  </si>
  <si>
    <t>t_inggris_tav</t>
  </si>
  <si>
    <t>t_tik_tkr</t>
  </si>
  <si>
    <t>t_tik_tkj</t>
  </si>
  <si>
    <t>t_tik_tgb</t>
  </si>
  <si>
    <t>t_tik_tav</t>
  </si>
  <si>
    <t>t_kes_mata_tkr</t>
  </si>
  <si>
    <t>t_kes_mata_tkj</t>
  </si>
  <si>
    <t>t_kes_mata_tgb</t>
  </si>
  <si>
    <t>t_kes_mata_tav</t>
  </si>
  <si>
    <t>t_tb_tkr</t>
  </si>
  <si>
    <t>t_tb_tkj</t>
  </si>
  <si>
    <t>t_tb_tgb</t>
  </si>
  <si>
    <t>t_tb_tav</t>
  </si>
  <si>
    <t>terbobot_minat_tkr</t>
  </si>
  <si>
    <t>terbobot_minat_tkj</t>
  </si>
  <si>
    <t>terbobot_minat_tgb</t>
  </si>
  <si>
    <t>terbobot_minat_tav</t>
  </si>
  <si>
    <t>terbobot_mat_tkr</t>
  </si>
  <si>
    <t>terbobot_mat_tkj</t>
  </si>
  <si>
    <t>terbobot_mat_tgb</t>
  </si>
  <si>
    <t>terbobot_mat_tav</t>
  </si>
  <si>
    <t>terbobot_indo_tkr</t>
  </si>
  <si>
    <t>terbobot_indo_tkj</t>
  </si>
  <si>
    <t>terbobot_indo_tgb</t>
  </si>
  <si>
    <t>terbobot_indo_tav</t>
  </si>
  <si>
    <t>terbobot_inggris_tkr</t>
  </si>
  <si>
    <t>terbobot_inggris_tkj</t>
  </si>
  <si>
    <t>terbobot_inggris_tgb</t>
  </si>
  <si>
    <t>terbobot_inggris_tav</t>
  </si>
  <si>
    <t>terbobot_tik_tkr</t>
  </si>
  <si>
    <t>terbobot_tik_tkj</t>
  </si>
  <si>
    <t>terbobot_tik_tgb</t>
  </si>
  <si>
    <t>terbobot_tik_tav</t>
  </si>
  <si>
    <t>terbobot_kes_mata_tkr</t>
  </si>
  <si>
    <t>terbobot_kes_mata_tkj</t>
  </si>
  <si>
    <t>terbobot_kes_mata_tgb</t>
  </si>
  <si>
    <t>terbobot_kes_mata_tav</t>
  </si>
  <si>
    <t>terbobot_tb_tkr</t>
  </si>
  <si>
    <t>terbobot_tb_tkj</t>
  </si>
  <si>
    <t>terbobot_tb_tgb</t>
  </si>
  <si>
    <t>terbobot_tb_tav</t>
  </si>
  <si>
    <t>AplusMinat</t>
  </si>
  <si>
    <t>AplusMat</t>
  </si>
  <si>
    <t>AplusIndo</t>
  </si>
  <si>
    <t>AplusInggris</t>
  </si>
  <si>
    <t>AplusTik</t>
  </si>
  <si>
    <t>AplusKesMata</t>
  </si>
  <si>
    <t>AplusTb</t>
  </si>
  <si>
    <t>AminMinat</t>
  </si>
  <si>
    <t>AminMat</t>
  </si>
  <si>
    <t>AminIndo</t>
  </si>
  <si>
    <t>AminInggris</t>
  </si>
  <si>
    <t>AminTik</t>
  </si>
  <si>
    <t>AminKesMata</t>
  </si>
  <si>
    <t>AminTb</t>
  </si>
  <si>
    <t>kurangminat</t>
  </si>
  <si>
    <t>sangat minat</t>
  </si>
  <si>
    <t>cukup minat</t>
  </si>
  <si>
    <t>min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</si>
</sst>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2" fontId="0" fillId="0" borderId="1" xfId="0" applyNumberFormat="1" applyBorder="1"/>
    <xf numFmtId="0" fontId="0" fillId="0" borderId="4" xfId="0" applyBorder="1"/>
    <xf numFmtId="2" fontId="0" fillId="5" borderId="1" xfId="0" applyNumberFormat="1" applyFill="1" applyBorder="1"/>
    <xf numFmtId="2" fontId="0" fillId="0" borderId="0" xfId="0" applyNumberFormat="1"/>
    <xf numFmtId="0" fontId="0" fillId="0" borderId="6" xfId="0" applyBorder="1"/>
    <xf numFmtId="0" fontId="0" fillId="0" borderId="7" xfId="0" applyFill="1" applyBorder="1"/>
    <xf numFmtId="2" fontId="0" fillId="0" borderId="7" xfId="0" applyNumberFormat="1" applyBorder="1"/>
    <xf numFmtId="2" fontId="0" fillId="0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/>
    <xf numFmtId="0" fontId="0" fillId="5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1" xfId="0" applyBorder="1"/>
    <xf numFmtId="0" fontId="0" fillId="0" borderId="3" xfId="0" applyBorder="1"/>
    <xf numFmtId="0" fontId="0" fillId="0" borderId="1" xfId="0" applyFill="1" applyBorder="1"/>
    <xf numFmtId="0" fontId="0" fillId="0" borderId="1" xfId="0" applyNumberFormat="1" applyBorder="1"/>
    <xf numFmtId="0" fontId="0" fillId="0" borderId="0" xfId="0" applyNumberFormat="1" applyBorder="1"/>
    <xf numFmtId="17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8" xfId="0" applyBorder="1"/>
    <xf numFmtId="0" fontId="0" fillId="7" borderId="0" xfId="0" applyFill="1"/>
    <xf numFmtId="0" fontId="0" fillId="7" borderId="0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5E75-35F6-49CB-873B-9839F04BE794}">
  <dimension ref="B1:AC70"/>
  <sheetViews>
    <sheetView topLeftCell="G1" workbookViewId="0">
      <selection activeCell="Y8" sqref="Y8"/>
    </sheetView>
  </sheetViews>
  <sheetFormatPr defaultRowHeight="14.4" x14ac:dyDescent="0.3"/>
  <cols>
    <col min="1" max="1" width="8.44140625" customWidth="1"/>
    <col min="2" max="2" width="12.33203125" customWidth="1"/>
    <col min="4" max="4" width="8.88671875" customWidth="1"/>
    <col min="7" max="7" width="12.21875" customWidth="1"/>
    <col min="8" max="8" width="11.21875" customWidth="1"/>
    <col min="9" max="9" width="9.88671875" customWidth="1"/>
    <col min="12" max="12" width="9.77734375" customWidth="1"/>
    <col min="13" max="13" width="10.21875" customWidth="1"/>
    <col min="14" max="14" width="10.109375" customWidth="1"/>
    <col min="17" max="17" width="9.88671875" customWidth="1"/>
    <col min="19" max="19" width="8.88671875" customWidth="1"/>
  </cols>
  <sheetData>
    <row r="1" spans="2:29" x14ac:dyDescent="0.3">
      <c r="B1" s="60" t="s">
        <v>60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2:29" x14ac:dyDescent="0.3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4" spans="2:29" x14ac:dyDescent="0.3">
      <c r="B4" s="42" t="s">
        <v>54</v>
      </c>
      <c r="C4" s="42"/>
      <c r="D4" s="42"/>
      <c r="E4" s="42"/>
      <c r="F4" s="42"/>
      <c r="G4" s="42"/>
      <c r="H4" s="42"/>
      <c r="I4" s="42"/>
      <c r="K4" s="42" t="s">
        <v>11</v>
      </c>
      <c r="L4" s="42"/>
      <c r="M4" s="42"/>
      <c r="O4" s="42" t="s">
        <v>27</v>
      </c>
      <c r="P4" s="42"/>
      <c r="Q4" s="42"/>
      <c r="S4" t="s">
        <v>220</v>
      </c>
      <c r="U4">
        <v>65</v>
      </c>
      <c r="V4">
        <v>85</v>
      </c>
      <c r="W4">
        <v>75</v>
      </c>
      <c r="X4">
        <v>75</v>
      </c>
      <c r="Y4" t="s">
        <v>223</v>
      </c>
      <c r="Z4">
        <v>156</v>
      </c>
    </row>
    <row r="5" spans="2:29" x14ac:dyDescent="0.3">
      <c r="B5" s="58" t="s">
        <v>56</v>
      </c>
      <c r="C5" s="42" t="s">
        <v>55</v>
      </c>
      <c r="D5" s="42"/>
      <c r="E5" s="42"/>
      <c r="F5" s="42"/>
      <c r="G5" s="42"/>
      <c r="H5" s="42"/>
      <c r="I5" s="42"/>
      <c r="K5" s="4" t="s">
        <v>6</v>
      </c>
      <c r="L5" s="44" t="s">
        <v>13</v>
      </c>
      <c r="M5" s="45"/>
      <c r="O5" s="43" t="s">
        <v>28</v>
      </c>
      <c r="P5" s="43"/>
      <c r="Q5" s="1">
        <v>0</v>
      </c>
      <c r="S5" t="s">
        <v>221</v>
      </c>
    </row>
    <row r="6" spans="2:29" x14ac:dyDescent="0.3">
      <c r="B6" s="58"/>
      <c r="C6" s="4" t="s">
        <v>6</v>
      </c>
      <c r="D6" s="4" t="s">
        <v>7</v>
      </c>
      <c r="E6" s="4" t="s">
        <v>5</v>
      </c>
      <c r="F6" s="4" t="s">
        <v>12</v>
      </c>
      <c r="G6" s="11" t="s">
        <v>26</v>
      </c>
      <c r="H6" s="11" t="s">
        <v>37</v>
      </c>
      <c r="I6" s="5" t="s">
        <v>38</v>
      </c>
      <c r="K6" s="4" t="s">
        <v>7</v>
      </c>
      <c r="L6" s="44" t="s">
        <v>34</v>
      </c>
      <c r="M6" s="45"/>
      <c r="O6" s="43" t="s">
        <v>29</v>
      </c>
      <c r="P6" s="43"/>
      <c r="Q6" s="1">
        <v>0.25</v>
      </c>
      <c r="S6" t="s">
        <v>222</v>
      </c>
    </row>
    <row r="7" spans="2:29" x14ac:dyDescent="0.3">
      <c r="B7" s="53" t="s">
        <v>16</v>
      </c>
      <c r="C7" s="54"/>
      <c r="D7" s="54"/>
      <c r="E7" s="54"/>
      <c r="F7" s="54"/>
      <c r="G7" s="54"/>
      <c r="H7" s="54"/>
      <c r="I7" s="55"/>
      <c r="K7" s="4" t="s">
        <v>5</v>
      </c>
      <c r="L7" s="44" t="s">
        <v>33</v>
      </c>
      <c r="M7" s="45"/>
      <c r="O7" s="43" t="s">
        <v>30</v>
      </c>
      <c r="P7" s="43"/>
      <c r="Q7" s="1">
        <v>0.5</v>
      </c>
      <c r="S7" t="s">
        <v>111</v>
      </c>
    </row>
    <row r="8" spans="2:29" x14ac:dyDescent="0.3">
      <c r="B8" s="4" t="s">
        <v>17</v>
      </c>
      <c r="C8" s="4">
        <v>2</v>
      </c>
      <c r="D8" s="4">
        <v>0.25</v>
      </c>
      <c r="E8" s="4">
        <v>0.75</v>
      </c>
      <c r="F8" s="4">
        <v>0.5</v>
      </c>
      <c r="G8" s="4">
        <v>0.5</v>
      </c>
      <c r="H8" s="4">
        <v>4</v>
      </c>
      <c r="I8" s="4">
        <v>3</v>
      </c>
      <c r="K8" s="4" t="s">
        <v>12</v>
      </c>
      <c r="L8" s="44" t="s">
        <v>35</v>
      </c>
      <c r="M8" s="45"/>
      <c r="O8" s="43" t="s">
        <v>31</v>
      </c>
      <c r="P8" s="43"/>
      <c r="Q8" s="1">
        <v>0.75</v>
      </c>
    </row>
    <row r="9" spans="2:29" x14ac:dyDescent="0.3">
      <c r="B9" s="4" t="s">
        <v>18</v>
      </c>
      <c r="C9" s="4">
        <v>5</v>
      </c>
      <c r="D9" s="4">
        <v>0.5</v>
      </c>
      <c r="E9" s="4">
        <v>0.75</v>
      </c>
      <c r="F9" s="4">
        <v>0.75</v>
      </c>
      <c r="G9" s="4">
        <v>0.75</v>
      </c>
      <c r="H9" s="4">
        <v>4</v>
      </c>
      <c r="I9" s="4">
        <v>3</v>
      </c>
      <c r="K9" s="5" t="s">
        <v>26</v>
      </c>
      <c r="L9" s="44" t="s">
        <v>36</v>
      </c>
      <c r="M9" s="45"/>
      <c r="O9" s="43" t="s">
        <v>32</v>
      </c>
      <c r="P9" s="43"/>
      <c r="Q9" s="1">
        <v>1</v>
      </c>
    </row>
    <row r="10" spans="2:29" x14ac:dyDescent="0.3">
      <c r="B10" s="4" t="s">
        <v>19</v>
      </c>
      <c r="C10" s="4">
        <v>3</v>
      </c>
      <c r="D10" s="4">
        <v>0.5</v>
      </c>
      <c r="E10" s="4">
        <v>1</v>
      </c>
      <c r="F10" s="4">
        <v>0.75</v>
      </c>
      <c r="G10" s="4">
        <v>0.75</v>
      </c>
      <c r="H10" s="4">
        <v>4</v>
      </c>
      <c r="I10" s="4">
        <v>3</v>
      </c>
      <c r="K10" s="5" t="s">
        <v>37</v>
      </c>
      <c r="L10" s="44" t="s">
        <v>14</v>
      </c>
      <c r="M10" s="45"/>
    </row>
    <row r="11" spans="2:29" x14ac:dyDescent="0.3">
      <c r="B11" s="4" t="s">
        <v>20</v>
      </c>
      <c r="C11" s="4">
        <v>4</v>
      </c>
      <c r="D11" s="4">
        <v>0.25</v>
      </c>
      <c r="E11" s="4">
        <v>1</v>
      </c>
      <c r="F11" s="4">
        <v>0.5</v>
      </c>
      <c r="G11" s="4">
        <v>0.5</v>
      </c>
      <c r="H11" s="4">
        <v>4</v>
      </c>
      <c r="I11" s="4">
        <v>3</v>
      </c>
      <c r="K11" s="5" t="s">
        <v>38</v>
      </c>
      <c r="L11" s="44" t="s">
        <v>15</v>
      </c>
      <c r="M11" s="45"/>
    </row>
    <row r="12" spans="2:29" x14ac:dyDescent="0.3">
      <c r="B12" s="53" t="s">
        <v>51</v>
      </c>
      <c r="C12" s="54"/>
      <c r="D12" s="54"/>
      <c r="E12" s="54"/>
      <c r="F12" s="54"/>
      <c r="G12" s="54"/>
      <c r="H12" s="54"/>
      <c r="I12" s="55"/>
    </row>
    <row r="13" spans="2:29" x14ac:dyDescent="0.3">
      <c r="B13" s="4" t="s">
        <v>17</v>
      </c>
      <c r="C13" s="4">
        <v>5</v>
      </c>
      <c r="D13" s="4">
        <v>0.75</v>
      </c>
      <c r="E13" s="4">
        <v>0.25</v>
      </c>
      <c r="F13" s="4">
        <v>0.5</v>
      </c>
      <c r="G13" s="4">
        <v>0.75</v>
      </c>
      <c r="H13" s="4">
        <v>5</v>
      </c>
      <c r="I13" s="4">
        <v>4</v>
      </c>
      <c r="K13" s="47" t="s">
        <v>6</v>
      </c>
      <c r="L13" s="48"/>
      <c r="M13" s="49"/>
      <c r="O13" s="59" t="s">
        <v>7</v>
      </c>
      <c r="P13" s="59"/>
      <c r="Q13" s="59"/>
      <c r="S13" s="59" t="s">
        <v>5</v>
      </c>
      <c r="T13" s="59"/>
      <c r="U13" s="59"/>
      <c r="W13" s="59" t="s">
        <v>12</v>
      </c>
      <c r="X13" s="59"/>
      <c r="Y13" s="59"/>
      <c r="AA13" s="59" t="s">
        <v>26</v>
      </c>
      <c r="AB13" s="59"/>
      <c r="AC13" s="59"/>
    </row>
    <row r="14" spans="2:29" x14ac:dyDescent="0.3">
      <c r="B14" s="4" t="s">
        <v>18</v>
      </c>
      <c r="C14" s="4">
        <v>3</v>
      </c>
      <c r="D14" s="4">
        <v>0.75</v>
      </c>
      <c r="E14" s="4">
        <v>0.25</v>
      </c>
      <c r="F14" s="4">
        <v>0.75</v>
      </c>
      <c r="G14" s="4">
        <v>1</v>
      </c>
      <c r="H14" s="4">
        <v>5</v>
      </c>
      <c r="I14" s="4">
        <v>4</v>
      </c>
      <c r="K14" s="46" t="s">
        <v>21</v>
      </c>
      <c r="L14" s="46"/>
      <c r="M14" s="3">
        <v>5</v>
      </c>
      <c r="O14" s="50" t="s">
        <v>39</v>
      </c>
      <c r="P14" s="51"/>
      <c r="Q14" s="52"/>
      <c r="S14" s="50" t="s">
        <v>42</v>
      </c>
      <c r="T14" s="51"/>
      <c r="U14" s="52"/>
      <c r="W14" s="50" t="s">
        <v>43</v>
      </c>
      <c r="X14" s="51"/>
      <c r="Y14" s="52"/>
      <c r="AA14" s="50" t="s">
        <v>44</v>
      </c>
      <c r="AB14" s="51"/>
      <c r="AC14" s="52"/>
    </row>
    <row r="15" spans="2:29" x14ac:dyDescent="0.3">
      <c r="B15" s="4" t="s">
        <v>19</v>
      </c>
      <c r="C15" s="4">
        <v>4</v>
      </c>
      <c r="D15" s="4">
        <v>1</v>
      </c>
      <c r="E15" s="4">
        <v>0.5</v>
      </c>
      <c r="F15" s="4">
        <v>0.75</v>
      </c>
      <c r="G15" s="4">
        <v>1</v>
      </c>
      <c r="H15" s="4">
        <v>5</v>
      </c>
      <c r="I15" s="4">
        <v>4</v>
      </c>
      <c r="K15" s="56" t="s">
        <v>13</v>
      </c>
      <c r="L15" s="57"/>
      <c r="M15" s="1">
        <v>4</v>
      </c>
      <c r="O15" s="44" t="s">
        <v>17</v>
      </c>
      <c r="P15" s="45"/>
      <c r="Q15" s="4">
        <v>0.25</v>
      </c>
      <c r="S15" s="44" t="s">
        <v>17</v>
      </c>
      <c r="T15" s="45"/>
      <c r="U15" s="4">
        <v>0.25</v>
      </c>
      <c r="W15" s="44" t="s">
        <v>17</v>
      </c>
      <c r="X15" s="45"/>
      <c r="Y15" s="4">
        <v>0.25</v>
      </c>
      <c r="AA15" s="44" t="s">
        <v>17</v>
      </c>
      <c r="AB15" s="45"/>
      <c r="AC15" s="4">
        <v>0.25</v>
      </c>
    </row>
    <row r="16" spans="2:29" x14ac:dyDescent="0.3">
      <c r="B16" s="4" t="s">
        <v>20</v>
      </c>
      <c r="C16" s="4">
        <v>2</v>
      </c>
      <c r="D16" s="4">
        <v>0.5</v>
      </c>
      <c r="E16" s="4">
        <v>0.5</v>
      </c>
      <c r="F16" s="4">
        <v>0.5</v>
      </c>
      <c r="G16" s="4">
        <v>0.25</v>
      </c>
      <c r="H16" s="4">
        <v>5</v>
      </c>
      <c r="I16" s="4">
        <v>4</v>
      </c>
      <c r="K16" s="46" t="s">
        <v>22</v>
      </c>
      <c r="L16" s="46"/>
      <c r="M16" s="3">
        <v>3</v>
      </c>
      <c r="O16" s="44" t="s">
        <v>18</v>
      </c>
      <c r="P16" s="45"/>
      <c r="Q16" s="4">
        <v>0.5</v>
      </c>
      <c r="S16" s="44" t="s">
        <v>18</v>
      </c>
      <c r="T16" s="45"/>
      <c r="U16" s="4">
        <v>0.25</v>
      </c>
      <c r="W16" s="44" t="s">
        <v>18</v>
      </c>
      <c r="X16" s="45"/>
      <c r="Y16" s="4">
        <v>0.5</v>
      </c>
      <c r="AA16" s="44" t="s">
        <v>18</v>
      </c>
      <c r="AB16" s="45"/>
      <c r="AC16" s="4">
        <v>0.5</v>
      </c>
    </row>
    <row r="17" spans="2:29" x14ac:dyDescent="0.3">
      <c r="K17" s="46" t="s">
        <v>23</v>
      </c>
      <c r="L17" s="46"/>
      <c r="M17" s="3">
        <v>2</v>
      </c>
      <c r="O17" s="44" t="s">
        <v>19</v>
      </c>
      <c r="P17" s="45"/>
      <c r="Q17" s="4">
        <v>0.5</v>
      </c>
      <c r="S17" s="44" t="s">
        <v>19</v>
      </c>
      <c r="T17" s="45"/>
      <c r="U17" s="4">
        <v>0.5</v>
      </c>
      <c r="W17" s="44" t="s">
        <v>19</v>
      </c>
      <c r="X17" s="45"/>
      <c r="Y17" s="4">
        <v>0.5</v>
      </c>
      <c r="AA17" s="44" t="s">
        <v>19</v>
      </c>
      <c r="AB17" s="45"/>
      <c r="AC17" s="4">
        <v>0.5</v>
      </c>
    </row>
    <row r="18" spans="2:29" x14ac:dyDescent="0.3">
      <c r="K18" s="46" t="s">
        <v>24</v>
      </c>
      <c r="L18" s="46"/>
      <c r="M18" s="3">
        <v>1</v>
      </c>
      <c r="O18" s="44" t="s">
        <v>20</v>
      </c>
      <c r="P18" s="45"/>
      <c r="Q18" s="4">
        <v>0.25</v>
      </c>
      <c r="S18" s="44" t="s">
        <v>20</v>
      </c>
      <c r="T18" s="45"/>
      <c r="U18" s="4">
        <v>0.5</v>
      </c>
      <c r="W18" s="44" t="s">
        <v>20</v>
      </c>
      <c r="X18" s="45"/>
      <c r="Y18" s="4">
        <v>0.25</v>
      </c>
      <c r="AA18" s="44" t="s">
        <v>20</v>
      </c>
      <c r="AB18" s="45"/>
      <c r="AC18" s="4">
        <v>0.25</v>
      </c>
    </row>
    <row r="19" spans="2:29" x14ac:dyDescent="0.3">
      <c r="B19" s="61" t="s">
        <v>53</v>
      </c>
      <c r="C19" s="61"/>
      <c r="D19" s="61"/>
      <c r="E19" s="61"/>
      <c r="F19" s="61"/>
      <c r="G19" s="61"/>
      <c r="H19" s="61"/>
      <c r="I19" s="61"/>
    </row>
    <row r="20" spans="2:29" x14ac:dyDescent="0.3">
      <c r="B20" s="58" t="s">
        <v>56</v>
      </c>
      <c r="C20" s="42" t="s">
        <v>55</v>
      </c>
      <c r="D20" s="42"/>
      <c r="E20" s="42"/>
      <c r="F20" s="42"/>
      <c r="G20" s="42"/>
      <c r="H20" s="42"/>
      <c r="I20" s="42"/>
      <c r="K20" s="47" t="s">
        <v>37</v>
      </c>
      <c r="L20" s="48"/>
      <c r="M20" s="49"/>
      <c r="O20" s="50" t="s">
        <v>40</v>
      </c>
      <c r="P20" s="51"/>
      <c r="Q20" s="52"/>
      <c r="S20" s="50" t="s">
        <v>45</v>
      </c>
      <c r="T20" s="51"/>
      <c r="U20" s="52"/>
      <c r="W20" s="50" t="s">
        <v>50</v>
      </c>
      <c r="X20" s="51"/>
      <c r="Y20" s="52"/>
      <c r="AA20" s="50" t="s">
        <v>49</v>
      </c>
      <c r="AB20" s="51"/>
      <c r="AC20" s="52"/>
    </row>
    <row r="21" spans="2:29" x14ac:dyDescent="0.3">
      <c r="B21" s="58"/>
      <c r="C21" s="4" t="s">
        <v>6</v>
      </c>
      <c r="D21" s="4" t="s">
        <v>7</v>
      </c>
      <c r="E21" s="4" t="s">
        <v>5</v>
      </c>
      <c r="F21" s="4" t="s">
        <v>12</v>
      </c>
      <c r="G21" s="11" t="s">
        <v>26</v>
      </c>
      <c r="H21" s="11" t="s">
        <v>37</v>
      </c>
      <c r="I21" s="5" t="s">
        <v>38</v>
      </c>
      <c r="K21" s="56" t="s">
        <v>0</v>
      </c>
      <c r="L21" s="57"/>
      <c r="M21" s="1">
        <v>5</v>
      </c>
      <c r="O21" s="44" t="s">
        <v>17</v>
      </c>
      <c r="P21" s="45"/>
      <c r="Q21" s="4">
        <v>0.5</v>
      </c>
      <c r="S21" s="44" t="s">
        <v>17</v>
      </c>
      <c r="T21" s="45"/>
      <c r="U21" s="4">
        <v>0.5</v>
      </c>
      <c r="W21" s="44" t="s">
        <v>17</v>
      </c>
      <c r="X21" s="45"/>
      <c r="Y21" s="4">
        <v>0.5</v>
      </c>
      <c r="AA21" s="44" t="s">
        <v>17</v>
      </c>
      <c r="AB21" s="45"/>
      <c r="AC21" s="4">
        <v>0.5</v>
      </c>
    </row>
    <row r="22" spans="2:29" x14ac:dyDescent="0.3">
      <c r="B22" s="53" t="s">
        <v>16</v>
      </c>
      <c r="C22" s="54"/>
      <c r="D22" s="54"/>
      <c r="E22" s="54"/>
      <c r="F22" s="54"/>
      <c r="G22" s="54"/>
      <c r="H22" s="54"/>
      <c r="I22" s="55"/>
      <c r="K22" s="56" t="s">
        <v>1</v>
      </c>
      <c r="L22" s="57"/>
      <c r="M22" s="1">
        <v>4</v>
      </c>
      <c r="O22" s="44" t="s">
        <v>18</v>
      </c>
      <c r="P22" s="45"/>
      <c r="Q22" s="4">
        <v>0.75</v>
      </c>
      <c r="S22" s="44" t="s">
        <v>18</v>
      </c>
      <c r="T22" s="45"/>
      <c r="U22" s="4">
        <v>0.5</v>
      </c>
      <c r="W22" s="44" t="s">
        <v>18</v>
      </c>
      <c r="X22" s="45"/>
      <c r="Y22" s="4">
        <v>0.75</v>
      </c>
      <c r="AA22" s="44" t="s">
        <v>18</v>
      </c>
      <c r="AB22" s="45"/>
      <c r="AC22" s="4">
        <v>0.75</v>
      </c>
    </row>
    <row r="23" spans="2:29" x14ac:dyDescent="0.3">
      <c r="B23" s="4" t="s">
        <v>17</v>
      </c>
      <c r="C23" s="14">
        <f>(C8/C$9)</f>
        <v>0.4</v>
      </c>
      <c r="D23" s="14">
        <f>(D8/D$9)</f>
        <v>0.5</v>
      </c>
      <c r="E23" s="14">
        <f t="shared" ref="E23:I23" si="0">(E8/E$9)</f>
        <v>1</v>
      </c>
      <c r="F23" s="14">
        <f t="shared" si="0"/>
        <v>0.66666666666666663</v>
      </c>
      <c r="G23" s="14">
        <f t="shared" si="0"/>
        <v>0.66666666666666663</v>
      </c>
      <c r="H23" s="14">
        <f t="shared" si="0"/>
        <v>1</v>
      </c>
      <c r="I23" s="14">
        <f t="shared" si="0"/>
        <v>1</v>
      </c>
      <c r="K23" s="56" t="s">
        <v>2</v>
      </c>
      <c r="L23" s="57"/>
      <c r="M23" s="1">
        <v>3</v>
      </c>
      <c r="O23" s="44" t="s">
        <v>19</v>
      </c>
      <c r="P23" s="45"/>
      <c r="Q23" s="4">
        <v>0.75</v>
      </c>
      <c r="S23" s="44" t="s">
        <v>19</v>
      </c>
      <c r="T23" s="45"/>
      <c r="U23" s="4">
        <v>0.75</v>
      </c>
      <c r="W23" s="44" t="s">
        <v>19</v>
      </c>
      <c r="X23" s="45"/>
      <c r="Y23" s="4">
        <v>0.75</v>
      </c>
      <c r="AA23" s="44" t="s">
        <v>19</v>
      </c>
      <c r="AB23" s="45"/>
      <c r="AC23" s="4">
        <v>0.75</v>
      </c>
    </row>
    <row r="24" spans="2:29" x14ac:dyDescent="0.3">
      <c r="B24" s="4" t="s">
        <v>18</v>
      </c>
      <c r="C24" s="14">
        <f t="shared" ref="C24:D26" si="1">(C9/C$9)</f>
        <v>1</v>
      </c>
      <c r="D24" s="14">
        <f t="shared" si="1"/>
        <v>1</v>
      </c>
      <c r="E24" s="14">
        <f t="shared" ref="E24:I24" si="2">(E9/E$9)</f>
        <v>1</v>
      </c>
      <c r="F24" s="14">
        <f t="shared" si="2"/>
        <v>1</v>
      </c>
      <c r="G24" s="14">
        <f t="shared" si="2"/>
        <v>1</v>
      </c>
      <c r="H24" s="14">
        <f t="shared" si="2"/>
        <v>1</v>
      </c>
      <c r="I24" s="14">
        <f t="shared" si="2"/>
        <v>1</v>
      </c>
      <c r="K24" s="56" t="s">
        <v>3</v>
      </c>
      <c r="L24" s="57"/>
      <c r="M24" s="1">
        <v>2</v>
      </c>
      <c r="O24" s="44" t="s">
        <v>20</v>
      </c>
      <c r="P24" s="45"/>
      <c r="Q24" s="4">
        <v>0.25</v>
      </c>
      <c r="S24" s="44" t="s">
        <v>20</v>
      </c>
      <c r="T24" s="45"/>
      <c r="U24" s="4">
        <v>0.75</v>
      </c>
      <c r="W24" s="44" t="s">
        <v>20</v>
      </c>
      <c r="X24" s="45"/>
      <c r="Y24" s="4">
        <v>0.5</v>
      </c>
      <c r="AA24" s="44" t="s">
        <v>20</v>
      </c>
      <c r="AB24" s="45"/>
      <c r="AC24" s="4">
        <v>0.5</v>
      </c>
    </row>
    <row r="25" spans="2:29" x14ac:dyDescent="0.3">
      <c r="B25" s="4" t="s">
        <v>19</v>
      </c>
      <c r="C25" s="14">
        <f t="shared" si="1"/>
        <v>0.6</v>
      </c>
      <c r="D25" s="14">
        <f t="shared" si="1"/>
        <v>1</v>
      </c>
      <c r="E25" s="14">
        <f t="shared" ref="E25:I25" si="3">(E10/E$9)</f>
        <v>1.3333333333333333</v>
      </c>
      <c r="F25" s="14">
        <f t="shared" si="3"/>
        <v>1</v>
      </c>
      <c r="G25" s="14">
        <f t="shared" si="3"/>
        <v>1</v>
      </c>
      <c r="H25" s="14">
        <f t="shared" si="3"/>
        <v>1</v>
      </c>
      <c r="I25" s="14">
        <f t="shared" si="3"/>
        <v>1</v>
      </c>
      <c r="K25" s="56" t="s">
        <v>4</v>
      </c>
      <c r="L25" s="57"/>
      <c r="M25" s="1">
        <v>1</v>
      </c>
    </row>
    <row r="26" spans="2:29" x14ac:dyDescent="0.3">
      <c r="B26" s="4" t="s">
        <v>20</v>
      </c>
      <c r="C26" s="14">
        <f t="shared" si="1"/>
        <v>0.8</v>
      </c>
      <c r="D26" s="14">
        <f t="shared" si="1"/>
        <v>0.5</v>
      </c>
      <c r="E26" s="14">
        <f t="shared" ref="E26:I26" si="4">(E11/E$9)</f>
        <v>1.3333333333333333</v>
      </c>
      <c r="F26" s="14">
        <f t="shared" si="4"/>
        <v>0.66666666666666663</v>
      </c>
      <c r="G26" s="14">
        <f t="shared" si="4"/>
        <v>0.66666666666666663</v>
      </c>
      <c r="H26" s="14">
        <f t="shared" si="4"/>
        <v>1</v>
      </c>
      <c r="I26" s="14">
        <f t="shared" si="4"/>
        <v>1</v>
      </c>
      <c r="O26" s="50" t="s">
        <v>41</v>
      </c>
      <c r="P26" s="51"/>
      <c r="Q26" s="52"/>
      <c r="S26" s="50" t="s">
        <v>46</v>
      </c>
      <c r="T26" s="51"/>
      <c r="U26" s="52"/>
      <c r="W26" s="50" t="s">
        <v>47</v>
      </c>
      <c r="X26" s="51"/>
      <c r="Y26" s="52"/>
      <c r="AA26" s="50" t="s">
        <v>48</v>
      </c>
      <c r="AB26" s="51"/>
      <c r="AC26" s="52"/>
    </row>
    <row r="27" spans="2:29" x14ac:dyDescent="0.3">
      <c r="B27" s="53" t="s">
        <v>51</v>
      </c>
      <c r="C27" s="54"/>
      <c r="D27" s="54"/>
      <c r="E27" s="54"/>
      <c r="F27" s="54"/>
      <c r="G27" s="54"/>
      <c r="H27" s="54"/>
      <c r="I27" s="55"/>
      <c r="K27" s="59" t="s">
        <v>38</v>
      </c>
      <c r="L27" s="59"/>
      <c r="M27" s="59"/>
      <c r="O27" s="44" t="s">
        <v>17</v>
      </c>
      <c r="P27" s="45"/>
      <c r="Q27" s="4">
        <v>0.75</v>
      </c>
      <c r="S27" s="44" t="s">
        <v>17</v>
      </c>
      <c r="T27" s="45"/>
      <c r="U27" s="4">
        <v>0.75</v>
      </c>
      <c r="W27" s="44" t="s">
        <v>17</v>
      </c>
      <c r="X27" s="45"/>
      <c r="Y27" s="4">
        <v>0.75</v>
      </c>
      <c r="AA27" s="44" t="s">
        <v>17</v>
      </c>
      <c r="AB27" s="45"/>
      <c r="AC27" s="4">
        <v>0.75</v>
      </c>
    </row>
    <row r="28" spans="2:29" x14ac:dyDescent="0.3">
      <c r="B28" s="4" t="s">
        <v>17</v>
      </c>
      <c r="C28" s="14">
        <f>(C13/C$13)</f>
        <v>1</v>
      </c>
      <c r="D28" s="14">
        <f>D13/D$15</f>
        <v>0.75</v>
      </c>
      <c r="E28" s="14">
        <f>(E13/E$15)</f>
        <v>0.5</v>
      </c>
      <c r="F28" s="14">
        <f>(F13/F$14)</f>
        <v>0.66666666666666663</v>
      </c>
      <c r="G28" s="14">
        <f>(G13/G$14)</f>
        <v>0.75</v>
      </c>
      <c r="H28" s="14">
        <f>(H13/H$13)</f>
        <v>1</v>
      </c>
      <c r="I28" s="14">
        <f>(I13/I$13)</f>
        <v>1</v>
      </c>
      <c r="K28" s="43" t="s">
        <v>25</v>
      </c>
      <c r="L28" s="43"/>
      <c r="M28" s="1">
        <v>5</v>
      </c>
      <c r="O28" s="44" t="s">
        <v>18</v>
      </c>
      <c r="P28" s="45"/>
      <c r="Q28" s="4">
        <v>0.75</v>
      </c>
      <c r="S28" s="44" t="s">
        <v>18</v>
      </c>
      <c r="T28" s="45"/>
      <c r="U28" s="4">
        <v>0.75</v>
      </c>
      <c r="W28" s="44" t="s">
        <v>18</v>
      </c>
      <c r="X28" s="45"/>
      <c r="Y28" s="4">
        <v>1</v>
      </c>
      <c r="AA28" s="44" t="s">
        <v>18</v>
      </c>
      <c r="AB28" s="45"/>
      <c r="AC28" s="4">
        <v>1</v>
      </c>
    </row>
    <row r="29" spans="2:29" x14ac:dyDescent="0.3">
      <c r="B29" s="4" t="s">
        <v>18</v>
      </c>
      <c r="C29" s="14">
        <f t="shared" ref="C29:C31" si="5">(C14/C$13)</f>
        <v>0.6</v>
      </c>
      <c r="D29" s="14">
        <f>D14/D$15</f>
        <v>0.75</v>
      </c>
      <c r="E29" s="14">
        <f t="shared" ref="E29:E31" si="6">(E14/E$15)</f>
        <v>0.5</v>
      </c>
      <c r="F29" s="14">
        <f t="shared" ref="F29:G31" si="7">(F14/F$14)</f>
        <v>1</v>
      </c>
      <c r="G29" s="14">
        <f t="shared" si="7"/>
        <v>1</v>
      </c>
      <c r="H29" s="14">
        <f t="shared" ref="H29:I31" si="8">(H14/H$13)</f>
        <v>1</v>
      </c>
      <c r="I29" s="14">
        <f>(I14/I$13)</f>
        <v>1</v>
      </c>
      <c r="K29" s="43" t="s">
        <v>8</v>
      </c>
      <c r="L29" s="43"/>
      <c r="M29" s="1">
        <v>4</v>
      </c>
      <c r="O29" s="44" t="s">
        <v>19</v>
      </c>
      <c r="P29" s="45"/>
      <c r="Q29" s="4">
        <v>1</v>
      </c>
      <c r="S29" s="44" t="s">
        <v>19</v>
      </c>
      <c r="T29" s="45"/>
      <c r="U29" s="4">
        <v>1</v>
      </c>
      <c r="W29" s="44" t="s">
        <v>19</v>
      </c>
      <c r="X29" s="45"/>
      <c r="Y29" s="4">
        <v>1</v>
      </c>
      <c r="AA29" s="44" t="s">
        <v>19</v>
      </c>
      <c r="AB29" s="45"/>
      <c r="AC29" s="4">
        <v>1</v>
      </c>
    </row>
    <row r="30" spans="2:29" x14ac:dyDescent="0.3">
      <c r="B30" s="4" t="s">
        <v>19</v>
      </c>
      <c r="C30" s="14">
        <f>(C15/C$13)</f>
        <v>0.8</v>
      </c>
      <c r="D30" s="14">
        <f t="shared" ref="D30" si="9">D15/D$15</f>
        <v>1</v>
      </c>
      <c r="E30" s="14">
        <f t="shared" si="6"/>
        <v>1</v>
      </c>
      <c r="F30" s="14">
        <f t="shared" si="7"/>
        <v>1</v>
      </c>
      <c r="G30" s="14">
        <f t="shared" si="7"/>
        <v>1</v>
      </c>
      <c r="H30" s="14">
        <f t="shared" si="8"/>
        <v>1</v>
      </c>
      <c r="I30" s="14">
        <f>(I15/I$13)</f>
        <v>1</v>
      </c>
      <c r="K30" s="43" t="s">
        <v>9</v>
      </c>
      <c r="L30" s="43"/>
      <c r="M30" s="1">
        <v>3</v>
      </c>
      <c r="O30" s="44" t="s">
        <v>20</v>
      </c>
      <c r="P30" s="45"/>
      <c r="Q30" s="4">
        <v>0.5</v>
      </c>
      <c r="S30" s="44" t="s">
        <v>20</v>
      </c>
      <c r="T30" s="45"/>
      <c r="U30" s="4">
        <v>1</v>
      </c>
      <c r="W30" s="44" t="s">
        <v>20</v>
      </c>
      <c r="X30" s="45"/>
      <c r="Y30" s="4">
        <v>0.25</v>
      </c>
      <c r="AA30" s="44" t="s">
        <v>20</v>
      </c>
      <c r="AB30" s="45"/>
      <c r="AC30" s="4">
        <v>0.25</v>
      </c>
    </row>
    <row r="31" spans="2:29" x14ac:dyDescent="0.3">
      <c r="B31" s="4" t="s">
        <v>20</v>
      </c>
      <c r="C31" s="14">
        <f t="shared" si="5"/>
        <v>0.4</v>
      </c>
      <c r="D31" s="14">
        <f>D16/D$15</f>
        <v>0.5</v>
      </c>
      <c r="E31" s="14">
        <f t="shared" si="6"/>
        <v>1</v>
      </c>
      <c r="F31" s="14">
        <f t="shared" si="7"/>
        <v>0.66666666666666663</v>
      </c>
      <c r="G31" s="14">
        <f t="shared" si="7"/>
        <v>0.25</v>
      </c>
      <c r="H31" s="14">
        <f t="shared" si="8"/>
        <v>1</v>
      </c>
      <c r="I31" s="14">
        <f t="shared" si="8"/>
        <v>1</v>
      </c>
      <c r="K31" s="43" t="s">
        <v>10</v>
      </c>
      <c r="L31" s="43"/>
      <c r="M31" s="1">
        <v>2</v>
      </c>
    </row>
    <row r="32" spans="2:29" x14ac:dyDescent="0.3">
      <c r="K32" s="43" t="s">
        <v>52</v>
      </c>
      <c r="L32" s="43"/>
      <c r="M32" s="5">
        <v>1</v>
      </c>
    </row>
    <row r="34" spans="2:10" x14ac:dyDescent="0.3">
      <c r="B34" s="61" t="s">
        <v>57</v>
      </c>
      <c r="C34" s="61"/>
      <c r="D34" s="61"/>
      <c r="E34" s="61"/>
      <c r="F34" s="61"/>
      <c r="G34" s="61"/>
      <c r="H34" s="61"/>
      <c r="I34" s="61"/>
    </row>
    <row r="35" spans="2:10" x14ac:dyDescent="0.3">
      <c r="B35" s="63" t="s">
        <v>58</v>
      </c>
      <c r="C35" s="62" t="s">
        <v>55</v>
      </c>
      <c r="D35" s="42"/>
      <c r="E35" s="42"/>
      <c r="F35" s="42"/>
      <c r="G35" s="42"/>
      <c r="H35" s="42"/>
      <c r="I35" s="42"/>
      <c r="J35" s="67" t="s">
        <v>59</v>
      </c>
    </row>
    <row r="36" spans="2:10" x14ac:dyDescent="0.3">
      <c r="B36" s="64"/>
      <c r="C36" s="13" t="s">
        <v>6</v>
      </c>
      <c r="D36" s="4" t="s">
        <v>7</v>
      </c>
      <c r="E36" s="4" t="s">
        <v>5</v>
      </c>
      <c r="F36" s="4" t="s">
        <v>12</v>
      </c>
      <c r="G36" s="11" t="s">
        <v>26</v>
      </c>
      <c r="H36" s="11" t="s">
        <v>37</v>
      </c>
      <c r="I36" s="5" t="s">
        <v>38</v>
      </c>
      <c r="J36" s="68"/>
    </row>
    <row r="37" spans="2:10" x14ac:dyDescent="0.3">
      <c r="B37" s="64"/>
      <c r="C37" s="4">
        <v>0.2</v>
      </c>
      <c r="D37" s="4">
        <v>0.2</v>
      </c>
      <c r="E37" s="4">
        <v>0.1</v>
      </c>
      <c r="F37" s="4">
        <v>0.1</v>
      </c>
      <c r="G37" s="11">
        <v>0.2</v>
      </c>
      <c r="H37" s="11">
        <v>0.1</v>
      </c>
      <c r="I37" s="5">
        <v>0.1</v>
      </c>
      <c r="J37" s="4"/>
    </row>
    <row r="38" spans="2:10" x14ac:dyDescent="0.3">
      <c r="B38" s="53" t="s">
        <v>16</v>
      </c>
      <c r="C38" s="54"/>
      <c r="D38" s="54"/>
      <c r="E38" s="54"/>
      <c r="F38" s="54"/>
      <c r="G38" s="54"/>
      <c r="H38" s="54"/>
      <c r="I38" s="54"/>
      <c r="J38" s="55"/>
    </row>
    <row r="39" spans="2:10" x14ac:dyDescent="0.3">
      <c r="B39" s="4" t="s">
        <v>17</v>
      </c>
      <c r="C39" s="14">
        <f>C37*C23</f>
        <v>8.0000000000000016E-2</v>
      </c>
      <c r="D39" s="14">
        <f>D$37*D23</f>
        <v>0.1</v>
      </c>
      <c r="E39" s="14">
        <f t="shared" ref="E39:I39" si="10">E$37*E23</f>
        <v>0.1</v>
      </c>
      <c r="F39" s="14">
        <f t="shared" si="10"/>
        <v>6.6666666666666666E-2</v>
      </c>
      <c r="G39" s="14">
        <f t="shared" si="10"/>
        <v>0.13333333333333333</v>
      </c>
      <c r="H39" s="14">
        <f t="shared" si="10"/>
        <v>0.1</v>
      </c>
      <c r="I39" s="14">
        <f t="shared" si="10"/>
        <v>0.1</v>
      </c>
      <c r="J39" s="14">
        <f>SUM(C39:I39)</f>
        <v>0.67999999999999994</v>
      </c>
    </row>
    <row r="40" spans="2:10" x14ac:dyDescent="0.3">
      <c r="B40" s="4" t="s">
        <v>18</v>
      </c>
      <c r="C40" s="14">
        <f t="shared" ref="C40:C42" si="11">(C$37*C24)</f>
        <v>0.2</v>
      </c>
      <c r="D40" s="14">
        <f t="shared" ref="D40:I42" si="12">D$37*D24</f>
        <v>0.2</v>
      </c>
      <c r="E40" s="14">
        <f t="shared" si="12"/>
        <v>0.1</v>
      </c>
      <c r="F40" s="14">
        <f t="shared" si="12"/>
        <v>0.1</v>
      </c>
      <c r="G40" s="14">
        <f t="shared" si="12"/>
        <v>0.2</v>
      </c>
      <c r="H40" s="14">
        <f t="shared" si="12"/>
        <v>0.1</v>
      </c>
      <c r="I40" s="14">
        <f t="shared" si="12"/>
        <v>0.1</v>
      </c>
      <c r="J40" s="16">
        <f t="shared" ref="J40:J42" si="13">SUM(C40:I40)</f>
        <v>1</v>
      </c>
    </row>
    <row r="41" spans="2:10" x14ac:dyDescent="0.3">
      <c r="B41" s="4" t="s">
        <v>19</v>
      </c>
      <c r="C41" s="14">
        <f t="shared" si="11"/>
        <v>0.12</v>
      </c>
      <c r="D41" s="14">
        <f t="shared" si="12"/>
        <v>0.2</v>
      </c>
      <c r="E41" s="14">
        <f t="shared" si="12"/>
        <v>0.13333333333333333</v>
      </c>
      <c r="F41" s="14">
        <f t="shared" si="12"/>
        <v>0.1</v>
      </c>
      <c r="G41" s="14">
        <f t="shared" si="12"/>
        <v>0.2</v>
      </c>
      <c r="H41" s="14">
        <f t="shared" si="12"/>
        <v>0.1</v>
      </c>
      <c r="I41" s="14">
        <f t="shared" si="12"/>
        <v>0.1</v>
      </c>
      <c r="J41" s="14">
        <f t="shared" si="13"/>
        <v>0.95333333333333337</v>
      </c>
    </row>
    <row r="42" spans="2:10" x14ac:dyDescent="0.3">
      <c r="B42" s="4" t="s">
        <v>20</v>
      </c>
      <c r="C42" s="14">
        <f t="shared" si="11"/>
        <v>0.16000000000000003</v>
      </c>
      <c r="D42" s="14">
        <f t="shared" si="12"/>
        <v>0.1</v>
      </c>
      <c r="E42" s="14">
        <f t="shared" si="12"/>
        <v>0.13333333333333333</v>
      </c>
      <c r="F42" s="14">
        <f t="shared" si="12"/>
        <v>6.6666666666666666E-2</v>
      </c>
      <c r="G42" s="14">
        <f t="shared" si="12"/>
        <v>0.13333333333333333</v>
      </c>
      <c r="H42" s="14">
        <f t="shared" si="12"/>
        <v>0.1</v>
      </c>
      <c r="I42" s="14">
        <f t="shared" si="12"/>
        <v>0.1</v>
      </c>
      <c r="J42" s="14">
        <f t="shared" si="13"/>
        <v>0.79333333333333322</v>
      </c>
    </row>
    <row r="43" spans="2:10" x14ac:dyDescent="0.3">
      <c r="B43" s="53" t="s">
        <v>51</v>
      </c>
      <c r="C43" s="54"/>
      <c r="D43" s="54"/>
      <c r="E43" s="54"/>
      <c r="F43" s="54"/>
      <c r="G43" s="54"/>
      <c r="H43" s="54"/>
      <c r="I43" s="54"/>
      <c r="J43" s="55"/>
    </row>
    <row r="44" spans="2:10" x14ac:dyDescent="0.3">
      <c r="B44" s="4" t="s">
        <v>17</v>
      </c>
      <c r="C44" s="14">
        <f>C$37*C28</f>
        <v>0.2</v>
      </c>
      <c r="D44" s="14">
        <f t="shared" ref="D44:I44" si="14">D$37*D28</f>
        <v>0.15000000000000002</v>
      </c>
      <c r="E44" s="14">
        <f t="shared" si="14"/>
        <v>0.05</v>
      </c>
      <c r="F44" s="14">
        <f t="shared" si="14"/>
        <v>6.6666666666666666E-2</v>
      </c>
      <c r="G44" s="14">
        <f t="shared" si="14"/>
        <v>0.15000000000000002</v>
      </c>
      <c r="H44" s="14">
        <f t="shared" si="14"/>
        <v>0.1</v>
      </c>
      <c r="I44" s="14">
        <f t="shared" si="14"/>
        <v>0.1</v>
      </c>
      <c r="J44" s="14">
        <f>SUM(C44:I44)</f>
        <v>0.81666666666666665</v>
      </c>
    </row>
    <row r="45" spans="2:10" x14ac:dyDescent="0.3">
      <c r="B45" s="4" t="s">
        <v>18</v>
      </c>
      <c r="C45" s="14">
        <f t="shared" ref="C45:I47" si="15">C$37*C29</f>
        <v>0.12</v>
      </c>
      <c r="D45" s="14">
        <f t="shared" si="15"/>
        <v>0.15000000000000002</v>
      </c>
      <c r="E45" s="14">
        <f t="shared" si="15"/>
        <v>0.05</v>
      </c>
      <c r="F45" s="14">
        <f t="shared" si="15"/>
        <v>0.1</v>
      </c>
      <c r="G45" s="14">
        <f t="shared" si="15"/>
        <v>0.2</v>
      </c>
      <c r="H45" s="14">
        <f t="shared" si="15"/>
        <v>0.1</v>
      </c>
      <c r="I45" s="14">
        <f t="shared" si="15"/>
        <v>0.1</v>
      </c>
      <c r="J45" s="14">
        <f t="shared" ref="J45:J47" si="16">SUM(C45:I45)</f>
        <v>0.82000000000000006</v>
      </c>
    </row>
    <row r="46" spans="2:10" x14ac:dyDescent="0.3">
      <c r="B46" s="4" t="s">
        <v>19</v>
      </c>
      <c r="C46" s="14">
        <f t="shared" si="15"/>
        <v>0.16000000000000003</v>
      </c>
      <c r="D46" s="14">
        <f t="shared" si="15"/>
        <v>0.2</v>
      </c>
      <c r="E46" s="14">
        <f t="shared" si="15"/>
        <v>0.1</v>
      </c>
      <c r="F46" s="14">
        <f t="shared" si="15"/>
        <v>0.1</v>
      </c>
      <c r="G46" s="14">
        <f t="shared" si="15"/>
        <v>0.2</v>
      </c>
      <c r="H46" s="14">
        <f t="shared" si="15"/>
        <v>0.1</v>
      </c>
      <c r="I46" s="14">
        <f t="shared" si="15"/>
        <v>0.1</v>
      </c>
      <c r="J46" s="16">
        <f t="shared" si="16"/>
        <v>0.96</v>
      </c>
    </row>
    <row r="47" spans="2:10" x14ac:dyDescent="0.3">
      <c r="B47" s="4" t="s">
        <v>20</v>
      </c>
      <c r="C47" s="14">
        <f t="shared" si="15"/>
        <v>8.0000000000000016E-2</v>
      </c>
      <c r="D47" s="14">
        <f t="shared" si="15"/>
        <v>0.1</v>
      </c>
      <c r="E47" s="14">
        <f t="shared" si="15"/>
        <v>0.1</v>
      </c>
      <c r="F47" s="14">
        <f t="shared" si="15"/>
        <v>6.6666666666666666E-2</v>
      </c>
      <c r="G47" s="14">
        <f t="shared" si="15"/>
        <v>0.05</v>
      </c>
      <c r="H47" s="14">
        <f t="shared" si="15"/>
        <v>0.1</v>
      </c>
      <c r="I47" s="14">
        <f t="shared" si="15"/>
        <v>0.1</v>
      </c>
      <c r="J47" s="14">
        <f t="shared" si="16"/>
        <v>0.59666666666666668</v>
      </c>
    </row>
    <row r="49" spans="2:17" x14ac:dyDescent="0.3">
      <c r="B49" s="60" t="s">
        <v>61</v>
      </c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</row>
    <row r="50" spans="2:17" x14ac:dyDescent="0.3"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</row>
    <row r="52" spans="2:17" x14ac:dyDescent="0.3">
      <c r="B52" t="s">
        <v>62</v>
      </c>
      <c r="C52" t="s">
        <v>65</v>
      </c>
      <c r="D52" t="s">
        <v>65</v>
      </c>
      <c r="E52" t="s">
        <v>65</v>
      </c>
      <c r="F52" t="s">
        <v>65</v>
      </c>
      <c r="G52" t="s">
        <v>65</v>
      </c>
      <c r="H52" t="s">
        <v>65</v>
      </c>
      <c r="I52" t="s">
        <v>65</v>
      </c>
    </row>
    <row r="53" spans="2:17" x14ac:dyDescent="0.3">
      <c r="B53" t="s">
        <v>63</v>
      </c>
      <c r="C53">
        <v>5</v>
      </c>
      <c r="D53">
        <v>4</v>
      </c>
      <c r="E53">
        <v>3</v>
      </c>
      <c r="F53">
        <v>3</v>
      </c>
      <c r="G53">
        <v>4</v>
      </c>
      <c r="H53">
        <v>5</v>
      </c>
      <c r="I53">
        <v>4</v>
      </c>
      <c r="J53">
        <f>SUM(C53:I53)</f>
        <v>28</v>
      </c>
    </row>
    <row r="54" spans="2:17" x14ac:dyDescent="0.3">
      <c r="B54" t="s">
        <v>64</v>
      </c>
      <c r="C54" s="17">
        <f>C53/J53</f>
        <v>0.17857142857142858</v>
      </c>
      <c r="D54" s="17">
        <f>D53/J53</f>
        <v>0.14285714285714285</v>
      </c>
      <c r="E54" s="17">
        <f>E53/J53</f>
        <v>0.10714285714285714</v>
      </c>
      <c r="F54" s="17">
        <f>F53/J53</f>
        <v>0.10714285714285714</v>
      </c>
      <c r="G54" s="17">
        <f>G53/J53</f>
        <v>0.14285714285714285</v>
      </c>
      <c r="H54" s="17">
        <f>H53/J53</f>
        <v>0.17857142857142858</v>
      </c>
      <c r="I54" s="17">
        <f>I53/J53</f>
        <v>0.14285714285714285</v>
      </c>
      <c r="J54" s="17">
        <f>SUM(C54:I54)</f>
        <v>1</v>
      </c>
    </row>
    <row r="55" spans="2:17" x14ac:dyDescent="0.3">
      <c r="B55" s="42" t="s">
        <v>54</v>
      </c>
      <c r="C55" s="42"/>
      <c r="D55" s="42"/>
      <c r="E55" s="42"/>
      <c r="F55" s="42"/>
      <c r="G55" s="42"/>
      <c r="H55" s="42"/>
      <c r="I55" s="42"/>
    </row>
    <row r="56" spans="2:17" x14ac:dyDescent="0.3">
      <c r="B56" s="58" t="s">
        <v>56</v>
      </c>
      <c r="C56" s="42" t="s">
        <v>55</v>
      </c>
      <c r="D56" s="42"/>
      <c r="E56" s="42"/>
      <c r="F56" s="42"/>
      <c r="G56" s="42"/>
      <c r="H56" s="42"/>
      <c r="I56" s="42"/>
    </row>
    <row r="57" spans="2:17" x14ac:dyDescent="0.3">
      <c r="B57" s="58"/>
      <c r="C57" s="4" t="s">
        <v>6</v>
      </c>
      <c r="D57" s="4" t="s">
        <v>7</v>
      </c>
      <c r="E57" s="4" t="s">
        <v>5</v>
      </c>
      <c r="F57" s="4" t="s">
        <v>12</v>
      </c>
      <c r="G57" s="11" t="s">
        <v>26</v>
      </c>
      <c r="H57" s="11" t="s">
        <v>37</v>
      </c>
      <c r="I57" s="5" t="s">
        <v>38</v>
      </c>
      <c r="K57" s="2" t="s">
        <v>67</v>
      </c>
      <c r="L57" s="2" t="s">
        <v>68</v>
      </c>
    </row>
    <row r="58" spans="2:17" x14ac:dyDescent="0.3">
      <c r="B58" s="53" t="s">
        <v>16</v>
      </c>
      <c r="C58" s="54"/>
      <c r="D58" s="54"/>
      <c r="E58" s="54"/>
      <c r="F58" s="54"/>
      <c r="G58" s="54"/>
      <c r="H58" s="54"/>
      <c r="I58" s="55"/>
      <c r="K58" s="65" t="s">
        <v>16</v>
      </c>
      <c r="L58" s="66"/>
    </row>
    <row r="59" spans="2:17" x14ac:dyDescent="0.3">
      <c r="B59" s="4" t="s">
        <v>17</v>
      </c>
      <c r="C59" s="4">
        <v>2</v>
      </c>
      <c r="D59" s="4">
        <v>0.25</v>
      </c>
      <c r="E59" s="4">
        <v>0.75</v>
      </c>
      <c r="F59" s="4">
        <v>0.5</v>
      </c>
      <c r="G59" s="4">
        <v>0.5</v>
      </c>
      <c r="H59" s="4">
        <v>4</v>
      </c>
      <c r="I59" s="4">
        <v>3</v>
      </c>
      <c r="K59" s="14">
        <f>(C59^C$69)*(D59^D$69)*(E59^E$69)*(F59^F$69)*(G59^G$69)*(H59^H$69)*(I59^I$69)</f>
        <v>1.1344200299144913</v>
      </c>
      <c r="L59" s="14">
        <f>K59/K$63</f>
        <v>0.20157116746594209</v>
      </c>
    </row>
    <row r="60" spans="2:17" x14ac:dyDescent="0.3">
      <c r="B60" s="4" t="s">
        <v>18</v>
      </c>
      <c r="C60" s="4">
        <v>5</v>
      </c>
      <c r="D60" s="4">
        <v>0.5</v>
      </c>
      <c r="E60" s="4">
        <v>0.75</v>
      </c>
      <c r="F60" s="4">
        <v>0.75</v>
      </c>
      <c r="G60" s="4">
        <v>0.75</v>
      </c>
      <c r="H60" s="4">
        <v>4</v>
      </c>
      <c r="I60" s="4">
        <v>3</v>
      </c>
      <c r="K60" s="14">
        <f>(C60^C$69)*(D60^D$69)*(E60^E$69)*(F60^F$69)*(G60^G$69)*(H60^H$69)*(I60^I$69)</f>
        <v>1.6325319958541025</v>
      </c>
      <c r="L60" s="16">
        <f t="shared" ref="L60:L63" si="17">K60/K$63</f>
        <v>0.29007895810392226</v>
      </c>
    </row>
    <row r="61" spans="2:17" x14ac:dyDescent="0.3">
      <c r="B61" s="4" t="s">
        <v>19</v>
      </c>
      <c r="C61" s="4">
        <v>3</v>
      </c>
      <c r="D61" s="4">
        <v>0.5</v>
      </c>
      <c r="E61" s="4">
        <v>1</v>
      </c>
      <c r="F61" s="4">
        <v>0.75</v>
      </c>
      <c r="G61" s="4">
        <v>0.75</v>
      </c>
      <c r="H61" s="4">
        <v>4</v>
      </c>
      <c r="I61" s="4">
        <v>3</v>
      </c>
      <c r="K61" s="14">
        <f>(C61^C$69)*(D61^D$69)*(E61^E$69)*(F61^F$69)*(G61^G$69)*(H61^H$69)*(I61^I$69)</f>
        <v>1.5368523544529802</v>
      </c>
      <c r="L61" s="14">
        <f t="shared" si="17"/>
        <v>0.27307797389051708</v>
      </c>
    </row>
    <row r="62" spans="2:17" x14ac:dyDescent="0.3">
      <c r="B62" s="4" t="s">
        <v>20</v>
      </c>
      <c r="C62" s="4">
        <v>4</v>
      </c>
      <c r="D62" s="4">
        <v>0.25</v>
      </c>
      <c r="E62" s="4">
        <v>1</v>
      </c>
      <c r="F62" s="4">
        <v>0.5</v>
      </c>
      <c r="G62" s="4">
        <v>0.5</v>
      </c>
      <c r="H62" s="4">
        <v>4</v>
      </c>
      <c r="I62" s="4">
        <v>3</v>
      </c>
      <c r="K62" s="14">
        <f>(C62^C$69)*(D62^D$69)*(E62^E$69)*(F62^F$69)*(G62^G$69)*(H62^H$69)*(I62^I$69)</f>
        <v>1.3240839937749975</v>
      </c>
      <c r="L62" s="14">
        <f t="shared" si="17"/>
        <v>0.23527190053961866</v>
      </c>
    </row>
    <row r="63" spans="2:17" x14ac:dyDescent="0.3">
      <c r="B63" s="12"/>
      <c r="C63" s="15"/>
      <c r="D63" s="15"/>
      <c r="E63" s="15"/>
      <c r="F63" s="15"/>
      <c r="G63" s="15"/>
      <c r="H63" s="15"/>
      <c r="I63" s="13"/>
      <c r="K63" s="14">
        <f>SUM(K59:K62)</f>
        <v>5.627888373996571</v>
      </c>
      <c r="L63" s="4">
        <f t="shared" si="17"/>
        <v>1</v>
      </c>
    </row>
    <row r="64" spans="2:17" x14ac:dyDescent="0.3">
      <c r="B64" s="53" t="s">
        <v>51</v>
      </c>
      <c r="C64" s="54"/>
      <c r="D64" s="54"/>
      <c r="E64" s="54"/>
      <c r="F64" s="54"/>
      <c r="G64" s="54"/>
      <c r="H64" s="54"/>
      <c r="I64" s="55"/>
      <c r="K64" s="65" t="s">
        <v>51</v>
      </c>
      <c r="L64" s="66"/>
    </row>
    <row r="65" spans="2:12" x14ac:dyDescent="0.3">
      <c r="B65" s="4" t="s">
        <v>17</v>
      </c>
      <c r="C65" s="4">
        <v>5</v>
      </c>
      <c r="D65" s="4">
        <v>0.75</v>
      </c>
      <c r="E65" s="4">
        <v>0.25</v>
      </c>
      <c r="F65" s="4">
        <v>0.5</v>
      </c>
      <c r="G65" s="4">
        <v>0.75</v>
      </c>
      <c r="H65" s="4">
        <v>5</v>
      </c>
      <c r="I65" s="4">
        <v>4</v>
      </c>
      <c r="K65" s="14">
        <f>(C65^C$69)*(D65^D$69)*(E65^E$69)*(F65^F$69)*(G65^G$69)*(H65^H$69)*(I65^I$69)</f>
        <v>1.5965564963069785</v>
      </c>
      <c r="L65" s="14">
        <f>K65/K$69</f>
        <v>0.25610721412385029</v>
      </c>
    </row>
    <row r="66" spans="2:12" x14ac:dyDescent="0.3">
      <c r="B66" s="4" t="s">
        <v>18</v>
      </c>
      <c r="C66" s="4">
        <v>3</v>
      </c>
      <c r="D66" s="4">
        <v>0.75</v>
      </c>
      <c r="E66" s="4">
        <v>0.25</v>
      </c>
      <c r="F66" s="4">
        <v>0.75</v>
      </c>
      <c r="G66" s="4">
        <v>1</v>
      </c>
      <c r="H66" s="4">
        <v>5</v>
      </c>
      <c r="I66" s="4">
        <v>4</v>
      </c>
      <c r="K66" s="14">
        <f>(C66^C$69)*(D66^D$69)*(E66^E$69)*(F66^F$69)*(G66^G$69)*(H66^H$69)*(I66^I$69)</f>
        <v>1.5859290512830193</v>
      </c>
      <c r="L66" s="14">
        <f t="shared" ref="L66:L69" si="18">K66/K$69</f>
        <v>0.25440244179375343</v>
      </c>
    </row>
    <row r="67" spans="2:12" x14ac:dyDescent="0.3">
      <c r="B67" s="4" t="s">
        <v>19</v>
      </c>
      <c r="C67" s="4">
        <v>4</v>
      </c>
      <c r="D67" s="4">
        <v>1</v>
      </c>
      <c r="E67" s="4">
        <v>0.5</v>
      </c>
      <c r="F67" s="4">
        <v>0.75</v>
      </c>
      <c r="G67" s="4">
        <v>1</v>
      </c>
      <c r="H67" s="4">
        <v>5</v>
      </c>
      <c r="I67" s="4">
        <v>4</v>
      </c>
      <c r="K67" s="14">
        <f>(C67^C$69)*(D67^D$69)*(E67^E$69)*(F67^F$69)*(G67^G$69)*(H67^H$69)*(I67^I$69)</f>
        <v>1.8736818423148409</v>
      </c>
      <c r="L67" s="16">
        <f t="shared" si="18"/>
        <v>0.3005615134194608</v>
      </c>
    </row>
    <row r="68" spans="2:12" x14ac:dyDescent="0.3">
      <c r="B68" s="18" t="s">
        <v>20</v>
      </c>
      <c r="C68" s="18">
        <v>2</v>
      </c>
      <c r="D68" s="18">
        <v>0.5</v>
      </c>
      <c r="E68" s="18">
        <v>0.5</v>
      </c>
      <c r="F68" s="18">
        <v>0.5</v>
      </c>
      <c r="G68" s="18">
        <v>0.25</v>
      </c>
      <c r="H68" s="18">
        <v>5</v>
      </c>
      <c r="I68" s="18">
        <v>4</v>
      </c>
      <c r="K68" s="14">
        <f>(C68^C$69)*(D68^D$69)*(E68^E$69)*(F68^F$69)*(G68^G$69)*(H68^H$69)*(I68^I$69)</f>
        <v>1.1777706183189482</v>
      </c>
      <c r="L68" s="14">
        <f t="shared" si="18"/>
        <v>0.18892883066293531</v>
      </c>
    </row>
    <row r="69" spans="2:12" x14ac:dyDescent="0.3">
      <c r="B69" s="19" t="s">
        <v>66</v>
      </c>
      <c r="C69" s="20">
        <f>C54</f>
        <v>0.17857142857142858</v>
      </c>
      <c r="D69" s="20">
        <f t="shared" ref="D69:I69" si="19">D54</f>
        <v>0.14285714285714285</v>
      </c>
      <c r="E69" s="20">
        <f t="shared" si="19"/>
        <v>0.10714285714285714</v>
      </c>
      <c r="F69" s="20">
        <f t="shared" si="19"/>
        <v>0.10714285714285714</v>
      </c>
      <c r="G69" s="20">
        <f t="shared" si="19"/>
        <v>0.14285714285714285</v>
      </c>
      <c r="H69" s="20">
        <f t="shared" si="19"/>
        <v>0.17857142857142858</v>
      </c>
      <c r="I69" s="20">
        <f t="shared" si="19"/>
        <v>0.14285714285714285</v>
      </c>
      <c r="K69" s="21">
        <f>SUM(K65:K68)</f>
        <v>6.2339380082237881</v>
      </c>
      <c r="L69" s="4">
        <f t="shared" si="18"/>
        <v>1</v>
      </c>
    </row>
    <row r="70" spans="2:12" x14ac:dyDescent="0.3">
      <c r="B70" s="6"/>
      <c r="C70" s="6"/>
      <c r="D70" s="6"/>
      <c r="E70" s="6"/>
      <c r="F70" s="6"/>
      <c r="G70" s="6"/>
      <c r="H70" s="6"/>
      <c r="I70" s="6"/>
    </row>
  </sheetData>
  <mergeCells count="121">
    <mergeCell ref="K58:L58"/>
    <mergeCell ref="K64:L64"/>
    <mergeCell ref="B55:I55"/>
    <mergeCell ref="B56:B57"/>
    <mergeCell ref="C56:I56"/>
    <mergeCell ref="B58:I58"/>
    <mergeCell ref="B64:I64"/>
    <mergeCell ref="J35:J36"/>
    <mergeCell ref="B38:J38"/>
    <mergeCell ref="B43:J43"/>
    <mergeCell ref="B1:Q2"/>
    <mergeCell ref="B49:Q50"/>
    <mergeCell ref="B34:I34"/>
    <mergeCell ref="C35:I35"/>
    <mergeCell ref="B35:B37"/>
    <mergeCell ref="K32:L32"/>
    <mergeCell ref="B19:I19"/>
    <mergeCell ref="B20:B21"/>
    <mergeCell ref="C20:I20"/>
    <mergeCell ref="B22:I22"/>
    <mergeCell ref="B27:I27"/>
    <mergeCell ref="O22:P22"/>
    <mergeCell ref="O23:P23"/>
    <mergeCell ref="O28:P28"/>
    <mergeCell ref="O29:P29"/>
    <mergeCell ref="O20:Q20"/>
    <mergeCell ref="O26:Q26"/>
    <mergeCell ref="O16:P16"/>
    <mergeCell ref="O18:P18"/>
    <mergeCell ref="O21:P21"/>
    <mergeCell ref="K31:L31"/>
    <mergeCell ref="K15:L15"/>
    <mergeCell ref="K27:M27"/>
    <mergeCell ref="K28:L28"/>
    <mergeCell ref="AA28:AB28"/>
    <mergeCell ref="AA29:AB29"/>
    <mergeCell ref="AA30:AB30"/>
    <mergeCell ref="O13:Q13"/>
    <mergeCell ref="S13:U13"/>
    <mergeCell ref="W13:Y13"/>
    <mergeCell ref="AA13:AC13"/>
    <mergeCell ref="O30:P30"/>
    <mergeCell ref="S17:T17"/>
    <mergeCell ref="W17:X17"/>
    <mergeCell ref="AA17:AB17"/>
    <mergeCell ref="S22:T22"/>
    <mergeCell ref="S23:T23"/>
    <mergeCell ref="S28:T28"/>
    <mergeCell ref="S29:T29"/>
    <mergeCell ref="S30:T30"/>
    <mergeCell ref="W22:X22"/>
    <mergeCell ref="W23:X23"/>
    <mergeCell ref="W28:X28"/>
    <mergeCell ref="W29:X29"/>
    <mergeCell ref="W30:X30"/>
    <mergeCell ref="AA22:AB22"/>
    <mergeCell ref="AA23:AB23"/>
    <mergeCell ref="O17:P17"/>
    <mergeCell ref="S20:U20"/>
    <mergeCell ref="S26:U26"/>
    <mergeCell ref="W20:Y20"/>
    <mergeCell ref="W26:Y26"/>
    <mergeCell ref="AA24:AB24"/>
    <mergeCell ref="AA27:AB27"/>
    <mergeCell ref="AA26:AC26"/>
    <mergeCell ref="AA18:AB18"/>
    <mergeCell ref="AA21:AB21"/>
    <mergeCell ref="AA20:AC20"/>
    <mergeCell ref="S24:T24"/>
    <mergeCell ref="S27:T27"/>
    <mergeCell ref="S18:T18"/>
    <mergeCell ref="S21:T21"/>
    <mergeCell ref="AA14:AC14"/>
    <mergeCell ref="AA15:AB15"/>
    <mergeCell ref="AA16:AB16"/>
    <mergeCell ref="W24:X24"/>
    <mergeCell ref="W27:X27"/>
    <mergeCell ref="W18:X18"/>
    <mergeCell ref="W21:X21"/>
    <mergeCell ref="W14:Y14"/>
    <mergeCell ref="W15:X15"/>
    <mergeCell ref="W16:X16"/>
    <mergeCell ref="S14:U14"/>
    <mergeCell ref="S15:T15"/>
    <mergeCell ref="S16:T16"/>
    <mergeCell ref="O24:P24"/>
    <mergeCell ref="O27:P27"/>
    <mergeCell ref="B4:I4"/>
    <mergeCell ref="B7:I7"/>
    <mergeCell ref="K23:L23"/>
    <mergeCell ref="K24:L24"/>
    <mergeCell ref="K25:L25"/>
    <mergeCell ref="B5:B6"/>
    <mergeCell ref="L7:M7"/>
    <mergeCell ref="L8:M8"/>
    <mergeCell ref="L9:M9"/>
    <mergeCell ref="L11:M11"/>
    <mergeCell ref="C5:I5"/>
    <mergeCell ref="B12:I12"/>
    <mergeCell ref="K18:L18"/>
    <mergeCell ref="K21:L21"/>
    <mergeCell ref="K22:L22"/>
    <mergeCell ref="K20:M20"/>
    <mergeCell ref="O9:P9"/>
    <mergeCell ref="O15:P15"/>
    <mergeCell ref="O14:Q14"/>
    <mergeCell ref="O4:Q4"/>
    <mergeCell ref="O5:P5"/>
    <mergeCell ref="O6:P6"/>
    <mergeCell ref="O7:P7"/>
    <mergeCell ref="O8:P8"/>
    <mergeCell ref="K29:L29"/>
    <mergeCell ref="K30:L30"/>
    <mergeCell ref="L10:M10"/>
    <mergeCell ref="K4:M4"/>
    <mergeCell ref="K14:L14"/>
    <mergeCell ref="K16:L16"/>
    <mergeCell ref="K17:L17"/>
    <mergeCell ref="K13:M13"/>
    <mergeCell ref="L5:M5"/>
    <mergeCell ref="L6:M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42230-BFF7-4529-887D-EA4FD256387B}">
  <dimension ref="A1:X29"/>
  <sheetViews>
    <sheetView tabSelected="1" topLeftCell="A4" zoomScale="92" workbookViewId="0">
      <selection activeCell="C23" sqref="C23"/>
    </sheetView>
  </sheetViews>
  <sheetFormatPr defaultRowHeight="14.4" x14ac:dyDescent="0.3"/>
  <cols>
    <col min="2" max="2" width="12.88671875" customWidth="1"/>
    <col min="16" max="16" width="2.77734375" customWidth="1"/>
    <col min="17" max="17" width="8.88671875" customWidth="1"/>
    <col min="18" max="18" width="18.6640625" customWidth="1"/>
    <col min="19" max="20" width="17.5546875" customWidth="1"/>
    <col min="21" max="21" width="19.44140625" customWidth="1"/>
    <col min="22" max="22" width="15.77734375" customWidth="1"/>
    <col min="23" max="23" width="23.44140625" customWidth="1"/>
    <col min="24" max="24" width="14.88671875" customWidth="1"/>
  </cols>
  <sheetData>
    <row r="1" spans="2:24" x14ac:dyDescent="0.3">
      <c r="B1" s="60" t="s">
        <v>69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2:24" x14ac:dyDescent="0.3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5" spans="2:24" x14ac:dyDescent="0.3">
      <c r="B5" t="s">
        <v>62</v>
      </c>
      <c r="C5" t="s">
        <v>65</v>
      </c>
      <c r="D5" t="s">
        <v>65</v>
      </c>
      <c r="E5" t="s">
        <v>65</v>
      </c>
      <c r="F5" t="s">
        <v>65</v>
      </c>
      <c r="G5" t="s">
        <v>65</v>
      </c>
      <c r="H5" t="s">
        <v>119</v>
      </c>
      <c r="I5" t="s">
        <v>65</v>
      </c>
    </row>
    <row r="6" spans="2:24" x14ac:dyDescent="0.3">
      <c r="B6" t="s">
        <v>63</v>
      </c>
      <c r="C6">
        <v>5</v>
      </c>
      <c r="D6">
        <v>4</v>
      </c>
      <c r="E6">
        <v>3</v>
      </c>
      <c r="F6">
        <v>3</v>
      </c>
      <c r="G6">
        <v>4</v>
      </c>
      <c r="H6">
        <v>5</v>
      </c>
      <c r="I6">
        <v>4</v>
      </c>
      <c r="J6" s="17"/>
    </row>
    <row r="7" spans="2:24" x14ac:dyDescent="0.3">
      <c r="B7" s="42" t="s">
        <v>54</v>
      </c>
      <c r="C7" s="42"/>
      <c r="D7" s="42"/>
      <c r="E7" s="42"/>
      <c r="F7" s="42"/>
      <c r="G7" s="42"/>
      <c r="H7" s="42"/>
      <c r="I7" s="42"/>
      <c r="K7" s="42" t="s">
        <v>11</v>
      </c>
      <c r="L7" s="42"/>
      <c r="M7" s="42"/>
      <c r="Q7" s="42" t="s">
        <v>54</v>
      </c>
      <c r="R7" s="42"/>
      <c r="S7" s="42"/>
      <c r="T7" s="42"/>
      <c r="U7" s="42"/>
      <c r="V7" s="42"/>
      <c r="W7" s="42"/>
      <c r="X7" s="42"/>
    </row>
    <row r="8" spans="2:24" x14ac:dyDescent="0.3">
      <c r="B8" s="58" t="s">
        <v>56</v>
      </c>
      <c r="C8" s="42" t="s">
        <v>55</v>
      </c>
      <c r="D8" s="42"/>
      <c r="E8" s="42"/>
      <c r="F8" s="42"/>
      <c r="G8" s="42"/>
      <c r="H8" s="42"/>
      <c r="I8" s="42"/>
      <c r="K8" s="36" t="s">
        <v>6</v>
      </c>
      <c r="L8" s="44" t="s">
        <v>13</v>
      </c>
      <c r="M8" s="45"/>
      <c r="Q8" s="58" t="s">
        <v>56</v>
      </c>
      <c r="R8" s="42" t="s">
        <v>55</v>
      </c>
      <c r="S8" s="42"/>
      <c r="T8" s="42"/>
      <c r="U8" s="42"/>
      <c r="V8" s="42"/>
      <c r="W8" s="42"/>
      <c r="X8" s="42"/>
    </row>
    <row r="9" spans="2:24" x14ac:dyDescent="0.3">
      <c r="B9" s="58"/>
      <c r="C9" s="8" t="s">
        <v>6</v>
      </c>
      <c r="D9" s="8" t="s">
        <v>7</v>
      </c>
      <c r="E9" s="8" t="s">
        <v>5</v>
      </c>
      <c r="F9" s="8" t="s">
        <v>12</v>
      </c>
      <c r="G9" s="11" t="s">
        <v>26</v>
      </c>
      <c r="H9" s="11" t="s">
        <v>37</v>
      </c>
      <c r="I9" s="9" t="s">
        <v>38</v>
      </c>
      <c r="K9" s="36" t="s">
        <v>7</v>
      </c>
      <c r="L9" s="44" t="s">
        <v>34</v>
      </c>
      <c r="M9" s="45"/>
      <c r="Q9" s="58"/>
      <c r="R9" s="36" t="s">
        <v>6</v>
      </c>
      <c r="S9" s="36" t="s">
        <v>7</v>
      </c>
      <c r="T9" s="36" t="s">
        <v>5</v>
      </c>
      <c r="U9" s="36" t="s">
        <v>12</v>
      </c>
      <c r="V9" s="11" t="s">
        <v>26</v>
      </c>
      <c r="W9" s="11" t="s">
        <v>37</v>
      </c>
      <c r="X9" s="37" t="s">
        <v>38</v>
      </c>
    </row>
    <row r="10" spans="2:24" x14ac:dyDescent="0.3">
      <c r="B10" s="53" t="s">
        <v>16</v>
      </c>
      <c r="C10" s="54"/>
      <c r="D10" s="54"/>
      <c r="E10" s="54"/>
      <c r="F10" s="54"/>
      <c r="G10" s="54"/>
      <c r="H10" s="54"/>
      <c r="I10" s="55"/>
      <c r="K10" s="36" t="s">
        <v>5</v>
      </c>
      <c r="L10" s="44" t="s">
        <v>33</v>
      </c>
      <c r="M10" s="45"/>
      <c r="N10" s="25"/>
      <c r="Q10" s="53" t="s">
        <v>16</v>
      </c>
      <c r="R10" s="54"/>
      <c r="S10" s="54"/>
      <c r="T10" s="54"/>
      <c r="U10" s="54"/>
      <c r="V10" s="54"/>
      <c r="W10" s="54"/>
      <c r="X10" s="55"/>
    </row>
    <row r="11" spans="2:24" x14ac:dyDescent="0.3">
      <c r="B11" s="8" t="s">
        <v>17</v>
      </c>
      <c r="C11" s="8">
        <v>2</v>
      </c>
      <c r="D11" s="8">
        <v>0.25</v>
      </c>
      <c r="E11" s="8">
        <v>0.75</v>
      </c>
      <c r="F11" s="8">
        <v>0.5</v>
      </c>
      <c r="G11" s="8">
        <v>0.5</v>
      </c>
      <c r="H11" s="8">
        <v>4</v>
      </c>
      <c r="I11" s="8">
        <v>3</v>
      </c>
      <c r="K11" s="36" t="s">
        <v>12</v>
      </c>
      <c r="L11" s="44" t="s">
        <v>35</v>
      </c>
      <c r="M11" s="45"/>
      <c r="N11" s="6"/>
      <c r="Q11" s="36" t="s">
        <v>17</v>
      </c>
      <c r="R11" s="36" t="s">
        <v>120</v>
      </c>
      <c r="S11" s="36" t="s">
        <v>124</v>
      </c>
      <c r="T11" s="36" t="s">
        <v>125</v>
      </c>
      <c r="U11" s="36" t="s">
        <v>126</v>
      </c>
      <c r="V11" s="36" t="s">
        <v>127</v>
      </c>
      <c r="W11" s="36" t="s">
        <v>128</v>
      </c>
      <c r="X11" s="36" t="s">
        <v>129</v>
      </c>
    </row>
    <row r="12" spans="2:24" x14ac:dyDescent="0.3">
      <c r="B12" s="8" t="s">
        <v>18</v>
      </c>
      <c r="C12" s="8">
        <v>5</v>
      </c>
      <c r="D12" s="8">
        <v>0.5</v>
      </c>
      <c r="E12" s="8">
        <v>0.75</v>
      </c>
      <c r="F12" s="8">
        <v>0.75</v>
      </c>
      <c r="G12" s="8">
        <v>0.75</v>
      </c>
      <c r="H12" s="8">
        <v>4</v>
      </c>
      <c r="I12" s="8">
        <v>3</v>
      </c>
      <c r="K12" s="37" t="s">
        <v>26</v>
      </c>
      <c r="L12" s="44" t="s">
        <v>36</v>
      </c>
      <c r="M12" s="45"/>
      <c r="N12" s="6"/>
      <c r="Q12" s="36" t="s">
        <v>18</v>
      </c>
      <c r="R12" s="36" t="s">
        <v>121</v>
      </c>
      <c r="S12" s="36" t="s">
        <v>130</v>
      </c>
      <c r="T12" s="36" t="s">
        <v>131</v>
      </c>
      <c r="U12" s="36" t="s">
        <v>132</v>
      </c>
      <c r="V12" s="36" t="s">
        <v>133</v>
      </c>
      <c r="W12" s="36" t="s">
        <v>128</v>
      </c>
      <c r="X12" s="36" t="s">
        <v>129</v>
      </c>
    </row>
    <row r="13" spans="2:24" x14ac:dyDescent="0.3">
      <c r="B13" s="8" t="s">
        <v>19</v>
      </c>
      <c r="C13" s="8">
        <v>3</v>
      </c>
      <c r="D13" s="8">
        <v>0.5</v>
      </c>
      <c r="E13" s="8">
        <v>1</v>
      </c>
      <c r="F13" s="8">
        <v>0.75</v>
      </c>
      <c r="G13" s="8">
        <v>0.75</v>
      </c>
      <c r="H13" s="8">
        <v>4</v>
      </c>
      <c r="I13" s="8">
        <v>3</v>
      </c>
      <c r="K13" s="37" t="s">
        <v>37</v>
      </c>
      <c r="L13" s="44" t="s">
        <v>14</v>
      </c>
      <c r="M13" s="45"/>
      <c r="N13" s="6"/>
      <c r="Q13" s="36" t="s">
        <v>19</v>
      </c>
      <c r="R13" s="36" t="s">
        <v>122</v>
      </c>
      <c r="S13" s="36" t="s">
        <v>140</v>
      </c>
      <c r="T13" s="36" t="s">
        <v>138</v>
      </c>
      <c r="U13" s="36" t="s">
        <v>136</v>
      </c>
      <c r="V13" s="36" t="s">
        <v>134</v>
      </c>
      <c r="W13" s="36" t="s">
        <v>128</v>
      </c>
      <c r="X13" s="36" t="s">
        <v>129</v>
      </c>
    </row>
    <row r="14" spans="2:24" x14ac:dyDescent="0.3">
      <c r="B14" s="8" t="s">
        <v>20</v>
      </c>
      <c r="C14" s="8">
        <v>4</v>
      </c>
      <c r="D14" s="8">
        <v>0.25</v>
      </c>
      <c r="E14" s="8">
        <v>1</v>
      </c>
      <c r="F14" s="8">
        <v>0.5</v>
      </c>
      <c r="G14" s="8">
        <v>0.5</v>
      </c>
      <c r="H14" s="8">
        <v>4</v>
      </c>
      <c r="I14" s="8">
        <v>3</v>
      </c>
      <c r="K14" s="37" t="s">
        <v>38</v>
      </c>
      <c r="L14" s="44" t="s">
        <v>15</v>
      </c>
      <c r="M14" s="45"/>
      <c r="N14" s="6"/>
      <c r="Q14" s="36" t="s">
        <v>20</v>
      </c>
      <c r="R14" s="36" t="s">
        <v>123</v>
      </c>
      <c r="S14" s="36" t="s">
        <v>153</v>
      </c>
      <c r="T14" s="36" t="s">
        <v>139</v>
      </c>
      <c r="U14" s="36" t="s">
        <v>137</v>
      </c>
      <c r="V14" s="36" t="s">
        <v>135</v>
      </c>
      <c r="W14" s="36" t="s">
        <v>128</v>
      </c>
      <c r="X14" s="36" t="s">
        <v>129</v>
      </c>
    </row>
    <row r="16" spans="2:24" x14ac:dyDescent="0.3">
      <c r="B16" t="s">
        <v>70</v>
      </c>
      <c r="C16">
        <f>SQRT((C11^2)+(C12^2)+(C13^2)+(C14^2))</f>
        <v>7.3484692283495345</v>
      </c>
      <c r="D16">
        <f t="shared" ref="D16:I16" si="0">SQRT((D11^2)+(D12^2)+(D13^2)+(D14^2))</f>
        <v>0.79056941504209488</v>
      </c>
      <c r="E16">
        <f t="shared" si="0"/>
        <v>1.7677669529663689</v>
      </c>
      <c r="F16">
        <f t="shared" si="0"/>
        <v>1.2747548783981961</v>
      </c>
      <c r="G16">
        <f t="shared" si="0"/>
        <v>1.2747548783981961</v>
      </c>
      <c r="H16">
        <f t="shared" si="0"/>
        <v>8</v>
      </c>
      <c r="I16">
        <f t="shared" si="0"/>
        <v>6</v>
      </c>
      <c r="Q16" t="s">
        <v>70</v>
      </c>
      <c r="R16" s="69" t="s">
        <v>141</v>
      </c>
      <c r="S16" s="69" t="s">
        <v>142</v>
      </c>
      <c r="T16" s="69" t="s">
        <v>143</v>
      </c>
      <c r="U16" s="69" t="s">
        <v>144</v>
      </c>
      <c r="V16" s="69" t="s">
        <v>145</v>
      </c>
      <c r="W16" s="69" t="s">
        <v>146</v>
      </c>
      <c r="X16" s="69" t="s">
        <v>147</v>
      </c>
    </row>
    <row r="17" spans="1:24" x14ac:dyDescent="0.3">
      <c r="R17" s="61"/>
      <c r="S17" s="61"/>
      <c r="T17" s="61"/>
      <c r="U17" s="61"/>
      <c r="V17" s="61"/>
      <c r="W17" s="61"/>
      <c r="X17" s="61"/>
    </row>
    <row r="18" spans="1:24" x14ac:dyDescent="0.3">
      <c r="A18" s="6"/>
      <c r="B18" s="70" t="s">
        <v>71</v>
      </c>
      <c r="C18" s="6">
        <f>C11/C$16</f>
        <v>0.27216552697590868</v>
      </c>
      <c r="D18" s="6">
        <f t="shared" ref="D18:I18" si="1">D11/D$16</f>
        <v>0.31622776601683794</v>
      </c>
      <c r="E18" s="6">
        <f t="shared" si="1"/>
        <v>0.42426406871192851</v>
      </c>
      <c r="F18" s="6">
        <f t="shared" si="1"/>
        <v>0.39223227027636809</v>
      </c>
      <c r="G18" s="6">
        <f t="shared" si="1"/>
        <v>0.39223227027636809</v>
      </c>
      <c r="H18" s="6">
        <f t="shared" si="1"/>
        <v>0.5</v>
      </c>
      <c r="I18" s="6">
        <f t="shared" si="1"/>
        <v>0.5</v>
      </c>
      <c r="Q18" s="69" t="s">
        <v>148</v>
      </c>
      <c r="R18" s="41" t="s">
        <v>149</v>
      </c>
      <c r="S18" s="41" t="s">
        <v>154</v>
      </c>
      <c r="T18" s="41" t="s">
        <v>158</v>
      </c>
      <c r="U18" s="41" t="s">
        <v>162</v>
      </c>
      <c r="V18" s="41" t="s">
        <v>166</v>
      </c>
      <c r="W18" s="41" t="s">
        <v>170</v>
      </c>
      <c r="X18" s="41" t="s">
        <v>174</v>
      </c>
    </row>
    <row r="19" spans="1:24" x14ac:dyDescent="0.3">
      <c r="A19" s="6"/>
      <c r="B19" s="70"/>
      <c r="C19" s="6">
        <f t="shared" ref="C19:I21" si="2">C12/C$16</f>
        <v>0.6804138174397717</v>
      </c>
      <c r="D19" s="6">
        <f t="shared" si="2"/>
        <v>0.63245553203367588</v>
      </c>
      <c r="E19" s="6">
        <f t="shared" si="2"/>
        <v>0.42426406871192851</v>
      </c>
      <c r="F19" s="6">
        <f t="shared" si="2"/>
        <v>0.58834840541455213</v>
      </c>
      <c r="G19" s="6">
        <f t="shared" si="2"/>
        <v>0.58834840541455213</v>
      </c>
      <c r="H19" s="6">
        <f t="shared" si="2"/>
        <v>0.5</v>
      </c>
      <c r="I19" s="6">
        <f t="shared" si="2"/>
        <v>0.5</v>
      </c>
      <c r="Q19" s="61"/>
      <c r="R19" s="41" t="s">
        <v>150</v>
      </c>
      <c r="S19" s="41" t="s">
        <v>155</v>
      </c>
      <c r="T19" s="41" t="s">
        <v>159</v>
      </c>
      <c r="U19" s="41" t="s">
        <v>163</v>
      </c>
      <c r="V19" s="41" t="s">
        <v>167</v>
      </c>
      <c r="W19" s="41" t="s">
        <v>171</v>
      </c>
      <c r="X19" s="41" t="s">
        <v>175</v>
      </c>
    </row>
    <row r="20" spans="1:24" x14ac:dyDescent="0.3">
      <c r="B20" s="70"/>
      <c r="C20" s="6">
        <f t="shared" si="2"/>
        <v>0.40824829046386302</v>
      </c>
      <c r="D20" s="6">
        <f t="shared" si="2"/>
        <v>0.63245553203367588</v>
      </c>
      <c r="E20" s="6">
        <f t="shared" si="2"/>
        <v>0.56568542494923801</v>
      </c>
      <c r="F20" s="6">
        <f t="shared" si="2"/>
        <v>0.58834840541455213</v>
      </c>
      <c r="G20" s="6">
        <f t="shared" si="2"/>
        <v>0.58834840541455213</v>
      </c>
      <c r="H20" s="6">
        <f t="shared" si="2"/>
        <v>0.5</v>
      </c>
      <c r="I20" s="6">
        <f t="shared" si="2"/>
        <v>0.5</v>
      </c>
      <c r="Q20" s="61"/>
      <c r="R20" s="41" t="s">
        <v>152</v>
      </c>
      <c r="S20" s="41" t="s">
        <v>156</v>
      </c>
      <c r="T20" s="41" t="s">
        <v>160</v>
      </c>
      <c r="U20" s="41" t="s">
        <v>164</v>
      </c>
      <c r="V20" s="41" t="s">
        <v>168</v>
      </c>
      <c r="W20" s="41" t="s">
        <v>172</v>
      </c>
      <c r="X20" s="41" t="s">
        <v>176</v>
      </c>
    </row>
    <row r="21" spans="1:24" x14ac:dyDescent="0.3">
      <c r="B21" s="70"/>
      <c r="C21" s="6">
        <f t="shared" si="2"/>
        <v>0.54433105395181736</v>
      </c>
      <c r="D21" s="6">
        <f t="shared" si="2"/>
        <v>0.31622776601683794</v>
      </c>
      <c r="E21" s="6">
        <f t="shared" si="2"/>
        <v>0.56568542494923801</v>
      </c>
      <c r="F21" s="6">
        <f t="shared" si="2"/>
        <v>0.39223227027636809</v>
      </c>
      <c r="G21" s="6">
        <f t="shared" si="2"/>
        <v>0.39223227027636809</v>
      </c>
      <c r="H21" s="6">
        <f t="shared" si="2"/>
        <v>0.5</v>
      </c>
      <c r="I21" s="6">
        <f t="shared" si="2"/>
        <v>0.5</v>
      </c>
      <c r="Q21" s="61"/>
      <c r="R21" s="41" t="s">
        <v>151</v>
      </c>
      <c r="S21" s="41" t="s">
        <v>157</v>
      </c>
      <c r="T21" s="41" t="s">
        <v>161</v>
      </c>
      <c r="U21" s="41" t="s">
        <v>165</v>
      </c>
      <c r="V21" s="41" t="s">
        <v>169</v>
      </c>
      <c r="W21" s="41" t="s">
        <v>173</v>
      </c>
      <c r="X21" s="41" t="s">
        <v>177</v>
      </c>
    </row>
    <row r="22" spans="1:24" x14ac:dyDescent="0.3">
      <c r="K22" s="7" t="s">
        <v>75</v>
      </c>
      <c r="L22" s="7" t="s">
        <v>76</v>
      </c>
      <c r="N22" s="10" t="s">
        <v>77</v>
      </c>
      <c r="O22" s="10" t="s">
        <v>78</v>
      </c>
      <c r="R22" s="41"/>
      <c r="S22" s="41"/>
      <c r="T22" s="41"/>
      <c r="U22" s="41"/>
      <c r="V22" s="41"/>
      <c r="W22" s="41"/>
      <c r="X22" s="41"/>
    </row>
    <row r="23" spans="1:24" ht="16.2" customHeight="1" x14ac:dyDescent="0.3">
      <c r="B23" s="69" t="s">
        <v>72</v>
      </c>
      <c r="C23">
        <f>C18*C$6</f>
        <v>1.3608276348795434</v>
      </c>
      <c r="D23">
        <f t="shared" ref="D23:I23" si="3">D18*D$6</f>
        <v>1.2649110640673518</v>
      </c>
      <c r="E23">
        <f t="shared" si="3"/>
        <v>1.2727922061357855</v>
      </c>
      <c r="F23">
        <f t="shared" si="3"/>
        <v>1.1766968108291043</v>
      </c>
      <c r="G23">
        <f t="shared" si="3"/>
        <v>1.5689290811054724</v>
      </c>
      <c r="H23">
        <f t="shared" si="3"/>
        <v>2.5</v>
      </c>
      <c r="I23">
        <f t="shared" si="3"/>
        <v>2</v>
      </c>
      <c r="K23" s="8">
        <f>SQRT((C$28-C23)^2+(D$28-D23)^2+(E$28-E23)^2+(F$28-F23)^2+(G$28-G23)^2+(H$28-H23)^2+(I$28-I23)^2)</f>
        <v>2.6283464627413804</v>
      </c>
      <c r="L23" s="8">
        <f>SQRT((C23-C$29)^2+(D23-D$29)^2+(E23-E$29)^2+(F23-F$29)^2+(G23-G$29)^2+(H23-H$29)^2+(I23-I$29)^2)</f>
        <v>0</v>
      </c>
      <c r="N23" s="8">
        <f>L23/(L23+K23)</f>
        <v>0</v>
      </c>
      <c r="O23" s="8" t="s">
        <v>17</v>
      </c>
      <c r="R23" s="41" t="s">
        <v>178</v>
      </c>
      <c r="S23" s="41" t="s">
        <v>182</v>
      </c>
      <c r="T23" s="41" t="s">
        <v>186</v>
      </c>
      <c r="U23" s="41" t="s">
        <v>190</v>
      </c>
      <c r="V23" s="41" t="s">
        <v>194</v>
      </c>
      <c r="W23" s="41" t="s">
        <v>198</v>
      </c>
      <c r="X23" s="41" t="s">
        <v>202</v>
      </c>
    </row>
    <row r="24" spans="1:24" x14ac:dyDescent="0.3">
      <c r="B24" s="61"/>
      <c r="C24">
        <f t="shared" ref="C24:I26" si="4">C19*C$6</f>
        <v>3.4020690871988584</v>
      </c>
      <c r="D24">
        <f t="shared" si="4"/>
        <v>2.5298221281347035</v>
      </c>
      <c r="E24">
        <f t="shared" si="4"/>
        <v>1.2727922061357855</v>
      </c>
      <c r="F24">
        <f t="shared" si="4"/>
        <v>1.7650452162436565</v>
      </c>
      <c r="G24">
        <f t="shared" si="4"/>
        <v>2.3533936216582085</v>
      </c>
      <c r="H24">
        <f t="shared" si="4"/>
        <v>2.5</v>
      </c>
      <c r="I24">
        <f t="shared" si="4"/>
        <v>2</v>
      </c>
      <c r="K24" s="8">
        <f>SQRT((C$28-C24)^2+(D$28-D24)^2+(E$28-E24)^2+(F$28-F24)^2+(G$28-G24)^2+(H$28-H24)^2+(I$28-I24)^2)</f>
        <v>0.42426406871192857</v>
      </c>
      <c r="L24" s="8">
        <f t="shared" ref="L24:L26" si="5">SQRT((C24-C$29)^2+(D24-D$29)^2+(E24-E$29)^2+(F24-F$29)^2+(G24-G$29)^2+(H24-H$29)^2+(I24-I$29)^2)</f>
        <v>2.5938783950303312</v>
      </c>
      <c r="N24" s="26">
        <f t="shared" ref="N24:N26" si="6">L24/(L24+K24)</f>
        <v>0.85942874671798153</v>
      </c>
      <c r="O24" s="26" t="s">
        <v>18</v>
      </c>
      <c r="R24" s="41" t="s">
        <v>179</v>
      </c>
      <c r="S24" s="41" t="s">
        <v>183</v>
      </c>
      <c r="T24" s="41" t="s">
        <v>187</v>
      </c>
      <c r="U24" s="41" t="s">
        <v>191</v>
      </c>
      <c r="V24" s="41" t="s">
        <v>195</v>
      </c>
      <c r="W24" s="41" t="s">
        <v>199</v>
      </c>
      <c r="X24" s="41" t="s">
        <v>203</v>
      </c>
    </row>
    <row r="25" spans="1:24" x14ac:dyDescent="0.3">
      <c r="C25">
        <f t="shared" si="4"/>
        <v>2.0412414523193152</v>
      </c>
      <c r="D25">
        <f t="shared" si="4"/>
        <v>2.5298221281347035</v>
      </c>
      <c r="E25">
        <f t="shared" si="4"/>
        <v>1.697056274847714</v>
      </c>
      <c r="F25">
        <f t="shared" si="4"/>
        <v>1.7650452162436565</v>
      </c>
      <c r="G25">
        <f t="shared" si="4"/>
        <v>2.3533936216582085</v>
      </c>
      <c r="H25">
        <f t="shared" si="4"/>
        <v>2.5</v>
      </c>
      <c r="I25">
        <f t="shared" si="4"/>
        <v>2</v>
      </c>
      <c r="K25" s="8">
        <f t="shared" ref="K25:K26" si="7">SQRT((C$28-C25)^2+(D$28-D25)^2+(E$28-E25)^2+(F$28-F25)^2+(G$28-G25)^2+(H$28-H25)^2+(I$28-I25)^2)</f>
        <v>1.3608276348795432</v>
      </c>
      <c r="L25" s="8">
        <f t="shared" si="5"/>
        <v>1.7901121262371877</v>
      </c>
      <c r="N25" s="8">
        <f t="shared" si="6"/>
        <v>0.56812007272482756</v>
      </c>
      <c r="O25" s="8" t="s">
        <v>19</v>
      </c>
      <c r="R25" s="41" t="s">
        <v>180</v>
      </c>
      <c r="S25" s="41" t="s">
        <v>184</v>
      </c>
      <c r="T25" s="41" t="s">
        <v>188</v>
      </c>
      <c r="U25" s="41" t="s">
        <v>192</v>
      </c>
      <c r="V25" s="41" t="s">
        <v>196</v>
      </c>
      <c r="W25" s="41" t="s">
        <v>200</v>
      </c>
      <c r="X25" s="41" t="s">
        <v>204</v>
      </c>
    </row>
    <row r="26" spans="1:24" x14ac:dyDescent="0.3">
      <c r="C26">
        <f t="shared" si="4"/>
        <v>2.7216552697590868</v>
      </c>
      <c r="D26">
        <f t="shared" si="4"/>
        <v>1.2649110640673518</v>
      </c>
      <c r="E26">
        <f t="shared" si="4"/>
        <v>1.697056274847714</v>
      </c>
      <c r="F26">
        <f t="shared" si="4"/>
        <v>1.1766968108291043</v>
      </c>
      <c r="G26">
        <f t="shared" si="4"/>
        <v>1.5689290811054724</v>
      </c>
      <c r="H26">
        <f t="shared" si="4"/>
        <v>2.5</v>
      </c>
      <c r="I26">
        <f t="shared" si="4"/>
        <v>2</v>
      </c>
      <c r="K26" s="8">
        <f t="shared" si="7"/>
        <v>1.7391093768079755</v>
      </c>
      <c r="L26" s="8">
        <f t="shared" si="5"/>
        <v>1.4254304093332133</v>
      </c>
      <c r="N26" s="8">
        <f t="shared" si="6"/>
        <v>0.45043845413976297</v>
      </c>
      <c r="O26" s="8" t="s">
        <v>20</v>
      </c>
      <c r="R26" s="41" t="s">
        <v>181</v>
      </c>
      <c r="S26" s="41" t="s">
        <v>185</v>
      </c>
      <c r="T26" s="41" t="s">
        <v>189</v>
      </c>
      <c r="U26" s="41" t="s">
        <v>193</v>
      </c>
      <c r="V26" s="41" t="s">
        <v>197</v>
      </c>
      <c r="W26" s="41" t="s">
        <v>201</v>
      </c>
      <c r="X26" s="41" t="s">
        <v>205</v>
      </c>
    </row>
    <row r="28" spans="1:24" x14ac:dyDescent="0.3">
      <c r="B28" t="s">
        <v>73</v>
      </c>
      <c r="C28">
        <f>MAX(C23:C26)</f>
        <v>3.4020690871988584</v>
      </c>
      <c r="D28">
        <f t="shared" ref="D28:I28" si="8">MAX(D23:D26)</f>
        <v>2.5298221281347035</v>
      </c>
      <c r="E28">
        <f t="shared" si="8"/>
        <v>1.697056274847714</v>
      </c>
      <c r="F28">
        <f t="shared" si="8"/>
        <v>1.7650452162436565</v>
      </c>
      <c r="G28">
        <f t="shared" si="8"/>
        <v>2.3533936216582085</v>
      </c>
      <c r="H28">
        <f>MIN(H23:H26)</f>
        <v>2.5</v>
      </c>
      <c r="I28">
        <f t="shared" si="8"/>
        <v>2</v>
      </c>
      <c r="K28" t="s">
        <v>79</v>
      </c>
      <c r="R28" s="41" t="s">
        <v>206</v>
      </c>
      <c r="S28" s="41" t="s">
        <v>207</v>
      </c>
      <c r="T28" s="41" t="s">
        <v>208</v>
      </c>
      <c r="U28" s="41" t="s">
        <v>209</v>
      </c>
      <c r="V28" s="41" t="s">
        <v>210</v>
      </c>
      <c r="W28" s="41" t="s">
        <v>211</v>
      </c>
      <c r="X28" s="41" t="s">
        <v>212</v>
      </c>
    </row>
    <row r="29" spans="1:24" x14ac:dyDescent="0.3">
      <c r="B29" t="s">
        <v>74</v>
      </c>
      <c r="C29">
        <f>MIN(C23:C26)</f>
        <v>1.3608276348795434</v>
      </c>
      <c r="D29">
        <f t="shared" ref="D29:I29" si="9">MIN(D23:D26)</f>
        <v>1.2649110640673518</v>
      </c>
      <c r="E29">
        <f t="shared" si="9"/>
        <v>1.2727922061357855</v>
      </c>
      <c r="F29">
        <f t="shared" si="9"/>
        <v>1.1766968108291043</v>
      </c>
      <c r="G29">
        <f t="shared" si="9"/>
        <v>1.5689290811054724</v>
      </c>
      <c r="H29">
        <f>MAX(H23:H26)</f>
        <v>2.5</v>
      </c>
      <c r="I29">
        <f t="shared" si="9"/>
        <v>2</v>
      </c>
      <c r="R29" s="41" t="s">
        <v>213</v>
      </c>
      <c r="S29" s="41" t="s">
        <v>214</v>
      </c>
      <c r="T29" s="41" t="s">
        <v>215</v>
      </c>
      <c r="U29" s="41" t="s">
        <v>216</v>
      </c>
      <c r="V29" s="41" t="s">
        <v>217</v>
      </c>
      <c r="W29" s="41" t="s">
        <v>218</v>
      </c>
      <c r="X29" s="41" t="s">
        <v>219</v>
      </c>
    </row>
  </sheetData>
  <mergeCells count="27">
    <mergeCell ref="B23:B24"/>
    <mergeCell ref="B18:B21"/>
    <mergeCell ref="B1:Q2"/>
    <mergeCell ref="B7:I7"/>
    <mergeCell ref="B8:B9"/>
    <mergeCell ref="C8:I8"/>
    <mergeCell ref="B10:I10"/>
    <mergeCell ref="K7:M7"/>
    <mergeCell ref="L8:M8"/>
    <mergeCell ref="L9:M9"/>
    <mergeCell ref="L10:M10"/>
    <mergeCell ref="L11:M11"/>
    <mergeCell ref="L12:M12"/>
    <mergeCell ref="L13:M13"/>
    <mergeCell ref="L14:M14"/>
    <mergeCell ref="Q7:X7"/>
    <mergeCell ref="Q18:Q21"/>
    <mergeCell ref="Q8:Q9"/>
    <mergeCell ref="R8:X8"/>
    <mergeCell ref="Q10:X10"/>
    <mergeCell ref="R16:R17"/>
    <mergeCell ref="S16:S17"/>
    <mergeCell ref="T16:T17"/>
    <mergeCell ref="U16:U17"/>
    <mergeCell ref="V16:V17"/>
    <mergeCell ref="W16:W17"/>
    <mergeCell ref="X16:X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F9CAF-0C38-4A8F-B147-BB84829C6247}">
  <dimension ref="A1:Q175"/>
  <sheetViews>
    <sheetView workbookViewId="0">
      <selection activeCell="M166" sqref="M166"/>
    </sheetView>
  </sheetViews>
  <sheetFormatPr defaultRowHeight="14.4" x14ac:dyDescent="0.3"/>
  <cols>
    <col min="1" max="1" width="8.88671875" customWidth="1"/>
    <col min="2" max="2" width="11.33203125" customWidth="1"/>
  </cols>
  <sheetData>
    <row r="1" spans="2:17" x14ac:dyDescent="0.3">
      <c r="B1" s="60" t="s">
        <v>60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2:17" x14ac:dyDescent="0.3"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4" spans="2:17" x14ac:dyDescent="0.3">
      <c r="B4" s="42" t="s">
        <v>54</v>
      </c>
      <c r="C4" s="42"/>
      <c r="D4" s="42"/>
      <c r="E4" s="42"/>
      <c r="F4" s="42"/>
      <c r="G4" s="42"/>
      <c r="H4" s="42"/>
      <c r="I4" s="42"/>
      <c r="L4" s="58" t="s">
        <v>92</v>
      </c>
      <c r="M4" s="58"/>
      <c r="N4" s="58"/>
    </row>
    <row r="5" spans="2:17" x14ac:dyDescent="0.3">
      <c r="B5" s="58" t="s">
        <v>56</v>
      </c>
      <c r="C5" s="42" t="s">
        <v>55</v>
      </c>
      <c r="D5" s="42"/>
      <c r="E5" s="42"/>
      <c r="F5" s="42"/>
      <c r="G5" s="42"/>
      <c r="H5" s="42"/>
      <c r="I5" s="42"/>
      <c r="L5" s="22">
        <v>9</v>
      </c>
      <c r="M5" s="58" t="s">
        <v>87</v>
      </c>
      <c r="N5" s="58"/>
    </row>
    <row r="6" spans="2:17" x14ac:dyDescent="0.3">
      <c r="B6" s="58"/>
      <c r="C6" s="23" t="s">
        <v>13</v>
      </c>
      <c r="D6" s="23" t="s">
        <v>80</v>
      </c>
      <c r="E6" s="23" t="s">
        <v>81</v>
      </c>
      <c r="F6" s="23" t="s">
        <v>82</v>
      </c>
      <c r="G6" s="11" t="s">
        <v>83</v>
      </c>
      <c r="H6" s="11" t="s">
        <v>84</v>
      </c>
      <c r="I6" s="24" t="s">
        <v>85</v>
      </c>
      <c r="L6" s="22">
        <v>7</v>
      </c>
      <c r="M6" s="58" t="s">
        <v>88</v>
      </c>
      <c r="N6" s="58"/>
    </row>
    <row r="7" spans="2:17" x14ac:dyDescent="0.3">
      <c r="B7" s="53" t="s">
        <v>16</v>
      </c>
      <c r="C7" s="54"/>
      <c r="D7" s="54"/>
      <c r="E7" s="54"/>
      <c r="F7" s="54"/>
      <c r="G7" s="54"/>
      <c r="H7" s="54"/>
      <c r="I7" s="55"/>
      <c r="L7" s="22">
        <v>5</v>
      </c>
      <c r="M7" s="58" t="s">
        <v>89</v>
      </c>
      <c r="N7" s="58"/>
    </row>
    <row r="8" spans="2:17" x14ac:dyDescent="0.3">
      <c r="B8" s="23" t="s">
        <v>17</v>
      </c>
      <c r="C8" s="23">
        <v>2</v>
      </c>
      <c r="D8" s="23">
        <v>0.25</v>
      </c>
      <c r="E8" s="23">
        <v>0.75</v>
      </c>
      <c r="F8" s="23">
        <v>0.5</v>
      </c>
      <c r="G8" s="23">
        <v>0.5</v>
      </c>
      <c r="H8" s="23">
        <v>4</v>
      </c>
      <c r="I8" s="23">
        <v>3</v>
      </c>
      <c r="L8" s="22">
        <v>3</v>
      </c>
      <c r="M8" s="58" t="s">
        <v>90</v>
      </c>
      <c r="N8" s="58"/>
    </row>
    <row r="9" spans="2:17" x14ac:dyDescent="0.3">
      <c r="B9" s="23" t="s">
        <v>18</v>
      </c>
      <c r="C9" s="23">
        <v>5</v>
      </c>
      <c r="D9" s="23">
        <v>0.5</v>
      </c>
      <c r="E9" s="23">
        <v>0.75</v>
      </c>
      <c r="F9" s="23">
        <v>0.75</v>
      </c>
      <c r="G9" s="23">
        <v>0.75</v>
      </c>
      <c r="H9" s="23">
        <v>4</v>
      </c>
      <c r="I9" s="23">
        <v>3</v>
      </c>
      <c r="L9" s="22">
        <v>1</v>
      </c>
      <c r="M9" s="58" t="s">
        <v>91</v>
      </c>
      <c r="N9" s="58"/>
    </row>
    <row r="10" spans="2:17" x14ac:dyDescent="0.3">
      <c r="B10" s="23" t="s">
        <v>19</v>
      </c>
      <c r="C10" s="23">
        <v>3</v>
      </c>
      <c r="D10" s="23">
        <v>0.5</v>
      </c>
      <c r="E10" s="23">
        <v>1</v>
      </c>
      <c r="F10" s="23">
        <v>0.75</v>
      </c>
      <c r="G10" s="23">
        <v>0.75</v>
      </c>
      <c r="H10" s="23">
        <v>4</v>
      </c>
      <c r="I10" s="23">
        <v>3</v>
      </c>
    </row>
    <row r="11" spans="2:17" x14ac:dyDescent="0.3">
      <c r="B11" s="23" t="s">
        <v>20</v>
      </c>
      <c r="C11" s="23">
        <v>4</v>
      </c>
      <c r="D11" s="23">
        <v>0.25</v>
      </c>
      <c r="E11" s="23">
        <v>1</v>
      </c>
      <c r="F11" s="23">
        <v>0.5</v>
      </c>
      <c r="G11" s="23">
        <v>0.5</v>
      </c>
      <c r="H11" s="23">
        <v>4</v>
      </c>
      <c r="I11" s="23">
        <v>3</v>
      </c>
    </row>
    <row r="12" spans="2:17" x14ac:dyDescent="0.3">
      <c r="B12" s="29" t="s">
        <v>86</v>
      </c>
      <c r="C12" s="6" t="s">
        <v>65</v>
      </c>
      <c r="D12" t="s">
        <v>65</v>
      </c>
      <c r="E12" t="s">
        <v>65</v>
      </c>
      <c r="F12" t="s">
        <v>65</v>
      </c>
      <c r="G12" t="s">
        <v>65</v>
      </c>
      <c r="H12" t="s">
        <v>65</v>
      </c>
      <c r="I12" t="s">
        <v>65</v>
      </c>
    </row>
    <row r="14" spans="2:17" x14ac:dyDescent="0.3">
      <c r="B14" s="27" t="s">
        <v>93</v>
      </c>
      <c r="C14" s="27" t="s">
        <v>102</v>
      </c>
      <c r="D14" s="27" t="s">
        <v>101</v>
      </c>
      <c r="E14" s="27" t="s">
        <v>100</v>
      </c>
      <c r="F14" s="27" t="s">
        <v>99</v>
      </c>
      <c r="G14" s="11" t="s">
        <v>98</v>
      </c>
      <c r="H14" s="11" t="s">
        <v>97</v>
      </c>
      <c r="I14" s="28" t="s">
        <v>96</v>
      </c>
      <c r="L14" t="s">
        <v>94</v>
      </c>
      <c r="M14" t="s">
        <v>95</v>
      </c>
    </row>
    <row r="15" spans="2:17" x14ac:dyDescent="0.3">
      <c r="B15" s="27" t="s">
        <v>102</v>
      </c>
      <c r="C15" s="27">
        <f>5/5</f>
        <v>1</v>
      </c>
      <c r="D15" s="33">
        <f>1/5</f>
        <v>0.2</v>
      </c>
      <c r="E15" s="27">
        <f>1/5</f>
        <v>0.2</v>
      </c>
      <c r="F15" s="27">
        <f>1/3</f>
        <v>0.33333333333333331</v>
      </c>
      <c r="G15" s="27">
        <f>1/5</f>
        <v>0.2</v>
      </c>
      <c r="H15" s="27">
        <f>1/3</f>
        <v>0.33333333333333331</v>
      </c>
      <c r="I15" s="33">
        <f>1/5</f>
        <v>0.2</v>
      </c>
      <c r="L15">
        <v>2</v>
      </c>
      <c r="M15">
        <v>0</v>
      </c>
    </row>
    <row r="16" spans="2:17" x14ac:dyDescent="0.3">
      <c r="B16" s="27" t="s">
        <v>101</v>
      </c>
      <c r="C16" s="27">
        <f>5/1</f>
        <v>5</v>
      </c>
      <c r="D16" s="27">
        <v>1</v>
      </c>
      <c r="E16" s="27">
        <f>5/5</f>
        <v>1</v>
      </c>
      <c r="F16" s="27">
        <f>5/3</f>
        <v>1.6666666666666667</v>
      </c>
      <c r="G16" s="27">
        <f>5/5</f>
        <v>1</v>
      </c>
      <c r="H16" s="27">
        <f>5/3</f>
        <v>1.6666666666666667</v>
      </c>
      <c r="I16" s="27">
        <v>1</v>
      </c>
      <c r="L16">
        <v>3</v>
      </c>
      <c r="M16">
        <v>0.57999999999999996</v>
      </c>
    </row>
    <row r="17" spans="2:13" x14ac:dyDescent="0.3">
      <c r="B17" s="27" t="s">
        <v>100</v>
      </c>
      <c r="C17" s="27">
        <f>5/1</f>
        <v>5</v>
      </c>
      <c r="D17" s="27">
        <v>1</v>
      </c>
      <c r="E17" s="27">
        <v>1</v>
      </c>
      <c r="F17" s="27">
        <f>5/3</f>
        <v>1.6666666666666667</v>
      </c>
      <c r="G17" s="27">
        <f>5/5</f>
        <v>1</v>
      </c>
      <c r="H17" s="27">
        <f>5/3</f>
        <v>1.6666666666666667</v>
      </c>
      <c r="I17" s="27">
        <v>1</v>
      </c>
      <c r="L17">
        <v>4</v>
      </c>
      <c r="M17">
        <v>0.9</v>
      </c>
    </row>
    <row r="18" spans="2:13" x14ac:dyDescent="0.3">
      <c r="B18" s="27" t="s">
        <v>99</v>
      </c>
      <c r="C18" s="33">
        <f>3/1</f>
        <v>3</v>
      </c>
      <c r="D18" s="33">
        <f>3/5</f>
        <v>0.6</v>
      </c>
      <c r="E18" s="27">
        <f>3/5</f>
        <v>0.6</v>
      </c>
      <c r="F18" s="27">
        <v>1</v>
      </c>
      <c r="G18" s="27">
        <f>3/5</f>
        <v>0.6</v>
      </c>
      <c r="H18" s="27">
        <f>3/3</f>
        <v>1</v>
      </c>
      <c r="I18" s="33">
        <f>3/5</f>
        <v>0.6</v>
      </c>
      <c r="L18">
        <v>5</v>
      </c>
      <c r="M18">
        <v>1.1200000000000001</v>
      </c>
    </row>
    <row r="19" spans="2:13" x14ac:dyDescent="0.3">
      <c r="B19" s="11" t="s">
        <v>98</v>
      </c>
      <c r="C19" s="27">
        <f>5/1</f>
        <v>5</v>
      </c>
      <c r="D19" s="27">
        <f>5/5</f>
        <v>1</v>
      </c>
      <c r="E19" s="27">
        <f>5/5</f>
        <v>1</v>
      </c>
      <c r="F19" s="27">
        <f>5/3</f>
        <v>1.6666666666666667</v>
      </c>
      <c r="G19" s="27">
        <v>1</v>
      </c>
      <c r="H19" s="27">
        <f>5/3</f>
        <v>1.6666666666666667</v>
      </c>
      <c r="I19" s="27">
        <f>5/5</f>
        <v>1</v>
      </c>
      <c r="L19">
        <v>6</v>
      </c>
      <c r="M19">
        <v>1.24</v>
      </c>
    </row>
    <row r="20" spans="2:13" x14ac:dyDescent="0.3">
      <c r="B20" s="11" t="s">
        <v>97</v>
      </c>
      <c r="C20" s="33">
        <f>3/1</f>
        <v>3</v>
      </c>
      <c r="D20" s="27">
        <f>3/5</f>
        <v>0.6</v>
      </c>
      <c r="E20" s="27">
        <f>3/5</f>
        <v>0.6</v>
      </c>
      <c r="F20" s="27">
        <f>3/3</f>
        <v>1</v>
      </c>
      <c r="G20" s="27">
        <f>3/5</f>
        <v>0.6</v>
      </c>
      <c r="H20" s="27">
        <v>1</v>
      </c>
      <c r="I20" s="27">
        <f>3/5</f>
        <v>0.6</v>
      </c>
      <c r="L20">
        <v>7</v>
      </c>
      <c r="M20">
        <v>1.32</v>
      </c>
    </row>
    <row r="21" spans="2:13" x14ac:dyDescent="0.3">
      <c r="B21" s="28" t="s">
        <v>96</v>
      </c>
      <c r="C21" s="27">
        <f>5/1</f>
        <v>5</v>
      </c>
      <c r="D21" s="27">
        <f>5/5</f>
        <v>1</v>
      </c>
      <c r="E21" s="27">
        <f>5/5</f>
        <v>1</v>
      </c>
      <c r="F21" s="27">
        <f>5/3</f>
        <v>1.6666666666666667</v>
      </c>
      <c r="G21" s="27">
        <f>5/5</f>
        <v>1</v>
      </c>
      <c r="H21" s="27">
        <f>5/3</f>
        <v>1.6666666666666667</v>
      </c>
      <c r="I21" s="27">
        <f>5/5</f>
        <v>1</v>
      </c>
    </row>
    <row r="22" spans="2:13" x14ac:dyDescent="0.3">
      <c r="B22" t="s">
        <v>103</v>
      </c>
      <c r="C22">
        <f t="shared" ref="C22:I22" si="0">SUM(C15:C21)</f>
        <v>27</v>
      </c>
      <c r="D22">
        <f t="shared" si="0"/>
        <v>5.4</v>
      </c>
      <c r="E22">
        <f t="shared" si="0"/>
        <v>5.4</v>
      </c>
      <c r="F22">
        <f t="shared" si="0"/>
        <v>9</v>
      </c>
      <c r="G22">
        <f t="shared" si="0"/>
        <v>5.4</v>
      </c>
      <c r="H22">
        <f t="shared" si="0"/>
        <v>9</v>
      </c>
      <c r="I22">
        <f t="shared" si="0"/>
        <v>5.4</v>
      </c>
    </row>
    <row r="24" spans="2:13" x14ac:dyDescent="0.3">
      <c r="B24" s="61" t="s">
        <v>53</v>
      </c>
      <c r="C24" s="61"/>
      <c r="D24" s="61"/>
      <c r="E24" s="61"/>
      <c r="F24" s="61"/>
      <c r="G24" s="61"/>
      <c r="H24" s="61"/>
      <c r="I24" s="61"/>
    </row>
    <row r="25" spans="2:13" x14ac:dyDescent="0.3">
      <c r="J25" t="s">
        <v>104</v>
      </c>
      <c r="K25" t="s">
        <v>105</v>
      </c>
    </row>
    <row r="26" spans="2:13" x14ac:dyDescent="0.3">
      <c r="C26">
        <f>C15/C$22</f>
        <v>3.7037037037037035E-2</v>
      </c>
      <c r="D26">
        <f t="shared" ref="D26:I26" si="1">D15/D$22</f>
        <v>3.7037037037037035E-2</v>
      </c>
      <c r="E26">
        <f t="shared" si="1"/>
        <v>3.7037037037037035E-2</v>
      </c>
      <c r="F26">
        <f t="shared" si="1"/>
        <v>3.7037037037037035E-2</v>
      </c>
      <c r="G26">
        <f t="shared" si="1"/>
        <v>3.7037037037037035E-2</v>
      </c>
      <c r="H26">
        <f t="shared" si="1"/>
        <v>3.7037037037037035E-2</v>
      </c>
      <c r="I26">
        <f t="shared" si="1"/>
        <v>3.7037037037037035E-2</v>
      </c>
      <c r="J26">
        <f>SUM(C26:I26)</f>
        <v>0.25925925925925924</v>
      </c>
      <c r="K26">
        <f>J26/7</f>
        <v>3.7037037037037035E-2</v>
      </c>
      <c r="M26">
        <f>(C15*K$26)+(D15*K$27)+(E15*K$28)+(F15*K$29)+(G15*K$30)+(H15*K$31)+(I15*K$32)</f>
        <v>0.25925925925925924</v>
      </c>
    </row>
    <row r="27" spans="2:13" x14ac:dyDescent="0.3">
      <c r="C27">
        <f t="shared" ref="C27:I27" si="2">C16/C$22</f>
        <v>0.18518518518518517</v>
      </c>
      <c r="D27">
        <f t="shared" si="2"/>
        <v>0.18518518518518517</v>
      </c>
      <c r="E27">
        <f t="shared" si="2"/>
        <v>0.18518518518518517</v>
      </c>
      <c r="F27">
        <f t="shared" si="2"/>
        <v>0.1851851851851852</v>
      </c>
      <c r="G27">
        <f t="shared" si="2"/>
        <v>0.18518518518518517</v>
      </c>
      <c r="H27">
        <f t="shared" si="2"/>
        <v>0.1851851851851852</v>
      </c>
      <c r="I27">
        <f t="shared" si="2"/>
        <v>0.18518518518518517</v>
      </c>
      <c r="J27">
        <f t="shared" ref="J27:J32" si="3">SUM(C27:I27)</f>
        <v>1.2962962962962963</v>
      </c>
      <c r="K27">
        <f t="shared" ref="K27:K32" si="4">J27/7</f>
        <v>0.18518518518518517</v>
      </c>
      <c r="L27" s="34"/>
      <c r="M27">
        <f>(C16*K$26)+(D16*K$27)+(E16*K$28)+(F16*K$29)+(G16*K$30)+(H16*K$31)+(I16*K$32)</f>
        <v>1.2962962962962963</v>
      </c>
    </row>
    <row r="28" spans="2:13" x14ac:dyDescent="0.3">
      <c r="C28">
        <f t="shared" ref="C28:I28" si="5">C17/C$22</f>
        <v>0.18518518518518517</v>
      </c>
      <c r="D28">
        <f t="shared" si="5"/>
        <v>0.18518518518518517</v>
      </c>
      <c r="E28">
        <f t="shared" si="5"/>
        <v>0.18518518518518517</v>
      </c>
      <c r="F28">
        <f t="shared" si="5"/>
        <v>0.1851851851851852</v>
      </c>
      <c r="G28">
        <f t="shared" si="5"/>
        <v>0.18518518518518517</v>
      </c>
      <c r="H28">
        <f t="shared" si="5"/>
        <v>0.1851851851851852</v>
      </c>
      <c r="I28">
        <f t="shared" si="5"/>
        <v>0.18518518518518517</v>
      </c>
      <c r="J28">
        <f t="shared" si="3"/>
        <v>1.2962962962962963</v>
      </c>
      <c r="K28">
        <f t="shared" si="4"/>
        <v>0.18518518518518517</v>
      </c>
      <c r="L28" s="6"/>
      <c r="M28">
        <f t="shared" ref="M28:M32" si="6">(C17*K$26)+(D17*K$27)+(E17*K$28)+(F17*K$29)+(G17*K$30)+(H17*K$31)+(I17*K$32)</f>
        <v>1.2962962962962963</v>
      </c>
    </row>
    <row r="29" spans="2:13" x14ac:dyDescent="0.3">
      <c r="C29">
        <f t="shared" ref="C29:I29" si="7">C18/C$22</f>
        <v>0.1111111111111111</v>
      </c>
      <c r="D29">
        <f t="shared" si="7"/>
        <v>0.1111111111111111</v>
      </c>
      <c r="E29">
        <f t="shared" si="7"/>
        <v>0.1111111111111111</v>
      </c>
      <c r="F29">
        <f t="shared" si="7"/>
        <v>0.1111111111111111</v>
      </c>
      <c r="G29">
        <f t="shared" si="7"/>
        <v>0.1111111111111111</v>
      </c>
      <c r="H29">
        <f t="shared" si="7"/>
        <v>0.1111111111111111</v>
      </c>
      <c r="I29">
        <f t="shared" si="7"/>
        <v>0.1111111111111111</v>
      </c>
      <c r="J29">
        <f t="shared" si="3"/>
        <v>0.7777777777777779</v>
      </c>
      <c r="K29">
        <f t="shared" si="4"/>
        <v>0.11111111111111113</v>
      </c>
      <c r="L29" s="6"/>
      <c r="M29">
        <f t="shared" si="6"/>
        <v>0.7777777777777779</v>
      </c>
    </row>
    <row r="30" spans="2:13" x14ac:dyDescent="0.3">
      <c r="C30">
        <f t="shared" ref="C30:I30" si="8">C19/C$22</f>
        <v>0.18518518518518517</v>
      </c>
      <c r="D30">
        <f t="shared" si="8"/>
        <v>0.18518518518518517</v>
      </c>
      <c r="E30">
        <f t="shared" si="8"/>
        <v>0.18518518518518517</v>
      </c>
      <c r="F30">
        <f t="shared" si="8"/>
        <v>0.1851851851851852</v>
      </c>
      <c r="G30">
        <f t="shared" si="8"/>
        <v>0.18518518518518517</v>
      </c>
      <c r="H30">
        <f t="shared" si="8"/>
        <v>0.1851851851851852</v>
      </c>
      <c r="I30">
        <f t="shared" si="8"/>
        <v>0.18518518518518517</v>
      </c>
      <c r="J30">
        <f t="shared" si="3"/>
        <v>1.2962962962962963</v>
      </c>
      <c r="K30">
        <f t="shared" si="4"/>
        <v>0.18518518518518517</v>
      </c>
      <c r="L30" s="34"/>
      <c r="M30">
        <f t="shared" si="6"/>
        <v>1.2962962962962963</v>
      </c>
    </row>
    <row r="31" spans="2:13" x14ac:dyDescent="0.3">
      <c r="C31">
        <f t="shared" ref="C31:I31" si="9">C20/C$22</f>
        <v>0.1111111111111111</v>
      </c>
      <c r="D31">
        <f t="shared" si="9"/>
        <v>0.1111111111111111</v>
      </c>
      <c r="E31">
        <f t="shared" si="9"/>
        <v>0.1111111111111111</v>
      </c>
      <c r="F31">
        <f t="shared" si="9"/>
        <v>0.1111111111111111</v>
      </c>
      <c r="G31">
        <f t="shared" si="9"/>
        <v>0.1111111111111111</v>
      </c>
      <c r="H31">
        <f t="shared" si="9"/>
        <v>0.1111111111111111</v>
      </c>
      <c r="I31">
        <f t="shared" si="9"/>
        <v>0.1111111111111111</v>
      </c>
      <c r="J31">
        <f t="shared" si="3"/>
        <v>0.7777777777777779</v>
      </c>
      <c r="K31">
        <f t="shared" si="4"/>
        <v>0.11111111111111113</v>
      </c>
      <c r="L31" s="6"/>
      <c r="M31">
        <f t="shared" si="6"/>
        <v>0.7777777777777779</v>
      </c>
    </row>
    <row r="32" spans="2:13" x14ac:dyDescent="0.3">
      <c r="C32">
        <f t="shared" ref="C32:I32" si="10">C21/C$22</f>
        <v>0.18518518518518517</v>
      </c>
      <c r="D32">
        <f t="shared" si="10"/>
        <v>0.18518518518518517</v>
      </c>
      <c r="E32">
        <f t="shared" si="10"/>
        <v>0.18518518518518517</v>
      </c>
      <c r="F32">
        <f t="shared" si="10"/>
        <v>0.1851851851851852</v>
      </c>
      <c r="G32">
        <f t="shared" si="10"/>
        <v>0.18518518518518517</v>
      </c>
      <c r="H32">
        <f t="shared" si="10"/>
        <v>0.1851851851851852</v>
      </c>
      <c r="I32">
        <f t="shared" si="10"/>
        <v>0.18518518518518517</v>
      </c>
      <c r="J32">
        <f t="shared" si="3"/>
        <v>1.2962962962962963</v>
      </c>
      <c r="K32">
        <f t="shared" si="4"/>
        <v>0.18518518518518517</v>
      </c>
      <c r="L32" s="6"/>
      <c r="M32">
        <f t="shared" si="6"/>
        <v>1.2962962962962963</v>
      </c>
    </row>
    <row r="33" spans="1:16" x14ac:dyDescent="0.3">
      <c r="F33" s="35"/>
      <c r="L33" s="6"/>
    </row>
    <row r="34" spans="1:16" x14ac:dyDescent="0.3">
      <c r="L34" s="6"/>
      <c r="M34" t="s">
        <v>106</v>
      </c>
      <c r="N34">
        <f>((M26/K26)+(M27/K27)+(M28/K28)+(M29/K29)+(M30/K30)+(M31/K31)+(M32/K32))/7</f>
        <v>7</v>
      </c>
    </row>
    <row r="35" spans="1:16" x14ac:dyDescent="0.3">
      <c r="L35" s="6"/>
      <c r="M35" t="s">
        <v>107</v>
      </c>
      <c r="N35">
        <f>(N34-7)/(7-1)</f>
        <v>0</v>
      </c>
    </row>
    <row r="36" spans="1:16" x14ac:dyDescent="0.3">
      <c r="M36" t="s">
        <v>108</v>
      </c>
      <c r="N36">
        <v>1.32</v>
      </c>
    </row>
    <row r="37" spans="1:16" x14ac:dyDescent="0.3">
      <c r="M37" t="s">
        <v>109</v>
      </c>
      <c r="N37">
        <f>N35/N36</f>
        <v>0</v>
      </c>
      <c r="O37" t="s">
        <v>110</v>
      </c>
      <c r="P37" t="s">
        <v>109</v>
      </c>
    </row>
    <row r="39" spans="1:16" x14ac:dyDescent="0.3">
      <c r="C39">
        <v>2</v>
      </c>
      <c r="D39">
        <v>5</v>
      </c>
      <c r="E39">
        <v>3</v>
      </c>
      <c r="F39">
        <v>4</v>
      </c>
    </row>
    <row r="40" spans="1:16" x14ac:dyDescent="0.3">
      <c r="B40" s="30" t="s">
        <v>111</v>
      </c>
      <c r="C40" s="30" t="s">
        <v>17</v>
      </c>
      <c r="D40" s="30" t="s">
        <v>18</v>
      </c>
      <c r="E40" s="30" t="s">
        <v>19</v>
      </c>
      <c r="F40" s="30" t="s">
        <v>20</v>
      </c>
    </row>
    <row r="41" spans="1:16" x14ac:dyDescent="0.3">
      <c r="A41">
        <v>2</v>
      </c>
      <c r="B41" s="30" t="s">
        <v>17</v>
      </c>
      <c r="C41" s="30">
        <f>$A41/C$39</f>
        <v>1</v>
      </c>
      <c r="D41" s="30">
        <f t="shared" ref="D41:F44" si="11">$A41/D$39</f>
        <v>0.4</v>
      </c>
      <c r="E41" s="30">
        <f t="shared" si="11"/>
        <v>0.66666666666666663</v>
      </c>
      <c r="F41" s="30">
        <f t="shared" si="11"/>
        <v>0.5</v>
      </c>
    </row>
    <row r="42" spans="1:16" x14ac:dyDescent="0.3">
      <c r="A42">
        <v>5</v>
      </c>
      <c r="B42" s="30" t="s">
        <v>18</v>
      </c>
      <c r="C42" s="30">
        <f>$A42/C$39</f>
        <v>2.5</v>
      </c>
      <c r="D42" s="30">
        <f t="shared" si="11"/>
        <v>1</v>
      </c>
      <c r="E42" s="30">
        <f t="shared" si="11"/>
        <v>1.6666666666666667</v>
      </c>
      <c r="F42" s="30">
        <f t="shared" si="11"/>
        <v>1.25</v>
      </c>
    </row>
    <row r="43" spans="1:16" x14ac:dyDescent="0.3">
      <c r="A43">
        <v>3</v>
      </c>
      <c r="B43" s="30" t="s">
        <v>19</v>
      </c>
      <c r="C43" s="30">
        <f>$A43/C$39</f>
        <v>1.5</v>
      </c>
      <c r="D43" s="30">
        <f t="shared" si="11"/>
        <v>0.6</v>
      </c>
      <c r="E43" s="30">
        <f t="shared" si="11"/>
        <v>1</v>
      </c>
      <c r="F43" s="30">
        <f t="shared" si="11"/>
        <v>0.75</v>
      </c>
    </row>
    <row r="44" spans="1:16" x14ac:dyDescent="0.3">
      <c r="A44">
        <v>4</v>
      </c>
      <c r="B44" s="30" t="s">
        <v>20</v>
      </c>
      <c r="C44" s="30">
        <f>$A44/C$39</f>
        <v>2</v>
      </c>
      <c r="D44" s="30">
        <f t="shared" si="11"/>
        <v>0.8</v>
      </c>
      <c r="E44" s="30">
        <f t="shared" si="11"/>
        <v>1.3333333333333333</v>
      </c>
      <c r="F44" s="30">
        <f t="shared" si="11"/>
        <v>1</v>
      </c>
    </row>
    <row r="46" spans="1:16" x14ac:dyDescent="0.3">
      <c r="B46" t="s">
        <v>104</v>
      </c>
      <c r="C46">
        <f>SUM(C41:C44)</f>
        <v>7</v>
      </c>
      <c r="D46">
        <f t="shared" ref="D46:F46" si="12">SUM(D41:D44)</f>
        <v>2.8</v>
      </c>
      <c r="E46">
        <f t="shared" si="12"/>
        <v>4.666666666666667</v>
      </c>
      <c r="F46">
        <f t="shared" si="12"/>
        <v>3.5</v>
      </c>
    </row>
    <row r="48" spans="1:16" x14ac:dyDescent="0.3">
      <c r="C48">
        <f>C41/C$46</f>
        <v>0.14285714285714285</v>
      </c>
      <c r="D48">
        <f t="shared" ref="D48:F48" si="13">D41/D$46</f>
        <v>0.14285714285714288</v>
      </c>
      <c r="E48">
        <f t="shared" si="13"/>
        <v>0.14285714285714285</v>
      </c>
      <c r="F48">
        <f t="shared" si="13"/>
        <v>0.14285714285714285</v>
      </c>
      <c r="H48">
        <f>SUM(C48:F48)/4</f>
        <v>0.14285714285714285</v>
      </c>
    </row>
    <row r="49" spans="1:8" x14ac:dyDescent="0.3">
      <c r="C49">
        <f t="shared" ref="C49:F51" si="14">C42/C$46</f>
        <v>0.35714285714285715</v>
      </c>
      <c r="D49">
        <f t="shared" si="14"/>
        <v>0.35714285714285715</v>
      </c>
      <c r="E49">
        <f t="shared" si="14"/>
        <v>0.35714285714285715</v>
      </c>
      <c r="F49">
        <f t="shared" si="14"/>
        <v>0.35714285714285715</v>
      </c>
      <c r="H49">
        <f t="shared" ref="H49:H51" si="15">SUM(C49:F49)/4</f>
        <v>0.35714285714285715</v>
      </c>
    </row>
    <row r="50" spans="1:8" x14ac:dyDescent="0.3">
      <c r="C50">
        <f t="shared" si="14"/>
        <v>0.21428571428571427</v>
      </c>
      <c r="D50">
        <f t="shared" si="14"/>
        <v>0.2142857142857143</v>
      </c>
      <c r="E50">
        <f t="shared" si="14"/>
        <v>0.21428571428571427</v>
      </c>
      <c r="F50">
        <f t="shared" si="14"/>
        <v>0.21428571428571427</v>
      </c>
      <c r="H50">
        <f t="shared" si="15"/>
        <v>0.2142857142857143</v>
      </c>
    </row>
    <row r="51" spans="1:8" x14ac:dyDescent="0.3">
      <c r="C51">
        <f t="shared" si="14"/>
        <v>0.2857142857142857</v>
      </c>
      <c r="D51">
        <f t="shared" si="14"/>
        <v>0.28571428571428575</v>
      </c>
      <c r="E51">
        <f t="shared" si="14"/>
        <v>0.2857142857142857</v>
      </c>
      <c r="F51">
        <f t="shared" si="14"/>
        <v>0.2857142857142857</v>
      </c>
      <c r="H51">
        <f t="shared" si="15"/>
        <v>0.2857142857142857</v>
      </c>
    </row>
    <row r="53" spans="1:8" x14ac:dyDescent="0.3">
      <c r="B53" t="s">
        <v>112</v>
      </c>
      <c r="C53">
        <f>C39/MAX($C39:$F39)</f>
        <v>0.4</v>
      </c>
      <c r="D53">
        <f t="shared" ref="D53:F53" si="16">D39/MAX($C39:$F39)</f>
        <v>1</v>
      </c>
      <c r="E53">
        <f t="shared" si="16"/>
        <v>0.6</v>
      </c>
      <c r="F53">
        <f t="shared" si="16"/>
        <v>0.8</v>
      </c>
    </row>
    <row r="54" spans="1:8" x14ac:dyDescent="0.3">
      <c r="C54">
        <f>C53/SUM($C53:$F53)</f>
        <v>0.14285714285714288</v>
      </c>
      <c r="D54">
        <f t="shared" ref="D54:F54" si="17">D53/SUM($C53:$F53)</f>
        <v>0.35714285714285715</v>
      </c>
      <c r="E54">
        <f t="shared" si="17"/>
        <v>0.2142857142857143</v>
      </c>
      <c r="F54">
        <f t="shared" si="17"/>
        <v>0.28571428571428575</v>
      </c>
    </row>
    <row r="57" spans="1:8" x14ac:dyDescent="0.3">
      <c r="C57">
        <v>0.25</v>
      </c>
      <c r="D57">
        <v>0.5</v>
      </c>
      <c r="E57">
        <v>0.5</v>
      </c>
      <c r="F57">
        <v>0.25</v>
      </c>
    </row>
    <row r="58" spans="1:8" x14ac:dyDescent="0.3">
      <c r="B58" s="30" t="s">
        <v>113</v>
      </c>
      <c r="C58" s="30" t="s">
        <v>17</v>
      </c>
      <c r="D58" s="30" t="s">
        <v>18</v>
      </c>
      <c r="E58" s="30" t="s">
        <v>19</v>
      </c>
      <c r="F58" s="30" t="s">
        <v>20</v>
      </c>
    </row>
    <row r="59" spans="1:8" x14ac:dyDescent="0.3">
      <c r="A59">
        <v>0.25</v>
      </c>
      <c r="B59" s="30" t="s">
        <v>17</v>
      </c>
      <c r="C59" s="30">
        <f>$A59/C$57</f>
        <v>1</v>
      </c>
      <c r="D59" s="30">
        <f t="shared" ref="D59:F62" si="18">$A59/D$57</f>
        <v>0.5</v>
      </c>
      <c r="E59" s="30">
        <f t="shared" si="18"/>
        <v>0.5</v>
      </c>
      <c r="F59" s="30">
        <f t="shared" si="18"/>
        <v>1</v>
      </c>
    </row>
    <row r="60" spans="1:8" x14ac:dyDescent="0.3">
      <c r="A60">
        <v>0.5</v>
      </c>
      <c r="B60" s="30" t="s">
        <v>18</v>
      </c>
      <c r="C60" s="30">
        <f t="shared" ref="C60:C62" si="19">$A60/C$57</f>
        <v>2</v>
      </c>
      <c r="D60" s="30">
        <f t="shared" si="18"/>
        <v>1</v>
      </c>
      <c r="E60" s="30">
        <f t="shared" si="18"/>
        <v>1</v>
      </c>
      <c r="F60" s="30">
        <f t="shared" si="18"/>
        <v>2</v>
      </c>
    </row>
    <row r="61" spans="1:8" x14ac:dyDescent="0.3">
      <c r="A61">
        <v>0.5</v>
      </c>
      <c r="B61" s="30" t="s">
        <v>19</v>
      </c>
      <c r="C61" s="30">
        <f t="shared" si="19"/>
        <v>2</v>
      </c>
      <c r="D61" s="30">
        <f t="shared" si="18"/>
        <v>1</v>
      </c>
      <c r="E61" s="30">
        <f t="shared" si="18"/>
        <v>1</v>
      </c>
      <c r="F61" s="30">
        <f t="shared" si="18"/>
        <v>2</v>
      </c>
    </row>
    <row r="62" spans="1:8" x14ac:dyDescent="0.3">
      <c r="A62">
        <v>0.25</v>
      </c>
      <c r="B62" s="30" t="s">
        <v>20</v>
      </c>
      <c r="C62" s="30">
        <f t="shared" si="19"/>
        <v>1</v>
      </c>
      <c r="D62" s="30">
        <f t="shared" si="18"/>
        <v>0.5</v>
      </c>
      <c r="E62" s="30">
        <f t="shared" si="18"/>
        <v>0.5</v>
      </c>
      <c r="F62" s="30">
        <f t="shared" si="18"/>
        <v>1</v>
      </c>
    </row>
    <row r="64" spans="1:8" x14ac:dyDescent="0.3">
      <c r="B64" t="s">
        <v>104</v>
      </c>
      <c r="C64">
        <f>SUM(C59:C62)</f>
        <v>6</v>
      </c>
      <c r="D64">
        <f t="shared" ref="D64:F64" si="20">SUM(D59:D62)</f>
        <v>3</v>
      </c>
      <c r="E64">
        <f t="shared" si="20"/>
        <v>3</v>
      </c>
      <c r="F64">
        <f t="shared" si="20"/>
        <v>6</v>
      </c>
    </row>
    <row r="66" spans="1:8" x14ac:dyDescent="0.3">
      <c r="C66">
        <f>C59/C$64</f>
        <v>0.16666666666666666</v>
      </c>
      <c r="D66">
        <f t="shared" ref="D66:F66" si="21">D59/D$64</f>
        <v>0.16666666666666666</v>
      </c>
      <c r="E66">
        <f t="shared" si="21"/>
        <v>0.16666666666666666</v>
      </c>
      <c r="F66">
        <f t="shared" si="21"/>
        <v>0.16666666666666666</v>
      </c>
      <c r="H66">
        <f>SUM(C66:F66)/4</f>
        <v>0.16666666666666666</v>
      </c>
    </row>
    <row r="67" spans="1:8" x14ac:dyDescent="0.3">
      <c r="C67">
        <f t="shared" ref="C67:F67" si="22">C60/C$64</f>
        <v>0.33333333333333331</v>
      </c>
      <c r="D67">
        <f t="shared" si="22"/>
        <v>0.33333333333333331</v>
      </c>
      <c r="E67">
        <f t="shared" si="22"/>
        <v>0.33333333333333331</v>
      </c>
      <c r="F67">
        <f t="shared" si="22"/>
        <v>0.33333333333333331</v>
      </c>
      <c r="H67">
        <f t="shared" ref="H67:H69" si="23">SUM(C67:F67)/4</f>
        <v>0.33333333333333331</v>
      </c>
    </row>
    <row r="68" spans="1:8" x14ac:dyDescent="0.3">
      <c r="C68">
        <f t="shared" ref="C68:F68" si="24">C61/C$64</f>
        <v>0.33333333333333331</v>
      </c>
      <c r="D68">
        <f t="shared" si="24"/>
        <v>0.33333333333333331</v>
      </c>
      <c r="E68">
        <f t="shared" si="24"/>
        <v>0.33333333333333331</v>
      </c>
      <c r="F68">
        <f t="shared" si="24"/>
        <v>0.33333333333333331</v>
      </c>
      <c r="H68">
        <f t="shared" si="23"/>
        <v>0.33333333333333331</v>
      </c>
    </row>
    <row r="69" spans="1:8" x14ac:dyDescent="0.3">
      <c r="C69">
        <f t="shared" ref="C69:F69" si="25">C62/C$64</f>
        <v>0.16666666666666666</v>
      </c>
      <c r="D69">
        <f t="shared" si="25"/>
        <v>0.16666666666666666</v>
      </c>
      <c r="E69">
        <f t="shared" si="25"/>
        <v>0.16666666666666666</v>
      </c>
      <c r="F69">
        <f t="shared" si="25"/>
        <v>0.16666666666666666</v>
      </c>
      <c r="H69">
        <f t="shared" si="23"/>
        <v>0.16666666666666666</v>
      </c>
    </row>
    <row r="71" spans="1:8" x14ac:dyDescent="0.3">
      <c r="B71" t="s">
        <v>112</v>
      </c>
      <c r="C71">
        <f>C57/MAX($C57:$F57)</f>
        <v>0.5</v>
      </c>
      <c r="D71">
        <f t="shared" ref="D71:F71" si="26">D57/MAX($C57:$F57)</f>
        <v>1</v>
      </c>
      <c r="E71">
        <f t="shared" si="26"/>
        <v>1</v>
      </c>
      <c r="F71">
        <f t="shared" si="26"/>
        <v>0.5</v>
      </c>
    </row>
    <row r="72" spans="1:8" x14ac:dyDescent="0.3">
      <c r="C72">
        <f>C71/SUM($C71:$F71)</f>
        <v>0.16666666666666666</v>
      </c>
      <c r="D72">
        <f t="shared" ref="D72:F72" si="27">D71/SUM($C71:$F71)</f>
        <v>0.33333333333333331</v>
      </c>
      <c r="E72">
        <f t="shared" si="27"/>
        <v>0.33333333333333331</v>
      </c>
      <c r="F72">
        <f t="shared" si="27"/>
        <v>0.16666666666666666</v>
      </c>
    </row>
    <row r="75" spans="1:8" x14ac:dyDescent="0.3">
      <c r="C75">
        <v>0.75</v>
      </c>
      <c r="D75">
        <v>0.75</v>
      </c>
      <c r="E75">
        <v>1</v>
      </c>
      <c r="F75">
        <v>1</v>
      </c>
    </row>
    <row r="76" spans="1:8" x14ac:dyDescent="0.3">
      <c r="B76" s="30" t="s">
        <v>33</v>
      </c>
      <c r="C76" s="30" t="s">
        <v>17</v>
      </c>
      <c r="D76" s="30" t="s">
        <v>18</v>
      </c>
      <c r="E76" s="30" t="s">
        <v>19</v>
      </c>
      <c r="F76" s="30" t="s">
        <v>20</v>
      </c>
    </row>
    <row r="77" spans="1:8" x14ac:dyDescent="0.3">
      <c r="A77" s="38">
        <v>0.75</v>
      </c>
      <c r="B77" s="31" t="s">
        <v>17</v>
      </c>
      <c r="C77" s="30">
        <f>$A77/C$75</f>
        <v>1</v>
      </c>
      <c r="D77" s="30">
        <f t="shared" ref="D77:F77" si="28">$A77/D$75</f>
        <v>1</v>
      </c>
      <c r="E77" s="30">
        <f t="shared" si="28"/>
        <v>0.75</v>
      </c>
      <c r="F77" s="30">
        <f t="shared" si="28"/>
        <v>0.75</v>
      </c>
    </row>
    <row r="78" spans="1:8" x14ac:dyDescent="0.3">
      <c r="A78" s="38">
        <v>0.75</v>
      </c>
      <c r="B78" s="31" t="s">
        <v>18</v>
      </c>
      <c r="C78" s="30">
        <f t="shared" ref="C78:F80" si="29">$A78/C$75</f>
        <v>1</v>
      </c>
      <c r="D78" s="30">
        <f t="shared" si="29"/>
        <v>1</v>
      </c>
      <c r="E78" s="30">
        <f t="shared" si="29"/>
        <v>0.75</v>
      </c>
      <c r="F78" s="30">
        <f t="shared" si="29"/>
        <v>0.75</v>
      </c>
    </row>
    <row r="79" spans="1:8" x14ac:dyDescent="0.3">
      <c r="A79" s="38">
        <v>1</v>
      </c>
      <c r="B79" s="31" t="s">
        <v>19</v>
      </c>
      <c r="C79" s="30">
        <f t="shared" si="29"/>
        <v>1.3333333333333333</v>
      </c>
      <c r="D79" s="30">
        <f t="shared" si="29"/>
        <v>1.3333333333333333</v>
      </c>
      <c r="E79" s="30">
        <f t="shared" si="29"/>
        <v>1</v>
      </c>
      <c r="F79" s="30">
        <f t="shared" si="29"/>
        <v>1</v>
      </c>
    </row>
    <row r="80" spans="1:8" x14ac:dyDescent="0.3">
      <c r="A80" s="38">
        <v>1</v>
      </c>
      <c r="B80" s="31" t="s">
        <v>20</v>
      </c>
      <c r="C80" s="30">
        <f t="shared" si="29"/>
        <v>1.3333333333333333</v>
      </c>
      <c r="D80" s="30">
        <f t="shared" si="29"/>
        <v>1.3333333333333333</v>
      </c>
      <c r="E80" s="30">
        <f t="shared" si="29"/>
        <v>1</v>
      </c>
      <c r="F80" s="30">
        <f t="shared" si="29"/>
        <v>1</v>
      </c>
    </row>
    <row r="82" spans="1:8" x14ac:dyDescent="0.3">
      <c r="B82" t="s">
        <v>104</v>
      </c>
      <c r="C82">
        <f>SUM(C77:C80)</f>
        <v>4.6666666666666661</v>
      </c>
      <c r="D82">
        <f t="shared" ref="D82:F82" si="30">SUM(D77:D80)</f>
        <v>4.6666666666666661</v>
      </c>
      <c r="E82">
        <f t="shared" si="30"/>
        <v>3.5</v>
      </c>
      <c r="F82">
        <f t="shared" si="30"/>
        <v>3.5</v>
      </c>
    </row>
    <row r="84" spans="1:8" x14ac:dyDescent="0.3">
      <c r="C84">
        <f>C77/C$82</f>
        <v>0.2142857142857143</v>
      </c>
      <c r="D84">
        <f t="shared" ref="D84:F84" si="31">D77/D$82</f>
        <v>0.2142857142857143</v>
      </c>
      <c r="E84">
        <f t="shared" si="31"/>
        <v>0.21428571428571427</v>
      </c>
      <c r="F84">
        <f t="shared" si="31"/>
        <v>0.21428571428571427</v>
      </c>
      <c r="H84">
        <f>AVERAGE(C84:F84)</f>
        <v>0.2142857142857143</v>
      </c>
    </row>
    <row r="85" spans="1:8" x14ac:dyDescent="0.3">
      <c r="C85">
        <f t="shared" ref="C85:F85" si="32">C78/C$82</f>
        <v>0.2142857142857143</v>
      </c>
      <c r="D85">
        <f t="shared" si="32"/>
        <v>0.2142857142857143</v>
      </c>
      <c r="E85">
        <f t="shared" si="32"/>
        <v>0.21428571428571427</v>
      </c>
      <c r="F85">
        <f t="shared" si="32"/>
        <v>0.21428571428571427</v>
      </c>
      <c r="H85">
        <f t="shared" ref="H85:H87" si="33">AVERAGE(C85:F85)</f>
        <v>0.2142857142857143</v>
      </c>
    </row>
    <row r="86" spans="1:8" x14ac:dyDescent="0.3">
      <c r="C86">
        <f t="shared" ref="C86:F86" si="34">C79/C$82</f>
        <v>0.28571428571428575</v>
      </c>
      <c r="D86">
        <f t="shared" si="34"/>
        <v>0.28571428571428575</v>
      </c>
      <c r="E86">
        <f t="shared" si="34"/>
        <v>0.2857142857142857</v>
      </c>
      <c r="F86">
        <f t="shared" si="34"/>
        <v>0.2857142857142857</v>
      </c>
      <c r="H86">
        <f t="shared" si="33"/>
        <v>0.2857142857142857</v>
      </c>
    </row>
    <row r="87" spans="1:8" x14ac:dyDescent="0.3">
      <c r="C87">
        <f t="shared" ref="C87:F87" si="35">C80/C$82</f>
        <v>0.28571428571428575</v>
      </c>
      <c r="D87">
        <f t="shared" si="35"/>
        <v>0.28571428571428575</v>
      </c>
      <c r="E87">
        <f t="shared" si="35"/>
        <v>0.2857142857142857</v>
      </c>
      <c r="F87">
        <f t="shared" si="35"/>
        <v>0.2857142857142857</v>
      </c>
      <c r="H87">
        <f t="shared" si="33"/>
        <v>0.2857142857142857</v>
      </c>
    </row>
    <row r="89" spans="1:8" x14ac:dyDescent="0.3">
      <c r="B89" t="s">
        <v>112</v>
      </c>
      <c r="C89">
        <f>C75/SUM($C75:$F75)</f>
        <v>0.21428571428571427</v>
      </c>
      <c r="D89">
        <f t="shared" ref="D89:F89" si="36">D75/SUM($C75:$F75)</f>
        <v>0.21428571428571427</v>
      </c>
      <c r="E89">
        <f t="shared" si="36"/>
        <v>0.2857142857142857</v>
      </c>
      <c r="F89">
        <f t="shared" si="36"/>
        <v>0.2857142857142857</v>
      </c>
    </row>
    <row r="90" spans="1:8" x14ac:dyDescent="0.3">
      <c r="C90">
        <f>C89/SUM($C89:$F89)</f>
        <v>0.2142857142857143</v>
      </c>
      <c r="D90">
        <f t="shared" ref="D90:F90" si="37">D89/SUM($C89:$F89)</f>
        <v>0.2142857142857143</v>
      </c>
      <c r="E90">
        <f t="shared" si="37"/>
        <v>0.28571428571428575</v>
      </c>
      <c r="F90">
        <f t="shared" si="37"/>
        <v>0.28571428571428575</v>
      </c>
    </row>
    <row r="93" spans="1:8" x14ac:dyDescent="0.3">
      <c r="C93">
        <v>0.5</v>
      </c>
      <c r="D93">
        <v>0.75</v>
      </c>
      <c r="E93">
        <v>0.75</v>
      </c>
      <c r="F93">
        <v>0.5</v>
      </c>
    </row>
    <row r="94" spans="1:8" x14ac:dyDescent="0.3">
      <c r="B94" s="30" t="s">
        <v>35</v>
      </c>
      <c r="C94" s="30" t="s">
        <v>17</v>
      </c>
      <c r="D94" s="30" t="s">
        <v>18</v>
      </c>
      <c r="E94" s="30" t="s">
        <v>19</v>
      </c>
      <c r="F94" s="30" t="s">
        <v>20</v>
      </c>
    </row>
    <row r="95" spans="1:8" x14ac:dyDescent="0.3">
      <c r="A95" s="6">
        <v>0.5</v>
      </c>
      <c r="B95" s="30" t="s">
        <v>17</v>
      </c>
      <c r="C95" s="30">
        <f>$A95/C$93</f>
        <v>1</v>
      </c>
      <c r="D95" s="30">
        <f t="shared" ref="D95:F98" si="38">$A95/D$93</f>
        <v>0.66666666666666663</v>
      </c>
      <c r="E95" s="30">
        <f t="shared" si="38"/>
        <v>0.66666666666666663</v>
      </c>
      <c r="F95" s="30">
        <f t="shared" si="38"/>
        <v>1</v>
      </c>
    </row>
    <row r="96" spans="1:8" x14ac:dyDescent="0.3">
      <c r="A96" s="6">
        <v>0.75</v>
      </c>
      <c r="B96" s="30" t="s">
        <v>18</v>
      </c>
      <c r="C96" s="30">
        <f t="shared" ref="C96:C98" si="39">$A96/C$93</f>
        <v>1.5</v>
      </c>
      <c r="D96" s="30">
        <f t="shared" si="38"/>
        <v>1</v>
      </c>
      <c r="E96" s="30">
        <f t="shared" si="38"/>
        <v>1</v>
      </c>
      <c r="F96" s="30">
        <f t="shared" si="38"/>
        <v>1.5</v>
      </c>
    </row>
    <row r="97" spans="1:8" x14ac:dyDescent="0.3">
      <c r="A97" s="6">
        <v>0.75</v>
      </c>
      <c r="B97" s="30" t="s">
        <v>19</v>
      </c>
      <c r="C97" s="30">
        <f t="shared" si="39"/>
        <v>1.5</v>
      </c>
      <c r="D97" s="30">
        <f t="shared" si="38"/>
        <v>1</v>
      </c>
      <c r="E97" s="30">
        <f t="shared" si="38"/>
        <v>1</v>
      </c>
      <c r="F97" s="30">
        <f t="shared" si="38"/>
        <v>1.5</v>
      </c>
    </row>
    <row r="98" spans="1:8" x14ac:dyDescent="0.3">
      <c r="A98" s="6">
        <v>0.5</v>
      </c>
      <c r="B98" s="30" t="s">
        <v>20</v>
      </c>
      <c r="C98" s="30">
        <f t="shared" si="39"/>
        <v>1</v>
      </c>
      <c r="D98" s="30">
        <f t="shared" si="38"/>
        <v>0.66666666666666663</v>
      </c>
      <c r="E98" s="30">
        <f t="shared" si="38"/>
        <v>0.66666666666666663</v>
      </c>
      <c r="F98" s="30">
        <f t="shared" si="38"/>
        <v>1</v>
      </c>
    </row>
    <row r="100" spans="1:8" x14ac:dyDescent="0.3">
      <c r="B100" t="s">
        <v>114</v>
      </c>
      <c r="C100">
        <f>SUM(C95:C98)</f>
        <v>5</v>
      </c>
      <c r="D100">
        <f t="shared" ref="D100:F100" si="40">SUM(D95:D98)</f>
        <v>3.333333333333333</v>
      </c>
      <c r="E100">
        <f t="shared" si="40"/>
        <v>3.333333333333333</v>
      </c>
      <c r="F100">
        <f t="shared" si="40"/>
        <v>5</v>
      </c>
    </row>
    <row r="102" spans="1:8" x14ac:dyDescent="0.3">
      <c r="C102">
        <f>C95/C$100</f>
        <v>0.2</v>
      </c>
      <c r="D102">
        <f t="shared" ref="D102:F102" si="41">D95/D$100</f>
        <v>0.2</v>
      </c>
      <c r="E102">
        <f t="shared" si="41"/>
        <v>0.2</v>
      </c>
      <c r="F102">
        <f t="shared" si="41"/>
        <v>0.2</v>
      </c>
      <c r="H102">
        <f>AVERAGE(C102:F102)</f>
        <v>0.2</v>
      </c>
    </row>
    <row r="103" spans="1:8" x14ac:dyDescent="0.3">
      <c r="C103">
        <f t="shared" ref="C103:F103" si="42">C96/C$100</f>
        <v>0.3</v>
      </c>
      <c r="D103">
        <f t="shared" si="42"/>
        <v>0.30000000000000004</v>
      </c>
      <c r="E103">
        <f t="shared" si="42"/>
        <v>0.30000000000000004</v>
      </c>
      <c r="F103">
        <f t="shared" si="42"/>
        <v>0.3</v>
      </c>
      <c r="H103">
        <f t="shared" ref="H103:H105" si="43">AVERAGE(C103:F103)</f>
        <v>0.30000000000000004</v>
      </c>
    </row>
    <row r="104" spans="1:8" x14ac:dyDescent="0.3">
      <c r="C104">
        <f t="shared" ref="C104:F104" si="44">C97/C$100</f>
        <v>0.3</v>
      </c>
      <c r="D104">
        <f t="shared" si="44"/>
        <v>0.30000000000000004</v>
      </c>
      <c r="E104">
        <f t="shared" si="44"/>
        <v>0.30000000000000004</v>
      </c>
      <c r="F104">
        <f t="shared" si="44"/>
        <v>0.3</v>
      </c>
      <c r="H104">
        <f t="shared" si="43"/>
        <v>0.30000000000000004</v>
      </c>
    </row>
    <row r="105" spans="1:8" x14ac:dyDescent="0.3">
      <c r="C105">
        <f t="shared" ref="C105:F105" si="45">C98/C$100</f>
        <v>0.2</v>
      </c>
      <c r="D105">
        <f t="shared" si="45"/>
        <v>0.2</v>
      </c>
      <c r="E105">
        <f t="shared" si="45"/>
        <v>0.2</v>
      </c>
      <c r="F105">
        <f t="shared" si="45"/>
        <v>0.2</v>
      </c>
      <c r="H105">
        <f t="shared" si="43"/>
        <v>0.2</v>
      </c>
    </row>
    <row r="107" spans="1:8" x14ac:dyDescent="0.3">
      <c r="B107" t="s">
        <v>115</v>
      </c>
      <c r="C107">
        <f>C93/SUM($C93:$F93)</f>
        <v>0.2</v>
      </c>
      <c r="D107">
        <f t="shared" ref="D107:F107" si="46">D93/SUM($C93:$F93)</f>
        <v>0.3</v>
      </c>
      <c r="E107">
        <f t="shared" si="46"/>
        <v>0.3</v>
      </c>
      <c r="F107">
        <f t="shared" si="46"/>
        <v>0.2</v>
      </c>
    </row>
    <row r="108" spans="1:8" x14ac:dyDescent="0.3">
      <c r="C108">
        <f>C107/SUM($C107:$F107)</f>
        <v>0.2</v>
      </c>
      <c r="D108">
        <f t="shared" ref="D108:F108" si="47">D107/SUM($C107:$F107)</f>
        <v>0.3</v>
      </c>
      <c r="E108">
        <f t="shared" si="47"/>
        <v>0.3</v>
      </c>
      <c r="F108">
        <f t="shared" si="47"/>
        <v>0.2</v>
      </c>
    </row>
    <row r="111" spans="1:8" x14ac:dyDescent="0.3">
      <c r="C111">
        <v>0.5</v>
      </c>
      <c r="D111">
        <v>0.75</v>
      </c>
      <c r="E111">
        <v>0.75</v>
      </c>
      <c r="F111">
        <v>0.5</v>
      </c>
    </row>
    <row r="112" spans="1:8" x14ac:dyDescent="0.3">
      <c r="B112" s="30" t="s">
        <v>36</v>
      </c>
      <c r="C112" s="30" t="s">
        <v>17</v>
      </c>
      <c r="D112" s="30" t="s">
        <v>18</v>
      </c>
      <c r="E112" s="30" t="s">
        <v>19</v>
      </c>
      <c r="F112" s="30" t="s">
        <v>20</v>
      </c>
    </row>
    <row r="113" spans="1:8" x14ac:dyDescent="0.3">
      <c r="A113" s="38">
        <v>0.5</v>
      </c>
      <c r="B113" s="31" t="s">
        <v>17</v>
      </c>
      <c r="C113" s="30">
        <f>$A113/C$111</f>
        <v>1</v>
      </c>
      <c r="D113" s="30">
        <f t="shared" ref="D113:F116" si="48">$A113/D$111</f>
        <v>0.66666666666666663</v>
      </c>
      <c r="E113" s="30">
        <f t="shared" si="48"/>
        <v>0.66666666666666663</v>
      </c>
      <c r="F113" s="30">
        <f t="shared" si="48"/>
        <v>1</v>
      </c>
    </row>
    <row r="114" spans="1:8" x14ac:dyDescent="0.3">
      <c r="A114" s="38">
        <v>0.75</v>
      </c>
      <c r="B114" s="31" t="s">
        <v>18</v>
      </c>
      <c r="C114" s="30">
        <f t="shared" ref="C114:C116" si="49">$A114/C$111</f>
        <v>1.5</v>
      </c>
      <c r="D114" s="30">
        <f t="shared" si="48"/>
        <v>1</v>
      </c>
      <c r="E114" s="30">
        <f t="shared" si="48"/>
        <v>1</v>
      </c>
      <c r="F114" s="30">
        <f t="shared" si="48"/>
        <v>1.5</v>
      </c>
    </row>
    <row r="115" spans="1:8" x14ac:dyDescent="0.3">
      <c r="A115" s="38">
        <v>0.75</v>
      </c>
      <c r="B115" s="31" t="s">
        <v>19</v>
      </c>
      <c r="C115" s="30">
        <f t="shared" si="49"/>
        <v>1.5</v>
      </c>
      <c r="D115" s="30">
        <f t="shared" si="48"/>
        <v>1</v>
      </c>
      <c r="E115" s="30">
        <f t="shared" si="48"/>
        <v>1</v>
      </c>
      <c r="F115" s="30">
        <f t="shared" si="48"/>
        <v>1.5</v>
      </c>
    </row>
    <row r="116" spans="1:8" x14ac:dyDescent="0.3">
      <c r="A116" s="38">
        <v>0.5</v>
      </c>
      <c r="B116" s="31" t="s">
        <v>20</v>
      </c>
      <c r="C116" s="30">
        <f t="shared" si="49"/>
        <v>1</v>
      </c>
      <c r="D116" s="30">
        <f t="shared" si="48"/>
        <v>0.66666666666666663</v>
      </c>
      <c r="E116" s="30">
        <f t="shared" si="48"/>
        <v>0.66666666666666663</v>
      </c>
      <c r="F116" s="30">
        <f t="shared" si="48"/>
        <v>1</v>
      </c>
    </row>
    <row r="118" spans="1:8" x14ac:dyDescent="0.3">
      <c r="B118" t="s">
        <v>104</v>
      </c>
      <c r="C118">
        <f>SUM(C113:C116)</f>
        <v>5</v>
      </c>
      <c r="D118">
        <f t="shared" ref="D118:F118" si="50">SUM(D113:D116)</f>
        <v>3.333333333333333</v>
      </c>
      <c r="E118">
        <f t="shared" si="50"/>
        <v>3.333333333333333</v>
      </c>
      <c r="F118">
        <f t="shared" si="50"/>
        <v>5</v>
      </c>
    </row>
    <row r="120" spans="1:8" x14ac:dyDescent="0.3">
      <c r="C120">
        <f>C113/C$118</f>
        <v>0.2</v>
      </c>
      <c r="D120">
        <f t="shared" ref="D120:F120" si="51">D113/D$118</f>
        <v>0.2</v>
      </c>
      <c r="E120">
        <f t="shared" si="51"/>
        <v>0.2</v>
      </c>
      <c r="F120">
        <f t="shared" si="51"/>
        <v>0.2</v>
      </c>
      <c r="H120">
        <f>AVERAGE(C120:F120)</f>
        <v>0.2</v>
      </c>
    </row>
    <row r="121" spans="1:8" x14ac:dyDescent="0.3">
      <c r="C121">
        <f t="shared" ref="C121:F121" si="52">C114/C$118</f>
        <v>0.3</v>
      </c>
      <c r="D121">
        <f t="shared" si="52"/>
        <v>0.30000000000000004</v>
      </c>
      <c r="E121">
        <f t="shared" si="52"/>
        <v>0.30000000000000004</v>
      </c>
      <c r="F121">
        <f t="shared" si="52"/>
        <v>0.3</v>
      </c>
      <c r="H121">
        <f t="shared" ref="H121:H123" si="53">AVERAGE(C121:F121)</f>
        <v>0.30000000000000004</v>
      </c>
    </row>
    <row r="122" spans="1:8" x14ac:dyDescent="0.3">
      <c r="C122">
        <f t="shared" ref="C122:F122" si="54">C115/C$118</f>
        <v>0.3</v>
      </c>
      <c r="D122">
        <f t="shared" si="54"/>
        <v>0.30000000000000004</v>
      </c>
      <c r="E122">
        <f t="shared" si="54"/>
        <v>0.30000000000000004</v>
      </c>
      <c r="F122">
        <f t="shared" si="54"/>
        <v>0.3</v>
      </c>
      <c r="H122">
        <f t="shared" si="53"/>
        <v>0.30000000000000004</v>
      </c>
    </row>
    <row r="123" spans="1:8" x14ac:dyDescent="0.3">
      <c r="C123">
        <f t="shared" ref="C123:F123" si="55">C116/C$118</f>
        <v>0.2</v>
      </c>
      <c r="D123">
        <f t="shared" si="55"/>
        <v>0.2</v>
      </c>
      <c r="E123">
        <f t="shared" si="55"/>
        <v>0.2</v>
      </c>
      <c r="F123">
        <f t="shared" si="55"/>
        <v>0.2</v>
      </c>
      <c r="H123">
        <f t="shared" si="53"/>
        <v>0.2</v>
      </c>
    </row>
    <row r="125" spans="1:8" x14ac:dyDescent="0.3">
      <c r="B125" t="s">
        <v>112</v>
      </c>
      <c r="C125">
        <f>C111/SUM($C111:$F111)</f>
        <v>0.2</v>
      </c>
      <c r="D125">
        <f t="shared" ref="D125:F125" si="56">D111/SUM($C111:$F111)</f>
        <v>0.3</v>
      </c>
      <c r="E125">
        <f t="shared" si="56"/>
        <v>0.3</v>
      </c>
      <c r="F125">
        <f t="shared" si="56"/>
        <v>0.2</v>
      </c>
    </row>
    <row r="126" spans="1:8" x14ac:dyDescent="0.3">
      <c r="C126">
        <f>C125/SUM($C125:$F125)</f>
        <v>0.2</v>
      </c>
      <c r="D126">
        <f t="shared" ref="D126:F126" si="57">D125/SUM($C125:$F125)</f>
        <v>0.3</v>
      </c>
      <c r="E126">
        <f t="shared" si="57"/>
        <v>0.3</v>
      </c>
      <c r="F126">
        <f t="shared" si="57"/>
        <v>0.2</v>
      </c>
    </row>
    <row r="129" spans="1:8" x14ac:dyDescent="0.3">
      <c r="C129">
        <v>4</v>
      </c>
      <c r="D129">
        <v>4</v>
      </c>
      <c r="E129">
        <v>4</v>
      </c>
      <c r="F129">
        <v>4</v>
      </c>
    </row>
    <row r="130" spans="1:8" x14ac:dyDescent="0.3">
      <c r="B130" s="30" t="s">
        <v>116</v>
      </c>
      <c r="C130" s="30" t="s">
        <v>17</v>
      </c>
      <c r="D130" s="30" t="s">
        <v>18</v>
      </c>
      <c r="E130" s="30" t="s">
        <v>19</v>
      </c>
      <c r="F130" s="30" t="s">
        <v>20</v>
      </c>
    </row>
    <row r="131" spans="1:8" x14ac:dyDescent="0.3">
      <c r="A131">
        <v>4</v>
      </c>
      <c r="B131" s="30" t="s">
        <v>17</v>
      </c>
      <c r="C131" s="30">
        <f>$A131/C$129</f>
        <v>1</v>
      </c>
      <c r="D131" s="30">
        <f t="shared" ref="D131:F134" si="58">$A131/D$129</f>
        <v>1</v>
      </c>
      <c r="E131" s="30">
        <f t="shared" si="58"/>
        <v>1</v>
      </c>
      <c r="F131" s="30">
        <f t="shared" si="58"/>
        <v>1</v>
      </c>
    </row>
    <row r="132" spans="1:8" x14ac:dyDescent="0.3">
      <c r="A132">
        <v>4</v>
      </c>
      <c r="B132" s="30" t="s">
        <v>18</v>
      </c>
      <c r="C132" s="30">
        <f t="shared" ref="C132:C134" si="59">$A132/C$129</f>
        <v>1</v>
      </c>
      <c r="D132" s="30">
        <f t="shared" si="58"/>
        <v>1</v>
      </c>
      <c r="E132" s="30">
        <f t="shared" si="58"/>
        <v>1</v>
      </c>
      <c r="F132" s="30">
        <f t="shared" si="58"/>
        <v>1</v>
      </c>
    </row>
    <row r="133" spans="1:8" x14ac:dyDescent="0.3">
      <c r="A133">
        <v>4</v>
      </c>
      <c r="B133" s="30" t="s">
        <v>19</v>
      </c>
      <c r="C133" s="30">
        <f t="shared" si="59"/>
        <v>1</v>
      </c>
      <c r="D133" s="30">
        <f t="shared" si="58"/>
        <v>1</v>
      </c>
      <c r="E133" s="30">
        <f t="shared" si="58"/>
        <v>1</v>
      </c>
      <c r="F133" s="30">
        <f t="shared" si="58"/>
        <v>1</v>
      </c>
    </row>
    <row r="134" spans="1:8" x14ac:dyDescent="0.3">
      <c r="A134">
        <v>4</v>
      </c>
      <c r="B134" s="30" t="s">
        <v>20</v>
      </c>
      <c r="C134" s="30">
        <f t="shared" si="59"/>
        <v>1</v>
      </c>
      <c r="D134" s="30">
        <f t="shared" si="58"/>
        <v>1</v>
      </c>
      <c r="E134" s="30">
        <f t="shared" si="58"/>
        <v>1</v>
      </c>
      <c r="F134" s="30">
        <f t="shared" si="58"/>
        <v>1</v>
      </c>
    </row>
    <row r="136" spans="1:8" x14ac:dyDescent="0.3">
      <c r="B136" t="s">
        <v>104</v>
      </c>
      <c r="C136">
        <f>SUM(C131:C134)</f>
        <v>4</v>
      </c>
      <c r="D136">
        <f t="shared" ref="D136:F136" si="60">SUM(D131:D134)</f>
        <v>4</v>
      </c>
      <c r="E136">
        <f t="shared" si="60"/>
        <v>4</v>
      </c>
      <c r="F136">
        <f t="shared" si="60"/>
        <v>4</v>
      </c>
    </row>
    <row r="138" spans="1:8" x14ac:dyDescent="0.3">
      <c r="C138">
        <f>C131/C$136</f>
        <v>0.25</v>
      </c>
      <c r="D138">
        <f t="shared" ref="D138:F138" si="61">D131/D$136</f>
        <v>0.25</v>
      </c>
      <c r="E138">
        <f t="shared" si="61"/>
        <v>0.25</v>
      </c>
      <c r="F138">
        <f t="shared" si="61"/>
        <v>0.25</v>
      </c>
      <c r="H138">
        <f>AVERAGE(C138:F138)</f>
        <v>0.25</v>
      </c>
    </row>
    <row r="139" spans="1:8" x14ac:dyDescent="0.3">
      <c r="C139">
        <f t="shared" ref="C139:F139" si="62">C132/C$136</f>
        <v>0.25</v>
      </c>
      <c r="D139">
        <f t="shared" si="62"/>
        <v>0.25</v>
      </c>
      <c r="E139">
        <f t="shared" si="62"/>
        <v>0.25</v>
      </c>
      <c r="F139">
        <f t="shared" si="62"/>
        <v>0.25</v>
      </c>
      <c r="H139">
        <f t="shared" ref="H139:H141" si="63">AVERAGE(C139:F139)</f>
        <v>0.25</v>
      </c>
    </row>
    <row r="140" spans="1:8" x14ac:dyDescent="0.3">
      <c r="C140">
        <f t="shared" ref="C140:F140" si="64">C133/C$136</f>
        <v>0.25</v>
      </c>
      <c r="D140">
        <f t="shared" si="64"/>
        <v>0.25</v>
      </c>
      <c r="E140">
        <f t="shared" si="64"/>
        <v>0.25</v>
      </c>
      <c r="F140">
        <f t="shared" si="64"/>
        <v>0.25</v>
      </c>
      <c r="H140">
        <f t="shared" si="63"/>
        <v>0.25</v>
      </c>
    </row>
    <row r="141" spans="1:8" x14ac:dyDescent="0.3">
      <c r="C141">
        <f t="shared" ref="C141:F141" si="65">C134/C$136</f>
        <v>0.25</v>
      </c>
      <c r="D141">
        <f t="shared" si="65"/>
        <v>0.25</v>
      </c>
      <c r="E141">
        <f t="shared" si="65"/>
        <v>0.25</v>
      </c>
      <c r="F141">
        <f t="shared" si="65"/>
        <v>0.25</v>
      </c>
      <c r="H141">
        <f t="shared" si="63"/>
        <v>0.25</v>
      </c>
    </row>
    <row r="143" spans="1:8" x14ac:dyDescent="0.3">
      <c r="B143" t="s">
        <v>112</v>
      </c>
      <c r="C143">
        <f>C129/SUM($C129:$F129)</f>
        <v>0.25</v>
      </c>
      <c r="D143">
        <f t="shared" ref="D143:F143" si="66">D129/SUM($C129:$F129)</f>
        <v>0.25</v>
      </c>
      <c r="E143">
        <f t="shared" si="66"/>
        <v>0.25</v>
      </c>
      <c r="F143">
        <f t="shared" si="66"/>
        <v>0.25</v>
      </c>
    </row>
    <row r="144" spans="1:8" x14ac:dyDescent="0.3">
      <c r="C144">
        <f>C143/SUM($C143:$F143)</f>
        <v>0.25</v>
      </c>
      <c r="D144">
        <f t="shared" ref="D144:F144" si="67">D143/SUM($C143:$F143)</f>
        <v>0.25</v>
      </c>
      <c r="E144">
        <f t="shared" si="67"/>
        <v>0.25</v>
      </c>
      <c r="F144">
        <f t="shared" si="67"/>
        <v>0.25</v>
      </c>
    </row>
    <row r="147" spans="1:8" x14ac:dyDescent="0.3">
      <c r="C147">
        <v>3</v>
      </c>
      <c r="D147">
        <v>3</v>
      </c>
      <c r="E147">
        <v>3</v>
      </c>
      <c r="F147">
        <v>3</v>
      </c>
    </row>
    <row r="148" spans="1:8" x14ac:dyDescent="0.3">
      <c r="B148" s="30" t="s">
        <v>15</v>
      </c>
      <c r="C148" s="30" t="s">
        <v>17</v>
      </c>
      <c r="D148" s="30" t="s">
        <v>18</v>
      </c>
      <c r="E148" s="30" t="s">
        <v>19</v>
      </c>
      <c r="F148" s="30" t="s">
        <v>20</v>
      </c>
    </row>
    <row r="149" spans="1:8" x14ac:dyDescent="0.3">
      <c r="A149">
        <v>3</v>
      </c>
      <c r="B149" s="30" t="s">
        <v>17</v>
      </c>
      <c r="C149" s="30">
        <f>$A149/C$147</f>
        <v>1</v>
      </c>
      <c r="D149" s="30">
        <f t="shared" ref="D149:F152" si="68">$A149/D$147</f>
        <v>1</v>
      </c>
      <c r="E149" s="30">
        <f t="shared" si="68"/>
        <v>1</v>
      </c>
      <c r="F149" s="30">
        <f t="shared" si="68"/>
        <v>1</v>
      </c>
    </row>
    <row r="150" spans="1:8" x14ac:dyDescent="0.3">
      <c r="A150">
        <v>3</v>
      </c>
      <c r="B150" s="30" t="s">
        <v>18</v>
      </c>
      <c r="C150" s="30">
        <f t="shared" ref="C150:C152" si="69">$A150/C$147</f>
        <v>1</v>
      </c>
      <c r="D150" s="30">
        <f t="shared" si="68"/>
        <v>1</v>
      </c>
      <c r="E150" s="30">
        <f t="shared" si="68"/>
        <v>1</v>
      </c>
      <c r="F150" s="30">
        <f t="shared" si="68"/>
        <v>1</v>
      </c>
    </row>
    <row r="151" spans="1:8" x14ac:dyDescent="0.3">
      <c r="A151">
        <v>3</v>
      </c>
      <c r="B151" s="30" t="s">
        <v>19</v>
      </c>
      <c r="C151" s="30">
        <f t="shared" si="69"/>
        <v>1</v>
      </c>
      <c r="D151" s="30">
        <f t="shared" si="68"/>
        <v>1</v>
      </c>
      <c r="E151" s="30">
        <f t="shared" si="68"/>
        <v>1</v>
      </c>
      <c r="F151" s="30">
        <f t="shared" si="68"/>
        <v>1</v>
      </c>
    </row>
    <row r="152" spans="1:8" x14ac:dyDescent="0.3">
      <c r="A152">
        <v>3</v>
      </c>
      <c r="B152" s="30" t="s">
        <v>20</v>
      </c>
      <c r="C152" s="30">
        <f t="shared" si="69"/>
        <v>1</v>
      </c>
      <c r="D152" s="30">
        <f t="shared" si="68"/>
        <v>1</v>
      </c>
      <c r="E152" s="30">
        <f t="shared" si="68"/>
        <v>1</v>
      </c>
      <c r="F152" s="30">
        <f t="shared" si="68"/>
        <v>1</v>
      </c>
    </row>
    <row r="154" spans="1:8" x14ac:dyDescent="0.3">
      <c r="B154" t="s">
        <v>104</v>
      </c>
      <c r="C154">
        <f>SUM(C149:C152)</f>
        <v>4</v>
      </c>
      <c r="D154">
        <f t="shared" ref="D154:F154" si="70">SUM(D149:D152)</f>
        <v>4</v>
      </c>
      <c r="E154">
        <f t="shared" si="70"/>
        <v>4</v>
      </c>
      <c r="F154">
        <f t="shared" si="70"/>
        <v>4</v>
      </c>
    </row>
    <row r="156" spans="1:8" x14ac:dyDescent="0.3">
      <c r="C156">
        <f>C149/C$154</f>
        <v>0.25</v>
      </c>
      <c r="D156">
        <f t="shared" ref="D156:F156" si="71">D149/D$154</f>
        <v>0.25</v>
      </c>
      <c r="E156">
        <f t="shared" si="71"/>
        <v>0.25</v>
      </c>
      <c r="F156">
        <f t="shared" si="71"/>
        <v>0.25</v>
      </c>
      <c r="H156">
        <f>AVERAGE(C156:F156)</f>
        <v>0.25</v>
      </c>
    </row>
    <row r="157" spans="1:8" x14ac:dyDescent="0.3">
      <c r="C157">
        <f t="shared" ref="C157:F157" si="72">C150/C$154</f>
        <v>0.25</v>
      </c>
      <c r="D157">
        <f t="shared" si="72"/>
        <v>0.25</v>
      </c>
      <c r="E157">
        <f t="shared" si="72"/>
        <v>0.25</v>
      </c>
      <c r="F157">
        <f t="shared" si="72"/>
        <v>0.25</v>
      </c>
      <c r="H157">
        <f t="shared" ref="H157:H159" si="73">AVERAGE(C157:F157)</f>
        <v>0.25</v>
      </c>
    </row>
    <row r="158" spans="1:8" x14ac:dyDescent="0.3">
      <c r="C158">
        <f t="shared" ref="C158:F158" si="74">C151/C$154</f>
        <v>0.25</v>
      </c>
      <c r="D158">
        <f t="shared" si="74"/>
        <v>0.25</v>
      </c>
      <c r="E158">
        <f t="shared" si="74"/>
        <v>0.25</v>
      </c>
      <c r="F158">
        <f t="shared" si="74"/>
        <v>0.25</v>
      </c>
      <c r="H158">
        <f t="shared" si="73"/>
        <v>0.25</v>
      </c>
    </row>
    <row r="159" spans="1:8" x14ac:dyDescent="0.3">
      <c r="C159">
        <f t="shared" ref="C159:F159" si="75">C152/C$154</f>
        <v>0.25</v>
      </c>
      <c r="D159">
        <f t="shared" si="75"/>
        <v>0.25</v>
      </c>
      <c r="E159">
        <f t="shared" si="75"/>
        <v>0.25</v>
      </c>
      <c r="F159">
        <f t="shared" si="75"/>
        <v>0.25</v>
      </c>
      <c r="H159">
        <f t="shared" si="73"/>
        <v>0.25</v>
      </c>
    </row>
    <row r="161" spans="2:14" x14ac:dyDescent="0.3">
      <c r="B161" t="s">
        <v>112</v>
      </c>
      <c r="C161">
        <f>C147/SUM($C147:$F147)</f>
        <v>0.25</v>
      </c>
      <c r="D161">
        <f t="shared" ref="D161:F161" si="76">D147/SUM($C147:$F147)</f>
        <v>0.25</v>
      </c>
      <c r="E161">
        <f t="shared" si="76"/>
        <v>0.25</v>
      </c>
      <c r="F161">
        <f t="shared" si="76"/>
        <v>0.25</v>
      </c>
    </row>
    <row r="162" spans="2:14" x14ac:dyDescent="0.3">
      <c r="C162">
        <f>C161/SUM($C161:$F161)</f>
        <v>0.25</v>
      </c>
      <c r="D162">
        <f t="shared" ref="D162:F162" si="77">D161/SUM($C161:$F161)</f>
        <v>0.25</v>
      </c>
      <c r="E162">
        <f t="shared" si="77"/>
        <v>0.25</v>
      </c>
      <c r="F162">
        <f t="shared" si="77"/>
        <v>0.25</v>
      </c>
    </row>
    <row r="165" spans="2:14" x14ac:dyDescent="0.3">
      <c r="B165" s="42" t="s">
        <v>117</v>
      </c>
      <c r="C165" s="42"/>
      <c r="D165" s="42"/>
      <c r="E165" s="42"/>
      <c r="F165" s="42"/>
      <c r="G165" s="42"/>
      <c r="H165" s="42"/>
      <c r="I165" s="42"/>
    </row>
    <row r="166" spans="2:14" x14ac:dyDescent="0.3">
      <c r="B166" s="58" t="s">
        <v>56</v>
      </c>
      <c r="C166" s="42" t="s">
        <v>55</v>
      </c>
      <c r="D166" s="42"/>
      <c r="E166" s="42"/>
      <c r="F166" s="42"/>
      <c r="G166" s="42"/>
      <c r="H166" s="42"/>
      <c r="I166" s="42"/>
    </row>
    <row r="167" spans="2:14" x14ac:dyDescent="0.3">
      <c r="B167" s="58"/>
      <c r="C167" s="30" t="s">
        <v>13</v>
      </c>
      <c r="D167" s="30" t="s">
        <v>80</v>
      </c>
      <c r="E167" s="30" t="s">
        <v>81</v>
      </c>
      <c r="F167" s="30" t="s">
        <v>82</v>
      </c>
      <c r="G167" s="11" t="s">
        <v>83</v>
      </c>
      <c r="H167" s="11" t="s">
        <v>84</v>
      </c>
      <c r="I167" s="32" t="s">
        <v>85</v>
      </c>
    </row>
    <row r="168" spans="2:14" x14ac:dyDescent="0.3">
      <c r="B168" s="53" t="s">
        <v>16</v>
      </c>
      <c r="C168" s="54"/>
      <c r="D168" s="54"/>
      <c r="E168" s="54"/>
      <c r="F168" s="54"/>
      <c r="G168" s="54"/>
      <c r="H168" s="54"/>
      <c r="I168" s="55"/>
      <c r="K168" t="s">
        <v>118</v>
      </c>
    </row>
    <row r="169" spans="2:14" x14ac:dyDescent="0.3">
      <c r="B169" s="30" t="s">
        <v>17</v>
      </c>
      <c r="C169" s="30">
        <f>H48</f>
        <v>0.14285714285714285</v>
      </c>
      <c r="D169" s="30">
        <f>H66</f>
        <v>0.16666666666666666</v>
      </c>
      <c r="E169" s="30">
        <f>H84</f>
        <v>0.2142857142857143</v>
      </c>
      <c r="F169" s="30">
        <f>H102</f>
        <v>0.2</v>
      </c>
      <c r="G169" s="30">
        <f>H120</f>
        <v>0.2</v>
      </c>
      <c r="H169" s="30">
        <f>H138</f>
        <v>0.25</v>
      </c>
      <c r="I169" s="30">
        <f>H156</f>
        <v>0.25</v>
      </c>
      <c r="K169">
        <f t="shared" ref="K169:K175" si="78">K26</f>
        <v>3.7037037037037035E-2</v>
      </c>
      <c r="M169">
        <f>(C169*K$169)+(D169*K$170)+(E169*K$171)+(F169*K$172)+(G169*K$173)+(H169*K$174)+(I169*K$175)</f>
        <v>0.20917107583774253</v>
      </c>
      <c r="N169" s="6" t="s">
        <v>17</v>
      </c>
    </row>
    <row r="170" spans="2:14" x14ac:dyDescent="0.3">
      <c r="B170" s="30" t="s">
        <v>18</v>
      </c>
      <c r="C170" s="30">
        <f t="shared" ref="C170:C172" si="79">H49</f>
        <v>0.35714285714285715</v>
      </c>
      <c r="D170" s="30">
        <f t="shared" ref="D170:D172" si="80">H67</f>
        <v>0.33333333333333331</v>
      </c>
      <c r="E170" s="30">
        <f t="shared" ref="E170:E172" si="81">H85</f>
        <v>0.2142857142857143</v>
      </c>
      <c r="F170" s="30">
        <f t="shared" ref="F170:F172" si="82">H103</f>
        <v>0.30000000000000004</v>
      </c>
      <c r="G170" s="30">
        <f t="shared" ref="G170:G172" si="83">H121</f>
        <v>0.30000000000000004</v>
      </c>
      <c r="H170" s="30">
        <f t="shared" ref="H170:H172" si="84">H139</f>
        <v>0.25</v>
      </c>
      <c r="I170" s="30">
        <f t="shared" ref="I170:I172" si="85">H157</f>
        <v>0.25</v>
      </c>
      <c r="K170">
        <f t="shared" si="78"/>
        <v>0.18518518518518517</v>
      </c>
      <c r="M170">
        <f>(C170*K$169)+(D170*K$170)+(E170*K$171)+(F170*K$172)+(G170*K$173)+(H170*K$174)+(I170*K$175)</f>
        <v>0.27760141093474427</v>
      </c>
      <c r="N170" s="6" t="s">
        <v>18</v>
      </c>
    </row>
    <row r="171" spans="2:14" x14ac:dyDescent="0.3">
      <c r="B171" s="30" t="s">
        <v>19</v>
      </c>
      <c r="C171" s="30">
        <f t="shared" si="79"/>
        <v>0.2142857142857143</v>
      </c>
      <c r="D171" s="30">
        <f t="shared" si="80"/>
        <v>0.33333333333333331</v>
      </c>
      <c r="E171" s="30">
        <f t="shared" si="81"/>
        <v>0.2857142857142857</v>
      </c>
      <c r="F171" s="30">
        <f t="shared" si="82"/>
        <v>0.30000000000000004</v>
      </c>
      <c r="G171" s="30">
        <f t="shared" si="83"/>
        <v>0.30000000000000004</v>
      </c>
      <c r="H171" s="30">
        <f t="shared" si="84"/>
        <v>0.25</v>
      </c>
      <c r="I171" s="30">
        <f t="shared" si="85"/>
        <v>0.25</v>
      </c>
      <c r="K171">
        <f t="shared" si="78"/>
        <v>0.18518518518518517</v>
      </c>
      <c r="M171" s="39">
        <f>(C171*K$169)+(D171*K$170)+(E171*K$171)+(F171*K$172)+(G171*K$173)+(H171*K$174)+(I171*K$175)</f>
        <v>0.28553791887125224</v>
      </c>
      <c r="N171" s="40" t="s">
        <v>19</v>
      </c>
    </row>
    <row r="172" spans="2:14" x14ac:dyDescent="0.3">
      <c r="B172" s="30" t="s">
        <v>20</v>
      </c>
      <c r="C172" s="30">
        <f t="shared" si="79"/>
        <v>0.2857142857142857</v>
      </c>
      <c r="D172" s="30">
        <f t="shared" si="80"/>
        <v>0.16666666666666666</v>
      </c>
      <c r="E172" s="30">
        <f t="shared" si="81"/>
        <v>0.2857142857142857</v>
      </c>
      <c r="F172" s="30">
        <f t="shared" si="82"/>
        <v>0.2</v>
      </c>
      <c r="G172" s="30">
        <f t="shared" si="83"/>
        <v>0.2</v>
      </c>
      <c r="H172" s="30">
        <f t="shared" si="84"/>
        <v>0.25</v>
      </c>
      <c r="I172" s="30">
        <f t="shared" si="85"/>
        <v>0.25</v>
      </c>
      <c r="K172">
        <f t="shared" si="78"/>
        <v>0.11111111111111113</v>
      </c>
      <c r="M172">
        <f>(C172*K$169)+(D172*K$170)+(E172*K$171)+(F172*K$172)+(G172*K$173)+(H172*K$174)+(I172*K$175)</f>
        <v>0.22768959435626102</v>
      </c>
      <c r="N172" s="6" t="s">
        <v>20</v>
      </c>
    </row>
    <row r="173" spans="2:14" x14ac:dyDescent="0.3">
      <c r="K173">
        <f t="shared" si="78"/>
        <v>0.18518518518518517</v>
      </c>
    </row>
    <row r="174" spans="2:14" x14ac:dyDescent="0.3">
      <c r="K174">
        <f t="shared" si="78"/>
        <v>0.11111111111111113</v>
      </c>
    </row>
    <row r="175" spans="2:14" x14ac:dyDescent="0.3">
      <c r="K175">
        <f t="shared" si="78"/>
        <v>0.18518518518518517</v>
      </c>
    </row>
  </sheetData>
  <mergeCells count="16">
    <mergeCell ref="B165:I165"/>
    <mergeCell ref="B166:B167"/>
    <mergeCell ref="C166:I166"/>
    <mergeCell ref="B168:I168"/>
    <mergeCell ref="B24:I24"/>
    <mergeCell ref="M8:N8"/>
    <mergeCell ref="M9:N9"/>
    <mergeCell ref="B1:Q2"/>
    <mergeCell ref="B4:I4"/>
    <mergeCell ref="B5:B6"/>
    <mergeCell ref="C5:I5"/>
    <mergeCell ref="B7:I7"/>
    <mergeCell ref="L4:N4"/>
    <mergeCell ref="M5:N5"/>
    <mergeCell ref="M6:N6"/>
    <mergeCell ref="M7:N7"/>
  </mergeCells>
  <pageMargins left="0.7" right="0.7" top="0.75" bottom="0.75" header="0.3" footer="0.3"/>
  <ignoredErrors>
    <ignoredError sqref="C18:C20 H15 H18 H21 I19:I20 D19:E19 F15:F16 F20:F21 G17 G15:G16 G18:G21 D20:E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Metode SAW &amp; WP</vt:lpstr>
      <vt:lpstr>Metode Topsis</vt:lpstr>
      <vt:lpstr>Metode 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 GAMING A15</dc:creator>
  <cp:lastModifiedBy>ASUS TUF GAMING A15</cp:lastModifiedBy>
  <dcterms:created xsi:type="dcterms:W3CDTF">2021-03-31T03:53:50Z</dcterms:created>
  <dcterms:modified xsi:type="dcterms:W3CDTF">2021-06-16T04:25:33Z</dcterms:modified>
</cp:coreProperties>
</file>