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work\вест груп\"/>
    </mc:Choice>
  </mc:AlternateContent>
  <bookViews>
    <workbookView xWindow="0" yWindow="0" windowWidth="20640" windowHeight="11760" tabRatio="853"/>
  </bookViews>
  <sheets>
    <sheet name="ЗАПОЛНИТЬ" sheetId="1" r:id="rId1"/>
    <sheet name="Заявление ПЗ" sheetId="15" r:id="rId2"/>
    <sheet name="Заявление в ГИБДД" sheetId="9" r:id="rId3"/>
    <sheet name="Заявление-декларация ВГ" sheetId="14" r:id="rId4"/>
    <sheet name="Заявление-декларация ГБО" sheetId="5" r:id="rId5"/>
    <sheet name="Форма2а" sheetId="2" r:id="rId6"/>
    <sheet name="Форма2б" sheetId="3" r:id="rId7"/>
    <sheet name="Форма 207" sheetId="6" r:id="rId8"/>
    <sheet name="Доверенность" sheetId="16" r:id="rId9"/>
    <sheet name="Скрытая инф.-3" sheetId="13" r:id="rId10"/>
    <sheet name="Скрытая инф.-2" sheetId="11" state="hidden" r:id="rId11"/>
    <sheet name="Скрытая инф.-1" sheetId="10" state="hidden" r:id="rId12"/>
  </sheets>
  <definedNames>
    <definedName name="_GoBack" localSheetId="3">'Заявление-декларация ВГ'!$A$86</definedName>
    <definedName name="_GoBack" localSheetId="4">'Заявление-декларация ГБО'!$A$80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F11" i="14"/>
  <c r="A38" i="15"/>
  <c r="E25" i="15" l="1"/>
  <c r="A9" i="16" l="1"/>
  <c r="A5" i="16"/>
  <c r="I75" i="14" l="1"/>
  <c r="A22" i="14"/>
  <c r="A21" i="14"/>
  <c r="A20" i="14"/>
  <c r="I28" i="10" l="1"/>
  <c r="H28" i="10"/>
  <c r="G28" i="10"/>
  <c r="F28" i="10"/>
  <c r="E28" i="10"/>
  <c r="D28" i="10"/>
  <c r="C28" i="10"/>
  <c r="B28" i="10"/>
  <c r="I27" i="10"/>
  <c r="H27" i="10"/>
  <c r="G27" i="10"/>
  <c r="F27" i="10"/>
  <c r="E27" i="10"/>
  <c r="D27" i="10"/>
  <c r="C27" i="10"/>
  <c r="B27" i="10"/>
  <c r="G58" i="11"/>
  <c r="B58" i="11"/>
  <c r="G57" i="11"/>
  <c r="B57" i="11"/>
  <c r="G56" i="11"/>
  <c r="B56" i="11"/>
  <c r="G55" i="11"/>
  <c r="B55" i="11"/>
  <c r="G54" i="11"/>
  <c r="B54" i="11"/>
  <c r="G53" i="11"/>
  <c r="B53" i="11"/>
  <c r="G52" i="11"/>
  <c r="B52" i="11"/>
  <c r="G51" i="11"/>
  <c r="B51" i="11"/>
  <c r="G50" i="11"/>
  <c r="B50" i="11"/>
  <c r="G49" i="11"/>
  <c r="B49" i="11"/>
  <c r="G48" i="11"/>
  <c r="B48" i="11"/>
  <c r="G47" i="11"/>
  <c r="B47" i="11"/>
  <c r="G46" i="11"/>
  <c r="B46" i="11"/>
  <c r="G45" i="11"/>
  <c r="B45" i="11"/>
  <c r="G44" i="11"/>
  <c r="B44" i="11"/>
  <c r="G43" i="11"/>
  <c r="B43" i="11"/>
  <c r="G42" i="11"/>
  <c r="B42" i="11"/>
  <c r="G41" i="11"/>
  <c r="B41" i="11"/>
  <c r="G40" i="11"/>
  <c r="B40" i="11"/>
  <c r="G39" i="11"/>
  <c r="B39" i="11"/>
  <c r="G38" i="11"/>
  <c r="B38" i="11"/>
  <c r="G37" i="11"/>
  <c r="B37" i="11"/>
  <c r="G36" i="11"/>
  <c r="B36" i="11"/>
  <c r="G35" i="11"/>
  <c r="B35" i="11"/>
  <c r="G34" i="11"/>
  <c r="B34" i="11"/>
  <c r="G33" i="11"/>
  <c r="B33" i="11"/>
  <c r="G32" i="11"/>
  <c r="B32" i="11"/>
  <c r="G31" i="11"/>
  <c r="B31" i="11"/>
  <c r="G30" i="11"/>
  <c r="B30" i="11"/>
  <c r="G29" i="11"/>
  <c r="B29" i="11"/>
  <c r="G28" i="11"/>
  <c r="B28" i="11"/>
  <c r="G27" i="11"/>
  <c r="B27" i="11"/>
  <c r="G26" i="11"/>
  <c r="B26" i="11"/>
  <c r="G25" i="11"/>
  <c r="B25" i="11"/>
  <c r="G24" i="11"/>
  <c r="B24" i="11"/>
  <c r="G23" i="11"/>
  <c r="B23" i="11"/>
  <c r="G22" i="11"/>
  <c r="B22" i="11"/>
  <c r="G21" i="11"/>
  <c r="B21" i="11"/>
  <c r="G20" i="11"/>
  <c r="B20" i="11"/>
  <c r="G19" i="11"/>
  <c r="B19" i="11"/>
  <c r="G18" i="11"/>
  <c r="B18" i="11"/>
  <c r="G17" i="11"/>
  <c r="B17" i="11"/>
  <c r="G16" i="11"/>
  <c r="B16" i="11"/>
  <c r="G15" i="11"/>
  <c r="B15" i="11"/>
  <c r="G14" i="11"/>
  <c r="B14" i="11"/>
  <c r="G13" i="11"/>
  <c r="B13" i="11"/>
  <c r="G12" i="11"/>
  <c r="B12" i="11"/>
  <c r="G11" i="11"/>
  <c r="B11" i="11"/>
  <c r="G10" i="11"/>
  <c r="B10" i="11"/>
  <c r="G9" i="11"/>
  <c r="B9" i="11"/>
  <c r="G8" i="11"/>
  <c r="B8" i="11"/>
  <c r="G7" i="11"/>
  <c r="B7" i="11"/>
  <c r="G47" i="6"/>
  <c r="D45" i="6"/>
  <c r="G44" i="6"/>
  <c r="D43" i="6"/>
  <c r="D42" i="6"/>
  <c r="D41" i="6"/>
  <c r="B40" i="6"/>
  <c r="D37" i="6"/>
  <c r="E35" i="6"/>
  <c r="H34" i="6"/>
  <c r="E34" i="6"/>
  <c r="B33" i="6"/>
  <c r="B32" i="6"/>
  <c r="C30" i="6"/>
  <c r="I29" i="6"/>
  <c r="F29" i="6"/>
  <c r="E29" i="6"/>
  <c r="C29" i="6"/>
  <c r="C28" i="6"/>
  <c r="C27" i="6"/>
  <c r="G26" i="6"/>
  <c r="D25" i="6"/>
  <c r="D24" i="6"/>
  <c r="D23" i="6"/>
  <c r="D22" i="6"/>
  <c r="D21" i="6"/>
  <c r="F20" i="6"/>
  <c r="C18" i="6"/>
  <c r="H17" i="6"/>
  <c r="F17" i="6"/>
  <c r="E17" i="6"/>
  <c r="C17" i="6"/>
  <c r="C16" i="6"/>
  <c r="C15" i="6"/>
  <c r="C13" i="6"/>
  <c r="I12" i="6"/>
  <c r="F12" i="6"/>
  <c r="E12" i="6"/>
  <c r="A11" i="6"/>
  <c r="C10" i="6"/>
  <c r="B65" i="3"/>
  <c r="G63" i="3"/>
  <c r="H59" i="3"/>
  <c r="B59" i="3"/>
  <c r="G58" i="3"/>
  <c r="F58" i="3"/>
  <c r="C58" i="3"/>
  <c r="D56" i="3"/>
  <c r="G53" i="3"/>
  <c r="F50" i="3"/>
  <c r="A45" i="3"/>
  <c r="G41" i="3"/>
  <c r="G38" i="3"/>
  <c r="A25" i="3"/>
  <c r="G21" i="3"/>
  <c r="E21" i="3"/>
  <c r="C21" i="3"/>
  <c r="A20" i="3"/>
  <c r="A19" i="3"/>
  <c r="A17" i="3"/>
  <c r="F15" i="3"/>
  <c r="G13" i="3"/>
  <c r="F13" i="3"/>
  <c r="B13" i="3"/>
  <c r="E12" i="3"/>
  <c r="E11" i="3"/>
  <c r="A6" i="3"/>
  <c r="G4" i="3"/>
  <c r="G29" i="2"/>
  <c r="H27" i="2"/>
  <c r="E27" i="2"/>
  <c r="H24" i="2"/>
  <c r="E24" i="2"/>
  <c r="C24" i="2"/>
  <c r="A23" i="2"/>
  <c r="A22" i="2"/>
  <c r="A20" i="2"/>
  <c r="D19" i="2"/>
  <c r="B17" i="2"/>
  <c r="E16" i="2"/>
  <c r="E15" i="2"/>
  <c r="G14" i="2"/>
  <c r="B14" i="2"/>
  <c r="G13" i="2"/>
  <c r="B13" i="2"/>
  <c r="E11" i="2"/>
  <c r="A7" i="2"/>
  <c r="H5" i="2"/>
  <c r="G76" i="5"/>
  <c r="A76" i="5"/>
  <c r="A75" i="5"/>
  <c r="H74" i="5"/>
  <c r="H71" i="5"/>
  <c r="I36" i="5"/>
  <c r="I35" i="5"/>
  <c r="I34" i="5"/>
  <c r="I33" i="5"/>
  <c r="I32" i="5"/>
  <c r="I31" i="5"/>
  <c r="I30" i="5"/>
  <c r="I29" i="5"/>
  <c r="I28" i="5"/>
  <c r="A23" i="5"/>
  <c r="A22" i="5"/>
  <c r="A21" i="5"/>
  <c r="A17" i="5"/>
  <c r="D15" i="5"/>
  <c r="D14" i="5"/>
  <c r="D12" i="5"/>
  <c r="F11" i="5"/>
  <c r="E11" i="5"/>
  <c r="E10" i="5"/>
  <c r="E9" i="5"/>
  <c r="G8" i="5"/>
  <c r="C7" i="5"/>
  <c r="D6" i="5"/>
  <c r="G82" i="14"/>
  <c r="A82" i="14"/>
  <c r="H77" i="14"/>
  <c r="I57" i="14"/>
  <c r="I56" i="14"/>
  <c r="I55" i="14"/>
  <c r="I54" i="14"/>
  <c r="I53" i="14"/>
  <c r="I52" i="14"/>
  <c r="I51" i="14"/>
  <c r="I42" i="14"/>
  <c r="I41" i="14"/>
  <c r="I40" i="14"/>
  <c r="I39" i="14"/>
  <c r="I38" i="14"/>
  <c r="I37" i="14"/>
  <c r="I36" i="14"/>
  <c r="I35" i="14"/>
  <c r="I34" i="14"/>
  <c r="I33" i="14"/>
  <c r="A25" i="14"/>
  <c r="A24" i="14"/>
  <c r="A17" i="14"/>
  <c r="A14" i="14"/>
  <c r="D12" i="14"/>
  <c r="E11" i="14"/>
  <c r="E10" i="14"/>
  <c r="E9" i="14"/>
  <c r="G8" i="14"/>
  <c r="C7" i="14"/>
  <c r="D6" i="14"/>
  <c r="E72" i="9"/>
  <c r="E71" i="9"/>
  <c r="E70" i="9"/>
  <c r="E69" i="9"/>
  <c r="E68" i="9"/>
  <c r="E67" i="9"/>
  <c r="E66" i="9"/>
  <c r="B33" i="9"/>
  <c r="D30" i="9"/>
  <c r="I29" i="9"/>
  <c r="G29" i="9"/>
  <c r="F29" i="9"/>
  <c r="H28" i="9"/>
  <c r="C26" i="9"/>
  <c r="E20" i="9"/>
  <c r="E19" i="9"/>
  <c r="E18" i="9"/>
  <c r="E17" i="9"/>
  <c r="E16" i="9"/>
  <c r="E15" i="9"/>
  <c r="E14" i="9"/>
  <c r="E13" i="9"/>
  <c r="A8" i="9"/>
  <c r="D7" i="9"/>
  <c r="A44" i="15"/>
  <c r="A43" i="15"/>
  <c r="A42" i="15"/>
  <c r="A40" i="15"/>
  <c r="A39" i="15"/>
  <c r="E36" i="15"/>
  <c r="E35" i="15"/>
  <c r="E34" i="15"/>
  <c r="E33" i="15"/>
  <c r="E32" i="15"/>
  <c r="E31" i="15"/>
  <c r="E30" i="15"/>
  <c r="E29" i="15"/>
  <c r="E28" i="15"/>
  <c r="E27" i="15"/>
  <c r="E26" i="15"/>
  <c r="E24" i="15"/>
  <c r="A15" i="15"/>
  <c r="I37" i="5"/>
  <c r="B47" i="1"/>
  <c r="B46" i="1"/>
  <c r="D36" i="6" s="1"/>
</calcChain>
</file>

<file path=xl/sharedStrings.xml><?xml version="1.0" encoding="utf-8"?>
<sst xmlns="http://schemas.openxmlformats.org/spreadsheetml/2006/main" count="1038" uniqueCount="690">
  <si>
    <t>Приложение З</t>
  </si>
  <si>
    <t>Форма 2 а</t>
  </si>
  <si>
    <t>К ТУ 152-12-008-99 (Изм.1)</t>
  </si>
  <si>
    <t>о соответствии транспортного средства, с установленным на него газобаллонным оборудованием, требованием безопасности</t>
  </si>
  <si>
    <t>Предприятие, проводившее установку и регулировку газобаллонного оборудования</t>
  </si>
  <si>
    <t>Модель транспортного средства ТС</t>
  </si>
  <si>
    <t>Регистрационные данные транспортного средства:</t>
  </si>
  <si>
    <t>Номер VIN</t>
  </si>
  <si>
    <t>НОМЕР АКТА</t>
  </si>
  <si>
    <t>Дата</t>
  </si>
  <si>
    <t>Номер шасси:</t>
  </si>
  <si>
    <r>
      <t>номер двигателя</t>
    </r>
    <r>
      <rPr>
        <b/>
        <sz val="12"/>
        <color theme="1"/>
        <rFont val="Times New Roman"/>
        <family val="1"/>
        <charset val="204"/>
      </rPr>
      <t xml:space="preserve"> </t>
    </r>
  </si>
  <si>
    <r>
      <t xml:space="preserve">Лицензия: </t>
    </r>
    <r>
      <rPr>
        <u/>
        <sz val="14"/>
        <color theme="1"/>
        <rFont val="Times New Roman"/>
        <family val="1"/>
        <charset val="204"/>
      </rPr>
      <t xml:space="preserve">не лицензируется 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(номер, дата выдачи, срок действия)</t>
    </r>
  </si>
  <si>
    <t>Государственный регистрационный знак</t>
  </si>
  <si>
    <r>
      <t xml:space="preserve">Наименования (Ф.И.О.) собственника ТС </t>
    </r>
    <r>
      <rPr>
        <u/>
        <sz val="12"/>
        <color theme="1"/>
        <rFont val="Times New Roman"/>
        <family val="1"/>
        <charset val="204"/>
      </rPr>
      <t xml:space="preserve"> </t>
    </r>
  </si>
  <si>
    <t xml:space="preserve">Адрес: </t>
  </si>
  <si>
    <t>Транспортное средство укомплектовано газобаллонным оборудованием для работы на ГСН (КПГ) и имеет комплектацию согласно акта приемки - сдачи.</t>
  </si>
  <si>
    <t xml:space="preserve">Акт № </t>
  </si>
  <si>
    <t>от</t>
  </si>
  <si>
    <t>Сертификаты на газобаллонное оборудование на соответствии  требованиям Технического регламента Таможенного союза ТР ТС 018/2011</t>
  </si>
  <si>
    <t xml:space="preserve">Кол-во газовых баллонов </t>
  </si>
  <si>
    <r>
      <t xml:space="preserve">                   номер двигателя</t>
    </r>
    <r>
      <rPr>
        <b/>
        <sz val="12"/>
        <color theme="1"/>
        <rFont val="Times New Roman"/>
        <family val="1"/>
        <charset val="204"/>
      </rPr>
      <t xml:space="preserve"> </t>
    </r>
  </si>
  <si>
    <t>Проведена регулировка газотопливной системы питания при работе на ГСП (КПГ), проверка содержания загрязняющих веществ в ОГ двигателя по ГОСТР 17.2.02.06.-99 (ГОСТ 21393)  Представитель предприятия проводившего установку и регулировку газобаллонного     оборудования на транспортное средство</t>
  </si>
  <si>
    <r>
      <t>Мастер ГБО</t>
    </r>
    <r>
      <rPr>
        <sz val="12"/>
        <color theme="1"/>
        <rFont val="Times New Roman"/>
        <family val="1"/>
        <charset val="204"/>
      </rPr>
      <t xml:space="preserve">                    ______________           </t>
    </r>
    <r>
      <rPr>
        <u/>
        <sz val="12"/>
        <color theme="1"/>
        <rFont val="Times New Roman"/>
        <family val="1"/>
        <charset val="204"/>
      </rPr>
      <t>Волгапкин Н.И.</t>
    </r>
    <r>
      <rPr>
        <sz val="12"/>
        <color theme="1"/>
        <rFont val="Times New Roman"/>
        <family val="1"/>
        <charset val="204"/>
      </rPr>
      <t xml:space="preserve"> </t>
    </r>
  </si>
  <si>
    <t>(Должность)</t>
  </si>
  <si>
    <t>(подпись)</t>
  </si>
  <si>
    <t xml:space="preserve">            (Ф. И. О.)</t>
  </si>
  <si>
    <t xml:space="preserve">  (Дата)</t>
  </si>
  <si>
    <r>
      <t>Дата следующей проверки оборудования и баллонов</t>
    </r>
    <r>
      <rPr>
        <sz val="12"/>
        <color theme="1"/>
        <rFont val="Times New Roman"/>
        <family val="1"/>
        <charset val="204"/>
      </rPr>
      <t xml:space="preserve"> </t>
    </r>
  </si>
  <si>
    <t>Номер  VIN</t>
  </si>
  <si>
    <t>Форма 2б  к ТУ 152-12-008-99</t>
  </si>
  <si>
    <t xml:space="preserve">О СООТВЕТСТВИИ ПЕРЕОБОРУДОВАННОГО ДЛЯ РАБОТЫ НА СЖИЖЕННЫХ НЕФТЯНЫХ ГАЗАХ АВТОТРАНСПОРТНОГО СРЕДСТВА ТРЕБОВАНИЯМ БЕЗОПАСНОСТИ </t>
  </si>
  <si>
    <t>Модель АТС:</t>
  </si>
  <si>
    <t xml:space="preserve">         до переоборудования </t>
  </si>
  <si>
    <t xml:space="preserve">         после переоборудования </t>
  </si>
  <si>
    <t>Шасси №</t>
  </si>
  <si>
    <t>двигатель, модель</t>
  </si>
  <si>
    <t xml:space="preserve">АТС переоборудован для работы на ГСН и имеет комплектацию согласно </t>
  </si>
  <si>
    <t>акта приемки-сдачи АТС на переоборудование от</t>
  </si>
  <si>
    <t xml:space="preserve">                                          (№ ТУ предприятия изготовителя) </t>
  </si>
  <si>
    <r>
      <t xml:space="preserve">Предприятие, проводившее установку и регулировку газобаллонного оборудования          </t>
    </r>
    <r>
      <rPr>
        <u/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</t>
    </r>
  </si>
  <si>
    <t xml:space="preserve">                   (№, дата выдачи, срок действия)</t>
  </si>
  <si>
    <t>ед.,</t>
  </si>
  <si>
    <t>форма 2б</t>
  </si>
  <si>
    <t>оборотная сторона</t>
  </si>
  <si>
    <t>Проведена проверка герметичности и опрессовка газобаллонного оборудования</t>
  </si>
  <si>
    <t>воздухом давлением 1.6, МПА и вакуумирование баллонов</t>
  </si>
  <si>
    <t>(Дата)</t>
  </si>
  <si>
    <t>Представитель предприятия</t>
  </si>
  <si>
    <t xml:space="preserve">                  МП</t>
  </si>
  <si>
    <t xml:space="preserve">Произведена регулировка газотопливной системы питания при работе двигателя на ГСН, проверка и регулировка содержания загрязняющих веществ в ОГ двигателя </t>
  </si>
  <si>
    <t xml:space="preserve">по стандарту ГОСТ 17.2.02.06.-99 (ГОСТ21393)              </t>
  </si>
  <si>
    <r>
      <t xml:space="preserve">Лицензия: </t>
    </r>
    <r>
      <rPr>
        <u/>
        <sz val="14"/>
        <color theme="1"/>
        <rFont val="Times New Roman"/>
        <family val="1"/>
        <charset val="204"/>
      </rPr>
      <t xml:space="preserve">не лицензируется 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</t>
    </r>
    <r>
      <rPr>
        <sz val="12"/>
        <color theme="1"/>
        <rFont val="Times New Roman"/>
        <family val="1"/>
        <charset val="204"/>
      </rPr>
      <t xml:space="preserve"> (номер, дата выдачи, срок действия)</t>
    </r>
  </si>
  <si>
    <t xml:space="preserve">                                      (№ стандарта)</t>
  </si>
  <si>
    <t xml:space="preserve">АТС получено автовладельцем                </t>
  </si>
  <si>
    <t>(Фамилия Имя Отчество)</t>
  </si>
  <si>
    <t xml:space="preserve">Дата рождения </t>
  </si>
  <si>
    <t xml:space="preserve">Паспорт серия </t>
  </si>
  <si>
    <t>№</t>
  </si>
  <si>
    <t>Автовладелец __________________________</t>
  </si>
  <si>
    <t>Представитель предприятия, проводившего</t>
  </si>
  <si>
    <t>МП</t>
  </si>
  <si>
    <t xml:space="preserve"> (Дата акта)</t>
  </si>
  <si>
    <t xml:space="preserve">     (Дата)</t>
  </si>
  <si>
    <t xml:space="preserve">                                       (должность)                  (подпись)                   (Фамилия И. О.)</t>
  </si>
  <si>
    <r>
      <t xml:space="preserve">                                    </t>
    </r>
    <r>
      <rPr>
        <sz val="12"/>
        <color theme="1"/>
        <rFont val="Times New Roman"/>
        <family val="1"/>
        <charset val="204"/>
      </rPr>
      <t xml:space="preserve">     (подпись)</t>
    </r>
  </si>
  <si>
    <t>Наименование (тип  ТС)</t>
  </si>
  <si>
    <t>Разрешенная максимальная масса, кг</t>
  </si>
  <si>
    <t>Категория ТС (А,В,С,D, прицеп)</t>
  </si>
  <si>
    <t>Масса без нагрузки, кг</t>
  </si>
  <si>
    <t>Год изготовления ТС</t>
  </si>
  <si>
    <t>Организация–изготовитель ТС (страна)</t>
  </si>
  <si>
    <t>Паспорт ТС</t>
  </si>
  <si>
    <t>Шасси (рама) №</t>
  </si>
  <si>
    <t>ЗАЯВЛЕНИЕ-ДЕКЛАРАЦИЯ</t>
  </si>
  <si>
    <t>ОБ ОБЪЕМЕ И КАЧЕСТВЕ РАБОТ ПО ВНЕСЕНИЮ ИЗМЕНЕНИЙ</t>
  </si>
  <si>
    <t>В КОНСТРУКЦИЮ ТРАНСПОРТНОГО СРЕДСТВА</t>
  </si>
  <si>
    <t>В конструкцию транспортного средства:</t>
  </si>
  <si>
    <t xml:space="preserve">марка, модель </t>
  </si>
  <si>
    <t>VIN</t>
  </si>
  <si>
    <t>государственный регистрационный знак</t>
  </si>
  <si>
    <t xml:space="preserve">номер шасси (рамы) </t>
  </si>
  <si>
    <t xml:space="preserve">номер кузова (коляски) </t>
  </si>
  <si>
    <t>(фамилия, имя, отчество или наименование юридического лица, выполнившего работы по внесению изменений в конструкцию транспортного средства)</t>
  </si>
  <si>
    <r>
      <t xml:space="preserve">следующие изменения: </t>
    </r>
    <r>
      <rPr>
        <u/>
        <sz val="11"/>
        <color theme="1"/>
        <rFont val="Times New Roman"/>
        <family val="1"/>
        <charset val="204"/>
      </rPr>
      <t>штатный бензиновый двигатель оборудован системой ГБО фирмы</t>
    </r>
  </si>
  <si>
    <t>(описываются внесенные изменения в конструкцию систем, узлов и агрегатов ТС)</t>
  </si>
  <si>
    <t>В остальном конструкция базового автомобиля изменений не претерпела.</t>
  </si>
  <si>
    <t>Характеристики транспортного средства после внесенных изменений в его конструкцию**</t>
  </si>
  <si>
    <t>Колесная формула/ведущие колеса</t>
  </si>
  <si>
    <t>без изменений</t>
  </si>
  <si>
    <t>Схема компоновки транспортного средства</t>
  </si>
  <si>
    <t>Тип кузова/количество дверей (для категории М1)</t>
  </si>
  <si>
    <t>Количество мест спереди/сзади (для категории М1)</t>
  </si>
  <si>
    <t>Исполнение загрузочного пространства (для категории N)</t>
  </si>
  <si>
    <t>Кабина (для категории N)</t>
  </si>
  <si>
    <t>Пассажировместимость (для категории M2, M3)</t>
  </si>
  <si>
    <t>Количество мест для сидения (для категорий М2, М3, L)</t>
  </si>
  <si>
    <t>Общий объем багажных отделений (для категорий М3 класса III)</t>
  </si>
  <si>
    <t>Рама (для категории L)</t>
  </si>
  <si>
    <t>Количество осей/колес (для категории О)</t>
  </si>
  <si>
    <t>Масса транспортного средства в снаряженном состоянии, кг</t>
  </si>
  <si>
    <t>Технически допустимая полная масса транспортного средства, кг</t>
  </si>
  <si>
    <t>Габаритные размеры, мм</t>
  </si>
  <si>
    <t>- длина</t>
  </si>
  <si>
    <t>- ширина</t>
  </si>
  <si>
    <t>- высота</t>
  </si>
  <si>
    <t>База, мм</t>
  </si>
  <si>
    <t>Колея передних/задних колес, мм</t>
  </si>
  <si>
    <t>Описание гибридного транспортного средства</t>
  </si>
  <si>
    <t>Двигатель внутреннего сгорания (марка, тип)</t>
  </si>
  <si>
    <t>- экологический класс</t>
  </si>
  <si>
    <t>- количество и расположение цилиндров</t>
  </si>
  <si>
    <t>- рабочий объем цилиндров, см³</t>
  </si>
  <si>
    <t>- степень сжатия</t>
  </si>
  <si>
    <t>- максимальная мощность, кВт (об/мин)</t>
  </si>
  <si>
    <t>- максимальный крутящий момент, Нм (об/мин)</t>
  </si>
  <si>
    <t>Топливо</t>
  </si>
  <si>
    <t>Система питания (тип)</t>
  </si>
  <si>
    <t>Система зажигания (тип)</t>
  </si>
  <si>
    <t>Система выпуска и нейтрализации отработавших газов</t>
  </si>
  <si>
    <t>Трансмиссия (тип)</t>
  </si>
  <si>
    <t>Сцепление (марка, тип)</t>
  </si>
  <si>
    <t>Коробка передач (марка, тип)</t>
  </si>
  <si>
    <t>Подвеска (тип)</t>
  </si>
  <si>
    <t>- передняя</t>
  </si>
  <si>
    <t>- задняя</t>
  </si>
  <si>
    <t>Рулевое управление (марка, тип)</t>
  </si>
  <si>
    <t>Тормозные системы (тип)</t>
  </si>
  <si>
    <t>- рабочая</t>
  </si>
  <si>
    <t>- запасная</t>
  </si>
  <si>
    <t>- стояночная</t>
  </si>
  <si>
    <t>Шины (марка, тип)</t>
  </si>
  <si>
    <t>Дополнительное оборудование транспортного средства</t>
  </si>
  <si>
    <t>Газобаллонное оборудование (пропан)</t>
  </si>
  <si>
    <t>(указываются реквизиты организации выдавшей заключение предварительной технической экспертизы)</t>
  </si>
  <si>
    <t xml:space="preserve">              (Подпись)</t>
  </si>
  <si>
    <t>М.П.</t>
  </si>
  <si>
    <t>*   В случае участия производителя работ в системе добровольной сертификации.</t>
  </si>
  <si>
    <t>** В случае отсутствия изменений характеристик транспортного средства в соответствующую графу вносится запись «без изменений»</t>
  </si>
  <si>
    <t>Прочность крепления баллонов, агрегатов и узлов газобаллонного оборудования соответствует ОСТ 37.001.653</t>
  </si>
  <si>
    <t>Прочность крепления баллонов, агрегатов и узлов газобаллонного оборудования соответствует Техническим условиям         CТА ГТО-2-97</t>
  </si>
  <si>
    <t xml:space="preserve">бензин / газ </t>
  </si>
  <si>
    <t>Утверждены</t>
  </si>
  <si>
    <t>Решением Коллегии</t>
  </si>
  <si>
    <t>Евразийской экономической комиссии</t>
  </si>
  <si>
    <t>от 11 ноября 2014 г. N 207</t>
  </si>
  <si>
    <t>ЕВРАЗИЙСКИЙ ЭКОНОМИЧЕСКИЙ СОЮЗ</t>
  </si>
  <si>
    <t>СВИДЕТЕЛЬСТВО</t>
  </si>
  <si>
    <t>о проведении периодических испытаний газобаллонного оборудования,</t>
  </si>
  <si>
    <t xml:space="preserve">              установленного на транспортном средстве</t>
  </si>
  <si>
    <t xml:space="preserve">с установленным </t>
  </si>
  <si>
    <t>их номера</t>
  </si>
  <si>
    <t xml:space="preserve">производства </t>
  </si>
  <si>
    <t>для пропана</t>
  </si>
  <si>
    <t>ЗАЯВИТЕЛЬ</t>
  </si>
  <si>
    <t xml:space="preserve">выдан </t>
  </si>
  <si>
    <t xml:space="preserve">СВЕДЕНИЯ О ТРАНСПОРТНОМ СРЕДСТВЕ: </t>
  </si>
  <si>
    <t>Год выпуска</t>
  </si>
  <si>
    <t>Владелец</t>
  </si>
  <si>
    <t>СВИДЕТЕЛЬСТВО ВЫДАНО НА ОСНОВАНИИ:</t>
  </si>
  <si>
    <t xml:space="preserve">Номер сертификата на баллон </t>
  </si>
  <si>
    <t>Сертификат изготовителя</t>
  </si>
  <si>
    <t>Дата выдачи</t>
  </si>
  <si>
    <t xml:space="preserve">Паспорт баллона </t>
  </si>
  <si>
    <t>ДОПОЛНИТЕЛЬНАЯ ИНФОРМАЦИЯ:</t>
  </si>
  <si>
    <t>срок службы баллона 10 лет</t>
  </si>
  <si>
    <t>ОРГАНИЗАЦИЯ, ОФОРМИВШАЯ СВИДЕТЕЛЬСТВО:</t>
  </si>
  <si>
    <t>ДАТА ОЧЕРЕДНОГО ОСВИДЕТЕЛЬСТВОВАНИЯ:</t>
  </si>
  <si>
    <t>ДАТА ОФОРМЛЕНИЯ:</t>
  </si>
  <si>
    <t>Руководитель (уполномоченное лицо)</t>
  </si>
  <si>
    <t>Сертификат изготовителя баллонов</t>
  </si>
  <si>
    <t>Дата выдачи сертифика</t>
  </si>
  <si>
    <t>c 13.05.2013 по 12.05.2019 г.</t>
  </si>
  <si>
    <t>производитель баллонов</t>
  </si>
  <si>
    <t>выдан</t>
  </si>
  <si>
    <t>дата выдачи паспорта</t>
  </si>
  <si>
    <t xml:space="preserve">кем выдан </t>
  </si>
  <si>
    <t>Работы выполнены в полном объеме в соответствии с заключением предварительной</t>
  </si>
  <si>
    <t>технической экспертизы конструкции транспортного средства:</t>
  </si>
  <si>
    <t>выданного</t>
  </si>
  <si>
    <t xml:space="preserve">  Паспорт серия </t>
  </si>
  <si>
    <t>c 24.03.2015 по 23.03.2019</t>
  </si>
  <si>
    <t>ОАО "Новогрудский завод газовой аппаратуры", г. Минск, Старовиленский тракт, 93</t>
  </si>
  <si>
    <t>Марка, модель ТС</t>
  </si>
  <si>
    <t>Экологический класс</t>
  </si>
  <si>
    <t>Тип двигателя</t>
  </si>
  <si>
    <t>-</t>
  </si>
  <si>
    <t>Марка, модель транспортного средства ТС</t>
  </si>
  <si>
    <t>Кузов (кабины, прицеп) №</t>
  </si>
  <si>
    <t>Цвет кузова (кабины, прицепа)</t>
  </si>
  <si>
    <t>Рабочий объем двигателя, куб. см</t>
  </si>
  <si>
    <t>B</t>
  </si>
  <si>
    <t>Категория ТС   (M1, N1)</t>
  </si>
  <si>
    <r>
      <t>Номер двигателя</t>
    </r>
    <r>
      <rPr>
        <b/>
        <sz val="12"/>
        <color theme="1"/>
        <rFont val="Times New Roman"/>
        <family val="1"/>
        <charset val="204"/>
      </rPr>
      <t xml:space="preserve"> </t>
    </r>
  </si>
  <si>
    <t>Модель двигателя</t>
  </si>
  <si>
    <r>
      <t xml:space="preserve">Лицензия: </t>
    </r>
    <r>
      <rPr>
        <u/>
        <sz val="12"/>
        <color theme="1"/>
        <rFont val="Times New Roman"/>
        <family val="1"/>
        <charset val="204"/>
      </rPr>
      <t xml:space="preserve">не лицензируется </t>
    </r>
    <r>
      <rPr>
        <sz val="12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(номер, дата выдачи, срок действия)</t>
    </r>
  </si>
  <si>
    <t xml:space="preserve">       номер кузова </t>
  </si>
  <si>
    <t>ед.</t>
  </si>
  <si>
    <r>
      <t xml:space="preserve">Лицензия </t>
    </r>
    <r>
      <rPr>
        <u/>
        <sz val="14"/>
        <color theme="1"/>
        <rFont val="Times New Roman"/>
        <family val="1"/>
        <charset val="204"/>
      </rPr>
      <t xml:space="preserve">    не лицензируется</t>
    </r>
  </si>
  <si>
    <t xml:space="preserve">модель, номер двигателя </t>
  </si>
  <si>
    <t xml:space="preserve">номер кузова </t>
  </si>
  <si>
    <t>Свидетельство принимается ГИБДД МВД России как одно из оснований для перерегистрации газобаллонного транспортного средства, переоборудованного для работы на сжиженных газах.</t>
  </si>
  <si>
    <t>МП Свидетельство предъявляется органам ГИБДЦ МВД России при осуществлении регистрационных действий газобаллонного транспортного средства, предназначенного для работы на сжиженных нефтяных газах и компримированном природном газе.</t>
  </si>
  <si>
    <t>Класс экологичности</t>
  </si>
  <si>
    <t>Номер паспорта баллона</t>
  </si>
  <si>
    <t>N1</t>
  </si>
  <si>
    <t>ОАО "Автоген" №ТС C-RU.МТ49.В.00174</t>
  </si>
  <si>
    <t>c 19.06.2015 по 18.06.2018</t>
  </si>
  <si>
    <t>ОАО "Автоген" г. Воронеж, Московский пр-т, 26</t>
  </si>
  <si>
    <t>БАВ 130-400</t>
  </si>
  <si>
    <t>.RU</t>
  </si>
  <si>
    <r>
      <t xml:space="preserve">N ЕАЭС  </t>
    </r>
    <r>
      <rPr>
        <u/>
        <sz val="11"/>
        <color theme="1"/>
        <rFont val="Times New Roman"/>
        <family val="1"/>
        <charset val="204"/>
      </rPr>
      <t xml:space="preserve">  </t>
    </r>
  </si>
  <si>
    <t>ОАО "Новогрудский завод газовой аппаратуры" №ТС-BY.МТ23.В00003</t>
  </si>
  <si>
    <t xml:space="preserve">                                                         ЗАЯВЛЕНИЕ</t>
  </si>
  <si>
    <t xml:space="preserve">                                                                 (наименование подразделения)</t>
  </si>
  <si>
    <t xml:space="preserve">                                                           (фамилия, имя, отчество заявителя)</t>
  </si>
  <si>
    <t xml:space="preserve">СВЕДЕНИЯ О ТРАНСПОРТНОМ </t>
  </si>
  <si>
    <t>Заполняется заявителем или</t>
  </si>
  <si>
    <t xml:space="preserve">   По результатам осмотра </t>
  </si>
  <si>
    <t>СРЕДСТВЕ</t>
  </si>
  <si>
    <t xml:space="preserve"> из информационных учетов</t>
  </si>
  <si>
    <t xml:space="preserve">            сотрудником</t>
  </si>
  <si>
    <t xml:space="preserve"> Марка, Модель ТС</t>
  </si>
  <si>
    <t xml:space="preserve"> Соответствует</t>
  </si>
  <si>
    <t xml:space="preserve"> Тип/Категория  ТС</t>
  </si>
  <si>
    <t xml:space="preserve"> Цвет</t>
  </si>
  <si>
    <t xml:space="preserve"> Регистрационный знак</t>
  </si>
  <si>
    <t xml:space="preserve"> Идентификационный номер VIN</t>
  </si>
  <si>
    <t xml:space="preserve"> Кузов (кабина, прицеп) №</t>
  </si>
  <si>
    <t xml:space="preserve"> Шасси (рама) №</t>
  </si>
  <si>
    <t xml:space="preserve"> Модель двигателя </t>
  </si>
  <si>
    <r>
      <t xml:space="preserve">                                                                                         Соответствует/</t>
    </r>
    <r>
      <rPr>
        <strike/>
        <sz val="10"/>
        <color rgb="FF000000"/>
        <rFont val="Times New Roman"/>
        <family val="1"/>
        <charset val="204"/>
      </rPr>
      <t>не соответствует</t>
    </r>
    <r>
      <rPr>
        <sz val="10"/>
        <color rgb="FF000000"/>
        <rFont val="Times New Roman"/>
        <family val="1"/>
        <charset val="204"/>
      </rPr>
      <t xml:space="preserve"> (ненужное зачеркнуть)</t>
    </r>
  </si>
  <si>
    <t xml:space="preserve">   (дата, время принятия решения)                          (подпись)                         (И.О. Фамилия сотрудника)               </t>
  </si>
  <si>
    <t xml:space="preserve">               СВЕДЕНИЯ О СОБСТВЕННИКЕ ТРАНСПОРТНОГО СРЕДСТВА</t>
  </si>
  <si>
    <t>(наименование юридического лица или фамилия, имя, отчество (при наличии) физического лица)</t>
  </si>
  <si>
    <t>Дата регистрации юридического лица или дата рождения физического лица</t>
  </si>
  <si>
    <t>Документ, удостоверяющий личность *</t>
  </si>
  <si>
    <t>паспорт</t>
  </si>
  <si>
    <t>ИНН (для физических лиц при наличии)</t>
  </si>
  <si>
    <t>Адрес регистрации юридического лица или адрес места жительства физического лица</t>
  </si>
  <si>
    <t xml:space="preserve">           (индекс, субъект Российской Федерации, район, населенный пункт, улица, дом, корпус, квартира)</t>
  </si>
  <si>
    <t>Тел._________________ Адрес электронной почты (при наличии)____________________</t>
  </si>
  <si>
    <r>
      <rPr>
        <sz val="10"/>
        <color rgb="FF000000"/>
        <rFont val="Times New Roman"/>
        <family val="1"/>
        <charset val="204"/>
      </rPr>
      <t xml:space="preserve"> </t>
    </r>
    <r>
      <rPr>
        <b/>
        <sz val="10"/>
        <color rgb="FF000000"/>
        <rFont val="Times New Roman"/>
        <family val="1"/>
        <charset val="204"/>
      </rPr>
      <t xml:space="preserve">                                ПРЕДСТАВИТЕЛЬ СОБСТВЕННИКА **</t>
    </r>
  </si>
  <si>
    <t>(фамилия, имя, отчество (при наличии))</t>
  </si>
  <si>
    <t>Документ, удостоверяющий личность</t>
  </si>
  <si>
    <t>Адрес места жительства</t>
  </si>
  <si>
    <t xml:space="preserve">                          (субъект Российской федерации, район, населенный пункт, улица, дом, корпус, квартира)</t>
  </si>
  <si>
    <t>Телефон</t>
  </si>
  <si>
    <t xml:space="preserve">  (дата)                                                  (подпись)                                           (И.О. Фамилия заявителя)</t>
  </si>
  <si>
    <t xml:space="preserve">                      ПРОВЕРКИ ПО </t>
  </si>
  <si>
    <t xml:space="preserve">  АВТОМАТИЗИРОВАННЫМ УЧЕТАМ</t>
  </si>
  <si>
    <t>(дата, время проверки)                       (подпись)                                       (И.О. Фамилия сотрудника)</t>
  </si>
  <si>
    <t>Внесение указанных изменений в конструкцию транспортного средства</t>
  </si>
  <si>
    <t>(возможно или невозможно по причине)</t>
  </si>
  <si>
    <t xml:space="preserve">       РЕШЕНИЕ О </t>
  </si>
  <si>
    <t xml:space="preserve">  ВОЗМОЖНОСТИ</t>
  </si>
  <si>
    <t>Для получения свидетельства о соответствии транспортного средства с внесенными в</t>
  </si>
  <si>
    <t xml:space="preserve">        ВНЕСЕНИЯ</t>
  </si>
  <si>
    <t xml:space="preserve">      ИЗМЕНЕНИЙ</t>
  </si>
  <si>
    <t>(дата, время принятия решения)                          (подпись)                              (И.О. Фамилия сотрудника)</t>
  </si>
  <si>
    <t xml:space="preserve"> Сведения о транспортном средстве после</t>
  </si>
  <si>
    <t xml:space="preserve">  Заполняется заявителем или </t>
  </si>
  <si>
    <t xml:space="preserve">      По результатам осмотра </t>
  </si>
  <si>
    <t xml:space="preserve"> внесения изменений в его конструкцию</t>
  </si>
  <si>
    <t xml:space="preserve">    из информационных учетов</t>
  </si>
  <si>
    <t xml:space="preserve">             сотрудником</t>
  </si>
  <si>
    <t xml:space="preserve">  Марка, модель ТС</t>
  </si>
  <si>
    <t xml:space="preserve">  Тип/категория ТС</t>
  </si>
  <si>
    <t xml:space="preserve">  Цвет</t>
  </si>
  <si>
    <t xml:space="preserve">  Идентификационный номер VIN</t>
  </si>
  <si>
    <t xml:space="preserve">  Кузов (кабина, прицеп) №</t>
  </si>
  <si>
    <t xml:space="preserve">  Шасси (рама) № </t>
  </si>
  <si>
    <t xml:space="preserve">  Модель Двигателя</t>
  </si>
  <si>
    <t xml:space="preserve">  Внесенные изменения </t>
  </si>
  <si>
    <t>По заявлению-декларации</t>
  </si>
  <si>
    <r>
      <rPr>
        <sz val="10"/>
        <color rgb="FF000000"/>
        <rFont val="Times New Roman"/>
        <family val="1"/>
        <charset val="204"/>
      </rPr>
      <t xml:space="preserve">                                                                                           соответствует/</t>
    </r>
    <r>
      <rPr>
        <strike/>
        <sz val="10"/>
        <color rgb="FF000000"/>
        <rFont val="Times New Roman"/>
        <family val="1"/>
        <charset val="204"/>
      </rPr>
      <t>не соответствует</t>
    </r>
    <r>
      <rPr>
        <sz val="10"/>
        <color rgb="FF000000"/>
        <rFont val="Times New Roman"/>
        <family val="1"/>
        <charset val="204"/>
      </rPr>
      <t xml:space="preserve"> (ненужное зачеркнуть)</t>
    </r>
  </si>
  <si>
    <t>(дата, время принятия решения)                         (подпись)                                  (И.О. Фамилия сотрудника)</t>
  </si>
  <si>
    <t xml:space="preserve">      ПРОВЕРКИ ПО АВТОМАТИЗИРОВАННЫМ УЧЕТАМ</t>
  </si>
  <si>
    <t>(дата, время проверки)                                  (подпись)                                       (И.О. Фамилия сотрудника)</t>
  </si>
  <si>
    <t xml:space="preserve">                                                                       ПРИНЯТО ОТ ЗАЯВИТЕЛЯ</t>
  </si>
  <si>
    <t xml:space="preserve">  заключение предварительной технической экспертизы </t>
  </si>
  <si>
    <t xml:space="preserve">  конструкции транспортного средства</t>
  </si>
  <si>
    <t xml:space="preserve">  заявление-декларация об объеме и качестве работ по</t>
  </si>
  <si>
    <t xml:space="preserve">  внесению изменений в конструкцию транспортного средства</t>
  </si>
  <si>
    <t xml:space="preserve">  протокол технической экспертизы</t>
  </si>
  <si>
    <t xml:space="preserve">  Иные документы, представленные заявителем</t>
  </si>
  <si>
    <t xml:space="preserve">        Проверены представленные документы и реквизиты документа об уплате   государственной пошлины</t>
  </si>
  <si>
    <t>(дата, время принятия решения)                      (подпись)                               (И.О. Фамилия сотрудника)</t>
  </si>
  <si>
    <t>РЕШЕНИЕ ПО ЗАЯВЛЕНИЮ</t>
  </si>
  <si>
    <t>(выдать или отказать по причине)</t>
  </si>
  <si>
    <t xml:space="preserve">                    (дата, время принятия решения)                       (подпись)                       (И.О. Фамилия сотрудника)</t>
  </si>
  <si>
    <r>
      <rPr>
        <sz val="10"/>
        <color rgb="FF000000"/>
        <rFont val="Times New Roman"/>
        <family val="1"/>
        <charset val="204"/>
      </rPr>
      <t xml:space="preserve">                                                                            </t>
    </r>
    <r>
      <rPr>
        <b/>
        <sz val="10"/>
        <color rgb="FF000000"/>
        <rFont val="Times New Roman"/>
        <family val="1"/>
        <charset val="204"/>
      </rPr>
      <t>ВЫДАНО ЗАЯВИТЕЛЮ</t>
    </r>
  </si>
  <si>
    <t>Свидетельство о соответствии транспортного средства с внесенными в</t>
  </si>
  <si>
    <t>его конструкцию изменениями требованиями безопасности (серия, №)</t>
  </si>
  <si>
    <t xml:space="preserve">                                   (дата, время)                                                             (подпись заявителя в получении)</t>
  </si>
  <si>
    <t>*    Данная графа заполняется только для физических лиц</t>
  </si>
  <si>
    <t>**  Данный блок заполняется в случае, если заявитель не является собственником.</t>
  </si>
  <si>
    <t>Бензиновый</t>
  </si>
  <si>
    <t>Третий</t>
  </si>
  <si>
    <t>ООО"Балсити" (Россия) №ТС RU C-RU.MT25.B.00173</t>
  </si>
  <si>
    <t>ООО"Балсити" (Россия), г. Москва, ул. Медиков, д. 12</t>
  </si>
  <si>
    <t>Изготовитель баллона</t>
  </si>
  <si>
    <t>Место расположения баллона</t>
  </si>
  <si>
    <t>На раме автомобиля, на заводских кронштейнах</t>
  </si>
  <si>
    <t>Мастер ГБО (Фамилия, инициалы установщика)</t>
  </si>
  <si>
    <t>(наименование предприятия, адрес, телефон, факс)</t>
  </si>
  <si>
    <t xml:space="preserve">(наименование предприятия, адрес, телефон, факс) </t>
  </si>
  <si>
    <r>
      <t xml:space="preserve">переоборудование АТС       </t>
    </r>
    <r>
      <rPr>
        <u/>
        <sz val="14"/>
        <color theme="1"/>
        <rFont val="Times New Roman"/>
        <family val="1"/>
        <charset val="204"/>
      </rPr>
      <t xml:space="preserve"> ст. Мастер ГБО   </t>
    </r>
    <r>
      <rPr>
        <sz val="14"/>
        <color theme="1"/>
        <rFont val="Times New Roman"/>
        <family val="1"/>
        <charset val="204"/>
      </rPr>
      <t xml:space="preserve">   ____________ </t>
    </r>
    <r>
      <rPr>
        <u/>
        <sz val="14"/>
        <color theme="1"/>
        <rFont val="Times New Roman"/>
        <family val="1"/>
        <charset val="204"/>
      </rPr>
      <t xml:space="preserve">  </t>
    </r>
  </si>
  <si>
    <t xml:space="preserve">                                                    (должность)                           (подпись)                      (Фамилия И. О.)</t>
  </si>
  <si>
    <r>
      <t xml:space="preserve">по испытаниям ГБО </t>
    </r>
    <r>
      <rPr>
        <u/>
        <sz val="14"/>
        <color theme="1"/>
        <rFont val="Times New Roman"/>
        <family val="1"/>
        <charset val="204"/>
      </rPr>
      <t xml:space="preserve">ст. Мастер ГБО    </t>
    </r>
    <r>
      <rPr>
        <sz val="14"/>
        <color theme="1"/>
        <rFont val="Times New Roman"/>
        <family val="1"/>
        <charset val="204"/>
      </rPr>
      <t xml:space="preserve">     ____________      </t>
    </r>
    <r>
      <rPr>
        <u/>
        <sz val="14"/>
        <color theme="1"/>
        <rFont val="Times New Roman"/>
        <family val="1"/>
        <charset val="204"/>
      </rPr>
      <t xml:space="preserve">  </t>
    </r>
  </si>
  <si>
    <t xml:space="preserve">                                       (должность)                          (подпись)                                    (Фамилия И. О.)</t>
  </si>
  <si>
    <t xml:space="preserve">      (Фамилия И. О.)</t>
  </si>
  <si>
    <t>Предприятие, проводившее установку (наименование, адрес факт., телефон, факс)</t>
  </si>
  <si>
    <t>Юридический адрес предприятия проводившего установку</t>
  </si>
  <si>
    <t xml:space="preserve">Предприятие, проводившее установку </t>
  </si>
  <si>
    <t xml:space="preserve">производителем работ </t>
  </si>
  <si>
    <r>
      <t>Приложение (иные документы):</t>
    </r>
    <r>
      <rPr>
        <u/>
        <sz val="11"/>
        <color theme="1"/>
        <rFont val="Times New Roman"/>
        <family val="1"/>
        <charset val="204"/>
      </rPr>
      <t xml:space="preserve"> Сертификат Соответствия </t>
    </r>
  </si>
  <si>
    <t>Фактический адрес предприятия проводившего установку</t>
  </si>
  <si>
    <t xml:space="preserve">Фактический адрес: </t>
  </si>
  <si>
    <t xml:space="preserve">Дата следующей проверки оборудования и баллонов </t>
  </si>
  <si>
    <t>Дата оформления Заключения предв. тех. экспертизы</t>
  </si>
  <si>
    <t>Дата оформления Протокола</t>
  </si>
  <si>
    <t>от 10.09.2016</t>
  </si>
  <si>
    <t>Номер Протокола</t>
  </si>
  <si>
    <t>Номер Заключения предв. тех. экспертизы</t>
  </si>
  <si>
    <t>Автоген</t>
  </si>
  <si>
    <t>Балсити</t>
  </si>
  <si>
    <t>НЗГА</t>
  </si>
  <si>
    <t>Паспорт Номер</t>
  </si>
  <si>
    <t>C</t>
  </si>
  <si>
    <t>D</t>
  </si>
  <si>
    <t>M1</t>
  </si>
  <si>
    <t>M2</t>
  </si>
  <si>
    <t>Нет данных</t>
  </si>
  <si>
    <t>Второй</t>
  </si>
  <si>
    <t>Четвертый</t>
  </si>
  <si>
    <t>Бензиновый на бензине</t>
  </si>
  <si>
    <t>Вы устанавливаете оорудование Бренда: ---&gt;</t>
  </si>
  <si>
    <t>BRC</t>
  </si>
  <si>
    <t>Lovato</t>
  </si>
  <si>
    <t>DIGITRONIC</t>
  </si>
  <si>
    <t>ALPHA</t>
  </si>
  <si>
    <t>На транспортное средство устанавливается  комплект газобаллонного оборудования  фирмы   «BRC Gas Equipment»  для питания двигателя сжиженным нефтяным газом (СНГ).</t>
  </si>
  <si>
    <t>АТС укомплектован газобаллонным оборудованием в соответствии с конструкторской и технологической документацией предприятия-изготовителя газобаллонного оборудования  «BRC Gas Equipment» (Италия) изготовитель "M.T.M.Srl", Via La Morra 1, 12062, Cherasco</t>
  </si>
  <si>
    <t>Номер сертификата №ТС RU С-IT.OC13.B.02245</t>
  </si>
  <si>
    <t>Срок действия c 16.06.2016г. по 15.06.2020г.</t>
  </si>
  <si>
    <t>«BRC Gas Equipment» (Италия) изготовитель "M.T.M.Srl", Via La Morra 1, 12062, Cherasco. Система ГБО состоит из сертифицированных узлов, предназначенных для установки на колесные ТС. Оборудование установлено в соответствии с требованиями п.8 Приложения №9 Технического Регламента Таможенного союза « О безопасности колесных транспортных средств» (ТР ТС 018/2011), а также в соответствии с ГОСТ 31972-2013 в части не противоречащей требованиям ТР ТС 018/2011. Размещение и установка соответствуют Правилам ЕЭК ООН № 67 и 115.</t>
  </si>
  <si>
    <t>В моторном отсеке установлены основные агрегаты ГБО: блок управления впрыском газа "BRC", газовый редуктор BRC mod. "MB1500", инжектор газовый "BRC". Подключение к системе питания двигателя выполнено при помощи стандартных элементов: штуцеры, трубопроводы, шланги, с обеспечением герметичности соединений";", при этом общая конструкция автомобиля соответствует требованиям в отношении предотвращения опасности возникновения пожара. На приборной панели установлен переключатель производства "BRC". </t>
  </si>
  <si>
    <t>ПРОДУКЦИЯ фирмы  "M.T.M.Srl", Via La Morra 1, 12062, Cherasco</t>
  </si>
  <si>
    <t>Номер сертификата на оборудование  «BRC Gas Equipment» №ТС RU С-IT.OC13.B.02245</t>
  </si>
  <si>
    <t xml:space="preserve">В моторном отсеке установлены основные агрегаты ГБО: блок управления впрыска газа "BRC" мод. Sequent, газовый редуктор BRC mod. Genius "MB1500", инжектор газовый "BRC" мод. MY09.  Мультиклапан TOMASETTO S.P.A. (Италия) тип А. Подключение к системе питания двигателя выполнено при помощи стандартных элементов: штуцеры, трубопроводы, шланги, с обеспечением герметичности соединений";", при этом общая конструкция автомобиля соответствует требованиям в отношении предотвращения опасности возникновения пожара. На приборной панели установлен переключатель производства "BRC". </t>
  </si>
  <si>
    <t xml:space="preserve">В моторном отсеке установлены основные агрегаты ГБО: блок управления впрыском газа тип Alpha, газовый редуктор TOMASETTO ACHILLE S.p.A. мод. “ANTARTIC”, инжектор газовый RAIL мод. IG1. Мультиклапан TOMASETTO ACHILLE S.p.A. тип А. Подключение к системе питания двигателя выполнено при помощи стандартных элементов: штуцеры, трубопроводы, шланги, с обеспечением герметичности соединений, при этом общая конструкция автомобиля соответствует требованиям в отношении предотвращения опасности возникновения пожара. На приборной панели установлен переключатель производства ALPHA. </t>
  </si>
  <si>
    <t xml:space="preserve">В моторном отсеке установлены основные агрегаты ГБО: блок управления впрыском газа "DIGITRONIC", мод. DGI MAXI-2,  редуктор-испаритель "DIGITRONIC" мод. TOMASETTO AT13, газовые форсунки "DIGITRONIC" мод. "VALTEK" тип 30. Мультиклапан марки "DIGITRONIC" мод. TOMASETTO тип А. Подключение к системе питания двигателя выполнено при помощи стандартных элементов: штуцеры, трубопроводы, шланги, с обеспечением герметичности соединений, при этом общая конструкция автомобиля соответствует требованиям в отношении предотвращения опасности возникновения пожара. На приборной панели установлен переключатель производства "DIGITRONIC". </t>
  </si>
  <si>
    <t xml:space="preserve">В моторном отсеке установлены основные агрегаты ГБО: блок управления впрыском газа "LOVATO" EASY FAST мод. SMART,  редуктор испаритель "LOVATO" мод. RGJ-3.2, блок газовых форсунок "LOVATO" мод. KP2. Мультиклапан LOVATO мод. MV305. Подключение к системе питания двигателя выполнено при помощи стандартных элементов: штуцеры, трубопроводы, шланги, с обеспечением герметичности соединений, при этом общая конструкция автомобиля соответствует требованиям в отношении предотвращения опасности возникновения пожара. На приборной панели установлен переключатель производства "LOVATO". </t>
  </si>
  <si>
    <t>6ф</t>
  </si>
  <si>
    <t>Мод.</t>
  </si>
  <si>
    <t>На транспортное средство устанавливается  комплект газобаллонного оборудования  фирмы   "ALPHA"  для питания двигателя сжиженным нефтяным газом (СНГ).</t>
  </si>
  <si>
    <t>АТС укомплектован газобаллонным оборудованием в соответствии с конструкторской и технологической документацией предприятия-изготовителя газобаллонного оборудования  «ALPHA» (Италия-Россия) ООО «ТД ГБО» 125635, РФ, г.Москва, ул. Ангарская, д.6, пом. IV, ком.3</t>
  </si>
  <si>
    <t>Номер сертификата №ТС RU С-RU.OC13.В.01603</t>
  </si>
  <si>
    <t>Срок действия c 18.05.2016г. по 17.05.2020г.</t>
  </si>
  <si>
    <t>ALPHA, изготовитель ООО «ТД ГБО», адрес 125635, РФ, г. Москва, ул. Ангарская, д.6, пом. IV, ком. 3. Система ГБО состоит из сертифицированных узлов, предназначенных для установки на колесные ТС. Оборудование установлено в соответствии с требованиями п.8 Приложения №9 Технического Регламента Таможенного союза « О безопасности колесных транспортных средств» (ТР ТС 018/2011), а также в соответствии с ГОСТ 31972-2013 в части не противоречащей требованиям ТР ТС 018/2011. Размещение и установка соответствуют Правилам ЕЭК ООН № 67 и 115.</t>
  </si>
  <si>
    <t>В моторном отсеке установлены основные агрегаты ГБО: блок управления впрыском газа тип Alpha-S, газовый редуктор TOMASETTO mod. “ANTARTIC супер”, инжектор газовый RAIL. Подключение к системе питания двигателя выполнено при помощи стандартных элементов: штуцеры, трубопроводы, шланги, с обеспечением герметичности соединений";", при этом общая конструкция автомобиля соответствует требованиям в отношении предотвращения опасности возникновения пожара. На приборной панели установлен переключатель производства "ALPHA". </t>
  </si>
  <si>
    <t>ПРОДУКЦИЯ фирмы  «ALPHA» (Италия-Россия), изготовитель ООО «ТД ГБО» 125635, РФ, г.Москва, ул. Ангарская, д.6, пом. IV, ком.3</t>
  </si>
  <si>
    <t>Номер сертификата на оборудование  «ALPHA» №ТС RU С-RU.OC13.В.01603</t>
  </si>
  <si>
    <t>Срок действия   c 18.05.2016г. по 17.05.2020г.</t>
  </si>
  <si>
    <t>2-3</t>
  </si>
  <si>
    <t>Срок действия  c 15.06.2016г. по 14.06.2020г.</t>
  </si>
  <si>
    <t>Номер сертификата на оборудование  «DIGITRONIC» №ТС RU C-RU.OC13.B.01754</t>
  </si>
  <si>
    <t>Lovato - 4 поколение</t>
  </si>
  <si>
    <t>Lovato - 2 поколение</t>
  </si>
  <si>
    <t xml:space="preserve">В моторном отсеке установлены основные агрегаты ГБО: блок управления впрыском газа "LOVATO", мод. SMART, газовый редуктор "LOVATO", мод. RGJ-3.2, блок газовых форсунок "LOVATO", мод KP2. Подключение к системе питания двигателя выполнено при помощи стандартных элементов: штуцеры, трубопроводы, шланги, с обеспечением герметичности соединений, при этом общая конструкция автомобиля соответствует требованиям в отношении предотвращения опасности возникновения пожара. На приборной панели установлен переключатель производства "LOVATO". </t>
  </si>
  <si>
    <t>На транспортное средство устанавливается  комплект газобаллонного оборудования  фирмы   «LOVATO»  для питания двигателя сжиженным нефтяным газом (СНГ).</t>
  </si>
  <si>
    <t>АТС укомплектован газобаллонным оборудованием в соответствии с конструкторской и технологической документацией предприятия-изготовителя газобаллонного оборудования «Lovato Gas S.p.A.»  Strada Casale, 175-36100 Vicenza,(Italy),Италия.  Тел. +39 0444 218911, факс +39 0444 501540</t>
  </si>
  <si>
    <t>Номер сертификата №ТС RU C-IT.MT23.B.00024</t>
  </si>
  <si>
    <t>Срок действия c 24.04.2016г. по 01.03.2020г.</t>
  </si>
  <si>
    <t>«Lovato Gas S.p.A.»  Strada Casale, 175-36100 Vicenza,(Italy),Италия.  Тел. +39 0444 218911, факс +39 0444 501540. Система ГБО состоит из сертифицированных узлов, предназначенных для установки на колесные ТС. Оборудование установлено в соответствии с требованиями п.8 Приложения №9 Технического Регламента Таможенного союза « О безопасности колесных транспортных средств» (ТР ТС 018/2011), а также в соответствии с ГОСТ 31972-2013 в части не противоречащей требованиям ТР ТС 018/2011. Размещение и установка соответствуют Правилам ЕЭК ООН № 67 и 115.</t>
  </si>
  <si>
    <t>В моторном отсеке установлены основные агрегаты ГБО: блок управления впрыском газа "LOVATO", газовый редуктор "LOVATO", инжектор газовый "LOVATO". Подключение к системе питания двигателя выполнено при помощи стандартных элементов: штуцеры, трубопроводы, шланги, с обеспечением герметичности соединений, при этом общая конструкция автомобиля соответствует требованиям в отношении предотвращения опасности возникновения пожара. На приборной панели установлен переключатель производства "LOVATO"</t>
  </si>
  <si>
    <t>Форма 2а, Форма 2б, Форма ЕАЭС, Сертификат соответствия  «LOVATO». </t>
  </si>
  <si>
    <t xml:space="preserve">В моторном отсеке установлены основные агрегаты ГБО: газовый редуктор LOVATO мод. RGE 090, газовый клапан "LOVATO", бензиновый клапан "LOVATO". Подключение к системе питания двигателя выполнено при помощи стандартных элементов: смеситель с хлопушкой, трубопроводы, шланги, с обеспечением герметичности соединений, при этом общая конструкция автомобиля соответствует требованиям в отношении предотвращения опасности возникновения пожара. На приборной панели установлен переключатель производства "LOVATO". </t>
  </si>
  <si>
    <t>В моторном отсеке установлены основные агрегаты ГБО: газовый редуктор "LOVATO", газовый клапан "LOVATO", бензиновый клапан "LOVATO". Подключение к системе питания двигателя выполнено при помощи стандартных элементов: штуцеры, трубопроводы, шланги, с обеспечением герметичности соединений, при этом общая конструкция автомобиля соответствует требованиям в отношении предотвращения опасности возникновения пожара. На приборной панели установлен переключатель производства "LOVATO". </t>
  </si>
  <si>
    <t>На транспортное средство устанавливается  комплект газобаллонного оборудования  фирмы   «DIGITRONIC»  для питания двигателя сжиженным нефтяным газом (СНГ).</t>
  </si>
  <si>
    <t>АТС укомплектован газобаллонным оборудованием в соответствии с конструкторской и технологической документацией предприятия-изготовителя газобаллонного оборудования  ООО«ДИГИТРОНИК», РФ, г. Москва, ул. Большая Серпуховская, д.44, оф.19 </t>
  </si>
  <si>
    <t>Номер сертификата №ТС RU C-RU.OC13.B.01754</t>
  </si>
  <si>
    <t>DIGITRONIC, изготовитель ООО«ДИГИТРОНИК», РФ, г. Москва, ул. Большая Серпуховская, д.44, оф.19 . Система ГБО состоит из сертифицированных узлов, предназначенных для установки на колесные ТС. Оборудование установлено в соответствии с требованиями п.8 Приложения №9 Технического Регламента Таможенного союза « О безопасности колесных транспортных средств» (ТР ТС 018/2011), а также в соответствии с ГОСТ 31972-2013 в части не противоречащей требованиям ТР ТС 018/2011. Размещение и установка соответствуют Правилам ЕЭК ООН № 67 и 115.</t>
  </si>
  <si>
    <t>В моторном отсеке установлены основные агрегаты ГБО: блок управления впрыском газа "DIGITRONIC", газовый редуктор TOMASETTO, инжектор газовый "DIGITRONIC". Подключение к системе питания двигателя выполнено при помощи стандартных элементов: штуцеры, трубопроводы, шланги, с обеспечением герметичности соединений, при этом общая конструкция автомобиля соответствует требованиям в отношении предотвращения опасности возникновения пожара. На приборной панели установлен переключатель производства "DIGITRONIC"</t>
  </si>
  <si>
    <t>ПРОДУКЦИЯ фирмы  «DIGITRONIC», изготовитель ООО«ДИГИТРОНИК», РФ, г. Москва, ул. Большая Серпуховская, д.44, оф.19 </t>
  </si>
  <si>
    <t>·    Установлено сертифицированное  газовое  оборудование  "LOVATO",  для питания двигателя сжиженным нефтяным газом (СНГ).</t>
  </si>
  <si>
    <t>·    Установлено сертифицированное  газовое  оборудование  "BRC",  для питания двигателя сжиженным нефтяным газом (СНГ).</t>
  </si>
  <si>
    <t>·    Установлено сертифицированное  газовое  оборудование  "ALPHA",  для питания двигателя сжиженным нефтяным газом (СНГ).</t>
  </si>
  <si>
    <t>·    Установлено сертифицированное  газовое  оборудование  "DIGITRONIC",  для питания двигателя сжиженным нефтяным газом (СНГ).</t>
  </si>
  <si>
    <t>Паспорт ТС (дата выдачи)</t>
  </si>
  <si>
    <t>Свидетельство о регистрации ТС (дата выдачи)</t>
  </si>
  <si>
    <t>баллоном     ед.</t>
  </si>
  <si>
    <t>Дата выдачи сертификат</t>
  </si>
  <si>
    <t>Вы устанавливаете оборудование Бренда: ---&gt;</t>
  </si>
  <si>
    <t>Идентификационный номер VIN</t>
  </si>
  <si>
    <t>1-ый этап заполнения выделен зелёным цветом</t>
  </si>
  <si>
    <t>2-ой этап заполнения выделен персиковым цветом</t>
  </si>
  <si>
    <t xml:space="preserve">Обозначение газвого баллона </t>
  </si>
  <si>
    <t xml:space="preserve">Их номера </t>
  </si>
  <si>
    <t>Производитель баллонов</t>
  </si>
  <si>
    <t>Вес ГБО равен литражу баллона (1л = 1 кг)</t>
  </si>
  <si>
    <t>Масса ТС после установки ГБО кг.</t>
  </si>
  <si>
    <t>Atiker</t>
  </si>
  <si>
    <t>RU C-RU.MT49.B.00174</t>
  </si>
  <si>
    <t>RU C-RU.MT25.B.00172</t>
  </si>
  <si>
    <t>RU C-BY.MT23.B.00001</t>
  </si>
  <si>
    <t>RU C-TR.MT22.B.04050</t>
  </si>
  <si>
    <t>c 19.09.2016 по 18.09.2019</t>
  </si>
  <si>
    <t>ООО "Марафон" (Россия), г. Воронеж, Московский пр-кт, д.11, офис 2/1</t>
  </si>
  <si>
    <t>БАВ 50-300</t>
  </si>
  <si>
    <t>БАЖ 87-2-299/299</t>
  </si>
  <si>
    <t>АГ-35</t>
  </si>
  <si>
    <t>T01.550031</t>
  </si>
  <si>
    <t>БАВ 65-300</t>
  </si>
  <si>
    <t>БАЖ 87-2-315/315</t>
  </si>
  <si>
    <t>T01.550035</t>
  </si>
  <si>
    <t>БАВ 30-300</t>
  </si>
  <si>
    <t>БАЖ 95-2-356/299</t>
  </si>
  <si>
    <t>RU C-BY.MT23.B.00005</t>
  </si>
  <si>
    <t>T01.580035</t>
  </si>
  <si>
    <t>БАВ 60-300</t>
  </si>
  <si>
    <t>БАГ-100</t>
  </si>
  <si>
    <t>T01.600042</t>
  </si>
  <si>
    <t>БАВ 48-356</t>
  </si>
  <si>
    <t>RU C-RU.MT25.B.00174</t>
  </si>
  <si>
    <t>T01.630054</t>
  </si>
  <si>
    <t>БАВ 80-356</t>
  </si>
  <si>
    <t>БАЖ 180 (200,220,230,240,250,270)</t>
  </si>
  <si>
    <t>BY/112 02.01. 003 07214</t>
  </si>
  <si>
    <t>T01.720054</t>
  </si>
  <si>
    <t>БАВ 100-356</t>
  </si>
  <si>
    <t>АГТ-68</t>
  </si>
  <si>
    <t>T01.680050</t>
  </si>
  <si>
    <t>БАВ 51-356</t>
  </si>
  <si>
    <t>БАЖ 200 (220,230,240,250,270)</t>
  </si>
  <si>
    <t>АГТ-35</t>
  </si>
  <si>
    <t>T02.680050</t>
  </si>
  <si>
    <t>БАВ 90-356</t>
  </si>
  <si>
    <t>АГТ-35/1</t>
  </si>
  <si>
    <t>T02.630054</t>
  </si>
  <si>
    <t>БАВ 95-400</t>
  </si>
  <si>
    <t>АГТ-40</t>
  </si>
  <si>
    <t>T02.720054</t>
  </si>
  <si>
    <t>RU C-RU.MT25.B.00173</t>
  </si>
  <si>
    <t>АГТ-40/1</t>
  </si>
  <si>
    <t>T02.680057</t>
  </si>
  <si>
    <t>БАВ 100-400</t>
  </si>
  <si>
    <t>БАЖ 299 (315,356,399,498) вместимостью 30-200 л.</t>
  </si>
  <si>
    <t>АГТ-42</t>
  </si>
  <si>
    <t>T02.720061</t>
  </si>
  <si>
    <t>БАВ 95-356/300</t>
  </si>
  <si>
    <t>АГ-42/1</t>
  </si>
  <si>
    <t>T02.680073</t>
  </si>
  <si>
    <t>БАВ 150-440</t>
  </si>
  <si>
    <t>АГТ-45</t>
  </si>
  <si>
    <t>T02.720076</t>
  </si>
  <si>
    <t>АГТ-45/1</t>
  </si>
  <si>
    <t>T02.720080</t>
  </si>
  <si>
    <t>АГТ-47</t>
  </si>
  <si>
    <t>T02.720089</t>
  </si>
  <si>
    <t>АГТ-47/1</t>
  </si>
  <si>
    <t>T03.720092</t>
  </si>
  <si>
    <t>АГТ-49</t>
  </si>
  <si>
    <t>S01.200025</t>
  </si>
  <si>
    <t>АГТ-49/1</t>
  </si>
  <si>
    <t>S01.244025</t>
  </si>
  <si>
    <t>АГТ-52/1</t>
  </si>
  <si>
    <t>S01.200030</t>
  </si>
  <si>
    <t>АГТ-54</t>
  </si>
  <si>
    <t>S01.244030</t>
  </si>
  <si>
    <t>АГТ-54/1</t>
  </si>
  <si>
    <t>S01.244035</t>
  </si>
  <si>
    <t>АГТ-56</t>
  </si>
  <si>
    <t>S01.244040</t>
  </si>
  <si>
    <t>АГТ-56/1</t>
  </si>
  <si>
    <t>S01.244045</t>
  </si>
  <si>
    <t>АГТ-60</t>
  </si>
  <si>
    <t>S01.360070</t>
  </si>
  <si>
    <t>АГТ-60/1</t>
  </si>
  <si>
    <t>S01.360080</t>
  </si>
  <si>
    <t>АГТ-63</t>
  </si>
  <si>
    <t>АГТ-63/1</t>
  </si>
  <si>
    <t>АГТ-68/1</t>
  </si>
  <si>
    <t>RU C-BY.MT23.B.00002</t>
  </si>
  <si>
    <t>АГГ-103</t>
  </si>
  <si>
    <t>АГ-50</t>
  </si>
  <si>
    <t>АГ-60</t>
  </si>
  <si>
    <t>АГ-65</t>
  </si>
  <si>
    <t>АГГ-76</t>
  </si>
  <si>
    <t>АГГ-90</t>
  </si>
  <si>
    <t>АГГ-100</t>
  </si>
  <si>
    <t>АГГ-105</t>
  </si>
  <si>
    <t>АГГ-122</t>
  </si>
  <si>
    <t>АГГ-210</t>
  </si>
  <si>
    <t>АГГ-130</t>
  </si>
  <si>
    <t>АГГ-151</t>
  </si>
  <si>
    <t>BY/112 02.01. 003 07212</t>
  </si>
  <si>
    <t>АГ-30</t>
  </si>
  <si>
    <t>АГ-40</t>
  </si>
  <si>
    <t>АГ-45</t>
  </si>
  <si>
    <t>АГ-32</t>
  </si>
  <si>
    <t>АГ-55</t>
  </si>
  <si>
    <t>АГГ-56</t>
  </si>
  <si>
    <t>АГГ-170</t>
  </si>
  <si>
    <t>ФОРМУЛА</t>
  </si>
  <si>
    <t xml:space="preserve">Адрес (паспортные данные): </t>
  </si>
  <si>
    <t>2-ой этап заполнения:</t>
  </si>
  <si>
    <t>1-ый этап заполнения: Данные ПТС</t>
  </si>
  <si>
    <t>1-ый этап заполнения: Данные СТС</t>
  </si>
  <si>
    <t>______________________</t>
  </si>
  <si>
    <t>N2</t>
  </si>
  <si>
    <t>Фактический адрес:</t>
  </si>
  <si>
    <t>Юридическийй адрес:</t>
  </si>
  <si>
    <t>В нише демонтированного запасного колеса</t>
  </si>
  <si>
    <t>Сертификат Установщика (№ и срок действия)</t>
  </si>
  <si>
    <t>Сертификат :</t>
  </si>
  <si>
    <t xml:space="preserve"> выданным ОАО «Московская Палата Сертификации на Транспорте» , внесены</t>
  </si>
  <si>
    <t>в соответствии с сертификатом соответствия* :</t>
  </si>
  <si>
    <t xml:space="preserve">Юридический адрес:  </t>
  </si>
  <si>
    <r>
      <t>организации, оформивший свидетельство</t>
    </r>
    <r>
      <rPr>
        <u/>
        <sz val="11"/>
        <color theme="1"/>
        <rFont val="Times New Roman"/>
        <family val="1"/>
        <charset val="204"/>
      </rPr>
      <t xml:space="preserve">   </t>
    </r>
    <r>
      <rPr>
        <sz val="11"/>
        <color theme="1"/>
        <rFont val="Times New Roman"/>
        <family val="1"/>
        <charset val="204"/>
      </rPr>
      <t xml:space="preserve">     ____________      </t>
    </r>
    <r>
      <rPr>
        <u/>
        <sz val="11"/>
        <color theme="1"/>
        <rFont val="Times New Roman"/>
        <family val="1"/>
        <charset val="204"/>
      </rPr>
      <t xml:space="preserve">         </t>
    </r>
    <r>
      <rPr>
        <sz val="11"/>
        <color theme="1"/>
        <rFont val="Times New Roman"/>
        <family val="1"/>
        <charset val="204"/>
      </rPr>
      <t xml:space="preserve"> </t>
    </r>
    <r>
      <rPr>
        <u/>
        <sz val="11"/>
        <color theme="1"/>
        <rFont val="Times New Roman"/>
        <family val="1"/>
        <charset val="204"/>
      </rPr>
      <t xml:space="preserve">    </t>
    </r>
  </si>
  <si>
    <t>БАЖ 130-399</t>
  </si>
  <si>
    <t>c 13.05.2015 по 12.05.2019</t>
  </si>
  <si>
    <t>TAMONA</t>
  </si>
  <si>
    <t>На транспортное средство устанавливается  комплект газобаллонного оборудования  фирмы   "TAMONA"  для питания двигателя сжиженным нефтяным газом (СНГ).</t>
  </si>
  <si>
    <t>АТС укомплектован газобаллонным оборудованием в соответствии с конструкторской и технологической документацией предприятия-изготовителя газобаллонного оборудования "UAB TAMONA", LT-13275, 1A, Вильнюс, Скайдишкес, ул.Рудоминос, Республика Литва </t>
  </si>
  <si>
    <t>Номер сертификата №ТС RU С-LT.MT49.B.01027</t>
  </si>
  <si>
    <t>Срок действия c 04.08.2016г. по 03.08.2020г.</t>
  </si>
  <si>
    <t>"TAMONA", изготовитель "UAB Tamona", адрес LT-13275 1A, Вильнюс, Скадишкес, ул. Рудоминос, Республика Литва. Система ГБО состоит из сертифицированных узлов, предназначенных для установки на колесные ТС. Оборудование установлено в соответствии с требованиями п.8 Приложения №9 Технического Регламента Таможенного союза « О безопасности колесных транспортных средств» (ТР ТС 018/2011), а также в соответствии с ГОСТ 31972-2013 в части не противоречащей требованиям ТР ТС 018/2011. Размещение и установка соответствуют Правилам ЕЭК ООН № 67 и 115.</t>
  </si>
  <si>
    <t>В моторном отсеке установлены основные агрегаты ГБО: блок управления впрыском газа тип TAMONA, газовый редуктор TOMASETTO mod. “ANTARTIC супер”, инжектор газовый RAIL. Подключение к системе питания двигателя выполнено при помощи стандартных элементов: штуцеры, трубопроводы, шланги, с обеспечением герметичности соединений";", при этом общая конструкция автомобиля соответствует требованиям в отношении предотвращения опасности возникновения пожара. На приборной панели установлен переключатель производства "TAMONA".</t>
  </si>
  <si>
    <t>ПРОДУКЦИЯ фирмы  «TAMONA» изготовитель "UAB Tamona" LT-13275, Вильнюс, Скайдишкес, ул. Рудоминос, Республика Литва.</t>
  </si>
  <si>
    <t>Номер сертификата на оборудование  «TAMONA» №ТС RU С-LT.MT49.B.01027</t>
  </si>
  <si>
    <t>·    Установлено сертифицированное  газовое  оборудование  "TAMONA",  для питания двигателя сжиженным нефтяным газом (СНГ).</t>
  </si>
  <si>
    <t>Форма ЕАЭС №207, Сертификат соответствия "TAMONA", сертификат на баллон.</t>
  </si>
  <si>
    <t>OMVL</t>
  </si>
  <si>
    <t>На транспортное средство устанавливается  комплект газобаллонного оборудования  фирмы   "OMVL"  для питания двигателя сжиженным нефтяным газом (СНГ).</t>
  </si>
  <si>
    <t>АТС укомплектован газобаллонным оборудованием в соответствии с конструкторской и технологической документацией предприятия-изготовителя газобаллонного оборудования "OMVL", изготовитель ООО «Газкомплект» 141707, Московская обл., г. Долгопрудный, Лихачевский пр-зд, д. 33, стр. 1</t>
  </si>
  <si>
    <t>Номер сертификата №ТС RU C-RU.OC13.B.02719</t>
  </si>
  <si>
    <t>Срок действия c 05.05.2015г. по 21.10.2020г.</t>
  </si>
  <si>
    <t>"OMVL", изготовительООО «Газкомплект» 141707, Российская Федерация, Московская область, город Долгопрудный, Лихачевский проезд, дом 33, строение 1, тел.:8-495-640-01-03, info@italgas.ru. Система ГБО состоит из сертифицированных узлов, предназначенных для установки на колесные ТС. Оборудование установлено в соответствии с требованиями п.8 Приложения №9 Технического Регламента Таможенного союза « О безопасности колесных транспортных средств» (ТР ТС 018/2011), а также в соответствии с ГОСТ 31972-2013 в части не противоречащей требованиям ТР ТС 018/2011. Размещение и установка соответствуют Правилам ЕЭК ООН № 67 и 115.</t>
  </si>
  <si>
    <t xml:space="preserve">В моторном отсеке установлены основные агрегаты ГБО: блок управления впрыском газа "OMVL", газовый редуктор "OMVL" "DREAM XXI-N-G" , газовый фильтр "OMVL", FL-ONE. Рампа газовых форсунок "OMVL" DREAM XXI-D, Блок управления впрыска газа "ECU OMVL DREAM". Мультиклапан "OMVL" MV R-67-00. Подключение к системе питания двигателя выполнено при помощи стандартных элементов: штуцеры, трубопроводы, шланги, с обеспечением герметичности соединений";", при этом общая конструкция автомобиля соответствует требованиям в отношении предотвращения опасности возникновения пожара. На приборной панели установлен переключатель производства "OMVL". </t>
  </si>
  <si>
    <t>Форма ЕАЭС №207, Сертификат соответствия "OMVL", сертификат на баллон.</t>
  </si>
  <si>
    <t>ПРОДУКЦИЯ фирмы  "OMVL", изготовитель ООО «Газкомплект» 141707, Московская обл., г. Долгопрудный, Лихачевский пр-зд, д. 33, стр. 1</t>
  </si>
  <si>
    <t>Номер сертификата на оборудование  «OMVL» №ТС RU C-RU.OC13.B.02719</t>
  </si>
  <si>
    <t>·    Установлено сертифицированное  газовое  оборудование  "OMVL",  для питания двигателя сжиженным нефтяным газом (СНГ).</t>
  </si>
  <si>
    <t>В багажном отделении на заводских кронштейнах</t>
  </si>
  <si>
    <t>Пятый</t>
  </si>
  <si>
    <t>Нулевой</t>
  </si>
  <si>
    <t>Tomasetto</t>
  </si>
  <si>
    <t>На транспортное средство устанавливается  комплект газобаллонного оборудования  фирмы   "Tomasetto"  для питания двигателя сжиженным нефтяным газом (СНГ).</t>
  </si>
  <si>
    <t>АТС укомплектован газобаллонным оборудованием в соответствии с конструкторской и технологической документацией предприятия-изготовителя газобаллонного оборудования "Tomasetto", изготовитель "Tomasetto Achille S.p.A." Италия, Via del Progresso, 47/53-36020 Castegnero (VI)</t>
  </si>
  <si>
    <t>Номер сертификата №ТС RU C-IT.OC13.B.01349</t>
  </si>
  <si>
    <t>Срок действия c 18.03.2016г. по 17.03.2020г.</t>
  </si>
  <si>
    <t>"Tomasetto", изготовитель "Tomasetto Achille S.p.A." Италия, Via del Progresso, 47/53-36020 Castegnero (VI). Система ГБО состоит из сертифицированных узлов, предназначенных для установки на колесные ТС. Оборудование установлено в соответствии с требованиями п.8 Приложения №9 Технического Регламента Таможенного союза « О безопасности колесных транспортных средств» (ТР ТС 018/2011), а также в соответствии с ГОСТ 31972-2013 в части не противоречащей требованиям ТР ТС 018/2011. Размещение и установка соответствуют Правилам ЕЭК ООН № 67 и 115.</t>
  </si>
  <si>
    <t xml:space="preserve">В моторном отсеке установлены основные агрегаты ГБО: блок управления впрыском газа "Tomasetto", газовый редуктор "Tomasetto" "Achille" , газовые клапаны "Tomasetto", "Achille". Газовые мультиклапаны "Tomasetto" "Achille". Подключение к системе питания двигателя выполнено при помощи стандартных элементов: штуцеры, трубопроводы, шланги, с обеспечением герметичности соединений";", при этом общая конструкция автомобиля соответствует требованиям в отношении предотвращения опасности возникновения пожара. На приборной панели установлен переключатель производства "Tomasetto". </t>
  </si>
  <si>
    <t>Форма ЕАЭС №207, Сертификат соответствия "Tomasetto", сертификат на баллон.</t>
  </si>
  <si>
    <t>ПРОДУКЦИЯ фирмы  "Tomasetto", изготовитель "Tomasetto Achille S.p.A." Италия, Via del Progresso, 47/53-36020 Castegnero (VI)</t>
  </si>
  <si>
    <t>Номер сертификата на оборудование  «Tomasetto» №ТС RU C-IT.OC13.B.01349</t>
  </si>
  <si>
    <t>·    Установлено сертифицированное  газовое  оборудование  "Tomasetto",  для питания двигателя сжиженным нефтяным газом (СНГ).</t>
  </si>
  <si>
    <t>Месяц и год очередного освидетельствования баллона</t>
  </si>
  <si>
    <t>апрель 2019 г</t>
  </si>
  <si>
    <t>17/111/599 - 076899</t>
  </si>
  <si>
    <t>Форма ЕАЭС №207, Сертификат соответствия  "BRC Gas Equipment", сертификат на баллон.</t>
  </si>
  <si>
    <t>Форма ЕАЭС №207, Сертификат соответствия "ALPHA", сертификат на баллон.</t>
  </si>
  <si>
    <t>Форма ЕАЭС №207, Сертификат соответствия  "DIGITRONIC", сертификат на баллон.</t>
  </si>
  <si>
    <t xml:space="preserve">                                           (должность)                  (подпись)                                   (Фамилия И. О.)</t>
  </si>
  <si>
    <t>Город Заволжье</t>
  </si>
  <si>
    <r>
      <t xml:space="preserve">                            </t>
    </r>
    <r>
      <rPr>
        <u/>
        <sz val="14"/>
        <color theme="1"/>
        <rFont val="Times New Roman"/>
        <family val="1"/>
        <charset val="204"/>
      </rPr>
      <t xml:space="preserve">ст. Мастер ГБО    </t>
    </r>
    <r>
      <rPr>
        <sz val="14"/>
        <color theme="1"/>
        <rFont val="Times New Roman"/>
        <family val="1"/>
        <charset val="204"/>
      </rPr>
      <t xml:space="preserve">     ____________      </t>
    </r>
    <r>
      <rPr>
        <u/>
        <sz val="14"/>
        <color theme="1"/>
        <rFont val="Times New Roman"/>
        <family val="1"/>
        <charset val="204"/>
      </rPr>
      <t xml:space="preserve">        </t>
    </r>
    <r>
      <rPr>
        <sz val="14"/>
        <color theme="1"/>
        <rFont val="Times New Roman"/>
        <family val="1"/>
        <charset val="204"/>
      </rPr>
      <t xml:space="preserve"> </t>
    </r>
    <r>
      <rPr>
        <u/>
        <sz val="14"/>
        <color theme="1"/>
        <rFont val="Times New Roman"/>
        <family val="1"/>
        <charset val="204"/>
      </rPr>
      <t xml:space="preserve">    </t>
    </r>
  </si>
  <si>
    <t>от 27.04.2017</t>
  </si>
  <si>
    <t>четвертый</t>
  </si>
  <si>
    <t>ГРУЗОВОЙ</t>
  </si>
  <si>
    <t>ООО "Авто-Профи"</t>
  </si>
  <si>
    <t>№5973</t>
  </si>
  <si>
    <t xml:space="preserve">№ 5973 </t>
  </si>
  <si>
    <t>№3164/ПЗ</t>
  </si>
  <si>
    <t>"09" ноябрь 2018 г.</t>
  </si>
  <si>
    <t>"08" ноябрь 2020 г.</t>
  </si>
  <si>
    <t>Михайловский И.М.</t>
  </si>
  <si>
    <t xml:space="preserve">Сертификат № РОСС RU.31385.04ИБН0  №ЕАС.04ИБН0.СУ.0270 с 10.05.2016г. по 09.05.2019г.   (ОКУН 017601,017602,017603,017604)  </t>
  </si>
  <si>
    <t xml:space="preserve">Свидетельство </t>
  </si>
  <si>
    <t xml:space="preserve">СВИДЕТЕЛЬСТВО </t>
  </si>
  <si>
    <t>ООО «Вест Групп», Н. Новгород. ул. В-Печерская 2-56, +7(950)377-77-01</t>
  </si>
  <si>
    <t>ООО «Вест Групп»,ИНН 5260386612, ОГРН 1145260007441, Нижегородская область, Городецкий район, г. Заволжье ул. Советская, д.1А , тел.8950377-77-01</t>
  </si>
  <si>
    <t>ООО «Вест Групп»</t>
  </si>
  <si>
    <t>№ РОСС RU.31385.04ИБН0  №ЕАС.04ИБН0.СУ.0270 с 10.05.2016г. по 09.05.2019г.</t>
  </si>
  <si>
    <t>Вы устанавливаете движок: ---&gt;</t>
  </si>
  <si>
    <t>ИЛ "ЦБДДТЭ" аттестат аккредитации № RA.RU.21AC17 от 02.06.2016</t>
  </si>
  <si>
    <t>Вы устанавливаете двигатель: ---&gt;</t>
  </si>
  <si>
    <t xml:space="preserve"> выданным ФЕДЕРАЛЬНЫМ АГЕНСТВОМ ПО ТЕХНИЧЕСКОМУ РЕГУЛИРОВАНИЮ И МЕТРОЛОГИИ СИСТЕМА ДОБРОВОЛЬНОЙ СЕРТИФИКАЦИИ "СИСТЕМА КАЧЕСТВА EAC" , внесены </t>
  </si>
  <si>
    <t>следующие изменения:</t>
  </si>
  <si>
    <t>4. Подсоединен усилитель тормозов к выпускному коллектору двигателя автомобиля</t>
  </si>
  <si>
    <t>Распределенный впрыск топлива электромагнитными форсунками во впускную трубу</t>
  </si>
  <si>
    <t>Микропроцессор</t>
  </si>
  <si>
    <t>Система выпуска отработавших газов с нейтрализатором</t>
  </si>
  <si>
    <t>ЗМЗ 405240</t>
  </si>
  <si>
    <t>ЗМЗ 409052</t>
  </si>
  <si>
    <t>Блок управления</t>
  </si>
  <si>
    <t>ЭМ.063.1206010-51</t>
  </si>
  <si>
    <t>236021-3763015-00</t>
  </si>
  <si>
    <t>Нейтрализатор</t>
  </si>
  <si>
    <t>микас-11ет (программное обеспечение z405et_m110800n)</t>
  </si>
  <si>
    <t>кф. 3302.1206005</t>
  </si>
  <si>
    <t>Колличество и расположение цилиндров</t>
  </si>
  <si>
    <t>Рабочий объем двигателя</t>
  </si>
  <si>
    <t>Степень сжатия</t>
  </si>
  <si>
    <t>Номинальная мощность</t>
  </si>
  <si>
    <t>Максимальный крутящий момент</t>
  </si>
  <si>
    <r>
      <t>110,0 (5000</t>
    </r>
    <r>
      <rPr>
        <sz val="11"/>
        <color theme="1"/>
        <rFont val="Calibri"/>
        <family val="2"/>
        <charset val="204"/>
      </rPr>
      <t>±100об/мин</t>
    </r>
    <r>
      <rPr>
        <sz val="11"/>
        <color theme="1"/>
        <rFont val="Calibri"/>
        <family val="2"/>
        <charset val="204"/>
        <scheme val="minor"/>
      </rPr>
      <t>-1)</t>
    </r>
  </si>
  <si>
    <r>
      <t>235,4 (2650</t>
    </r>
    <r>
      <rPr>
        <sz val="11"/>
        <color theme="1"/>
        <rFont val="Calibri"/>
        <family val="2"/>
        <charset val="204"/>
      </rPr>
      <t>±100об/мин</t>
    </r>
    <r>
      <rPr>
        <sz val="11"/>
        <color theme="1"/>
        <rFont val="Calibri"/>
        <family val="2"/>
        <charset val="204"/>
        <scheme val="minor"/>
      </rPr>
      <t>-1)</t>
    </r>
  </si>
  <si>
    <r>
      <t>103,1 (5000</t>
    </r>
    <r>
      <rPr>
        <sz val="11"/>
        <color theme="1"/>
        <rFont val="Calibri"/>
        <family val="2"/>
        <charset val="204"/>
      </rPr>
      <t>±100об/мин</t>
    </r>
    <r>
      <rPr>
        <sz val="11"/>
        <color theme="1"/>
        <rFont val="Calibri"/>
        <family val="2"/>
        <charset val="204"/>
        <scheme val="minor"/>
      </rPr>
      <t>-1)</t>
    </r>
  </si>
  <si>
    <r>
      <t>214,0 (4000</t>
    </r>
    <r>
      <rPr>
        <sz val="11"/>
        <color theme="1"/>
        <rFont val="Calibri"/>
        <family val="2"/>
        <charset val="204"/>
      </rPr>
      <t>±200об/мин</t>
    </r>
    <r>
      <rPr>
        <sz val="11"/>
        <color theme="1"/>
        <rFont val="Calibri"/>
        <family val="2"/>
        <charset val="204"/>
        <scheme val="minor"/>
      </rPr>
      <t>-1)</t>
    </r>
  </si>
  <si>
    <t>4, рядный</t>
  </si>
  <si>
    <t>Руководителю ИЛ "ЦБДДТЭ"</t>
  </si>
  <si>
    <t>НГТУ</t>
  </si>
  <si>
    <t>Кониковой Г.А.</t>
  </si>
  <si>
    <t>Аттестат аккредитации</t>
  </si>
  <si>
    <t>№ RA.RU.21АС17 от 02.06.2016.</t>
  </si>
  <si>
    <t>ЗАЯВКА № ______________ от ______________</t>
  </si>
  <si>
    <t>(номер заявки заполняется сотрудниками ИЛ ЦБДТТЭ)</t>
  </si>
  <si>
    <t xml:space="preserve">на проведение технической экспертизы конструкции </t>
  </si>
  <si>
    <t>на соответствие требованиям   ТР ТС 018/2011</t>
  </si>
  <si>
    <t xml:space="preserve">наименование заявителя – юр. лица, ФИО   ИП или ФИО физического лица </t>
  </si>
  <si>
    <t xml:space="preserve">Адрес для отправки документов (с индексом и фамилией получателя документов): </t>
  </si>
  <si>
    <r>
      <rPr>
        <b/>
        <sz val="12"/>
        <color theme="1"/>
        <rFont val="Times New Roman"/>
        <family val="1"/>
        <charset val="204"/>
      </rPr>
      <t>Контактный телефон</t>
    </r>
    <r>
      <rPr>
        <sz val="12"/>
        <color theme="1"/>
        <rFont val="Times New Roman"/>
        <family val="1"/>
        <charset val="204"/>
      </rPr>
      <t xml:space="preserve"> (с кодом): +7 (920)-25-27-371 Электронная почта: galashovda@gmail.com</t>
    </r>
  </si>
  <si>
    <r>
      <rPr>
        <b/>
        <sz val="12"/>
        <color theme="1"/>
        <rFont val="Times New Roman"/>
        <family val="1"/>
        <charset val="204"/>
      </rPr>
      <t>Собственник</t>
    </r>
    <r>
      <rPr>
        <sz val="12"/>
        <color theme="1"/>
        <rFont val="Times New Roman"/>
        <family val="1"/>
        <charset val="204"/>
      </rPr>
      <t xml:space="preserve"> транспортного средства (в соответствии с данными св-ва о регистрации ТС):</t>
    </r>
  </si>
  <si>
    <t>просит провести техническую экспертизу конструкции транспортного средства:</t>
  </si>
  <si>
    <t>Тип/категория ТС</t>
  </si>
  <si>
    <t>Регистрационный знак</t>
  </si>
  <si>
    <t>Кузов (кабина, прицеп) №</t>
  </si>
  <si>
    <t>Мощность двигателя (кВт/л.с)</t>
  </si>
  <si>
    <t>Разрешенная max масса, кг</t>
  </si>
  <si>
    <t>Регистрационный документ</t>
  </si>
  <si>
    <t>Мощность двигателя, (кВт/л.с.)</t>
  </si>
  <si>
    <r>
      <rPr>
        <b/>
        <sz val="11"/>
        <color theme="1"/>
        <rFont val="Times New Roman"/>
        <family val="1"/>
        <charset val="204"/>
      </rPr>
      <t>Объем вносимых изменений в конструкцию транспортного средства</t>
    </r>
    <r>
      <rPr>
        <sz val="11"/>
        <color theme="1"/>
        <rFont val="Times New Roman"/>
        <family val="1"/>
        <charset val="204"/>
      </rPr>
      <t xml:space="preserve"> </t>
    </r>
    <r>
      <rPr>
        <sz val="9"/>
        <color theme="1"/>
        <rFont val="Times New Roman"/>
        <family val="1"/>
        <charset val="204"/>
      </rPr>
      <t>(подробно описываются изменения в конструкцию: тип и марка установленных компонентов, агрегатов, надстроек, кузовов; способ монтажа (кол-во и размер болтов, прутков, стремянок и т.п.), габаритные размеры надстроек и ТС после переоборудования):</t>
    </r>
  </si>
  <si>
    <t>Номер двигателя: ---&gt;</t>
  </si>
  <si>
    <t>J30000000</t>
  </si>
  <si>
    <t>4.Подсоединение усилителя тормозов к впускному коллектору двигателя автомобиля</t>
  </si>
  <si>
    <r>
      <t>Заявитель</t>
    </r>
    <r>
      <rPr>
        <sz val="12"/>
        <color theme="1"/>
        <rFont val="Times New Roman"/>
        <family val="1"/>
        <charset val="204"/>
      </rPr>
      <t xml:space="preserve"> </t>
    </r>
    <r>
      <rPr>
        <u/>
        <sz val="12"/>
        <color theme="1"/>
        <rFont val="Times New Roman"/>
        <family val="1"/>
        <charset val="204"/>
      </rPr>
      <t xml:space="preserve">ООО «Вест Групп»                                                                                                         </t>
    </r>
  </si>
  <si>
    <t xml:space="preserve">г. Н.Новгород ул. Верхнепечерская д.1 к.1 кв.35 603163 Галашов                                               </t>
  </si>
  <si>
    <t xml:space="preserve">Необходимые документы: </t>
  </si>
  <si>
    <t>копия свидетельства о регистрации ТС</t>
  </si>
  <si>
    <t>реквизиты организации</t>
  </si>
  <si>
    <t>копия ПТС</t>
  </si>
  <si>
    <t>иные документы ___________________</t>
  </si>
  <si>
    <r>
      <t xml:space="preserve">Заявитель   ____________________                     </t>
    </r>
    <r>
      <rPr>
        <u/>
        <sz val="12"/>
        <color theme="1"/>
        <rFont val="Times New Roman"/>
        <family val="1"/>
        <charset val="204"/>
      </rPr>
      <t>Галашов Д.А.</t>
    </r>
    <r>
      <rPr>
        <sz val="12"/>
        <color theme="1"/>
        <rFont val="Times New Roman"/>
        <family val="1"/>
        <charset val="204"/>
      </rPr>
      <t xml:space="preserve">                         Дата: </t>
    </r>
    <r>
      <rPr>
        <u/>
        <sz val="12"/>
        <color theme="1"/>
        <rFont val="Times New Roman"/>
        <family val="1"/>
        <charset val="204"/>
      </rPr>
      <t>19.06.2018</t>
    </r>
  </si>
  <si>
    <t>подпись                                            инициалы, фамилия</t>
  </si>
  <si>
    <t>В Госавтоинспекцию Нижегородской обл</t>
  </si>
  <si>
    <t>Я, Галашов Дмитрий Александрович</t>
  </si>
  <si>
    <t>Прошу рассмотреть вопрос о возможности внесения следующих изменений в конструкцию</t>
  </si>
  <si>
    <t>транспортного средства:</t>
  </si>
  <si>
    <t>Установка ГБО?: ---&gt;</t>
  </si>
  <si>
    <t>установка ГБО</t>
  </si>
  <si>
    <t>Нет</t>
  </si>
  <si>
    <t>Галашов Дмитрий Александрович</t>
  </si>
  <si>
    <t>№684540</t>
  </si>
  <si>
    <t xml:space="preserve"> УФМС РОССИИ ПО НИЖЕГОРОДСКОЙ ОБЛ, ГОР. НИЖНЕГО НОВГОРОДА</t>
  </si>
  <si>
    <t>гор. Нижний Новгород, ул. Верхне-Печерская, дом 1, корп. 1, кв. 35</t>
  </si>
  <si>
    <r>
      <rPr>
        <b/>
        <sz val="9"/>
        <color rgb="FF000000"/>
        <rFont val="Times New Roman"/>
        <family val="1"/>
        <charset val="204"/>
      </rPr>
      <t>его конструкцию изменениями требованиями безопасности необходимо:</t>
    </r>
    <r>
      <rPr>
        <sz val="9"/>
        <color rgb="FF000000"/>
        <rFont val="Times New Roman"/>
        <family val="1"/>
        <charset val="204"/>
      </rPr>
      <t xml:space="preserve"> </t>
    </r>
  </si>
  <si>
    <t>Доверенность</t>
  </si>
  <si>
    <t xml:space="preserve">Галашова Дмитрия Александровича паспорт РФ: серия 2217 №684540 выдан 05.05.2017 отделом УФМС России по Нижегородской области, г. Нижнего Новгорода, проживающего по адресу: Нижегородская область, г. Нижний Новгород, ул. Верхне-Печерская, дом 1, корп. 1, кв. 35
</t>
  </si>
  <si>
    <t>• Представлять интересы Клиента в ГИБДД, с правом замены номерных узлов и агрегатов, внесения изменения конструкции ТС, постановки на учет и изменения регистрационных данных в ГИБДД, получения государственных регистрационных знаков, прохождения технического осмотра</t>
  </si>
  <si>
    <t>• Внесение изменений в учетные данные транспортного средства и регистрационные документы, в том числа ПТС</t>
  </si>
  <si>
    <t>• Оплачивать, от имени Клиента, необходимые пошлины и сборы</t>
  </si>
  <si>
    <t>• Предоставлять, получать и подписывать документы, связанные с исполнением данного поручения</t>
  </si>
  <si>
    <t>Настоящая доверенность выдана на срок до 30 сентября 2018 года без права передоверия третьим лицам</t>
  </si>
  <si>
    <t>Подпись лица, получившего доверенность____________________(удостоверяю)</t>
  </si>
  <si>
    <t>____________________/Опекунов В.В./</t>
  </si>
  <si>
    <t>ё</t>
  </si>
  <si>
    <t>{Гос номер}</t>
  </si>
  <si>
    <t>{VIN}</t>
  </si>
  <si>
    <t>{Марка, модель}</t>
  </si>
  <si>
    <t>{Год выпуска}</t>
  </si>
  <si>
    <t>{Шасси}</t>
  </si>
  <si>
    <t>{Кузов}</t>
  </si>
  <si>
    <t>{Цвет}</t>
  </si>
  <si>
    <t>{Мощность двигателя}</t>
  </si>
  <si>
    <t>{ПТС номер}</t>
  </si>
  <si>
    <t>{максимальная масса}</t>
  </si>
  <si>
    <t>{Масса без нагрузки}</t>
  </si>
  <si>
    <t>{ФИО собственника}</t>
  </si>
  <si>
    <t>{Регистрация}</t>
  </si>
  <si>
    <t>{СОР номер}</t>
  </si>
  <si>
    <t>{Модель двигателя}</t>
  </si>
  <si>
    <t>{Номер двигателя}</t>
  </si>
  <si>
    <t>{Объем двигателя}</t>
  </si>
  <si>
    <t>{дата рождения}</t>
  </si>
  <si>
    <t>{Серия паспорта}</t>
  </si>
  <si>
    <t>{Номер паспорта}</t>
  </si>
  <si>
    <t>{Дата выдачи паспорта}</t>
  </si>
  <si>
    <t>{Кем выдан паспорт}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</si>
</sst>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u/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u/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trike/>
      <sz val="10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9"/>
      <color rgb="FF00000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  <font>
      <sz val="12"/>
      <color theme="8" tint="-0.249977111117893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3" fillId="0" borderId="0"/>
  </cellStyleXfs>
  <cellXfs count="366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Fill="1"/>
    <xf numFmtId="0" fontId="0" fillId="0" borderId="3" xfId="0" applyBorder="1"/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Alignment="1"/>
    <xf numFmtId="0" fontId="0" fillId="0" borderId="7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5" fillId="0" borderId="10" xfId="0" applyFont="1" applyBorder="1"/>
    <xf numFmtId="0" fontId="5" fillId="0" borderId="6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6" fillId="0" borderId="0" xfId="0" applyFont="1" applyFill="1"/>
    <xf numFmtId="0" fontId="1" fillId="0" borderId="0" xfId="0" applyFont="1" applyFill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Alignment="1">
      <alignment horizontal="left"/>
    </xf>
    <xf numFmtId="0" fontId="6" fillId="0" borderId="0" xfId="0" applyFont="1" applyFill="1" applyBorder="1"/>
    <xf numFmtId="0" fontId="5" fillId="0" borderId="0" xfId="0" applyFont="1" applyFill="1" applyAlignment="1">
      <alignment vertical="top"/>
    </xf>
    <xf numFmtId="0" fontId="5" fillId="0" borderId="0" xfId="0" applyFont="1" applyFill="1"/>
    <xf numFmtId="0" fontId="0" fillId="0" borderId="0" xfId="0" applyFill="1"/>
    <xf numFmtId="0" fontId="10" fillId="0" borderId="0" xfId="0" applyFont="1" applyFill="1" applyAlignment="1">
      <alignment vertical="center"/>
    </xf>
    <xf numFmtId="0" fontId="11" fillId="0" borderId="0" xfId="0" applyFont="1" applyFill="1"/>
    <xf numFmtId="0" fontId="12" fillId="0" borderId="0" xfId="0" applyFont="1" applyFill="1" applyAlignment="1">
      <alignment horizontal="left"/>
    </xf>
    <xf numFmtId="0" fontId="10" fillId="0" borderId="0" xfId="0" applyFont="1" applyFill="1" applyAlignment="1">
      <alignment horizontal="right"/>
    </xf>
    <xf numFmtId="0" fontId="8" fillId="0" borderId="0" xfId="0" applyFont="1" applyFill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0" fontId="10" fillId="0" borderId="12" xfId="0" applyFont="1" applyFill="1" applyBorder="1"/>
    <xf numFmtId="0" fontId="4" fillId="0" borderId="0" xfId="0" applyFont="1" applyFill="1"/>
    <xf numFmtId="0" fontId="5" fillId="0" borderId="8" xfId="0" applyFont="1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left"/>
    </xf>
    <xf numFmtId="0" fontId="5" fillId="0" borderId="0" xfId="0" applyFont="1" applyFill="1" applyAlignment="1">
      <alignment vertical="center"/>
    </xf>
    <xf numFmtId="49" fontId="7" fillId="0" borderId="0" xfId="0" applyNumberFormat="1" applyFont="1"/>
    <xf numFmtId="0" fontId="5" fillId="0" borderId="0" xfId="0" applyFont="1" applyAlignment="1">
      <alignment horizontal="right"/>
    </xf>
    <xf numFmtId="0" fontId="1" fillId="0" borderId="0" xfId="0" applyFont="1" applyFill="1" applyBorder="1"/>
    <xf numFmtId="49" fontId="7" fillId="0" borderId="0" xfId="0" applyNumberFormat="1" applyFont="1" applyAlignment="1">
      <alignment horizontal="left"/>
    </xf>
    <xf numFmtId="0" fontId="7" fillId="0" borderId="0" xfId="0" applyFont="1" applyFill="1" applyAlignment="1">
      <alignment vertical="center"/>
    </xf>
    <xf numFmtId="0" fontId="14" fillId="0" borderId="0" xfId="0" applyFont="1"/>
    <xf numFmtId="0" fontId="5" fillId="0" borderId="2" xfId="0" applyFont="1" applyBorder="1" applyAlignment="1">
      <alignment vertical="top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Fill="1" applyAlignment="1"/>
    <xf numFmtId="0" fontId="1" fillId="0" borderId="0" xfId="0" applyFont="1" applyFill="1" applyAlignment="1">
      <alignment horizontal="right"/>
    </xf>
    <xf numFmtId="49" fontId="10" fillId="0" borderId="0" xfId="0" applyNumberFormat="1" applyFont="1" applyFill="1"/>
    <xf numFmtId="0" fontId="0" fillId="0" borderId="3" xfId="0" applyBorder="1" applyAlignment="1">
      <alignment horizontal="left"/>
    </xf>
    <xf numFmtId="14" fontId="8" fillId="0" borderId="0" xfId="0" applyNumberFormat="1" applyFont="1" applyFill="1"/>
    <xf numFmtId="0" fontId="7" fillId="0" borderId="0" xfId="0" applyFont="1" applyFill="1"/>
    <xf numFmtId="0" fontId="10" fillId="0" borderId="12" xfId="0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vertical="top"/>
    </xf>
    <xf numFmtId="0" fontId="8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top"/>
    </xf>
    <xf numFmtId="0" fontId="8" fillId="0" borderId="0" xfId="0" applyFont="1" applyFill="1" applyAlignment="1"/>
    <xf numFmtId="0" fontId="10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left" vertical="top"/>
    </xf>
    <xf numFmtId="0" fontId="17" fillId="0" borderId="6" xfId="0" applyFont="1" applyBorder="1"/>
    <xf numFmtId="0" fontId="18" fillId="0" borderId="5" xfId="0" applyFont="1" applyBorder="1"/>
    <xf numFmtId="0" fontId="18" fillId="0" borderId="7" xfId="0" applyFont="1" applyBorder="1"/>
    <xf numFmtId="0" fontId="18" fillId="0" borderId="0" xfId="0" applyFont="1" applyBorder="1"/>
    <xf numFmtId="0" fontId="18" fillId="0" borderId="12" xfId="0" applyFont="1" applyBorder="1"/>
    <xf numFmtId="0" fontId="18" fillId="0" borderId="9" xfId="0" applyFont="1" applyBorder="1"/>
    <xf numFmtId="0" fontId="18" fillId="0" borderId="10" xfId="0" applyFont="1" applyBorder="1"/>
    <xf numFmtId="0" fontId="20" fillId="0" borderId="0" xfId="0" applyFont="1" applyBorder="1"/>
    <xf numFmtId="0" fontId="20" fillId="0" borderId="11" xfId="0" applyFont="1" applyBorder="1"/>
    <xf numFmtId="0" fontId="19" fillId="0" borderId="12" xfId="0" applyFont="1" applyBorder="1"/>
    <xf numFmtId="0" fontId="21" fillId="0" borderId="12" xfId="0" applyFont="1" applyBorder="1"/>
    <xf numFmtId="0" fontId="21" fillId="0" borderId="9" xfId="0" applyFont="1" applyBorder="1"/>
    <xf numFmtId="0" fontId="18" fillId="0" borderId="11" xfId="0" applyFont="1" applyBorder="1"/>
    <xf numFmtId="0" fontId="19" fillId="0" borderId="0" xfId="0" applyFont="1" applyBorder="1"/>
    <xf numFmtId="0" fontId="22" fillId="0" borderId="12" xfId="0" applyFont="1" applyBorder="1"/>
    <xf numFmtId="0" fontId="22" fillId="0" borderId="8" xfId="0" applyFont="1" applyBorder="1"/>
    <xf numFmtId="0" fontId="18" fillId="0" borderId="12" xfId="0" applyFont="1" applyBorder="1" applyAlignment="1"/>
    <xf numFmtId="0" fontId="18" fillId="0" borderId="9" xfId="0" applyFont="1" applyBorder="1" applyAlignment="1"/>
    <xf numFmtId="0" fontId="18" fillId="0" borderId="0" xfId="0" applyFont="1"/>
    <xf numFmtId="0" fontId="23" fillId="0" borderId="6" xfId="0" applyFont="1" applyBorder="1"/>
    <xf numFmtId="0" fontId="18" fillId="0" borderId="6" xfId="0" applyFont="1" applyBorder="1"/>
    <xf numFmtId="0" fontId="23" fillId="0" borderId="10" xfId="0" applyFont="1" applyBorder="1"/>
    <xf numFmtId="0" fontId="18" fillId="0" borderId="1" xfId="0" applyFont="1" applyBorder="1"/>
    <xf numFmtId="0" fontId="18" fillId="0" borderId="2" xfId="0" applyFont="1" applyBorder="1"/>
    <xf numFmtId="0" fontId="18" fillId="0" borderId="3" xfId="0" applyFont="1" applyBorder="1"/>
    <xf numFmtId="0" fontId="18" fillId="0" borderId="2" xfId="0" applyFont="1" applyBorder="1" applyAlignment="1">
      <alignment horizontal="center"/>
    </xf>
    <xf numFmtId="49" fontId="18" fillId="0" borderId="1" xfId="0" applyNumberFormat="1" applyFont="1" applyBorder="1"/>
    <xf numFmtId="0" fontId="18" fillId="0" borderId="8" xfId="0" applyFont="1" applyBorder="1"/>
    <xf numFmtId="0" fontId="21" fillId="0" borderId="10" xfId="0" applyFont="1" applyBorder="1"/>
    <xf numFmtId="0" fontId="21" fillId="0" borderId="11" xfId="0" applyFont="1" applyBorder="1"/>
    <xf numFmtId="0" fontId="25" fillId="0" borderId="0" xfId="0" applyFont="1" applyBorder="1"/>
    <xf numFmtId="14" fontId="18" fillId="0" borderId="12" xfId="0" applyNumberFormat="1" applyFont="1" applyBorder="1"/>
    <xf numFmtId="49" fontId="18" fillId="0" borderId="12" xfId="0" applyNumberFormat="1" applyFont="1" applyBorder="1"/>
    <xf numFmtId="0" fontId="25" fillId="0" borderId="10" xfId="0" applyFont="1" applyBorder="1"/>
    <xf numFmtId="0" fontId="18" fillId="0" borderId="0" xfId="0" applyFont="1" applyBorder="1" applyAlignment="1">
      <alignment horizontal="center"/>
    </xf>
    <xf numFmtId="0" fontId="23" fillId="0" borderId="5" xfId="0" applyFont="1" applyBorder="1"/>
    <xf numFmtId="0" fontId="23" fillId="0" borderId="7" xfId="0" applyFont="1" applyBorder="1"/>
    <xf numFmtId="0" fontId="23" fillId="0" borderId="8" xfId="0" applyFont="1" applyBorder="1"/>
    <xf numFmtId="0" fontId="23" fillId="0" borderId="12" xfId="0" applyFont="1" applyBorder="1"/>
    <xf numFmtId="0" fontId="23" fillId="0" borderId="9" xfId="0" applyFont="1" applyBorder="1"/>
    <xf numFmtId="0" fontId="25" fillId="0" borderId="6" xfId="0" applyFont="1" applyBorder="1"/>
    <xf numFmtId="0" fontId="26" fillId="0" borderId="5" xfId="0" applyFont="1" applyBorder="1"/>
    <xf numFmtId="0" fontId="26" fillId="0" borderId="7" xfId="0" applyFont="1" applyBorder="1"/>
    <xf numFmtId="0" fontId="23" fillId="0" borderId="0" xfId="0" applyFont="1" applyBorder="1"/>
    <xf numFmtId="0" fontId="26" fillId="0" borderId="0" xfId="0" applyFont="1" applyBorder="1"/>
    <xf numFmtId="0" fontId="26" fillId="0" borderId="11" xfId="0" applyFont="1" applyBorder="1"/>
    <xf numFmtId="0" fontId="27" fillId="0" borderId="10" xfId="0" applyFont="1" applyBorder="1"/>
    <xf numFmtId="0" fontId="28" fillId="0" borderId="10" xfId="0" applyFont="1" applyBorder="1"/>
    <xf numFmtId="0" fontId="23" fillId="0" borderId="10" xfId="0" applyFont="1" applyBorder="1" applyAlignment="1">
      <alignment horizontal="left"/>
    </xf>
    <xf numFmtId="0" fontId="29" fillId="0" borderId="12" xfId="0" applyFont="1" applyBorder="1"/>
    <xf numFmtId="0" fontId="26" fillId="0" borderId="12" xfId="0" applyFont="1" applyBorder="1"/>
    <xf numFmtId="0" fontId="26" fillId="0" borderId="9" xfId="0" applyFont="1" applyBorder="1"/>
    <xf numFmtId="0" fontId="23" fillId="0" borderId="11" xfId="0" applyFont="1" applyBorder="1"/>
    <xf numFmtId="0" fontId="1" fillId="0" borderId="17" xfId="0" applyFont="1" applyFill="1" applyBorder="1"/>
    <xf numFmtId="0" fontId="7" fillId="3" borderId="0" xfId="0" applyFont="1" applyFill="1"/>
    <xf numFmtId="0" fontId="5" fillId="3" borderId="0" xfId="0" applyFont="1" applyFill="1"/>
    <xf numFmtId="2" fontId="6" fillId="0" borderId="0" xfId="0" applyNumberFormat="1" applyFont="1" applyFill="1"/>
    <xf numFmtId="0" fontId="32" fillId="4" borderId="0" xfId="0" applyFont="1" applyFill="1"/>
    <xf numFmtId="0" fontId="33" fillId="0" borderId="0" xfId="1"/>
    <xf numFmtId="0" fontId="33" fillId="0" borderId="0" xfId="1"/>
    <xf numFmtId="0" fontId="33" fillId="0" borderId="0" xfId="1"/>
    <xf numFmtId="0" fontId="33" fillId="0" borderId="0" xfId="1"/>
    <xf numFmtId="0" fontId="33" fillId="0" borderId="0" xfId="1"/>
    <xf numFmtId="0" fontId="33" fillId="0" borderId="0" xfId="1"/>
    <xf numFmtId="0" fontId="33" fillId="0" borderId="0" xfId="1"/>
    <xf numFmtId="0" fontId="33" fillId="0" borderId="0" xfId="1"/>
    <xf numFmtId="0" fontId="34" fillId="7" borderId="0" xfId="0" applyFont="1" applyFill="1" applyAlignment="1">
      <alignment horizontal="center"/>
    </xf>
    <xf numFmtId="0" fontId="35" fillId="4" borderId="0" xfId="0" applyFont="1" applyFill="1"/>
    <xf numFmtId="0" fontId="0" fillId="0" borderId="0" xfId="0"/>
    <xf numFmtId="16" fontId="0" fillId="0" borderId="0" xfId="0" quotePrefix="1" applyNumberFormat="1"/>
    <xf numFmtId="0" fontId="5" fillId="2" borderId="13" xfId="0" applyFont="1" applyFill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8" fillId="0" borderId="1" xfId="0" applyNumberFormat="1" applyFont="1" applyBorder="1"/>
    <xf numFmtId="0" fontId="3" fillId="0" borderId="18" xfId="0" applyFont="1" applyFill="1" applyBorder="1" applyAlignment="1"/>
    <xf numFmtId="0" fontId="3" fillId="0" borderId="16" xfId="0" applyFont="1" applyFill="1" applyBorder="1" applyAlignment="1"/>
    <xf numFmtId="0" fontId="1" fillId="5" borderId="14" xfId="0" applyFont="1" applyFill="1" applyBorder="1"/>
    <xf numFmtId="0" fontId="1" fillId="6" borderId="15" xfId="0" applyFont="1" applyFill="1" applyBorder="1"/>
    <xf numFmtId="0" fontId="9" fillId="0" borderId="0" xfId="0" applyFont="1" applyBorder="1"/>
    <xf numFmtId="0" fontId="36" fillId="0" borderId="0" xfId="1" applyFont="1" applyBorder="1" applyAlignment="1">
      <alignment horizontal="left" vertical="center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9" fillId="0" borderId="0" xfId="1" applyFont="1" applyBorder="1" applyAlignment="1"/>
    <xf numFmtId="0" fontId="9" fillId="10" borderId="0" xfId="1" applyFont="1" applyFill="1" applyBorder="1" applyAlignment="1">
      <alignment horizontal="center" vertical="center"/>
    </xf>
    <xf numFmtId="0" fontId="9" fillId="11" borderId="0" xfId="0" applyFont="1" applyFill="1" applyBorder="1"/>
    <xf numFmtId="0" fontId="9" fillId="11" borderId="0" xfId="0" applyFont="1" applyFill="1" applyBorder="1" applyAlignment="1">
      <alignment wrapText="1"/>
    </xf>
    <xf numFmtId="0" fontId="36" fillId="11" borderId="0" xfId="1" applyFont="1" applyFill="1" applyBorder="1" applyAlignment="1">
      <alignment horizontal="left" vertical="center"/>
    </xf>
    <xf numFmtId="0" fontId="9" fillId="11" borderId="0" xfId="1" applyFont="1" applyFill="1" applyBorder="1" applyAlignment="1"/>
    <xf numFmtId="0" fontId="33" fillId="0" borderId="0" xfId="1" applyFill="1"/>
    <xf numFmtId="0" fontId="1" fillId="3" borderId="0" xfId="0" applyFont="1" applyFill="1" applyAlignment="1"/>
    <xf numFmtId="0" fontId="13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33" fillId="0" borderId="0" xfId="1" applyFill="1" applyBorder="1"/>
    <xf numFmtId="0" fontId="32" fillId="4" borderId="21" xfId="0" applyFont="1" applyFill="1" applyBorder="1"/>
    <xf numFmtId="0" fontId="1" fillId="5" borderId="23" xfId="0" applyFont="1" applyFill="1" applyBorder="1"/>
    <xf numFmtId="0" fontId="1" fillId="5" borderId="24" xfId="0" applyFont="1" applyFill="1" applyBorder="1"/>
    <xf numFmtId="0" fontId="1" fillId="5" borderId="24" xfId="0" applyFont="1" applyFill="1" applyBorder="1" applyAlignment="1">
      <alignment horizontal="left"/>
    </xf>
    <xf numFmtId="0" fontId="1" fillId="9" borderId="24" xfId="0" applyFont="1" applyFill="1" applyBorder="1" applyAlignment="1">
      <alignment horizontal="left"/>
    </xf>
    <xf numFmtId="12" fontId="1" fillId="5" borderId="24" xfId="0" applyNumberFormat="1" applyFont="1" applyFill="1" applyBorder="1" applyAlignment="1">
      <alignment horizontal="left"/>
    </xf>
    <xf numFmtId="0" fontId="1" fillId="5" borderId="24" xfId="0" applyNumberFormat="1" applyFont="1" applyFill="1" applyBorder="1"/>
    <xf numFmtId="49" fontId="1" fillId="5" borderId="24" xfId="0" applyNumberFormat="1" applyFont="1" applyFill="1" applyBorder="1" applyAlignment="1">
      <alignment vertical="center" wrapText="1"/>
    </xf>
    <xf numFmtId="0" fontId="32" fillId="4" borderId="25" xfId="0" applyFont="1" applyFill="1" applyBorder="1"/>
    <xf numFmtId="49" fontId="1" fillId="9" borderId="24" xfId="0" applyNumberFormat="1" applyFont="1" applyFill="1" applyBorder="1" applyAlignment="1">
      <alignment vertical="center" wrapText="1"/>
    </xf>
    <xf numFmtId="0" fontId="1" fillId="5" borderId="24" xfId="0" applyFont="1" applyFill="1" applyBorder="1" applyAlignment="1">
      <alignment wrapText="1"/>
    </xf>
    <xf numFmtId="0" fontId="1" fillId="6" borderId="23" xfId="0" applyFont="1" applyFill="1" applyBorder="1" applyAlignment="1">
      <alignment horizontal="left"/>
    </xf>
    <xf numFmtId="0" fontId="1" fillId="6" borderId="24" xfId="0" applyFont="1" applyFill="1" applyBorder="1" applyAlignment="1">
      <alignment horizontal="left"/>
    </xf>
    <xf numFmtId="0" fontId="1" fillId="6" borderId="24" xfId="0" applyNumberFormat="1" applyFont="1" applyFill="1" applyBorder="1" applyAlignment="1">
      <alignment horizontal="left"/>
    </xf>
    <xf numFmtId="14" fontId="6" fillId="6" borderId="24" xfId="0" applyNumberFormat="1" applyFont="1" applyFill="1" applyBorder="1" applyAlignment="1">
      <alignment horizontal="left"/>
    </xf>
    <xf numFmtId="0" fontId="6" fillId="6" borderId="24" xfId="0" applyFont="1" applyFill="1" applyBorder="1" applyAlignment="1">
      <alignment horizontal="left"/>
    </xf>
    <xf numFmtId="49" fontId="6" fillId="6" borderId="24" xfId="0" applyNumberFormat="1" applyFont="1" applyFill="1" applyBorder="1" applyAlignment="1">
      <alignment horizontal="left"/>
    </xf>
    <xf numFmtId="0" fontId="6" fillId="8" borderId="24" xfId="0" applyFont="1" applyFill="1" applyBorder="1" applyAlignment="1">
      <alignment horizontal="left"/>
    </xf>
    <xf numFmtId="14" fontId="6" fillId="8" borderId="24" xfId="0" applyNumberFormat="1" applyFont="1" applyFill="1" applyBorder="1" applyAlignment="1">
      <alignment horizontal="left"/>
    </xf>
    <xf numFmtId="0" fontId="1" fillId="8" borderId="24" xfId="0" applyFont="1" applyFill="1" applyBorder="1" applyAlignment="1">
      <alignment horizontal="left"/>
    </xf>
    <xf numFmtId="0" fontId="1" fillId="6" borderId="24" xfId="0" applyFont="1" applyFill="1" applyBorder="1" applyAlignment="1">
      <alignment horizontal="left" vertical="center" wrapText="1"/>
    </xf>
    <xf numFmtId="0" fontId="1" fillId="6" borderId="24" xfId="0" applyFont="1" applyFill="1" applyBorder="1" applyAlignment="1">
      <alignment wrapText="1"/>
    </xf>
    <xf numFmtId="0" fontId="1" fillId="6" borderId="24" xfId="0" applyFont="1" applyFill="1" applyBorder="1"/>
    <xf numFmtId="0" fontId="1" fillId="6" borderId="26" xfId="0" applyFont="1" applyFill="1" applyBorder="1"/>
    <xf numFmtId="0" fontId="32" fillId="4" borderId="27" xfId="0" applyFont="1" applyFill="1" applyBorder="1"/>
    <xf numFmtId="0" fontId="1" fillId="0" borderId="20" xfId="0" applyFont="1" applyFill="1" applyBorder="1"/>
    <xf numFmtId="0" fontId="1" fillId="0" borderId="20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left" vertical="center" wrapText="1"/>
    </xf>
    <xf numFmtId="0" fontId="3" fillId="0" borderId="20" xfId="0" applyFont="1" applyBorder="1"/>
    <xf numFmtId="0" fontId="1" fillId="0" borderId="20" xfId="0" applyFont="1" applyFill="1" applyBorder="1" applyAlignment="1">
      <alignment horizontal="left" wrapText="1"/>
    </xf>
    <xf numFmtId="0" fontId="1" fillId="0" borderId="19" xfId="0" applyFont="1" applyFill="1" applyBorder="1"/>
    <xf numFmtId="0" fontId="1" fillId="0" borderId="20" xfId="0" applyFont="1" applyFill="1" applyBorder="1" applyAlignment="1">
      <alignment vertical="center" wrapText="1"/>
    </xf>
    <xf numFmtId="0" fontId="1" fillId="0" borderId="20" xfId="0" applyFont="1" applyFill="1" applyBorder="1" applyAlignment="1"/>
    <xf numFmtId="0" fontId="3" fillId="0" borderId="20" xfId="0" applyFont="1" applyFill="1" applyBorder="1" applyAlignment="1">
      <alignment horizontal="left" wrapText="1"/>
    </xf>
    <xf numFmtId="0" fontId="1" fillId="0" borderId="22" xfId="0" applyFont="1" applyFill="1" applyBorder="1" applyAlignment="1">
      <alignment horizontal="left" wrapText="1"/>
    </xf>
    <xf numFmtId="0" fontId="1" fillId="6" borderId="24" xfId="0" applyFont="1" applyFill="1" applyBorder="1" applyAlignment="1">
      <alignment horizontal="left" wrapText="1"/>
    </xf>
    <xf numFmtId="0" fontId="5" fillId="0" borderId="2" xfId="0" applyFont="1" applyBorder="1" applyAlignment="1">
      <alignment vertical="top" wrapText="1"/>
    </xf>
    <xf numFmtId="0" fontId="5" fillId="0" borderId="0" xfId="0" applyFont="1" applyAlignment="1">
      <alignment horizontal="left"/>
    </xf>
    <xf numFmtId="0" fontId="38" fillId="0" borderId="0" xfId="0" applyFont="1" applyFill="1" applyAlignment="1">
      <alignment wrapText="1"/>
    </xf>
    <xf numFmtId="0" fontId="39" fillId="0" borderId="0" xfId="0" applyFont="1" applyFill="1" applyAlignment="1">
      <alignment vertical="top" wrapText="1"/>
    </xf>
    <xf numFmtId="1" fontId="0" fillId="0" borderId="0" xfId="0" applyNumberFormat="1"/>
    <xf numFmtId="0" fontId="13" fillId="0" borderId="0" xfId="0" applyFont="1" applyAlignment="1">
      <alignment wrapText="1"/>
    </xf>
    <xf numFmtId="0" fontId="5" fillId="0" borderId="11" xfId="0" applyFont="1" applyBorder="1" applyAlignment="1"/>
    <xf numFmtId="1" fontId="40" fillId="0" borderId="10" xfId="0" applyNumberFormat="1" applyFont="1" applyBorder="1" applyAlignment="1">
      <alignment horizontal="left"/>
    </xf>
    <xf numFmtId="1" fontId="39" fillId="0" borderId="0" xfId="0" applyNumberFormat="1" applyFont="1" applyFill="1" applyAlignment="1">
      <alignment vertical="top" wrapText="1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applyFont="1"/>
    <xf numFmtId="49" fontId="6" fillId="0" borderId="0" xfId="0" applyNumberFormat="1" applyFont="1"/>
    <xf numFmtId="0" fontId="35" fillId="4" borderId="13" xfId="0" applyFont="1" applyFill="1" applyBorder="1"/>
    <xf numFmtId="1" fontId="34" fillId="7" borderId="13" xfId="0" applyNumberFormat="1" applyFont="1" applyFill="1" applyBorder="1" applyAlignment="1">
      <alignment horizontal="center"/>
    </xf>
    <xf numFmtId="1" fontId="6" fillId="0" borderId="0" xfId="0" applyNumberFormat="1" applyFont="1"/>
    <xf numFmtId="0" fontId="1" fillId="0" borderId="0" xfId="0" applyFont="1" applyAlignment="1">
      <alignment horizontal="left" vertical="center" indent="3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19" fillId="0" borderId="8" xfId="0" applyFont="1" applyBorder="1"/>
    <xf numFmtId="0" fontId="19" fillId="0" borderId="8" xfId="0" applyFont="1" applyBorder="1" applyAlignment="1">
      <alignment horizontal="left"/>
    </xf>
    <xf numFmtId="0" fontId="45" fillId="0" borderId="10" xfId="0" applyFont="1" applyBorder="1"/>
    <xf numFmtId="0" fontId="18" fillId="0" borderId="1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5" fillId="0" borderId="0" xfId="0" applyFont="1" applyAlignment="1">
      <alignment horizontal="left" vertical="top" indent="2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5" fillId="0" borderId="13" xfId="0" applyFont="1" applyBorder="1" applyAlignment="1">
      <alignment horizontal="left"/>
    </xf>
    <xf numFmtId="12" fontId="5" fillId="0" borderId="13" xfId="0" applyNumberFormat="1" applyFont="1" applyBorder="1" applyAlignment="1">
      <alignment horizontal="left"/>
    </xf>
    <xf numFmtId="49" fontId="5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3" fillId="0" borderId="0" xfId="0" applyFont="1" applyAlignment="1">
      <alignment horizontal="center" vertical="top"/>
    </xf>
    <xf numFmtId="0" fontId="42" fillId="0" borderId="0" xfId="0" applyFont="1" applyAlignment="1">
      <alignment horizontal="center" vertical="top"/>
    </xf>
    <xf numFmtId="0" fontId="3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0" borderId="1" xfId="0" applyFont="1" applyBorder="1" applyAlignment="1"/>
    <xf numFmtId="0" fontId="18" fillId="0" borderId="2" xfId="0" applyFont="1" applyBorder="1" applyAlignment="1"/>
    <xf numFmtId="0" fontId="18" fillId="0" borderId="3" xfId="0" applyFont="1" applyBorder="1" applyAlignment="1"/>
    <xf numFmtId="0" fontId="23" fillId="0" borderId="1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18" fillId="0" borderId="6" xfId="0" applyFont="1" applyBorder="1" applyAlignment="1">
      <alignment horizontal="center" vertical="top" wrapText="1"/>
    </xf>
    <xf numFmtId="0" fontId="18" fillId="0" borderId="5" xfId="0" applyFont="1" applyBorder="1" applyAlignment="1">
      <alignment horizontal="center" vertical="top" wrapText="1"/>
    </xf>
    <xf numFmtId="0" fontId="18" fillId="0" borderId="7" xfId="0" applyFont="1" applyBorder="1" applyAlignment="1">
      <alignment horizontal="center" vertical="top" wrapText="1"/>
    </xf>
    <xf numFmtId="0" fontId="30" fillId="0" borderId="6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6" fillId="0" borderId="8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25" fillId="0" borderId="8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 wrapText="1"/>
    </xf>
    <xf numFmtId="0" fontId="31" fillId="0" borderId="9" xfId="0" applyFont="1" applyBorder="1" applyAlignment="1">
      <alignment horizontal="center" vertical="top" wrapText="1"/>
    </xf>
    <xf numFmtId="0" fontId="39" fillId="0" borderId="0" xfId="0" applyFont="1" applyAlignment="1">
      <alignment horizontal="left" wrapText="1"/>
    </xf>
    <xf numFmtId="0" fontId="38" fillId="0" borderId="0" xfId="0" applyFont="1" applyFill="1" applyAlignment="1">
      <alignment horizontal="left" wrapText="1"/>
    </xf>
    <xf numFmtId="0" fontId="39" fillId="0" borderId="0" xfId="0" applyFont="1" applyFill="1" applyAlignment="1">
      <alignment horizontal="left" wrapText="1"/>
    </xf>
    <xf numFmtId="0" fontId="40" fillId="0" borderId="5" xfId="0" applyFont="1" applyBorder="1" applyAlignment="1">
      <alignment horizontal="left" vertical="top" wrapText="1"/>
    </xf>
    <xf numFmtId="0" fontId="40" fillId="0" borderId="7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40" fillId="0" borderId="12" xfId="0" applyFont="1" applyBorder="1" applyAlignment="1">
      <alignment horizontal="left"/>
    </xf>
    <xf numFmtId="0" fontId="40" fillId="0" borderId="9" xfId="0" applyFont="1" applyBorder="1" applyAlignment="1">
      <alignment horizontal="left"/>
    </xf>
    <xf numFmtId="0" fontId="40" fillId="0" borderId="10" xfId="0" applyFont="1" applyBorder="1" applyAlignment="1">
      <alignment horizontal="left"/>
    </xf>
    <xf numFmtId="0" fontId="40" fillId="0" borderId="11" xfId="0" applyFont="1" applyBorder="1" applyAlignment="1">
      <alignment horizontal="left"/>
    </xf>
    <xf numFmtId="0" fontId="40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/>
    </xf>
    <xf numFmtId="0" fontId="7" fillId="0" borderId="0" xfId="0" applyNumberFormat="1" applyFont="1" applyAlignment="1">
      <alignment horizontal="center"/>
    </xf>
    <xf numFmtId="0" fontId="40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11" xfId="0" applyFont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39" fillId="0" borderId="0" xfId="0" applyFont="1" applyAlignment="1">
      <alignment horizontal="left" vertical="center" wrapText="1"/>
    </xf>
    <xf numFmtId="0" fontId="3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3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1" fillId="0" borderId="0" xfId="0" applyFont="1" applyAlignment="1">
      <alignment horizontal="left" wrapText="1"/>
    </xf>
    <xf numFmtId="0" fontId="7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wrapText="1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Fill="1" applyAlignment="1">
      <alignment horizontal="center"/>
    </xf>
    <xf numFmtId="0" fontId="5" fillId="3" borderId="0" xfId="0" applyFont="1" applyFill="1" applyAlignment="1">
      <alignment horizontal="left" wrapText="1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46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464444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45</xdr:row>
      <xdr:rowOff>57150</xdr:rowOff>
    </xdr:from>
    <xdr:to>
      <xdr:col>0</xdr:col>
      <xdr:colOff>228600</xdr:colOff>
      <xdr:row>45</xdr:row>
      <xdr:rowOff>180975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85725" y="9896475"/>
          <a:ext cx="142875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ru-RU"/>
        </a:p>
      </xdr:txBody>
    </xdr:sp>
    <xdr:clientData/>
  </xdr:twoCellAnchor>
  <xdr:twoCellAnchor>
    <xdr:from>
      <xdr:col>5</xdr:col>
      <xdr:colOff>66675</xdr:colOff>
      <xdr:row>45</xdr:row>
      <xdr:rowOff>57150</xdr:rowOff>
    </xdr:from>
    <xdr:to>
      <xdr:col>5</xdr:col>
      <xdr:colOff>209550</xdr:colOff>
      <xdr:row>45</xdr:row>
      <xdr:rowOff>180975</xdr:rowOff>
    </xdr:to>
    <xdr:sp macro="" textlink="">
      <xdr:nvSpPr>
        <xdr:cNvPr id="4" name="Rectangle 7"/>
        <xdr:cNvSpPr>
          <a:spLocks noChangeArrowheads="1"/>
        </xdr:cNvSpPr>
      </xdr:nvSpPr>
      <xdr:spPr bwMode="auto">
        <a:xfrm>
          <a:off x="3352800" y="9896475"/>
          <a:ext cx="142875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ru-RU"/>
        </a:p>
      </xdr:txBody>
    </xdr:sp>
    <xdr:clientData/>
  </xdr:twoCellAnchor>
  <xdr:twoCellAnchor>
    <xdr:from>
      <xdr:col>0</xdr:col>
      <xdr:colOff>85725</xdr:colOff>
      <xdr:row>46</xdr:row>
      <xdr:rowOff>57150</xdr:rowOff>
    </xdr:from>
    <xdr:to>
      <xdr:col>0</xdr:col>
      <xdr:colOff>228600</xdr:colOff>
      <xdr:row>46</xdr:row>
      <xdr:rowOff>180975</xdr:rowOff>
    </xdr:to>
    <xdr:sp macro="" textlink="">
      <xdr:nvSpPr>
        <xdr:cNvPr id="5" name="Rectangle 5"/>
        <xdr:cNvSpPr>
          <a:spLocks noChangeArrowheads="1"/>
        </xdr:cNvSpPr>
      </xdr:nvSpPr>
      <xdr:spPr bwMode="auto">
        <a:xfrm>
          <a:off x="85725" y="10096500"/>
          <a:ext cx="142875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66675</xdr:colOff>
      <xdr:row>46</xdr:row>
      <xdr:rowOff>47625</xdr:rowOff>
    </xdr:from>
    <xdr:to>
      <xdr:col>5</xdr:col>
      <xdr:colOff>209550</xdr:colOff>
      <xdr:row>46</xdr:row>
      <xdr:rowOff>171450</xdr:rowOff>
    </xdr:to>
    <xdr:sp macro="" textlink="">
      <xdr:nvSpPr>
        <xdr:cNvPr id="6" name="Rectangle 6"/>
        <xdr:cNvSpPr>
          <a:spLocks noChangeArrowheads="1"/>
        </xdr:cNvSpPr>
      </xdr:nvSpPr>
      <xdr:spPr bwMode="auto">
        <a:xfrm>
          <a:off x="3352800" y="10086975"/>
          <a:ext cx="142875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ru-RU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371475</xdr:colOff>
      <xdr:row>3</xdr:row>
      <xdr:rowOff>180321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75B3C39-9139-4C0A-838F-5E0838E49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238375" cy="751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61"/>
  <sheetViews>
    <sheetView tabSelected="1" zoomScale="85" zoomScaleNormal="85" workbookViewId="0">
      <selection activeCell="C49" sqref="C49"/>
    </sheetView>
  </sheetViews>
  <sheetFormatPr defaultRowHeight="15" x14ac:dyDescent="0.25"/>
  <cols>
    <col min="1" max="1" width="63.5703125" customWidth="1"/>
    <col min="2" max="2" width="83.7109375" customWidth="1"/>
    <col min="3" max="3" width="63.28515625" customWidth="1"/>
    <col min="4" max="4" width="80.140625" customWidth="1"/>
    <col min="5" max="5" width="17.42578125" customWidth="1"/>
    <col min="6" max="6" width="8" customWidth="1"/>
    <col min="7" max="7" width="10.85546875" customWidth="1"/>
    <col min="8" max="8" width="14.28515625" customWidth="1"/>
    <col min="12" max="12" width="11.28515625" customWidth="1"/>
  </cols>
  <sheetData>
    <row r="1" spans="1:7" ht="26.25" x14ac:dyDescent="0.4">
      <c r="A1" s="144" t="s">
        <v>394</v>
      </c>
      <c r="B1" s="143" t="s">
        <v>341</v>
      </c>
      <c r="C1" s="222" t="s">
        <v>585</v>
      </c>
      <c r="D1" s="223" t="s">
        <v>595</v>
      </c>
    </row>
    <row r="2" spans="1:7" ht="27" thickBot="1" x14ac:dyDescent="0.45">
      <c r="C2" s="222" t="s">
        <v>634</v>
      </c>
      <c r="D2" s="223" t="s">
        <v>635</v>
      </c>
    </row>
    <row r="3" spans="1:7" ht="27" thickBot="1" x14ac:dyDescent="0.45">
      <c r="A3" s="197" t="s">
        <v>509</v>
      </c>
      <c r="B3" s="134"/>
      <c r="C3" s="222" t="s">
        <v>650</v>
      </c>
      <c r="D3" s="223" t="s">
        <v>652</v>
      </c>
    </row>
    <row r="4" spans="1:7" ht="15.75" x14ac:dyDescent="0.25">
      <c r="A4" s="198" t="s">
        <v>13</v>
      </c>
      <c r="B4" s="174" t="s">
        <v>668</v>
      </c>
    </row>
    <row r="5" spans="1:7" ht="15.75" x14ac:dyDescent="0.25">
      <c r="A5" s="199" t="s">
        <v>395</v>
      </c>
      <c r="B5" s="175" t="s">
        <v>669</v>
      </c>
    </row>
    <row r="6" spans="1:7" ht="15.75" x14ac:dyDescent="0.25">
      <c r="A6" s="198" t="s">
        <v>187</v>
      </c>
      <c r="B6" s="176" t="s">
        <v>670</v>
      </c>
    </row>
    <row r="7" spans="1:7" ht="15.75" x14ac:dyDescent="0.25">
      <c r="A7" s="198" t="s">
        <v>192</v>
      </c>
      <c r="B7" s="177" t="s">
        <v>205</v>
      </c>
      <c r="C7" s="166"/>
      <c r="D7" s="136"/>
      <c r="E7" s="136"/>
      <c r="F7" s="136"/>
    </row>
    <row r="8" spans="1:7" ht="15.75" x14ac:dyDescent="0.25">
      <c r="A8" s="198" t="s">
        <v>68</v>
      </c>
      <c r="B8" s="177" t="s">
        <v>191</v>
      </c>
      <c r="C8" s="166"/>
      <c r="D8" s="135"/>
      <c r="E8" s="135"/>
      <c r="F8" s="135"/>
    </row>
    <row r="9" spans="1:7" ht="15.75" x14ac:dyDescent="0.25">
      <c r="A9" s="200" t="s">
        <v>70</v>
      </c>
      <c r="B9" s="176" t="s">
        <v>671</v>
      </c>
      <c r="C9" s="166"/>
      <c r="D9" s="137"/>
      <c r="E9" s="137"/>
      <c r="F9" s="137"/>
      <c r="G9" s="137"/>
    </row>
    <row r="10" spans="1:7" ht="15.75" x14ac:dyDescent="0.25">
      <c r="A10" s="198" t="s">
        <v>73</v>
      </c>
      <c r="B10" s="178" t="s">
        <v>672</v>
      </c>
    </row>
    <row r="11" spans="1:7" ht="15.75" x14ac:dyDescent="0.25">
      <c r="A11" s="198" t="s">
        <v>188</v>
      </c>
      <c r="B11" s="178" t="s">
        <v>673</v>
      </c>
    </row>
    <row r="12" spans="1:7" ht="15.75" x14ac:dyDescent="0.25">
      <c r="A12" s="198" t="s">
        <v>189</v>
      </c>
      <c r="B12" s="179" t="s">
        <v>674</v>
      </c>
    </row>
    <row r="13" spans="1:7" ht="15.75" x14ac:dyDescent="0.25">
      <c r="A13" s="198" t="s">
        <v>632</v>
      </c>
      <c r="B13" s="176" t="s">
        <v>675</v>
      </c>
    </row>
    <row r="14" spans="1:7" ht="15.75" x14ac:dyDescent="0.25">
      <c r="A14" s="198" t="s">
        <v>203</v>
      </c>
      <c r="B14" s="177" t="s">
        <v>569</v>
      </c>
      <c r="C14" s="142"/>
      <c r="D14" s="138"/>
      <c r="E14" s="138"/>
      <c r="F14" s="138"/>
      <c r="G14" s="138"/>
    </row>
    <row r="15" spans="1:7" s="145" customFormat="1" ht="15.75" x14ac:dyDescent="0.25">
      <c r="A15" s="198" t="s">
        <v>66</v>
      </c>
      <c r="B15" s="180" t="s">
        <v>570</v>
      </c>
      <c r="C15" s="142"/>
      <c r="D15" s="142"/>
      <c r="E15" s="142"/>
      <c r="F15" s="142"/>
      <c r="G15" s="142"/>
    </row>
    <row r="16" spans="1:7" ht="15.75" x14ac:dyDescent="0.25">
      <c r="A16" s="200" t="s">
        <v>390</v>
      </c>
      <c r="B16" s="175" t="s">
        <v>676</v>
      </c>
    </row>
    <row r="17" spans="1:5" ht="15.75" x14ac:dyDescent="0.25">
      <c r="A17" s="198" t="s">
        <v>67</v>
      </c>
      <c r="B17" s="176" t="s">
        <v>677</v>
      </c>
    </row>
    <row r="18" spans="1:5" ht="15.75" x14ac:dyDescent="0.25">
      <c r="A18" s="198" t="s">
        <v>69</v>
      </c>
      <c r="B18" s="176" t="s">
        <v>678</v>
      </c>
    </row>
    <row r="19" spans="1:5" ht="15.75" x14ac:dyDescent="0.25">
      <c r="A19" s="198" t="s">
        <v>14</v>
      </c>
      <c r="B19" s="175" t="s">
        <v>679</v>
      </c>
    </row>
    <row r="20" spans="1:5" ht="15.75" x14ac:dyDescent="0.25">
      <c r="A20" s="198" t="s">
        <v>506</v>
      </c>
      <c r="B20" s="175" t="s">
        <v>680</v>
      </c>
    </row>
    <row r="21" spans="1:5" ht="15.75" x14ac:dyDescent="0.25">
      <c r="A21" s="200" t="s">
        <v>391</v>
      </c>
      <c r="B21" s="175" t="s">
        <v>681</v>
      </c>
    </row>
    <row r="22" spans="1:5" s="145" customFormat="1" ht="15.75" x14ac:dyDescent="0.25">
      <c r="A22" s="201" t="s">
        <v>324</v>
      </c>
      <c r="B22" s="175" t="s">
        <v>574</v>
      </c>
    </row>
    <row r="23" spans="1:5" x14ac:dyDescent="0.25">
      <c r="A23" s="173" t="s">
        <v>508</v>
      </c>
      <c r="B23" s="181"/>
    </row>
    <row r="24" spans="1:5" ht="15.75" x14ac:dyDescent="0.25">
      <c r="A24" s="198" t="s">
        <v>194</v>
      </c>
      <c r="B24" s="180" t="s">
        <v>682</v>
      </c>
    </row>
    <row r="25" spans="1:5" ht="15.75" x14ac:dyDescent="0.25">
      <c r="A25" s="198" t="s">
        <v>193</v>
      </c>
      <c r="B25" s="180" t="s">
        <v>683</v>
      </c>
    </row>
    <row r="26" spans="1:5" ht="15.75" x14ac:dyDescent="0.25">
      <c r="A26" s="198" t="s">
        <v>190</v>
      </c>
      <c r="B26" s="180" t="s">
        <v>684</v>
      </c>
    </row>
    <row r="27" spans="1:5" ht="15.75" x14ac:dyDescent="0.25">
      <c r="A27" s="198" t="s">
        <v>185</v>
      </c>
      <c r="B27" s="182" t="s">
        <v>297</v>
      </c>
      <c r="C27" s="142"/>
      <c r="D27" s="139"/>
      <c r="E27" s="139"/>
    </row>
    <row r="28" spans="1:5" ht="15.75" x14ac:dyDescent="0.25">
      <c r="A28" s="198" t="s">
        <v>71</v>
      </c>
      <c r="B28" s="180" t="s">
        <v>571</v>
      </c>
    </row>
    <row r="29" spans="1:5" s="145" customFormat="1" ht="15.75" x14ac:dyDescent="0.25">
      <c r="A29" s="202" t="s">
        <v>320</v>
      </c>
      <c r="B29" s="183" t="s">
        <v>568</v>
      </c>
    </row>
    <row r="30" spans="1:5" ht="15.75" thickBot="1" x14ac:dyDescent="0.3">
      <c r="A30" s="173" t="s">
        <v>507</v>
      </c>
      <c r="B30" s="181"/>
    </row>
    <row r="31" spans="1:5" ht="15.75" x14ac:dyDescent="0.25">
      <c r="A31" s="203" t="s">
        <v>8</v>
      </c>
      <c r="B31" s="184"/>
    </row>
    <row r="32" spans="1:5" ht="15.75" x14ac:dyDescent="0.25">
      <c r="A32" s="199" t="s">
        <v>9</v>
      </c>
      <c r="B32" s="185" t="s">
        <v>575</v>
      </c>
      <c r="C32" s="166"/>
      <c r="D32" s="140"/>
      <c r="E32" s="140"/>
    </row>
    <row r="33" spans="1:26" ht="15.75" x14ac:dyDescent="0.25">
      <c r="A33" s="198" t="s">
        <v>319</v>
      </c>
      <c r="B33" s="186" t="s">
        <v>576</v>
      </c>
      <c r="C33" s="166"/>
      <c r="D33" s="141"/>
    </row>
    <row r="34" spans="1:26" ht="15.75" x14ac:dyDescent="0.25">
      <c r="A34" s="198" t="s">
        <v>56</v>
      </c>
      <c r="B34" s="187" t="s">
        <v>685</v>
      </c>
      <c r="C34" s="1"/>
    </row>
    <row r="35" spans="1:26" ht="15.75" x14ac:dyDescent="0.25">
      <c r="A35" s="198" t="s">
        <v>57</v>
      </c>
      <c r="B35" s="188" t="s">
        <v>686</v>
      </c>
    </row>
    <row r="36" spans="1:26" ht="15.75" x14ac:dyDescent="0.25">
      <c r="A36" s="198" t="s">
        <v>328</v>
      </c>
      <c r="B36" s="188" t="s">
        <v>687</v>
      </c>
    </row>
    <row r="37" spans="1:26" ht="15.75" x14ac:dyDescent="0.25">
      <c r="A37" s="198" t="s">
        <v>175</v>
      </c>
      <c r="B37" s="189" t="s">
        <v>688</v>
      </c>
    </row>
    <row r="38" spans="1:26" ht="15.75" x14ac:dyDescent="0.25">
      <c r="A38" s="198" t="s">
        <v>176</v>
      </c>
      <c r="B38" s="188" t="s">
        <v>689</v>
      </c>
      <c r="C38" s="28"/>
    </row>
    <row r="39" spans="1:26" ht="15.75" x14ac:dyDescent="0.25">
      <c r="A39" s="198" t="s">
        <v>204</v>
      </c>
      <c r="B39" s="185" t="s">
        <v>573</v>
      </c>
      <c r="C39" s="3"/>
    </row>
    <row r="40" spans="1:26" ht="15.75" x14ac:dyDescent="0.25">
      <c r="A40" s="198" t="s">
        <v>20</v>
      </c>
      <c r="B40" s="190">
        <v>1</v>
      </c>
      <c r="C40" s="166"/>
      <c r="D40" s="142"/>
      <c r="E40" s="142"/>
      <c r="F40" s="3"/>
      <c r="G40" s="3"/>
      <c r="H40" s="3"/>
      <c r="I40" s="3"/>
      <c r="J40" s="3"/>
      <c r="K40" s="3"/>
      <c r="L40" s="3"/>
      <c r="M40" s="3"/>
      <c r="N40" s="3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x14ac:dyDescent="0.25">
      <c r="A41" s="198" t="s">
        <v>399</v>
      </c>
      <c r="B41" s="188" t="s">
        <v>572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x14ac:dyDescent="0.25">
      <c r="A42" s="198" t="s">
        <v>301</v>
      </c>
      <c r="B42" s="191" t="s">
        <v>326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145" customFormat="1" ht="15.75" x14ac:dyDescent="0.25">
      <c r="A43" s="198" t="s">
        <v>398</v>
      </c>
      <c r="B43" s="192" t="s">
        <v>521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x14ac:dyDescent="0.25">
      <c r="A44" s="198" t="s">
        <v>302</v>
      </c>
      <c r="B44" s="192" t="s">
        <v>303</v>
      </c>
      <c r="C44" s="3"/>
      <c r="D44" s="3"/>
      <c r="E44" s="3"/>
      <c r="F44" s="48"/>
      <c r="G44" s="3"/>
      <c r="H44" s="3"/>
      <c r="I44" s="3"/>
      <c r="J44" s="3"/>
      <c r="K44" s="3"/>
      <c r="L44" s="3"/>
      <c r="M44" s="3"/>
      <c r="N44" s="3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x14ac:dyDescent="0.25">
      <c r="A45" s="198" t="s">
        <v>170</v>
      </c>
      <c r="B45" s="185" t="s">
        <v>444</v>
      </c>
      <c r="C45" s="57"/>
      <c r="D45" s="3"/>
      <c r="E45" s="3"/>
      <c r="F45" s="48"/>
      <c r="G45" s="3"/>
      <c r="H45" s="3"/>
      <c r="I45" s="3"/>
      <c r="J45" s="3"/>
      <c r="K45" s="3"/>
      <c r="L45" s="3"/>
      <c r="M45" s="3"/>
      <c r="N45" s="3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x14ac:dyDescent="0.25">
      <c r="A46" s="198" t="s">
        <v>393</v>
      </c>
      <c r="B46" s="185" t="str">
        <f>IF($B$42="Автоген",'Скрытая инф.-2'!C5,IF($B$42="Балсити",'Скрытая инф.-2'!D5,IF($B$42="НЗГА",'Скрытая инф.-2'!E5,'Скрытая инф.-2'!F5)))</f>
        <v>c 13.05.2015 по 12.05.2019</v>
      </c>
      <c r="C46" s="57"/>
      <c r="D46" s="3"/>
      <c r="E46" s="3"/>
      <c r="F46" s="48"/>
      <c r="G46" s="3"/>
      <c r="H46" s="3"/>
      <c r="I46" s="3"/>
      <c r="J46" s="3"/>
      <c r="K46" s="3"/>
      <c r="L46" s="3"/>
      <c r="M46" s="3"/>
      <c r="N46" s="3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x14ac:dyDescent="0.25">
      <c r="A47" s="198" t="s">
        <v>400</v>
      </c>
      <c r="B47" s="185" t="str">
        <f>IF($B$42="Автоген",'Скрытая инф.-2'!C6,IF($B$42="Балсити",'Скрытая инф.-2'!D6,IF($B$42="НЗГА",'Скрытая инф.-2'!E6,'Скрытая инф.-2'!F6)))</f>
        <v>ООО"Балсити" (Россия), г. Москва, ул. Медиков, д. 12</v>
      </c>
      <c r="C47" s="57"/>
      <c r="D47" s="3"/>
      <c r="E47" s="3"/>
      <c r="F47" s="48"/>
      <c r="G47" s="3"/>
      <c r="H47" s="3"/>
      <c r="I47" s="3"/>
      <c r="J47" s="3"/>
      <c r="K47" s="3"/>
      <c r="L47" s="3"/>
      <c r="M47" s="3"/>
      <c r="N47" s="3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x14ac:dyDescent="0.25">
      <c r="A48" s="200" t="s">
        <v>401</v>
      </c>
      <c r="B48" s="193">
        <v>130</v>
      </c>
      <c r="C48" s="3"/>
      <c r="D48" s="3"/>
      <c r="E48" s="3"/>
      <c r="F48" s="48"/>
      <c r="G48" s="3"/>
      <c r="H48" s="3"/>
      <c r="I48" s="3"/>
      <c r="J48" s="3"/>
      <c r="K48" s="3"/>
      <c r="L48" s="3"/>
      <c r="M48" s="3"/>
      <c r="N48" s="3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204" t="s">
        <v>402</v>
      </c>
      <c r="B49" s="193" t="e">
        <f>SUM(B18+B48)</f>
        <v>#VALUE!</v>
      </c>
      <c r="C49" s="3"/>
      <c r="D49" s="3"/>
      <c r="E49" s="3"/>
      <c r="F49" s="48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3" customHeight="1" x14ac:dyDescent="0.25">
      <c r="A50" s="202" t="s">
        <v>312</v>
      </c>
      <c r="B50" s="194" t="s">
        <v>581</v>
      </c>
      <c r="C50" s="3"/>
      <c r="D50" s="3"/>
      <c r="E50" s="3"/>
      <c r="F50" s="48"/>
      <c r="G50" s="3"/>
      <c r="H50" s="3"/>
      <c r="I50" s="3"/>
      <c r="J50" s="3"/>
      <c r="K50" s="3"/>
      <c r="L50" s="3"/>
      <c r="M50" s="3"/>
      <c r="N50" s="3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x14ac:dyDescent="0.25">
      <c r="A51" s="205" t="s">
        <v>304</v>
      </c>
      <c r="B51" s="195" t="s">
        <v>577</v>
      </c>
      <c r="C51" s="2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9.25" customHeight="1" x14ac:dyDescent="0.25">
      <c r="A52" s="205" t="s">
        <v>317</v>
      </c>
      <c r="B52" s="208" t="s">
        <v>582</v>
      </c>
      <c r="C52" s="28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4.5" customHeight="1" x14ac:dyDescent="0.25">
      <c r="A53" s="205" t="s">
        <v>313</v>
      </c>
      <c r="B53" s="208" t="s">
        <v>582</v>
      </c>
      <c r="C53" s="2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x14ac:dyDescent="0.25">
      <c r="A54" s="202" t="s">
        <v>314</v>
      </c>
      <c r="B54" s="194" t="s">
        <v>583</v>
      </c>
      <c r="C54" s="28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x14ac:dyDescent="0.25">
      <c r="A55" s="202" t="s">
        <v>321</v>
      </c>
      <c r="B55" s="194" t="s">
        <v>322</v>
      </c>
      <c r="C55" s="2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x14ac:dyDescent="0.25">
      <c r="A56" s="206" t="s">
        <v>323</v>
      </c>
      <c r="B56" s="195" t="s">
        <v>561</v>
      </c>
      <c r="C56" s="2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145" customFormat="1" ht="15.75" x14ac:dyDescent="0.25">
      <c r="A57" s="202" t="s">
        <v>515</v>
      </c>
      <c r="B57" s="195" t="s">
        <v>584</v>
      </c>
      <c r="C57" s="2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145" customFormat="1" ht="16.5" thickBot="1" x14ac:dyDescent="0.3">
      <c r="A58" s="207" t="s">
        <v>559</v>
      </c>
      <c r="B58" s="196" t="s">
        <v>560</v>
      </c>
      <c r="C58" s="2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thickBot="1" x14ac:dyDescent="0.3">
      <c r="C59" s="2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x14ac:dyDescent="0.25">
      <c r="A60" s="152" t="s">
        <v>396</v>
      </c>
      <c r="B60" s="15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thickBot="1" x14ac:dyDescent="0.3">
      <c r="A61" s="153" t="s">
        <v>397</v>
      </c>
      <c r="B61" s="155"/>
    </row>
  </sheetData>
  <pageMargins left="0.25" right="0.25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'Скрытая инф.-1'!$B$8:$D$8</xm:f>
          </x14:formula1>
          <xm:sqref>B44</xm:sqref>
        </x14:dataValidation>
        <x14:dataValidation type="list" allowBlank="1" showInputMessage="1" showErrorMessage="1">
          <x14:formula1>
            <xm:f>'Скрытая инф.-1'!$B$9:$C$9</xm:f>
          </x14:formula1>
          <xm:sqref>B40</xm:sqref>
        </x14:dataValidation>
        <x14:dataValidation type="list" allowBlank="1" showInputMessage="1" showErrorMessage="1">
          <x14:formula1>
            <xm:f>'Скрытая инф.-1'!$B$10:$C$10</xm:f>
          </x14:formula1>
          <xm:sqref>B27</xm:sqref>
        </x14:dataValidation>
        <x14:dataValidation type="list" allowBlank="1" showInputMessage="1" showErrorMessage="1">
          <x14:formula1>
            <xm:f>'Скрытая инф.-1'!$B$11:$G$11</xm:f>
          </x14:formula1>
          <xm:sqref>B14</xm:sqref>
        </x14:dataValidation>
        <x14:dataValidation type="list" allowBlank="1" showInputMessage="1" showErrorMessage="1">
          <x14:formula1>
            <xm:f>'Скрытая инф.-1'!$B$16:$I$16</xm:f>
          </x14:formula1>
          <xm:sqref>B1</xm:sqref>
        </x14:dataValidation>
        <x14:dataValidation type="list" allowBlank="1" showInputMessage="1" showErrorMessage="1">
          <x14:formula1>
            <xm:f>'Скрытая инф.-1'!$W$2:$Z$2</xm:f>
          </x14:formula1>
          <xm:sqref>B7</xm:sqref>
        </x14:dataValidation>
        <x14:dataValidation type="list" allowBlank="1" showInputMessage="1" showErrorMessage="1">
          <x14:formula1>
            <xm:f>'Скрытая инф.-1'!$B$13:$D$13</xm:f>
          </x14:formula1>
          <xm:sqref>B8</xm:sqref>
        </x14:dataValidation>
        <x14:dataValidation type="list" allowBlank="1" showInputMessage="1" showErrorMessage="1">
          <x14:formula1>
            <xm:f>'Скрытая инф.-2'!$C$4:$F$4</xm:f>
          </x14:formula1>
          <xm:sqref>B42</xm:sqref>
        </x14:dataValidation>
        <x14:dataValidation type="list" allowBlank="1" showInputMessage="1" showErrorMessage="1">
          <x14:formula1>
            <xm:f>'Скрытая инф.-2'!$B$7:$B$58</xm:f>
          </x14:formula1>
          <xm:sqref>B43</xm:sqref>
        </x14:dataValidation>
        <x14:dataValidation type="list" allowBlank="1" showInputMessage="1" showErrorMessage="1">
          <x14:formula1>
            <xm:f>'Скрытая инф.-3'!$B$1:$C$1</xm:f>
          </x14:formula1>
          <xm:sqref>D1</xm:sqref>
        </x14:dataValidation>
        <x14:dataValidation type="list" allowBlank="1" showInputMessage="1" showErrorMessage="1">
          <x14:formula1>
            <xm:f>'Скрытая инф.-3'!$I$1:$J$1</xm:f>
          </x14:formula1>
          <xm:sqref>D3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J10"/>
  <sheetViews>
    <sheetView workbookViewId="0">
      <selection activeCell="I2" sqref="I2"/>
    </sheetView>
  </sheetViews>
  <sheetFormatPr defaultRowHeight="15" x14ac:dyDescent="0.25"/>
  <cols>
    <col min="1" max="1" width="51.140625" customWidth="1"/>
    <col min="2" max="2" width="12.140625" customWidth="1"/>
    <col min="3" max="3" width="10.42578125" customWidth="1"/>
    <col min="10" max="10" width="9.140625" customWidth="1"/>
  </cols>
  <sheetData>
    <row r="1" spans="1:10" x14ac:dyDescent="0.25">
      <c r="A1" s="145" t="s">
        <v>587</v>
      </c>
      <c r="B1" s="213" t="s">
        <v>595</v>
      </c>
      <c r="C1" s="213" t="s">
        <v>594</v>
      </c>
      <c r="D1" s="145"/>
      <c r="E1" s="145"/>
      <c r="F1" s="145"/>
      <c r="G1" s="145"/>
      <c r="H1" s="145"/>
      <c r="I1" t="s">
        <v>651</v>
      </c>
      <c r="J1" t="s">
        <v>652</v>
      </c>
    </row>
    <row r="3" spans="1:10" x14ac:dyDescent="0.25">
      <c r="A3" t="s">
        <v>596</v>
      </c>
      <c r="B3" t="s">
        <v>598</v>
      </c>
      <c r="C3" t="s">
        <v>600</v>
      </c>
    </row>
    <row r="4" spans="1:10" x14ac:dyDescent="0.25">
      <c r="A4" t="s">
        <v>599</v>
      </c>
      <c r="B4" t="s">
        <v>597</v>
      </c>
      <c r="C4" t="s">
        <v>601</v>
      </c>
    </row>
    <row r="5" spans="1:10" x14ac:dyDescent="0.25">
      <c r="A5" t="s">
        <v>184</v>
      </c>
      <c r="B5" s="218">
        <v>4</v>
      </c>
      <c r="C5" s="218">
        <v>4</v>
      </c>
    </row>
    <row r="6" spans="1:10" x14ac:dyDescent="0.25">
      <c r="A6" t="s">
        <v>602</v>
      </c>
      <c r="B6" s="218" t="s">
        <v>611</v>
      </c>
      <c r="C6" s="218" t="s">
        <v>611</v>
      </c>
    </row>
    <row r="7" spans="1:10" x14ac:dyDescent="0.25">
      <c r="A7" t="s">
        <v>603</v>
      </c>
      <c r="B7" s="218">
        <v>2693</v>
      </c>
      <c r="C7">
        <v>2454</v>
      </c>
    </row>
    <row r="8" spans="1:10" x14ac:dyDescent="0.25">
      <c r="A8" t="s">
        <v>604</v>
      </c>
      <c r="B8" s="218">
        <v>9.1</v>
      </c>
      <c r="C8">
        <v>9.4</v>
      </c>
    </row>
    <row r="9" spans="1:10" x14ac:dyDescent="0.25">
      <c r="A9" t="s">
        <v>605</v>
      </c>
      <c r="B9" s="218" t="s">
        <v>607</v>
      </c>
      <c r="C9" s="218" t="s">
        <v>609</v>
      </c>
    </row>
    <row r="10" spans="1:10" x14ac:dyDescent="0.25">
      <c r="A10" t="s">
        <v>606</v>
      </c>
      <c r="B10" s="218" t="s">
        <v>608</v>
      </c>
      <c r="C10" s="218" t="s">
        <v>610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B4:K63"/>
  <sheetViews>
    <sheetView workbookViewId="0">
      <selection sqref="A1:J80"/>
    </sheetView>
  </sheetViews>
  <sheetFormatPr defaultRowHeight="15.75" x14ac:dyDescent="0.25"/>
  <cols>
    <col min="1" max="1" width="9.140625" style="156"/>
    <col min="2" max="2" width="11.85546875" style="156" bestFit="1" customWidth="1"/>
    <col min="3" max="7" width="20.7109375" style="159" customWidth="1"/>
    <col min="8" max="16384" width="9.140625" style="156"/>
  </cols>
  <sheetData>
    <row r="4" spans="2:11" x14ac:dyDescent="0.25">
      <c r="B4" s="161" t="s">
        <v>505</v>
      </c>
      <c r="C4" s="161" t="s">
        <v>325</v>
      </c>
      <c r="D4" s="161" t="s">
        <v>326</v>
      </c>
      <c r="E4" s="161" t="s">
        <v>327</v>
      </c>
      <c r="F4" s="161" t="s">
        <v>403</v>
      </c>
      <c r="G4" s="161" t="s">
        <v>505</v>
      </c>
      <c r="H4" s="161" t="s">
        <v>325</v>
      </c>
      <c r="I4" s="161" t="s">
        <v>326</v>
      </c>
      <c r="J4" s="161" t="s">
        <v>327</v>
      </c>
      <c r="K4" s="161" t="s">
        <v>403</v>
      </c>
    </row>
    <row r="5" spans="2:11" x14ac:dyDescent="0.25">
      <c r="B5" s="162"/>
      <c r="C5" s="157" t="s">
        <v>207</v>
      </c>
      <c r="D5" s="157" t="s">
        <v>522</v>
      </c>
      <c r="E5" s="157" t="s">
        <v>181</v>
      </c>
      <c r="F5" s="157" t="s">
        <v>408</v>
      </c>
      <c r="G5" s="164"/>
    </row>
    <row r="6" spans="2:11" x14ac:dyDescent="0.25">
      <c r="B6" s="162"/>
      <c r="C6" s="157" t="s">
        <v>208</v>
      </c>
      <c r="D6" s="157" t="s">
        <v>300</v>
      </c>
      <c r="E6" s="157" t="s">
        <v>182</v>
      </c>
      <c r="F6" s="157" t="s">
        <v>409</v>
      </c>
      <c r="G6" s="164"/>
    </row>
    <row r="7" spans="2:11" s="158" customFormat="1" ht="31.5" x14ac:dyDescent="0.25">
      <c r="B7" s="163" t="str">
        <f>IF(ЗАПОЛНИТЬ!$B$42="Автоген",'Скрытая инф.-2'!C7,IF(ЗАПОЛНИТЬ!$B$42="Балсити",'Скрытая инф.-2'!D7,IF(ЗАПОЛНИТЬ!$B$42="НЗГА",'Скрытая инф.-2'!E7,'Скрытая инф.-2'!F7)))</f>
        <v>БАЖ 87-2-299/299</v>
      </c>
      <c r="C7" s="160" t="s">
        <v>410</v>
      </c>
      <c r="D7" s="160" t="s">
        <v>411</v>
      </c>
      <c r="E7" s="160" t="s">
        <v>412</v>
      </c>
      <c r="F7" s="160" t="s">
        <v>413</v>
      </c>
      <c r="G7" s="165" t="str">
        <f>IF(ЗАПОЛНИТЬ!$B$42="Автоген",'Скрытая инф.-2'!H7,IF(ЗАПОЛНИТЬ!$B$42="Балсити",'Скрытая инф.-2'!I7,IF(ЗАПОЛНИТЬ!$B$42="НЗГА",'Скрытая инф.-2'!J7,'Скрытая инф.-2'!K7)))</f>
        <v>RU C-RU.MT25.B.00172</v>
      </c>
      <c r="H7" s="157" t="s">
        <v>404</v>
      </c>
      <c r="I7" s="157" t="s">
        <v>405</v>
      </c>
      <c r="J7" s="157" t="s">
        <v>406</v>
      </c>
      <c r="K7" s="157" t="s">
        <v>407</v>
      </c>
    </row>
    <row r="8" spans="2:11" ht="31.5" x14ac:dyDescent="0.25">
      <c r="B8" s="163" t="str">
        <f>IF(ЗАПОЛНИТЬ!$B$42="Автоген",'Скрытая инф.-2'!C8,IF(ЗАПОЛНИТЬ!$B$42="Балсити",'Скрытая инф.-2'!D8,IF(ЗАПОЛНИТЬ!$B$42="НЗГА",'Скрытая инф.-2'!E8,'Скрытая инф.-2'!F8)))</f>
        <v>БАЖ 87-2-315/315</v>
      </c>
      <c r="C8" s="160" t="s">
        <v>414</v>
      </c>
      <c r="D8" s="160" t="s">
        <v>415</v>
      </c>
      <c r="E8" s="160" t="s">
        <v>422</v>
      </c>
      <c r="F8" s="160" t="s">
        <v>416</v>
      </c>
      <c r="G8" s="165" t="str">
        <f>IF(ЗАПОЛНИТЬ!$B$42="Автоген",'Скрытая инф.-2'!H8,IF(ЗАПОЛНИТЬ!$B$42="Балсити",'Скрытая инф.-2'!I8,IF(ЗАПОЛНИТЬ!$B$42="НЗГА",'Скрытая инф.-2'!J8,'Скрытая инф.-2'!K8)))</f>
        <v>RU C-RU.MT25.B.00172</v>
      </c>
      <c r="H8" s="157" t="s">
        <v>404</v>
      </c>
      <c r="I8" s="157" t="s">
        <v>405</v>
      </c>
      <c r="J8" s="157" t="s">
        <v>406</v>
      </c>
      <c r="K8" s="157" t="s">
        <v>407</v>
      </c>
    </row>
    <row r="9" spans="2:11" ht="31.5" x14ac:dyDescent="0.25">
      <c r="B9" s="163" t="str">
        <f>IF(ЗАПОЛНИТЬ!$B$42="Автоген",'Скрытая инф.-2'!C9,IF(ЗАПОЛНИТЬ!$B$42="Балсити",'Скрытая инф.-2'!D9,IF(ЗАПОЛНИТЬ!$B$42="НЗГА",'Скрытая инф.-2'!E9,'Скрытая инф.-2'!F9)))</f>
        <v>БАЖ 95-2-356/299</v>
      </c>
      <c r="C9" s="160" t="s">
        <v>417</v>
      </c>
      <c r="D9" s="160" t="s">
        <v>418</v>
      </c>
      <c r="E9" s="160" t="s">
        <v>432</v>
      </c>
      <c r="F9" s="160" t="s">
        <v>420</v>
      </c>
      <c r="G9" s="165" t="str">
        <f>IF(ЗАПОЛНИТЬ!$B$42="Автоген",'Скрытая инф.-2'!H9,IF(ЗАПОЛНИТЬ!$B$42="Балсити",'Скрытая инф.-2'!I9,IF(ЗАПОЛНИТЬ!$B$42="НЗГА",'Скрытая инф.-2'!J9,'Скрытая инф.-2'!K9)))</f>
        <v>RU C-RU.MT25.B.00172</v>
      </c>
      <c r="H9" s="157" t="s">
        <v>404</v>
      </c>
      <c r="I9" s="157" t="s">
        <v>405</v>
      </c>
      <c r="J9" s="157" t="s">
        <v>419</v>
      </c>
      <c r="K9" s="157" t="s">
        <v>407</v>
      </c>
    </row>
    <row r="10" spans="2:11" ht="63" x14ac:dyDescent="0.25">
      <c r="B10" s="163" t="str">
        <f>IF(ЗАПОЛНИТЬ!$B$42="Автоген",'Скрытая инф.-2'!C10,IF(ЗАПОЛНИТЬ!$B$42="Балсити",'Скрытая инф.-2'!D10,IF(ЗАПОЛНИТЬ!$B$42="НЗГА",'Скрытая инф.-2'!E10,'Скрытая инф.-2'!F10)))</f>
        <v>БАЖ 180 (200,220,230,240,250,270)</v>
      </c>
      <c r="C10" s="160" t="s">
        <v>421</v>
      </c>
      <c r="D10" s="160" t="s">
        <v>428</v>
      </c>
      <c r="E10" s="160" t="s">
        <v>436</v>
      </c>
      <c r="F10" s="160" t="s">
        <v>423</v>
      </c>
      <c r="G10" s="165" t="str">
        <f>IF(ЗАПОЛНИТЬ!$B$42="Автоген",'Скрытая инф.-2'!H10,IF(ЗАПОЛНИТЬ!$B$42="Балсити",'Скрытая инф.-2'!I10,IF(ЗАПОЛНИТЬ!$B$42="НЗГА",'Скрытая инф.-2'!J10,'Скрытая инф.-2'!K10)))</f>
        <v>RU C-RU.MT25.B.00174</v>
      </c>
      <c r="H10" s="157" t="s">
        <v>404</v>
      </c>
      <c r="I10" s="157" t="s">
        <v>425</v>
      </c>
      <c r="J10" s="157" t="s">
        <v>429</v>
      </c>
      <c r="K10" s="157" t="s">
        <v>407</v>
      </c>
    </row>
    <row r="11" spans="2:11" ht="63" x14ac:dyDescent="0.25">
      <c r="B11" s="163" t="str">
        <f>IF(ЗАПОЛНИТЬ!$B$42="Автоген",'Скрытая инф.-2'!C11,IF(ЗАПОЛНИТЬ!$B$42="Балсити",'Скрытая инф.-2'!D11,IF(ЗАПОЛНИТЬ!$B$42="НЗГА",'Скрытая инф.-2'!E11,'Скрытая инф.-2'!F11)))</f>
        <v>БАЖ 200 (220,230,240,250,270)</v>
      </c>
      <c r="C11" s="160" t="s">
        <v>424</v>
      </c>
      <c r="D11" s="160" t="s">
        <v>435</v>
      </c>
      <c r="E11" s="160" t="s">
        <v>439</v>
      </c>
      <c r="F11" s="160" t="s">
        <v>426</v>
      </c>
      <c r="G11" s="165" t="str">
        <f>IF(ЗАПОЛНИТЬ!$B$42="Автоген",'Скрытая инф.-2'!H11,IF(ЗАПОЛНИТЬ!$B$42="Балсити",'Скрытая инф.-2'!I11,IF(ЗАПОЛНИТЬ!$B$42="НЗГА",'Скрытая инф.-2'!J11,'Скрытая инф.-2'!K11)))</f>
        <v>RU C-RU.MT25.B.00174</v>
      </c>
      <c r="H11" s="157" t="s">
        <v>404</v>
      </c>
      <c r="I11" s="157" t="s">
        <v>425</v>
      </c>
      <c r="J11" s="157" t="s">
        <v>429</v>
      </c>
      <c r="K11" s="157" t="s">
        <v>407</v>
      </c>
    </row>
    <row r="12" spans="2:11" ht="94.5" x14ac:dyDescent="0.25">
      <c r="B12" s="163" t="str">
        <f>IF(ЗАПОЛНИТЬ!$B$42="Автоген",'Скрытая инф.-2'!C12,IF(ЗАПОЛНИТЬ!$B$42="Балсити",'Скрытая инф.-2'!D12,IF(ЗАПОЛНИТЬ!$B$42="НЗГА",'Скрытая инф.-2'!E12,'Скрытая инф.-2'!F12)))</f>
        <v>БАЖ 299 (315,356,399,498) вместимостью 30-200 л.</v>
      </c>
      <c r="C12" s="160" t="s">
        <v>427</v>
      </c>
      <c r="D12" s="160" t="s">
        <v>448</v>
      </c>
      <c r="E12" s="160" t="s">
        <v>442</v>
      </c>
      <c r="F12" s="160" t="s">
        <v>430</v>
      </c>
      <c r="G12" s="165" t="str">
        <f>IF(ЗАПОЛНИТЬ!$B$42="Автоген",'Скрытая инф.-2'!H12,IF(ЗАПОЛНИТЬ!$B$42="Балсити",'Скрытая инф.-2'!I12,IF(ЗАПОЛНИТЬ!$B$42="НЗГА",'Скрытая инф.-2'!J12,'Скрытая инф.-2'!K12)))</f>
        <v>RU C-RU.MT25.B.00173</v>
      </c>
      <c r="H12" s="157" t="s">
        <v>404</v>
      </c>
      <c r="I12" s="157" t="s">
        <v>444</v>
      </c>
      <c r="J12" s="157" t="s">
        <v>429</v>
      </c>
      <c r="K12" s="157" t="s">
        <v>407</v>
      </c>
    </row>
    <row r="13" spans="2:11" ht="31.5" x14ac:dyDescent="0.25">
      <c r="B13" s="163" t="str">
        <f>IF(ЗАПОЛНИТЬ!$B$42="Автоген",'Скрытая инф.-2'!C13,IF(ЗАПОЛНИТЬ!$B$42="Балсити",'Скрытая инф.-2'!D13,IF(ЗАПОЛНИТЬ!$B$42="НЗГА",'Скрытая инф.-2'!E13,'Скрытая инф.-2'!F13)))</f>
        <v>БАЖ 130-399</v>
      </c>
      <c r="C13" s="160" t="s">
        <v>431</v>
      </c>
      <c r="D13" s="160" t="s">
        <v>521</v>
      </c>
      <c r="E13" s="160" t="s">
        <v>445</v>
      </c>
      <c r="F13" s="160" t="s">
        <v>433</v>
      </c>
      <c r="G13" s="165">
        <f>IF(ЗАПОЛНИТЬ!$B$42="Автоген",'Скрытая инф.-2'!H13,IF(ЗАПОЛНИТЬ!$B$42="Балсити",'Скрытая инф.-2'!I13,IF(ЗАПОЛНИТЬ!$B$42="НЗГА",'Скрытая инф.-2'!J13,'Скрытая инф.-2'!K13)))</f>
        <v>0</v>
      </c>
      <c r="H13" s="157" t="s">
        <v>404</v>
      </c>
      <c r="J13" s="157" t="s">
        <v>429</v>
      </c>
      <c r="K13" s="157" t="s">
        <v>407</v>
      </c>
    </row>
    <row r="14" spans="2:11" x14ac:dyDescent="0.25">
      <c r="B14" s="163">
        <f>IF(ЗАПОЛНИТЬ!$B$42="Автоген",'Скрытая инф.-2'!C14,IF(ЗАПОЛНИТЬ!$B$42="Балсити",'Скрытая инф.-2'!D14,IF(ЗАПОЛНИТЬ!$B$42="НЗГА",'Скрытая инф.-2'!E14,'Скрытая инф.-2'!F14)))</f>
        <v>0</v>
      </c>
      <c r="C14" s="160" t="s">
        <v>434</v>
      </c>
      <c r="D14" s="160"/>
      <c r="E14" s="160" t="s">
        <v>449</v>
      </c>
      <c r="F14" s="160" t="s">
        <v>437</v>
      </c>
      <c r="G14" s="165">
        <f>IF(ЗАПОЛНИТЬ!$B$42="Автоген",'Скрытая инф.-2'!H14,IF(ЗАПОЛНИТЬ!$B$42="Балсити",'Скрытая инф.-2'!I14,IF(ЗАПОЛНИТЬ!$B$42="НЗГА",'Скрытая инф.-2'!J14,'Скрытая инф.-2'!K14)))</f>
        <v>0</v>
      </c>
      <c r="H14" s="157" t="s">
        <v>404</v>
      </c>
      <c r="J14" s="157" t="s">
        <v>429</v>
      </c>
      <c r="K14" s="157" t="s">
        <v>407</v>
      </c>
    </row>
    <row r="15" spans="2:11" x14ac:dyDescent="0.25">
      <c r="B15" s="163">
        <f>IF(ЗАПОЛНИТЬ!$B$42="Автоген",'Скрытая инф.-2'!C15,IF(ЗАПОЛНИТЬ!$B$42="Балсити",'Скрытая инф.-2'!D15,IF(ЗАПОЛНИТЬ!$B$42="НЗГА",'Скрытая инф.-2'!E15,'Скрытая инф.-2'!F15)))</f>
        <v>0</v>
      </c>
      <c r="C15" s="160" t="s">
        <v>438</v>
      </c>
      <c r="D15" s="160"/>
      <c r="E15" s="160" t="s">
        <v>452</v>
      </c>
      <c r="F15" s="160" t="s">
        <v>440</v>
      </c>
      <c r="G15" s="165">
        <f>IF(ЗАПОЛНИТЬ!$B$42="Автоген",'Скрытая инф.-2'!H15,IF(ЗАПОЛНИТЬ!$B$42="Балсити",'Скрытая инф.-2'!I15,IF(ЗАПОЛНИТЬ!$B$42="НЗГА",'Скрытая инф.-2'!J15,'Скрытая инф.-2'!K15)))</f>
        <v>0</v>
      </c>
      <c r="H15" s="157" t="s">
        <v>404</v>
      </c>
      <c r="J15" s="157" t="s">
        <v>429</v>
      </c>
      <c r="K15" s="157" t="s">
        <v>407</v>
      </c>
    </row>
    <row r="16" spans="2:11" x14ac:dyDescent="0.25">
      <c r="B16" s="163">
        <f>IF(ЗАПОЛНИТЬ!$B$42="Автоген",'Скрытая инф.-2'!C16,IF(ЗАПОЛНИТЬ!$B$42="Балсити",'Скрытая инф.-2'!D16,IF(ЗАПОЛНИТЬ!$B$42="НЗГА",'Скрытая инф.-2'!E16,'Скрытая инф.-2'!F16)))</f>
        <v>0</v>
      </c>
      <c r="C16" s="160" t="s">
        <v>441</v>
      </c>
      <c r="D16" s="160"/>
      <c r="E16" s="160" t="s">
        <v>455</v>
      </c>
      <c r="F16" s="160" t="s">
        <v>443</v>
      </c>
      <c r="G16" s="165">
        <f>IF(ЗАПОЛНИТЬ!$B$42="Автоген",'Скрытая инф.-2'!H16,IF(ЗАПОЛНИТЬ!$B$42="Балсити",'Скрытая инф.-2'!I16,IF(ЗАПОЛНИТЬ!$B$42="НЗГА",'Скрытая инф.-2'!J16,'Скрытая инф.-2'!K16)))</f>
        <v>0</v>
      </c>
      <c r="H16" s="157" t="s">
        <v>404</v>
      </c>
      <c r="J16" s="157" t="s">
        <v>429</v>
      </c>
      <c r="K16" s="157" t="s">
        <v>407</v>
      </c>
    </row>
    <row r="17" spans="2:11" x14ac:dyDescent="0.25">
      <c r="B17" s="163">
        <f>IF(ЗАПОЛНИТЬ!$B$42="Автоген",'Скрытая инф.-2'!C17,IF(ЗАПОЛНИТЬ!$B$42="Балсити",'Скрытая инф.-2'!D17,IF(ЗАПОЛНИТЬ!$B$42="НЗГА",'Скрытая инф.-2'!E17,'Скрытая инф.-2'!F17)))</f>
        <v>0</v>
      </c>
      <c r="C17" s="160" t="s">
        <v>209</v>
      </c>
      <c r="D17" s="160"/>
      <c r="E17" s="160" t="s">
        <v>457</v>
      </c>
      <c r="F17" s="160" t="s">
        <v>446</v>
      </c>
      <c r="G17" s="165">
        <f>IF(ЗАПОЛНИТЬ!$B$42="Автоген",'Скрытая инф.-2'!H17,IF(ЗАПОЛНИТЬ!$B$42="Балсити",'Скрытая инф.-2'!I17,IF(ЗАПОЛНИТЬ!$B$42="НЗГА",'Скрытая инф.-2'!J17,'Скрытая инф.-2'!K17)))</f>
        <v>0</v>
      </c>
      <c r="H17" s="157" t="s">
        <v>404</v>
      </c>
      <c r="J17" s="157" t="s">
        <v>429</v>
      </c>
      <c r="K17" s="157" t="s">
        <v>407</v>
      </c>
    </row>
    <row r="18" spans="2:11" x14ac:dyDescent="0.25">
      <c r="B18" s="163">
        <f>IF(ЗАПОЛНИТЬ!$B$42="Автоген",'Скрытая инф.-2'!C18,IF(ЗАПОЛНИТЬ!$B$42="Балсити",'Скрытая инф.-2'!D18,IF(ЗАПОЛНИТЬ!$B$42="НЗГА",'Скрытая инф.-2'!E18,'Скрытая инф.-2'!F18)))</f>
        <v>0</v>
      </c>
      <c r="C18" s="160" t="s">
        <v>447</v>
      </c>
      <c r="D18" s="160"/>
      <c r="E18" s="160" t="s">
        <v>459</v>
      </c>
      <c r="F18" s="160" t="s">
        <v>450</v>
      </c>
      <c r="G18" s="165">
        <f>IF(ЗАПОЛНИТЬ!$B$42="Автоген",'Скрытая инф.-2'!H18,IF(ЗАПОЛНИТЬ!$B$42="Балсити",'Скрытая инф.-2'!I18,IF(ЗАПОЛНИТЬ!$B$42="НЗГА",'Скрытая инф.-2'!J18,'Скрытая инф.-2'!K18)))</f>
        <v>0</v>
      </c>
      <c r="H18" s="157" t="s">
        <v>404</v>
      </c>
      <c r="J18" s="157" t="s">
        <v>429</v>
      </c>
      <c r="K18" s="157" t="s">
        <v>407</v>
      </c>
    </row>
    <row r="19" spans="2:11" x14ac:dyDescent="0.25">
      <c r="B19" s="163">
        <f>IF(ЗАПОЛНИТЬ!$B$42="Автоген",'Скрытая инф.-2'!C19,IF(ЗАПОЛНИТЬ!$B$42="Балсити",'Скрытая инф.-2'!D19,IF(ЗАПОЛНИТЬ!$B$42="НЗГА",'Скрытая инф.-2'!E19,'Скрытая инф.-2'!F19)))</f>
        <v>0</v>
      </c>
      <c r="C19" s="160" t="s">
        <v>451</v>
      </c>
      <c r="D19" s="160"/>
      <c r="E19" s="160" t="s">
        <v>461</v>
      </c>
      <c r="F19" s="160" t="s">
        <v>453</v>
      </c>
      <c r="G19" s="165">
        <f>IF(ЗАПОЛНИТЬ!$B$42="Автоген",'Скрытая инф.-2'!H19,IF(ЗАПОЛНИТЬ!$B$42="Балсити",'Скрытая инф.-2'!I19,IF(ЗАПОЛНИТЬ!$B$42="НЗГА",'Скрытая инф.-2'!J19,'Скрытая инф.-2'!K19)))</f>
        <v>0</v>
      </c>
      <c r="H19" s="157" t="s">
        <v>404</v>
      </c>
      <c r="J19" s="157" t="s">
        <v>429</v>
      </c>
      <c r="K19" s="157" t="s">
        <v>407</v>
      </c>
    </row>
    <row r="20" spans="2:11" x14ac:dyDescent="0.25">
      <c r="B20" s="163">
        <f>IF(ЗАПОЛНИТЬ!$B$42="Автоген",'Скрытая инф.-2'!C20,IF(ЗАПОЛНИТЬ!$B$42="Балсити",'Скрытая инф.-2'!D20,IF(ЗАПОЛНИТЬ!$B$42="НЗГА",'Скрытая инф.-2'!E20,'Скрытая инф.-2'!F20)))</f>
        <v>0</v>
      </c>
      <c r="C20" s="160" t="s">
        <v>454</v>
      </c>
      <c r="D20" s="160"/>
      <c r="E20" s="160" t="s">
        <v>463</v>
      </c>
      <c r="F20" s="160" t="s">
        <v>456</v>
      </c>
      <c r="G20" s="165">
        <f>IF(ЗАПОЛНИТЬ!$B$42="Автоген",'Скрытая инф.-2'!H20,IF(ЗАПОЛНИТЬ!$B$42="Балсити",'Скрытая инф.-2'!I20,IF(ЗАПОЛНИТЬ!$B$42="НЗГА",'Скрытая инф.-2'!J20,'Скрытая инф.-2'!K20)))</f>
        <v>0</v>
      </c>
      <c r="H20" s="157" t="s">
        <v>404</v>
      </c>
      <c r="J20" s="157" t="s">
        <v>429</v>
      </c>
      <c r="K20" s="157" t="s">
        <v>407</v>
      </c>
    </row>
    <row r="21" spans="2:11" x14ac:dyDescent="0.25">
      <c r="B21" s="163">
        <f>IF(ЗАПОЛНИТЬ!$B$42="Автоген",'Скрытая инф.-2'!C21,IF(ЗАПОЛНИТЬ!$B$42="Балсити",'Скрытая инф.-2'!D21,IF(ЗАПОЛНИТЬ!$B$42="НЗГА",'Скрытая инф.-2'!E21,'Скрытая инф.-2'!F21)))</f>
        <v>0</v>
      </c>
      <c r="D21" s="160"/>
      <c r="E21" s="160" t="s">
        <v>465</v>
      </c>
      <c r="F21" s="160" t="s">
        <v>458</v>
      </c>
      <c r="G21" s="165">
        <f>IF(ЗАПОЛНИТЬ!$B$42="Автоген",'Скрытая инф.-2'!H21,IF(ЗАПОЛНИТЬ!$B$42="Балсити",'Скрытая инф.-2'!I21,IF(ЗАПОЛНИТЬ!$B$42="НЗГА",'Скрытая инф.-2'!J21,'Скрытая инф.-2'!K21)))</f>
        <v>0</v>
      </c>
      <c r="J21" s="157" t="s">
        <v>429</v>
      </c>
      <c r="K21" s="157" t="s">
        <v>407</v>
      </c>
    </row>
    <row r="22" spans="2:11" x14ac:dyDescent="0.25">
      <c r="B22" s="163">
        <f>IF(ЗАПОЛНИТЬ!$B$42="Автоген",'Скрытая инф.-2'!C22,IF(ЗАПОЛНИТЬ!$B$42="Балсити",'Скрытая инф.-2'!D22,IF(ЗАПОЛНИТЬ!$B$42="НЗГА",'Скрытая инф.-2'!E22,'Скрытая инф.-2'!F22)))</f>
        <v>0</v>
      </c>
      <c r="C22" s="160"/>
      <c r="D22" s="160"/>
      <c r="E22" s="160" t="s">
        <v>467</v>
      </c>
      <c r="F22" s="160" t="s">
        <v>460</v>
      </c>
      <c r="G22" s="165">
        <f>IF(ЗАПОЛНИТЬ!$B$42="Автоген",'Скрытая инф.-2'!H22,IF(ЗАПОЛНИТЬ!$B$42="Балсити",'Скрытая инф.-2'!I22,IF(ЗАПОЛНИТЬ!$B$42="НЗГА",'Скрытая инф.-2'!J22,'Скрытая инф.-2'!K22)))</f>
        <v>0</v>
      </c>
      <c r="J22" s="157" t="s">
        <v>429</v>
      </c>
      <c r="K22" s="157" t="s">
        <v>407</v>
      </c>
    </row>
    <row r="23" spans="2:11" x14ac:dyDescent="0.25">
      <c r="B23" s="163">
        <f>IF(ЗАПОЛНИТЬ!$B$42="Автоген",'Скрытая инф.-2'!C23,IF(ЗАПОЛНИТЬ!$B$42="Балсити",'Скрытая инф.-2'!D23,IF(ЗАПОЛНИТЬ!$B$42="НЗГА",'Скрытая инф.-2'!E23,'Скрытая инф.-2'!F23)))</f>
        <v>0</v>
      </c>
      <c r="C23" s="160"/>
      <c r="D23" s="160"/>
      <c r="E23" s="160" t="s">
        <v>469</v>
      </c>
      <c r="F23" s="160" t="s">
        <v>462</v>
      </c>
      <c r="G23" s="165">
        <f>IF(ЗАПОЛНИТЬ!$B$42="Автоген",'Скрытая инф.-2'!H23,IF(ЗАПОЛНИТЬ!$B$42="Балсити",'Скрытая инф.-2'!I23,IF(ЗАПОЛНИТЬ!$B$42="НЗГА",'Скрытая инф.-2'!J23,'Скрытая инф.-2'!K23)))</f>
        <v>0</v>
      </c>
      <c r="J23" s="157" t="s">
        <v>429</v>
      </c>
      <c r="K23" s="157" t="s">
        <v>407</v>
      </c>
    </row>
    <row r="24" spans="2:11" x14ac:dyDescent="0.25">
      <c r="B24" s="163">
        <f>IF(ЗАПОЛНИТЬ!$B$42="Автоген",'Скрытая инф.-2'!C24,IF(ЗАПОЛНИТЬ!$B$42="Балсити",'Скрытая инф.-2'!D24,IF(ЗАПОЛНИТЬ!$B$42="НЗГА",'Скрытая инф.-2'!E24,'Скрытая инф.-2'!F24)))</f>
        <v>0</v>
      </c>
      <c r="C24" s="160"/>
      <c r="D24" s="160"/>
      <c r="E24" s="160" t="s">
        <v>471</v>
      </c>
      <c r="F24" s="160" t="s">
        <v>464</v>
      </c>
      <c r="G24" s="165">
        <f>IF(ЗАПОЛНИТЬ!$B$42="Автоген",'Скрытая инф.-2'!H24,IF(ЗАПОЛНИТЬ!$B$42="Балсити",'Скрытая инф.-2'!I24,IF(ЗАПОЛНИТЬ!$B$42="НЗГА",'Скрытая инф.-2'!J24,'Скрытая инф.-2'!K24)))</f>
        <v>0</v>
      </c>
      <c r="J24" s="157" t="s">
        <v>429</v>
      </c>
      <c r="K24" s="157" t="s">
        <v>407</v>
      </c>
    </row>
    <row r="25" spans="2:11" x14ac:dyDescent="0.25">
      <c r="B25" s="163">
        <f>IF(ЗАПОЛНИТЬ!$B$42="Автоген",'Скрытая инф.-2'!C25,IF(ЗАПОЛНИТЬ!$B$42="Балсити",'Скрытая инф.-2'!D25,IF(ЗАПОЛНИТЬ!$B$42="НЗГА",'Скрытая инф.-2'!E25,'Скрытая инф.-2'!F25)))</f>
        <v>0</v>
      </c>
      <c r="C25" s="160"/>
      <c r="D25" s="160"/>
      <c r="E25" s="160" t="s">
        <v>473</v>
      </c>
      <c r="F25" s="160" t="s">
        <v>466</v>
      </c>
      <c r="G25" s="165">
        <f>IF(ЗАПОЛНИТЬ!$B$42="Автоген",'Скрытая инф.-2'!H25,IF(ЗАПОЛНИТЬ!$B$42="Балсити",'Скрытая инф.-2'!I25,IF(ЗАПОЛНИТЬ!$B$42="НЗГА",'Скрытая инф.-2'!J25,'Скрытая инф.-2'!K25)))</f>
        <v>0</v>
      </c>
      <c r="J25" s="157" t="s">
        <v>429</v>
      </c>
      <c r="K25" s="157" t="s">
        <v>407</v>
      </c>
    </row>
    <row r="26" spans="2:11" x14ac:dyDescent="0.25">
      <c r="B26" s="163">
        <f>IF(ЗАПОЛНИТЬ!$B$42="Автоген",'Скрытая инф.-2'!C26,IF(ЗАПОЛНИТЬ!$B$42="Балсити",'Скрытая инф.-2'!D26,IF(ЗАПОЛНИТЬ!$B$42="НЗГА",'Скрытая инф.-2'!E26,'Скрытая инф.-2'!F26)))</f>
        <v>0</v>
      </c>
      <c r="C26" s="160"/>
      <c r="D26" s="160"/>
      <c r="E26" s="160" t="s">
        <v>475</v>
      </c>
      <c r="F26" s="160" t="s">
        <v>468</v>
      </c>
      <c r="G26" s="165">
        <f>IF(ЗАПОЛНИТЬ!$B$42="Автоген",'Скрытая инф.-2'!H26,IF(ЗАПОЛНИТЬ!$B$42="Балсити",'Скрытая инф.-2'!I26,IF(ЗАПОЛНИТЬ!$B$42="НЗГА",'Скрытая инф.-2'!J26,'Скрытая инф.-2'!K26)))</f>
        <v>0</v>
      </c>
      <c r="J26" s="157" t="s">
        <v>429</v>
      </c>
      <c r="K26" s="157" t="s">
        <v>407</v>
      </c>
    </row>
    <row r="27" spans="2:11" x14ac:dyDescent="0.25">
      <c r="B27" s="163">
        <f>IF(ЗАПОЛНИТЬ!$B$42="Автоген",'Скрытая инф.-2'!C27,IF(ЗАПОЛНИТЬ!$B$42="Балсити",'Скрытая инф.-2'!D27,IF(ЗАПОЛНИТЬ!$B$42="НЗГА",'Скрытая инф.-2'!E27,'Скрытая инф.-2'!F27)))</f>
        <v>0</v>
      </c>
      <c r="C27" s="160"/>
      <c r="D27" s="160"/>
      <c r="E27" s="160" t="s">
        <v>477</v>
      </c>
      <c r="F27" s="160" t="s">
        <v>470</v>
      </c>
      <c r="G27" s="165">
        <f>IF(ЗАПОЛНИТЬ!$B$42="Автоген",'Скрытая инф.-2'!H27,IF(ЗАПОЛНИТЬ!$B$42="Балсити",'Скрытая инф.-2'!I27,IF(ЗАПОЛНИТЬ!$B$42="НЗГА",'Скрытая инф.-2'!J27,'Скрытая инф.-2'!K27)))</f>
        <v>0</v>
      </c>
      <c r="J27" s="157" t="s">
        <v>429</v>
      </c>
      <c r="K27" s="157" t="s">
        <v>407</v>
      </c>
    </row>
    <row r="28" spans="2:11" x14ac:dyDescent="0.25">
      <c r="B28" s="163">
        <f>IF(ЗАПОЛНИТЬ!$B$42="Автоген",'Скрытая инф.-2'!C28,IF(ЗАПОЛНИТЬ!$B$42="Балсити",'Скрытая инф.-2'!D28,IF(ЗАПОЛНИТЬ!$B$42="НЗГА",'Скрытая инф.-2'!E28,'Скрытая инф.-2'!F28)))</f>
        <v>0</v>
      </c>
      <c r="C28" s="160"/>
      <c r="D28" s="160"/>
      <c r="E28" s="160" t="s">
        <v>479</v>
      </c>
      <c r="F28" s="160" t="s">
        <v>472</v>
      </c>
      <c r="G28" s="165">
        <f>IF(ЗАПОЛНИТЬ!$B$42="Автоген",'Скрытая инф.-2'!H28,IF(ЗАПОЛНИТЬ!$B$42="Балсити",'Скрытая инф.-2'!I28,IF(ЗАПОЛНИТЬ!$B$42="НЗГА",'Скрытая инф.-2'!J28,'Скрытая инф.-2'!K28)))</f>
        <v>0</v>
      </c>
      <c r="J28" s="157" t="s">
        <v>429</v>
      </c>
      <c r="K28" s="157" t="s">
        <v>407</v>
      </c>
    </row>
    <row r="29" spans="2:11" x14ac:dyDescent="0.25">
      <c r="B29" s="163">
        <f>IF(ЗАПОЛНИТЬ!$B$42="Автоген",'Скрытая инф.-2'!C29,IF(ЗАПОЛНИТЬ!$B$42="Балсити",'Скрытая инф.-2'!D29,IF(ЗАПОЛНИТЬ!$B$42="НЗГА",'Скрытая инф.-2'!E29,'Скрытая инф.-2'!F29)))</f>
        <v>0</v>
      </c>
      <c r="C29" s="160"/>
      <c r="D29" s="160"/>
      <c r="E29" s="160" t="s">
        <v>481</v>
      </c>
      <c r="F29" s="160" t="s">
        <v>474</v>
      </c>
      <c r="G29" s="165">
        <f>IF(ЗАПОЛНИТЬ!$B$42="Автоген",'Скрытая инф.-2'!H29,IF(ЗАПОЛНИТЬ!$B$42="Балсити",'Скрытая инф.-2'!I29,IF(ЗАПОЛНИТЬ!$B$42="НЗГА",'Скрытая инф.-2'!J29,'Скрытая инф.-2'!K29)))</f>
        <v>0</v>
      </c>
      <c r="J29" s="157" t="s">
        <v>429</v>
      </c>
      <c r="K29" s="157" t="s">
        <v>407</v>
      </c>
    </row>
    <row r="30" spans="2:11" x14ac:dyDescent="0.25">
      <c r="B30" s="163">
        <f>IF(ЗАПОЛНИТЬ!$B$42="Автоген",'Скрытая инф.-2'!C30,IF(ЗАПОЛНИТЬ!$B$42="Балсити",'Скрытая инф.-2'!D30,IF(ЗАПОЛНИТЬ!$B$42="НЗГА",'Скрытая инф.-2'!E30,'Скрытая инф.-2'!F30)))</f>
        <v>0</v>
      </c>
      <c r="C30" s="160"/>
      <c r="D30" s="160"/>
      <c r="E30" s="160" t="s">
        <v>482</v>
      </c>
      <c r="F30" s="160" t="s">
        <v>476</v>
      </c>
      <c r="G30" s="165">
        <f>IF(ЗАПОЛНИТЬ!$B$42="Автоген",'Скрытая инф.-2'!H30,IF(ЗАПОЛНИТЬ!$B$42="Балсити",'Скрытая инф.-2'!I30,IF(ЗАПОЛНИТЬ!$B$42="НЗГА",'Скрытая инф.-2'!J30,'Скрытая инф.-2'!K30)))</f>
        <v>0</v>
      </c>
      <c r="J30" s="157" t="s">
        <v>429</v>
      </c>
      <c r="K30" s="157" t="s">
        <v>407</v>
      </c>
    </row>
    <row r="31" spans="2:11" x14ac:dyDescent="0.25">
      <c r="B31" s="163">
        <f>IF(ЗАПОЛНИТЬ!$B$42="Автоген",'Скрытая инф.-2'!C31,IF(ЗАПОЛНИТЬ!$B$42="Балсити",'Скрытая инф.-2'!D31,IF(ЗАПОЛНИТЬ!$B$42="НЗГА",'Скрытая инф.-2'!E31,'Скрытая инф.-2'!F31)))</f>
        <v>0</v>
      </c>
      <c r="C31" s="160"/>
      <c r="D31" s="160"/>
      <c r="E31" s="160" t="s">
        <v>483</v>
      </c>
      <c r="F31" s="160" t="s">
        <v>478</v>
      </c>
      <c r="G31" s="165">
        <f>IF(ЗАПОЛНИТЬ!$B$42="Автоген",'Скрытая инф.-2'!H31,IF(ЗАПОЛНИТЬ!$B$42="Балсити",'Скрытая инф.-2'!I31,IF(ЗАПОЛНИТЬ!$B$42="НЗГА",'Скрытая инф.-2'!J31,'Скрытая инф.-2'!K31)))</f>
        <v>0</v>
      </c>
      <c r="J31" s="157" t="s">
        <v>429</v>
      </c>
      <c r="K31" s="157" t="s">
        <v>407</v>
      </c>
    </row>
    <row r="32" spans="2:11" x14ac:dyDescent="0.25">
      <c r="B32" s="163">
        <f>IF(ЗАПОЛНИТЬ!$B$42="Автоген",'Скрытая инф.-2'!C32,IF(ЗАПОЛНИТЬ!$B$42="Балсити",'Скрытая инф.-2'!D32,IF(ЗАПОЛНИТЬ!$B$42="НЗГА",'Скрытая инф.-2'!E32,'Скрытая инф.-2'!F32)))</f>
        <v>0</v>
      </c>
      <c r="C32" s="160"/>
      <c r="D32" s="160"/>
      <c r="E32" s="160" t="s">
        <v>485</v>
      </c>
      <c r="F32" s="160" t="s">
        <v>480</v>
      </c>
      <c r="G32" s="165">
        <f>IF(ЗАПОЛНИТЬ!$B$42="Автоген",'Скрытая инф.-2'!H32,IF(ЗАПОЛНИТЬ!$B$42="Балсити",'Скрытая инф.-2'!I32,IF(ЗАПОЛНИТЬ!$B$42="НЗГА",'Скрытая инф.-2'!J32,'Скрытая инф.-2'!K32)))</f>
        <v>0</v>
      </c>
      <c r="J32" s="157" t="s">
        <v>429</v>
      </c>
      <c r="K32" s="157" t="s">
        <v>407</v>
      </c>
    </row>
    <row r="33" spans="2:10" x14ac:dyDescent="0.25">
      <c r="B33" s="163">
        <f>IF(ЗАПОЛНИТЬ!$B$42="Автоген",'Скрытая инф.-2'!C33,IF(ЗАПОЛНИТЬ!$B$42="Балсити",'Скрытая инф.-2'!D33,IF(ЗАПОЛНИТЬ!$B$42="НЗГА",'Скрытая инф.-2'!E33,'Скрытая инф.-2'!F33)))</f>
        <v>0</v>
      </c>
      <c r="C33" s="160"/>
      <c r="D33" s="160"/>
      <c r="E33" s="160" t="s">
        <v>486</v>
      </c>
      <c r="F33" s="160"/>
      <c r="G33" s="165">
        <f>IF(ЗАПОЛНИТЬ!$B$42="Автоген",'Скрытая инф.-2'!H33,IF(ЗАПОЛНИТЬ!$B$42="Балсити",'Скрытая инф.-2'!I33,IF(ЗАПОЛНИТЬ!$B$42="НЗГА",'Скрытая инф.-2'!J33,'Скрытая инф.-2'!K33)))</f>
        <v>0</v>
      </c>
      <c r="J33" s="157" t="s">
        <v>484</v>
      </c>
    </row>
    <row r="34" spans="2:10" x14ac:dyDescent="0.25">
      <c r="B34" s="163">
        <f>IF(ЗАПОЛНИТЬ!$B$42="Автоген",'Скрытая инф.-2'!C34,IF(ЗАПОЛНИТЬ!$B$42="Балсити",'Скрытая инф.-2'!D34,IF(ЗАПОЛНИТЬ!$B$42="НЗГА",'Скрытая инф.-2'!E34,'Скрытая инф.-2'!F34)))</f>
        <v>0</v>
      </c>
      <c r="C34" s="160"/>
      <c r="D34" s="160"/>
      <c r="E34" s="160" t="s">
        <v>487</v>
      </c>
      <c r="F34" s="160"/>
      <c r="G34" s="165">
        <f>IF(ЗАПОЛНИТЬ!$B$42="Автоген",'Скрытая инф.-2'!H34,IF(ЗАПОЛНИТЬ!$B$42="Балсити",'Скрытая инф.-2'!I34,IF(ЗАПОЛНИТЬ!$B$42="НЗГА",'Скрытая инф.-2'!J34,'Скрытая инф.-2'!K34)))</f>
        <v>0</v>
      </c>
      <c r="J34" s="157" t="s">
        <v>484</v>
      </c>
    </row>
    <row r="35" spans="2:10" x14ac:dyDescent="0.25">
      <c r="B35" s="163">
        <f>IF(ЗАПОЛНИТЬ!$B$42="Автоген",'Скрытая инф.-2'!C35,IF(ЗАПОЛНИТЬ!$B$42="Балсити",'Скрытая инф.-2'!D35,IF(ЗАПОЛНИТЬ!$B$42="НЗГА",'Скрытая инф.-2'!E35,'Скрытая инф.-2'!F35)))</f>
        <v>0</v>
      </c>
      <c r="C35" s="160"/>
      <c r="D35" s="160"/>
      <c r="E35" s="160" t="s">
        <v>488</v>
      </c>
      <c r="F35" s="160"/>
      <c r="G35" s="165">
        <f>IF(ЗАПОЛНИТЬ!$B$42="Автоген",'Скрытая инф.-2'!H35,IF(ЗАПОЛНИТЬ!$B$42="Балсити",'Скрытая инф.-2'!I35,IF(ЗАПОЛНИТЬ!$B$42="НЗГА",'Скрытая инф.-2'!J35,'Скрытая инф.-2'!K35)))</f>
        <v>0</v>
      </c>
      <c r="J35" s="157" t="s">
        <v>484</v>
      </c>
    </row>
    <row r="36" spans="2:10" x14ac:dyDescent="0.25">
      <c r="B36" s="163">
        <f>IF(ЗАПОЛНИТЬ!$B$42="Автоген",'Скрытая инф.-2'!C36,IF(ЗАПОЛНИТЬ!$B$42="Балсити",'Скрытая инф.-2'!D36,IF(ЗАПОЛНИТЬ!$B$42="НЗГА",'Скрытая инф.-2'!E36,'Скрытая инф.-2'!F36)))</f>
        <v>0</v>
      </c>
      <c r="C36" s="160"/>
      <c r="D36" s="160"/>
      <c r="E36" s="160" t="s">
        <v>489</v>
      </c>
      <c r="F36" s="160"/>
      <c r="G36" s="165">
        <f>IF(ЗАПОЛНИТЬ!$B$42="Автоген",'Скрытая инф.-2'!H36,IF(ЗАПОЛНИТЬ!$B$42="Балсити",'Скрытая инф.-2'!I36,IF(ЗАПОЛНИТЬ!$B$42="НЗГА",'Скрытая инф.-2'!J36,'Скрытая инф.-2'!K36)))</f>
        <v>0</v>
      </c>
      <c r="J36" s="157" t="s">
        <v>484</v>
      </c>
    </row>
    <row r="37" spans="2:10" x14ac:dyDescent="0.25">
      <c r="B37" s="163">
        <f>IF(ЗАПОЛНИТЬ!$B$42="Автоген",'Скрытая инф.-2'!C37,IF(ЗАПОЛНИТЬ!$B$42="Балсити",'Скрытая инф.-2'!D37,IF(ЗАПОЛНИТЬ!$B$42="НЗГА",'Скрытая инф.-2'!E37,'Скрытая инф.-2'!F37)))</f>
        <v>0</v>
      </c>
      <c r="C37" s="160"/>
      <c r="D37" s="160"/>
      <c r="E37" s="160" t="s">
        <v>490</v>
      </c>
      <c r="F37" s="160"/>
      <c r="G37" s="165">
        <f>IF(ЗАПОЛНИТЬ!$B$42="Автоген",'Скрытая инф.-2'!H37,IF(ЗАПОЛНИТЬ!$B$42="Балсити",'Скрытая инф.-2'!I37,IF(ЗАПОЛНИТЬ!$B$42="НЗГА",'Скрытая инф.-2'!J37,'Скрытая инф.-2'!K37)))</f>
        <v>0</v>
      </c>
      <c r="J37" s="157" t="s">
        <v>484</v>
      </c>
    </row>
    <row r="38" spans="2:10" x14ac:dyDescent="0.25">
      <c r="B38" s="163">
        <f>IF(ЗАПОЛНИТЬ!$B$42="Автоген",'Скрытая инф.-2'!C38,IF(ЗАПОЛНИТЬ!$B$42="Балсити",'Скрытая инф.-2'!D38,IF(ЗАПОЛНИТЬ!$B$42="НЗГА",'Скрытая инф.-2'!E38,'Скрытая инф.-2'!F38)))</f>
        <v>0</v>
      </c>
      <c r="C38" s="160"/>
      <c r="D38" s="160"/>
      <c r="E38" s="160" t="s">
        <v>491</v>
      </c>
      <c r="F38" s="160"/>
      <c r="G38" s="165">
        <f>IF(ЗАПОЛНИТЬ!$B$42="Автоген",'Скрытая инф.-2'!H38,IF(ЗАПОЛНИТЬ!$B$42="Балсити",'Скрытая инф.-2'!I38,IF(ЗАПОЛНИТЬ!$B$42="НЗГА",'Скрытая инф.-2'!J38,'Скрытая инф.-2'!K38)))</f>
        <v>0</v>
      </c>
      <c r="J38" s="157" t="s">
        <v>484</v>
      </c>
    </row>
    <row r="39" spans="2:10" x14ac:dyDescent="0.25">
      <c r="B39" s="163">
        <f>IF(ЗАПОЛНИТЬ!$B$42="Автоген",'Скрытая инф.-2'!C39,IF(ЗАПОЛНИТЬ!$B$42="Балсити",'Скрытая инф.-2'!D39,IF(ЗАПОЛНИТЬ!$B$42="НЗГА",'Скрытая инф.-2'!E39,'Скрытая инф.-2'!F39)))</f>
        <v>0</v>
      </c>
      <c r="C39" s="160"/>
      <c r="D39" s="160"/>
      <c r="E39" s="160" t="s">
        <v>492</v>
      </c>
      <c r="F39" s="160"/>
      <c r="G39" s="165">
        <f>IF(ЗАПОЛНИТЬ!$B$42="Автоген",'Скрытая инф.-2'!H39,IF(ЗАПОЛНИТЬ!$B$42="Балсити",'Скрытая инф.-2'!I39,IF(ЗАПОЛНИТЬ!$B$42="НЗГА",'Скрытая инф.-2'!J39,'Скрытая инф.-2'!K39)))</f>
        <v>0</v>
      </c>
      <c r="J39" s="157" t="s">
        <v>484</v>
      </c>
    </row>
    <row r="40" spans="2:10" x14ac:dyDescent="0.25">
      <c r="B40" s="163">
        <f>IF(ЗАПОЛНИТЬ!$B$42="Автоген",'Скрытая инф.-2'!C40,IF(ЗАПОЛНИТЬ!$B$42="Балсити",'Скрытая инф.-2'!D40,IF(ЗАПОЛНИТЬ!$B$42="НЗГА",'Скрытая инф.-2'!E40,'Скрытая инф.-2'!F40)))</f>
        <v>0</v>
      </c>
      <c r="C40" s="160"/>
      <c r="D40" s="160"/>
      <c r="E40" s="160" t="s">
        <v>493</v>
      </c>
      <c r="F40" s="160"/>
      <c r="G40" s="165">
        <f>IF(ЗАПОЛНИТЬ!$B$42="Автоген",'Скрытая инф.-2'!H40,IF(ЗАПОЛНИТЬ!$B$42="Балсити",'Скрытая инф.-2'!I40,IF(ЗАПОЛНИТЬ!$B$42="НЗГА",'Скрытая инф.-2'!J40,'Скрытая инф.-2'!K40)))</f>
        <v>0</v>
      </c>
      <c r="J40" s="157" t="s">
        <v>484</v>
      </c>
    </row>
    <row r="41" spans="2:10" x14ac:dyDescent="0.25">
      <c r="B41" s="163">
        <f>IF(ЗАПОЛНИТЬ!$B$42="Автоген",'Скрытая инф.-2'!C41,IF(ЗАПОЛНИТЬ!$B$42="Балсити",'Скрытая инф.-2'!D41,IF(ЗАПОЛНИТЬ!$B$42="НЗГА",'Скрытая инф.-2'!E41,'Скрытая инф.-2'!F41)))</f>
        <v>0</v>
      </c>
      <c r="C41" s="160"/>
      <c r="D41" s="160"/>
      <c r="E41" s="160" t="s">
        <v>494</v>
      </c>
      <c r="F41" s="160"/>
      <c r="G41" s="165">
        <f>IF(ЗАПОЛНИТЬ!$B$42="Автоген",'Скрытая инф.-2'!H41,IF(ЗАПОЛНИТЬ!$B$42="Балсити",'Скрытая инф.-2'!I41,IF(ЗАПОЛНИТЬ!$B$42="НЗГА",'Скрытая инф.-2'!J41,'Скрытая инф.-2'!K41)))</f>
        <v>0</v>
      </c>
      <c r="J41" s="157" t="s">
        <v>484</v>
      </c>
    </row>
    <row r="42" spans="2:10" x14ac:dyDescent="0.25">
      <c r="B42" s="163">
        <f>IF(ЗАПОЛНИТЬ!$B$42="Автоген",'Скрытая инф.-2'!C42,IF(ЗАПОЛНИТЬ!$B$42="Балсити",'Скрытая инф.-2'!D42,IF(ЗАПОЛНИТЬ!$B$42="НЗГА",'Скрытая инф.-2'!E42,'Скрытая инф.-2'!F42)))</f>
        <v>0</v>
      </c>
      <c r="C42" s="160"/>
      <c r="D42" s="160"/>
      <c r="E42" s="160" t="s">
        <v>495</v>
      </c>
      <c r="F42" s="160"/>
      <c r="G42" s="165">
        <f>IF(ЗАПОЛНИТЬ!$B$42="Автоген",'Скрытая инф.-2'!H42,IF(ЗАПОЛНИТЬ!$B$42="Балсити",'Скрытая инф.-2'!I42,IF(ЗАПОЛНИТЬ!$B$42="НЗГА",'Скрытая инф.-2'!J42,'Скрытая инф.-2'!K42)))</f>
        <v>0</v>
      </c>
      <c r="J42" s="157" t="s">
        <v>484</v>
      </c>
    </row>
    <row r="43" spans="2:10" x14ac:dyDescent="0.25">
      <c r="B43" s="163">
        <f>IF(ЗАПОЛНИТЬ!$B$42="Автоген",'Скрытая инф.-2'!C43,IF(ЗАПОЛНИТЬ!$B$42="Балсити",'Скрытая инф.-2'!D43,IF(ЗАПОЛНИТЬ!$B$42="НЗГА",'Скрытая инф.-2'!E43,'Скрытая инф.-2'!F43)))</f>
        <v>0</v>
      </c>
      <c r="C43" s="160"/>
      <c r="D43" s="160"/>
      <c r="E43" s="160" t="s">
        <v>496</v>
      </c>
      <c r="F43" s="160"/>
      <c r="G43" s="165">
        <f>IF(ЗАПОЛНИТЬ!$B$42="Автоген",'Скрытая инф.-2'!H43,IF(ЗАПОЛНИТЬ!$B$42="Балсити",'Скрытая инф.-2'!I43,IF(ЗАПОЛНИТЬ!$B$42="НЗГА",'Скрытая инф.-2'!J43,'Скрытая инф.-2'!K43)))</f>
        <v>0</v>
      </c>
      <c r="J43" s="157" t="s">
        <v>484</v>
      </c>
    </row>
    <row r="44" spans="2:10" x14ac:dyDescent="0.25">
      <c r="B44" s="163">
        <f>IF(ЗАПОЛНИТЬ!$B$42="Автоген",'Скрытая инф.-2'!C44,IF(ЗАПОЛНИТЬ!$B$42="Балсити",'Скрытая инф.-2'!D44,IF(ЗАПОЛНИТЬ!$B$42="НЗГА",'Скрытая инф.-2'!E44,'Скрытая инф.-2'!F44)))</f>
        <v>0</v>
      </c>
      <c r="C44" s="160"/>
      <c r="D44" s="160"/>
      <c r="E44" s="160" t="s">
        <v>486</v>
      </c>
      <c r="F44" s="160"/>
      <c r="G44" s="165">
        <f>IF(ЗАПОЛНИТЬ!$B$42="Автоген",'Скрытая инф.-2'!H44,IF(ЗАПОЛНИТЬ!$B$42="Балсити",'Скрытая инф.-2'!I44,IF(ЗАПОЛНИТЬ!$B$42="НЗГА",'Скрытая инф.-2'!J44,'Скрытая инф.-2'!K44)))</f>
        <v>0</v>
      </c>
      <c r="J44" s="157" t="s">
        <v>484</v>
      </c>
    </row>
    <row r="45" spans="2:10" x14ac:dyDescent="0.25">
      <c r="B45" s="163">
        <f>IF(ЗАПОЛНИТЬ!$B$42="Автоген",'Скрытая инф.-2'!C45,IF(ЗАПОЛНИТЬ!$B$42="Балсити",'Скрытая инф.-2'!D45,IF(ЗАПОЛНИТЬ!$B$42="НЗГА",'Скрытая инф.-2'!E45,'Скрытая инф.-2'!F45)))</f>
        <v>0</v>
      </c>
      <c r="C45" s="160"/>
      <c r="D45" s="160"/>
      <c r="E45" s="160" t="s">
        <v>498</v>
      </c>
      <c r="F45" s="160"/>
      <c r="G45" s="165">
        <f>IF(ЗАПОЛНИТЬ!$B$42="Автоген",'Скрытая инф.-2'!H45,IF(ЗАПОЛНИТЬ!$B$42="Балсити",'Скрытая инф.-2'!I45,IF(ЗАПОЛНИТЬ!$B$42="НЗГА",'Скрытая инф.-2'!J45,'Скрытая инф.-2'!K45)))</f>
        <v>0</v>
      </c>
      <c r="J45" s="157" t="s">
        <v>497</v>
      </c>
    </row>
    <row r="46" spans="2:10" x14ac:dyDescent="0.25">
      <c r="B46" s="163">
        <f>IF(ЗАПОЛНИТЬ!$B$42="Автоген",'Скрытая инф.-2'!C46,IF(ЗАПОЛНИТЬ!$B$42="Балсити",'Скрытая инф.-2'!D46,IF(ЗАПОЛНИТЬ!$B$42="НЗГА",'Скрытая инф.-2'!E46,'Скрытая инф.-2'!F46)))</f>
        <v>0</v>
      </c>
      <c r="C46" s="160"/>
      <c r="D46" s="160"/>
      <c r="E46" s="160" t="s">
        <v>412</v>
      </c>
      <c r="F46" s="160"/>
      <c r="G46" s="165">
        <f>IF(ЗАПОЛНИТЬ!$B$42="Автоген",'Скрытая инф.-2'!H46,IF(ЗАПОЛНИТЬ!$B$42="Балсити",'Скрытая инф.-2'!I46,IF(ЗАПОЛНИТЬ!$B$42="НЗГА",'Скрытая инф.-2'!J46,'Скрытая инф.-2'!K46)))</f>
        <v>0</v>
      </c>
      <c r="J46" s="157" t="s">
        <v>497</v>
      </c>
    </row>
    <row r="47" spans="2:10" x14ac:dyDescent="0.25">
      <c r="B47" s="163">
        <f>IF(ЗАПОЛНИТЬ!$B$42="Автоген",'Скрытая инф.-2'!C47,IF(ЗАПОЛНИТЬ!$B$42="Балсити",'Скрытая инф.-2'!D47,IF(ЗАПОЛНИТЬ!$B$42="НЗГА",'Скрытая инф.-2'!E47,'Скрытая инф.-2'!F47)))</f>
        <v>0</v>
      </c>
      <c r="C47" s="160"/>
      <c r="D47" s="160"/>
      <c r="E47" s="160" t="s">
        <v>499</v>
      </c>
      <c r="F47" s="160"/>
      <c r="G47" s="165">
        <f>IF(ЗАПОЛНИТЬ!$B$42="Автоген",'Скрытая инф.-2'!H47,IF(ЗАПОЛНИТЬ!$B$42="Балсити",'Скрытая инф.-2'!I47,IF(ЗАПОЛНИТЬ!$B$42="НЗГА",'Скрытая инф.-2'!J47,'Скрытая инф.-2'!K47)))</f>
        <v>0</v>
      </c>
      <c r="J47" s="157" t="s">
        <v>497</v>
      </c>
    </row>
    <row r="48" spans="2:10" x14ac:dyDescent="0.25">
      <c r="B48" s="163">
        <f>IF(ЗАПОЛНИТЬ!$B$42="Автоген",'Скрытая инф.-2'!C48,IF(ЗАПОЛНИТЬ!$B$42="Балсити",'Скрытая инф.-2'!D48,IF(ЗАПОЛНИТЬ!$B$42="НЗГА",'Скрытая инф.-2'!E48,'Скрытая инф.-2'!F48)))</f>
        <v>0</v>
      </c>
      <c r="C48" s="160"/>
      <c r="D48" s="160"/>
      <c r="E48" s="160" t="s">
        <v>500</v>
      </c>
      <c r="F48" s="160"/>
      <c r="G48" s="165">
        <f>IF(ЗАПОЛНИТЬ!$B$42="Автоген",'Скрытая инф.-2'!H48,IF(ЗАПОЛНИТЬ!$B$42="Балсити",'Скрытая инф.-2'!I48,IF(ЗАПОЛНИТЬ!$B$42="НЗГА",'Скрытая инф.-2'!J48,'Скрытая инф.-2'!K48)))</f>
        <v>0</v>
      </c>
      <c r="J48" s="157" t="s">
        <v>497</v>
      </c>
    </row>
    <row r="49" spans="2:10" x14ac:dyDescent="0.25">
      <c r="B49" s="163">
        <f>IF(ЗАПОЛНИТЬ!$B$42="Автоген",'Скрытая инф.-2'!C49,IF(ЗАПОЛНИТЬ!$B$42="Балсити",'Скрытая инф.-2'!D49,IF(ЗАПОЛНИТЬ!$B$42="НЗГА",'Скрытая инф.-2'!E49,'Скрытая инф.-2'!F49)))</f>
        <v>0</v>
      </c>
      <c r="C49" s="160"/>
      <c r="D49" s="160"/>
      <c r="E49" s="160" t="s">
        <v>487</v>
      </c>
      <c r="F49" s="160"/>
      <c r="G49" s="165">
        <f>IF(ЗАПОЛНИТЬ!$B$42="Автоген",'Скрытая инф.-2'!H49,IF(ЗАПОЛНИТЬ!$B$42="Балсити",'Скрытая инф.-2'!I49,IF(ЗАПОЛНИТЬ!$B$42="НЗГА",'Скрытая инф.-2'!J49,'Скрытая инф.-2'!K49)))</f>
        <v>0</v>
      </c>
      <c r="J49" s="157" t="s">
        <v>497</v>
      </c>
    </row>
    <row r="50" spans="2:10" x14ac:dyDescent="0.25">
      <c r="B50" s="163">
        <f>IF(ЗАПОЛНИТЬ!$B$42="Автоген",'Скрытая инф.-2'!C50,IF(ЗАПОЛНИТЬ!$B$42="Балсити",'Скрытая инф.-2'!D50,IF(ЗАПОЛНИТЬ!$B$42="НЗГА",'Скрытая инф.-2'!E50,'Скрытая инф.-2'!F50)))</f>
        <v>0</v>
      </c>
      <c r="C50" s="160"/>
      <c r="D50" s="160"/>
      <c r="E50" s="160" t="s">
        <v>488</v>
      </c>
      <c r="F50" s="160"/>
      <c r="G50" s="165">
        <f>IF(ЗАПОЛНИТЬ!$B$42="Автоген",'Скрытая инф.-2'!H50,IF(ЗАПОЛНИТЬ!$B$42="Балсити",'Скрытая инф.-2'!I50,IF(ЗАПОЛНИТЬ!$B$42="НЗГА",'Скрытая инф.-2'!J50,'Скрытая инф.-2'!K50)))</f>
        <v>0</v>
      </c>
      <c r="J50" s="157" t="s">
        <v>497</v>
      </c>
    </row>
    <row r="51" spans="2:10" x14ac:dyDescent="0.25">
      <c r="B51" s="163">
        <f>IF(ЗАПОЛНИТЬ!$B$42="Автоген",'Скрытая инф.-2'!C51,IF(ЗАПОЛНИТЬ!$B$42="Балсити",'Скрытая инф.-2'!D51,IF(ЗАПОЛНИТЬ!$B$42="НЗГА",'Скрытая инф.-2'!E51,'Скрытая инф.-2'!F51)))</f>
        <v>0</v>
      </c>
      <c r="C51" s="160"/>
      <c r="D51" s="160"/>
      <c r="E51" s="160" t="s">
        <v>501</v>
      </c>
      <c r="F51" s="160"/>
      <c r="G51" s="165">
        <f>IF(ЗАПОЛНИТЬ!$B$42="Автоген",'Скрытая инф.-2'!H51,IF(ЗАПОЛНИТЬ!$B$42="Балсити",'Скрытая инф.-2'!I51,IF(ЗАПОЛНИТЬ!$B$42="НЗГА",'Скрытая инф.-2'!J51,'Скрытая инф.-2'!K51)))</f>
        <v>0</v>
      </c>
      <c r="J51" s="157" t="s">
        <v>497</v>
      </c>
    </row>
    <row r="52" spans="2:10" x14ac:dyDescent="0.25">
      <c r="B52" s="163">
        <f>IF(ЗАПОЛНИТЬ!$B$42="Автоген",'Скрытая инф.-2'!C52,IF(ЗАПОЛНИТЬ!$B$42="Балсити",'Скрытая инф.-2'!D52,IF(ЗАПОЛНИТЬ!$B$42="НЗГА",'Скрытая инф.-2'!E52,'Скрытая инф.-2'!F52)))</f>
        <v>0</v>
      </c>
      <c r="C52" s="160"/>
      <c r="D52" s="160"/>
      <c r="E52" s="160" t="s">
        <v>502</v>
      </c>
      <c r="F52" s="160"/>
      <c r="G52" s="165">
        <f>IF(ЗАПОЛНИТЬ!$B$42="Автоген",'Скрытая инф.-2'!H52,IF(ЗАПОЛНИТЬ!$B$42="Балсити",'Скрытая инф.-2'!I52,IF(ЗАПОЛНИТЬ!$B$42="НЗГА",'Скрытая инф.-2'!J52,'Скрытая инф.-2'!K52)))</f>
        <v>0</v>
      </c>
      <c r="J52" s="157" t="s">
        <v>497</v>
      </c>
    </row>
    <row r="53" spans="2:10" x14ac:dyDescent="0.25">
      <c r="B53" s="163">
        <f>IF(ЗАПОЛНИТЬ!$B$42="Автоген",'Скрытая инф.-2'!C53,IF(ЗАПОЛНИТЬ!$B$42="Балсити",'Скрытая инф.-2'!D53,IF(ЗАПОЛНИТЬ!$B$42="НЗГА",'Скрытая инф.-2'!E53,'Скрытая инф.-2'!F53)))</f>
        <v>0</v>
      </c>
      <c r="C53" s="160"/>
      <c r="D53" s="160"/>
      <c r="E53" s="160" t="s">
        <v>488</v>
      </c>
      <c r="F53" s="160"/>
      <c r="G53" s="165">
        <f>IF(ЗАПОЛНИТЬ!$B$42="Автоген",'Скрытая инф.-2'!H53,IF(ЗАПОЛНИТЬ!$B$42="Балсити",'Скрытая инф.-2'!I53,IF(ЗАПОЛНИТЬ!$B$42="НЗГА",'Скрытая инф.-2'!J53,'Скрытая инф.-2'!K53)))</f>
        <v>0</v>
      </c>
      <c r="J53" s="157" t="s">
        <v>497</v>
      </c>
    </row>
    <row r="54" spans="2:10" x14ac:dyDescent="0.25">
      <c r="B54" s="163">
        <f>IF(ЗАПОЛНИТЬ!$B$42="Автоген",'Скрытая инф.-2'!C54,IF(ЗАПОЛНИТЬ!$B$42="Балсити",'Скрытая инф.-2'!D54,IF(ЗАПОЛНИТЬ!$B$42="НЗГА",'Скрытая инф.-2'!E54,'Скрытая инф.-2'!F54)))</f>
        <v>0</v>
      </c>
      <c r="C54" s="160"/>
      <c r="D54" s="160"/>
      <c r="E54" s="160" t="s">
        <v>491</v>
      </c>
      <c r="F54" s="160"/>
      <c r="G54" s="165">
        <f>IF(ЗАПОЛНИТЬ!$B$42="Автоген",'Скрытая инф.-2'!H54,IF(ЗАПОЛНИТЬ!$B$42="Балсити",'Скрытая инф.-2'!I54,IF(ЗАПОЛНИТЬ!$B$42="НЗГА",'Скрытая инф.-2'!J54,'Скрытая инф.-2'!K54)))</f>
        <v>0</v>
      </c>
      <c r="J54" s="157" t="s">
        <v>497</v>
      </c>
    </row>
    <row r="55" spans="2:10" x14ac:dyDescent="0.25">
      <c r="B55" s="163">
        <f>IF(ЗАПОЛНИТЬ!$B$42="Автоген",'Скрытая инф.-2'!C55,IF(ЗАПОЛНИТЬ!$B$42="Балсити",'Скрытая инф.-2'!D55,IF(ЗАПОЛНИТЬ!$B$42="НЗГА",'Скрытая инф.-2'!E55,'Скрытая инф.-2'!F55)))</f>
        <v>0</v>
      </c>
      <c r="C55" s="160"/>
      <c r="D55" s="160"/>
      <c r="E55" s="160" t="s">
        <v>503</v>
      </c>
      <c r="F55" s="160"/>
      <c r="G55" s="165">
        <f>IF(ЗАПОЛНИТЬ!$B$42="Автоген",'Скрытая инф.-2'!H55,IF(ЗАПОЛНИТЬ!$B$42="Балсити",'Скрытая инф.-2'!I55,IF(ЗАПОЛНИТЬ!$B$42="НЗГА",'Скрытая инф.-2'!J55,'Скрытая инф.-2'!K55)))</f>
        <v>0</v>
      </c>
      <c r="J55" s="157" t="s">
        <v>484</v>
      </c>
    </row>
    <row r="56" spans="2:10" x14ac:dyDescent="0.25">
      <c r="B56" s="163">
        <f>IF(ЗАПОЛНИТЬ!$B$42="Автоген",'Скрытая инф.-2'!C56,IF(ЗАПОЛНИТЬ!$B$42="Балсити",'Скрытая инф.-2'!D56,IF(ЗАПОЛНИТЬ!$B$42="НЗГА",'Скрытая инф.-2'!E56,'Скрытая инф.-2'!F56)))</f>
        <v>0</v>
      </c>
      <c r="C56" s="160"/>
      <c r="D56" s="160"/>
      <c r="E56" s="160" t="s">
        <v>490</v>
      </c>
      <c r="F56" s="160"/>
      <c r="G56" s="165">
        <f>IF(ЗАПОЛНИТЬ!$B$42="Автоген",'Скрытая инф.-2'!H56,IF(ЗАПОЛНИТЬ!$B$42="Балсити",'Скрытая инф.-2'!I56,IF(ЗАПОЛНИТЬ!$B$42="НЗГА",'Скрытая инф.-2'!J56,'Скрытая инф.-2'!K56)))</f>
        <v>0</v>
      </c>
      <c r="J56" s="157" t="s">
        <v>484</v>
      </c>
    </row>
    <row r="57" spans="2:10" x14ac:dyDescent="0.25">
      <c r="B57" s="163">
        <f>IF(ЗАПОЛНИТЬ!$B$42="Автоген",'Скрытая инф.-2'!C57,IF(ЗАПОЛНИТЬ!$B$42="Балсити",'Скрытая инф.-2'!D57,IF(ЗАПОЛНИТЬ!$B$42="НЗГА",'Скрытая инф.-2'!E57,'Скрытая инф.-2'!F57)))</f>
        <v>0</v>
      </c>
      <c r="C57" s="160"/>
      <c r="D57" s="160"/>
      <c r="E57" s="160" t="s">
        <v>495</v>
      </c>
      <c r="F57" s="160"/>
      <c r="G57" s="165">
        <f>IF(ЗАПОЛНИТЬ!$B$42="Автоген",'Скрытая инф.-2'!H57,IF(ЗАПОЛНИТЬ!$B$42="Балсити",'Скрытая инф.-2'!I57,IF(ЗАПОЛНИТЬ!$B$42="НЗГА",'Скрытая инф.-2'!J57,'Скрытая инф.-2'!K57)))</f>
        <v>0</v>
      </c>
      <c r="J57" s="157" t="s">
        <v>484</v>
      </c>
    </row>
    <row r="58" spans="2:10" x14ac:dyDescent="0.25">
      <c r="B58" s="163">
        <f>IF(ЗАПОЛНИТЬ!$B$42="Автоген",'Скрытая инф.-2'!C58,IF(ЗАПОЛНИТЬ!$B$42="Балсити",'Скрытая инф.-2'!D58,IF(ЗАПОЛНИТЬ!$B$42="НЗГА",'Скрытая инф.-2'!E58,'Скрытая инф.-2'!F58)))</f>
        <v>0</v>
      </c>
      <c r="C58" s="160"/>
      <c r="D58" s="160"/>
      <c r="E58" s="160" t="s">
        <v>504</v>
      </c>
      <c r="F58" s="160"/>
      <c r="G58" s="165">
        <f>IF(ЗАПОЛНИТЬ!$B$42="Автоген",'Скрытая инф.-2'!H58,IF(ЗАПОЛНИТЬ!$B$42="Балсити",'Скрытая инф.-2'!I58,IF(ЗАПОЛНИТЬ!$B$42="НЗГА",'Скрытая инф.-2'!J58,'Скрытая инф.-2'!K58)))</f>
        <v>0</v>
      </c>
      <c r="J58" s="157" t="s">
        <v>484</v>
      </c>
    </row>
    <row r="59" spans="2:10" x14ac:dyDescent="0.25">
      <c r="C59" s="160"/>
      <c r="F59" s="160"/>
      <c r="G59" s="160"/>
      <c r="J59" s="157"/>
    </row>
    <row r="60" spans="2:10" x14ac:dyDescent="0.25">
      <c r="C60" s="160"/>
      <c r="F60" s="160"/>
      <c r="G60" s="160"/>
    </row>
    <row r="61" spans="2:10" x14ac:dyDescent="0.25">
      <c r="C61" s="160"/>
      <c r="F61" s="160"/>
      <c r="G61" s="160"/>
    </row>
    <row r="62" spans="2:10" x14ac:dyDescent="0.25">
      <c r="C62" s="160"/>
      <c r="F62" s="160"/>
      <c r="G62" s="160"/>
    </row>
    <row r="63" spans="2:10" x14ac:dyDescent="0.25">
      <c r="C63" s="160"/>
    </row>
  </sheetData>
  <dataConsolidate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Z36"/>
  <sheetViews>
    <sheetView workbookViewId="0">
      <selection sqref="A1:J80"/>
    </sheetView>
  </sheetViews>
  <sheetFormatPr defaultRowHeight="15" x14ac:dyDescent="0.25"/>
  <cols>
    <col min="1" max="1" width="45.28515625" customWidth="1"/>
    <col min="2" max="2" width="8.28515625" customWidth="1"/>
    <col min="6" max="6" width="13.7109375" customWidth="1"/>
    <col min="7" max="7" width="12.28515625" customWidth="1"/>
    <col min="24" max="24" width="9.140625" style="145"/>
  </cols>
  <sheetData>
    <row r="1" spans="1:26" x14ac:dyDescent="0.25">
      <c r="A1" t="s">
        <v>337</v>
      </c>
      <c r="B1" t="s">
        <v>341</v>
      </c>
      <c r="C1" t="s">
        <v>338</v>
      </c>
      <c r="D1" t="s">
        <v>339</v>
      </c>
      <c r="E1" t="s">
        <v>340</v>
      </c>
      <c r="F1" s="145" t="s">
        <v>523</v>
      </c>
      <c r="G1" s="145" t="s">
        <v>534</v>
      </c>
      <c r="H1" t="s">
        <v>548</v>
      </c>
    </row>
    <row r="2" spans="1:26" x14ac:dyDescent="0.25">
      <c r="W2" s="142" t="s">
        <v>205</v>
      </c>
      <c r="X2" s="142" t="s">
        <v>511</v>
      </c>
      <c r="Y2" s="142" t="s">
        <v>331</v>
      </c>
      <c r="Z2" s="142" t="s">
        <v>332</v>
      </c>
    </row>
    <row r="3" spans="1:26" x14ac:dyDescent="0.25">
      <c r="B3" t="s">
        <v>325</v>
      </c>
      <c r="C3" t="s">
        <v>326</v>
      </c>
      <c r="D3" t="s">
        <v>327</v>
      </c>
      <c r="O3" s="298" t="s">
        <v>91</v>
      </c>
      <c r="P3" s="299"/>
      <c r="Q3" s="299"/>
      <c r="R3" s="299"/>
      <c r="S3" s="299"/>
      <c r="T3" s="299"/>
      <c r="U3" s="299"/>
      <c r="V3" s="307"/>
      <c r="W3" s="147" t="s">
        <v>186</v>
      </c>
      <c r="X3" s="147" t="s">
        <v>186</v>
      </c>
      <c r="Y3" s="147" t="s">
        <v>89</v>
      </c>
      <c r="Z3" s="147" t="s">
        <v>186</v>
      </c>
    </row>
    <row r="4" spans="1:26" x14ac:dyDescent="0.25">
      <c r="A4" t="s">
        <v>170</v>
      </c>
      <c r="B4" t="s">
        <v>206</v>
      </c>
      <c r="C4" t="s">
        <v>299</v>
      </c>
      <c r="D4" t="s">
        <v>212</v>
      </c>
      <c r="O4" s="298" t="s">
        <v>92</v>
      </c>
      <c r="P4" s="299"/>
      <c r="Q4" s="299"/>
      <c r="R4" s="299"/>
      <c r="S4" s="299"/>
      <c r="T4" s="299"/>
      <c r="U4" s="299"/>
      <c r="V4" s="307"/>
      <c r="W4" s="147" t="s">
        <v>186</v>
      </c>
      <c r="X4" s="147" t="s">
        <v>186</v>
      </c>
      <c r="Y4" s="147" t="s">
        <v>89</v>
      </c>
      <c r="Z4" s="147" t="s">
        <v>186</v>
      </c>
    </row>
    <row r="5" spans="1:26" x14ac:dyDescent="0.25">
      <c r="A5" t="s">
        <v>171</v>
      </c>
      <c r="B5" t="s">
        <v>207</v>
      </c>
      <c r="C5" t="s">
        <v>172</v>
      </c>
      <c r="D5" t="s">
        <v>181</v>
      </c>
      <c r="O5" s="288" t="s">
        <v>93</v>
      </c>
      <c r="P5" s="289"/>
      <c r="Q5" s="289"/>
      <c r="R5" s="289"/>
      <c r="S5" s="289"/>
      <c r="T5" s="289"/>
      <c r="U5" s="289"/>
      <c r="V5" s="310"/>
      <c r="W5" s="147" t="s">
        <v>89</v>
      </c>
      <c r="X5" s="147" t="s">
        <v>186</v>
      </c>
      <c r="Y5" s="147" t="s">
        <v>186</v>
      </c>
      <c r="Z5" s="147" t="s">
        <v>186</v>
      </c>
    </row>
    <row r="6" spans="1:26" x14ac:dyDescent="0.25">
      <c r="A6" t="s">
        <v>173</v>
      </c>
      <c r="B6" t="s">
        <v>208</v>
      </c>
      <c r="C6" t="s">
        <v>300</v>
      </c>
      <c r="D6" t="s">
        <v>182</v>
      </c>
      <c r="O6" s="298" t="s">
        <v>94</v>
      </c>
      <c r="P6" s="299"/>
      <c r="Q6" s="299"/>
      <c r="R6" s="299"/>
      <c r="S6" s="299"/>
      <c r="T6" s="299"/>
      <c r="U6" s="299"/>
      <c r="V6" s="307"/>
      <c r="W6" s="147" t="s">
        <v>89</v>
      </c>
      <c r="X6" s="147" t="s">
        <v>186</v>
      </c>
      <c r="Y6" s="147" t="s">
        <v>186</v>
      </c>
      <c r="Z6" s="147" t="s">
        <v>186</v>
      </c>
    </row>
    <row r="7" spans="1:26" x14ac:dyDescent="0.25">
      <c r="O7" s="288" t="s">
        <v>95</v>
      </c>
      <c r="P7" s="289"/>
      <c r="Q7" s="289"/>
      <c r="R7" s="289"/>
      <c r="S7" s="289"/>
      <c r="T7" s="289"/>
      <c r="U7" s="289"/>
      <c r="V7" s="310"/>
      <c r="W7" s="148" t="s">
        <v>186</v>
      </c>
      <c r="X7" s="148" t="s">
        <v>186</v>
      </c>
      <c r="Y7" s="148" t="s">
        <v>186</v>
      </c>
      <c r="Z7" s="147" t="s">
        <v>89</v>
      </c>
    </row>
    <row r="8" spans="1:26" x14ac:dyDescent="0.25">
      <c r="A8" t="s">
        <v>302</v>
      </c>
      <c r="B8" t="s">
        <v>514</v>
      </c>
      <c r="C8" t="s">
        <v>303</v>
      </c>
      <c r="D8" t="s">
        <v>545</v>
      </c>
      <c r="O8" s="298" t="s">
        <v>96</v>
      </c>
      <c r="P8" s="299"/>
      <c r="Q8" s="299"/>
      <c r="R8" s="299"/>
      <c r="S8" s="299"/>
      <c r="T8" s="299"/>
      <c r="U8" s="299"/>
      <c r="V8" s="307"/>
      <c r="W8" s="148" t="s">
        <v>186</v>
      </c>
      <c r="X8" s="148" t="s">
        <v>186</v>
      </c>
      <c r="Y8" s="148" t="s">
        <v>186</v>
      </c>
      <c r="Z8" s="147" t="s">
        <v>89</v>
      </c>
    </row>
    <row r="9" spans="1:26" x14ac:dyDescent="0.25">
      <c r="A9" t="s">
        <v>20</v>
      </c>
      <c r="B9">
        <v>1</v>
      </c>
      <c r="C9">
        <v>2</v>
      </c>
      <c r="O9" s="288" t="s">
        <v>97</v>
      </c>
      <c r="P9" s="289"/>
      <c r="Q9" s="289"/>
      <c r="R9" s="289"/>
      <c r="S9" s="289"/>
      <c r="T9" s="289"/>
      <c r="U9" s="289"/>
      <c r="V9" s="310"/>
      <c r="W9" s="148" t="s">
        <v>186</v>
      </c>
      <c r="X9" s="148" t="s">
        <v>186</v>
      </c>
      <c r="Y9" s="148" t="s">
        <v>186</v>
      </c>
      <c r="Z9" s="148" t="s">
        <v>186</v>
      </c>
    </row>
    <row r="10" spans="1:26" ht="15.75" x14ac:dyDescent="0.25">
      <c r="A10" s="130" t="s">
        <v>185</v>
      </c>
      <c r="B10" s="142" t="s">
        <v>297</v>
      </c>
      <c r="C10" s="142" t="s">
        <v>336</v>
      </c>
      <c r="O10" s="298" t="s">
        <v>98</v>
      </c>
      <c r="P10" s="299"/>
      <c r="Q10" s="299"/>
      <c r="R10" s="299"/>
      <c r="S10" s="299"/>
      <c r="T10" s="299"/>
      <c r="U10" s="299"/>
      <c r="V10" s="307"/>
      <c r="W10" s="148" t="s">
        <v>186</v>
      </c>
      <c r="X10" s="148" t="s">
        <v>186</v>
      </c>
      <c r="Y10" s="148" t="s">
        <v>186</v>
      </c>
      <c r="Z10" s="148" t="s">
        <v>186</v>
      </c>
    </row>
    <row r="11" spans="1:26" ht="15.75" x14ac:dyDescent="0.25">
      <c r="A11" s="130" t="s">
        <v>203</v>
      </c>
      <c r="B11" s="142" t="s">
        <v>333</v>
      </c>
      <c r="C11" s="142" t="s">
        <v>334</v>
      </c>
      <c r="D11" s="142" t="s">
        <v>298</v>
      </c>
      <c r="E11" s="142" t="s">
        <v>335</v>
      </c>
      <c r="F11" s="172" t="s">
        <v>546</v>
      </c>
      <c r="G11" s="172" t="s">
        <v>547</v>
      </c>
      <c r="O11" s="295" t="s">
        <v>99</v>
      </c>
      <c r="P11" s="296"/>
      <c r="Q11" s="296"/>
      <c r="R11" s="296"/>
      <c r="S11" s="296"/>
      <c r="T11" s="296"/>
      <c r="U11" s="296"/>
      <c r="V11" s="300"/>
      <c r="W11" s="148" t="s">
        <v>186</v>
      </c>
      <c r="X11" s="148" t="s">
        <v>186</v>
      </c>
      <c r="Y11" s="148" t="s">
        <v>186</v>
      </c>
      <c r="Z11" s="148" t="s">
        <v>186</v>
      </c>
    </row>
    <row r="12" spans="1:26" s="145" customFormat="1" ht="15.75" x14ac:dyDescent="0.25">
      <c r="A12" s="130" t="s">
        <v>192</v>
      </c>
      <c r="B12" s="142" t="s">
        <v>205</v>
      </c>
      <c r="C12" s="142" t="s">
        <v>331</v>
      </c>
      <c r="D12" s="142" t="s">
        <v>332</v>
      </c>
      <c r="E12" s="142"/>
    </row>
    <row r="13" spans="1:26" s="145" customFormat="1" ht="15.75" x14ac:dyDescent="0.25">
      <c r="A13" s="130" t="s">
        <v>68</v>
      </c>
      <c r="B13" s="142" t="s">
        <v>191</v>
      </c>
      <c r="C13" s="142" t="s">
        <v>329</v>
      </c>
      <c r="D13" s="142" t="s">
        <v>330</v>
      </c>
      <c r="E13" s="142"/>
    </row>
    <row r="14" spans="1:26" s="145" customFormat="1" ht="15.75" x14ac:dyDescent="0.25">
      <c r="A14" s="57"/>
      <c r="B14" s="142"/>
      <c r="C14" s="142"/>
      <c r="D14" s="142"/>
      <c r="E14" s="142"/>
    </row>
    <row r="16" spans="1:26" x14ac:dyDescent="0.25">
      <c r="B16" t="s">
        <v>338</v>
      </c>
      <c r="C16" t="s">
        <v>341</v>
      </c>
      <c r="D16" s="145" t="s">
        <v>369</v>
      </c>
      <c r="E16" s="145" t="s">
        <v>368</v>
      </c>
      <c r="F16" t="s">
        <v>340</v>
      </c>
      <c r="G16" t="s">
        <v>523</v>
      </c>
      <c r="H16" t="s">
        <v>534</v>
      </c>
      <c r="I16" s="145" t="s">
        <v>548</v>
      </c>
    </row>
    <row r="17" spans="1:15" x14ac:dyDescent="0.25">
      <c r="A17">
        <v>1</v>
      </c>
      <c r="B17" t="s">
        <v>342</v>
      </c>
      <c r="C17" s="145" t="s">
        <v>356</v>
      </c>
      <c r="D17" s="145" t="s">
        <v>371</v>
      </c>
      <c r="E17" s="145" t="s">
        <v>371</v>
      </c>
      <c r="F17" s="145" t="s">
        <v>380</v>
      </c>
      <c r="G17" s="145" t="s">
        <v>524</v>
      </c>
      <c r="H17" s="145" t="s">
        <v>535</v>
      </c>
      <c r="I17" s="145" t="s">
        <v>549</v>
      </c>
      <c r="J17" s="145"/>
      <c r="K17" s="145"/>
      <c r="L17" s="145"/>
      <c r="M17" s="145"/>
      <c r="N17" s="145"/>
    </row>
    <row r="18" spans="1:15" x14ac:dyDescent="0.25">
      <c r="A18" s="146" t="s">
        <v>365</v>
      </c>
      <c r="B18" t="s">
        <v>343</v>
      </c>
      <c r="C18" s="145" t="s">
        <v>357</v>
      </c>
      <c r="D18" s="145" t="s">
        <v>372</v>
      </c>
      <c r="E18" s="145" t="s">
        <v>372</v>
      </c>
      <c r="F18" s="145" t="s">
        <v>381</v>
      </c>
      <c r="G18" s="145" t="s">
        <v>525</v>
      </c>
      <c r="H18" s="145" t="s">
        <v>536</v>
      </c>
      <c r="I18" s="145" t="s">
        <v>550</v>
      </c>
      <c r="J18" s="145"/>
      <c r="K18" s="145"/>
      <c r="L18" s="145"/>
      <c r="M18" s="145"/>
      <c r="N18" s="145"/>
    </row>
    <row r="19" spans="1:15" x14ac:dyDescent="0.25">
      <c r="A19" s="146" t="s">
        <v>365</v>
      </c>
      <c r="B19" t="s">
        <v>344</v>
      </c>
      <c r="C19" s="145" t="s">
        <v>358</v>
      </c>
      <c r="D19" s="145" t="s">
        <v>373</v>
      </c>
      <c r="E19" s="145" t="s">
        <v>373</v>
      </c>
      <c r="F19" s="145" t="s">
        <v>382</v>
      </c>
      <c r="G19" s="145" t="s">
        <v>526</v>
      </c>
      <c r="H19" s="145" t="s">
        <v>537</v>
      </c>
      <c r="I19" s="145" t="s">
        <v>551</v>
      </c>
      <c r="J19" s="145"/>
      <c r="K19" s="145"/>
      <c r="L19" s="145"/>
      <c r="M19" s="145"/>
      <c r="N19" s="145"/>
    </row>
    <row r="20" spans="1:15" x14ac:dyDescent="0.25">
      <c r="A20" s="146" t="s">
        <v>365</v>
      </c>
      <c r="B20" t="s">
        <v>345</v>
      </c>
      <c r="C20" s="145" t="s">
        <v>359</v>
      </c>
      <c r="D20" s="145" t="s">
        <v>374</v>
      </c>
      <c r="E20" s="145" t="s">
        <v>374</v>
      </c>
      <c r="F20" s="145" t="s">
        <v>366</v>
      </c>
      <c r="G20" s="145" t="s">
        <v>527</v>
      </c>
      <c r="H20" s="145" t="s">
        <v>538</v>
      </c>
      <c r="I20" s="145" t="s">
        <v>552</v>
      </c>
      <c r="J20" s="145"/>
      <c r="K20" s="145"/>
      <c r="L20" s="145"/>
      <c r="M20" s="145"/>
      <c r="N20" s="145"/>
    </row>
    <row r="21" spans="1:15" x14ac:dyDescent="0.25">
      <c r="A21">
        <v>4</v>
      </c>
      <c r="B21" t="s">
        <v>346</v>
      </c>
      <c r="C21" s="145" t="s">
        <v>360</v>
      </c>
      <c r="D21" s="145" t="s">
        <v>375</v>
      </c>
      <c r="E21" s="145" t="s">
        <v>375</v>
      </c>
      <c r="F21" s="145" t="s">
        <v>383</v>
      </c>
      <c r="G21" s="145" t="s">
        <v>528</v>
      </c>
      <c r="H21" s="145" t="s">
        <v>539</v>
      </c>
      <c r="I21" s="145" t="s">
        <v>553</v>
      </c>
      <c r="J21" s="145"/>
      <c r="K21" s="145"/>
      <c r="L21" s="145"/>
      <c r="M21" s="145"/>
      <c r="N21" s="145"/>
      <c r="O21" s="145"/>
    </row>
    <row r="22" spans="1:15" x14ac:dyDescent="0.25">
      <c r="A22">
        <v>4</v>
      </c>
      <c r="B22" t="s">
        <v>347</v>
      </c>
      <c r="C22" s="145" t="s">
        <v>361</v>
      </c>
      <c r="D22" s="145" t="s">
        <v>379</v>
      </c>
      <c r="E22" s="145" t="s">
        <v>376</v>
      </c>
      <c r="F22" s="145" t="s">
        <v>384</v>
      </c>
      <c r="G22" s="145" t="s">
        <v>529</v>
      </c>
      <c r="H22" s="145" t="s">
        <v>540</v>
      </c>
      <c r="I22" s="145" t="s">
        <v>554</v>
      </c>
      <c r="J22" s="145"/>
      <c r="K22" s="145"/>
      <c r="L22" s="145"/>
      <c r="M22" s="145"/>
      <c r="N22" s="145"/>
      <c r="O22" s="145"/>
    </row>
    <row r="23" spans="1:15" x14ac:dyDescent="0.25">
      <c r="A23">
        <v>4</v>
      </c>
      <c r="B23" t="s">
        <v>562</v>
      </c>
      <c r="C23" s="145" t="s">
        <v>563</v>
      </c>
      <c r="D23" s="145" t="s">
        <v>377</v>
      </c>
      <c r="E23" t="s">
        <v>377</v>
      </c>
      <c r="F23" t="s">
        <v>564</v>
      </c>
      <c r="G23" s="145" t="s">
        <v>533</v>
      </c>
      <c r="H23" s="145" t="s">
        <v>541</v>
      </c>
      <c r="I23" s="145" t="s">
        <v>555</v>
      </c>
    </row>
    <row r="24" spans="1:15" x14ac:dyDescent="0.25">
      <c r="A24">
        <v>5</v>
      </c>
      <c r="B24" t="s">
        <v>348</v>
      </c>
      <c r="C24" s="145" t="s">
        <v>362</v>
      </c>
      <c r="D24" s="145" t="s">
        <v>348</v>
      </c>
      <c r="E24" s="145" t="s">
        <v>348</v>
      </c>
      <c r="F24" s="145" t="s">
        <v>385</v>
      </c>
      <c r="G24" s="145" t="s">
        <v>530</v>
      </c>
      <c r="H24" s="145" t="s">
        <v>542</v>
      </c>
      <c r="I24" s="145" t="s">
        <v>556</v>
      </c>
      <c r="J24" s="145"/>
      <c r="K24" s="145"/>
      <c r="L24" s="145"/>
      <c r="M24" s="145"/>
      <c r="N24" s="145"/>
    </row>
    <row r="25" spans="1:15" x14ac:dyDescent="0.25">
      <c r="A25">
        <v>5</v>
      </c>
      <c r="B25" s="145" t="s">
        <v>349</v>
      </c>
      <c r="C25" s="145" t="s">
        <v>363</v>
      </c>
      <c r="D25" s="145" t="s">
        <v>373</v>
      </c>
      <c r="E25" s="145" t="s">
        <v>373</v>
      </c>
      <c r="F25" s="145" t="s">
        <v>367</v>
      </c>
      <c r="G25" s="145" t="s">
        <v>531</v>
      </c>
      <c r="H25" s="145" t="s">
        <v>543</v>
      </c>
      <c r="I25" s="145" t="s">
        <v>557</v>
      </c>
      <c r="J25" s="145"/>
      <c r="K25" s="145"/>
    </row>
    <row r="26" spans="1:15" x14ac:dyDescent="0.25">
      <c r="A26">
        <v>5</v>
      </c>
      <c r="B26" s="145" t="s">
        <v>345</v>
      </c>
      <c r="C26" s="145" t="s">
        <v>364</v>
      </c>
      <c r="D26" s="145" t="s">
        <v>374</v>
      </c>
      <c r="E26" s="145" t="s">
        <v>374</v>
      </c>
      <c r="F26" s="145" t="s">
        <v>366</v>
      </c>
      <c r="G26" s="145" t="s">
        <v>527</v>
      </c>
      <c r="H26" s="145" t="s">
        <v>538</v>
      </c>
      <c r="I26" s="145" t="s">
        <v>552</v>
      </c>
      <c r="J26" s="145"/>
      <c r="K26" s="145"/>
    </row>
    <row r="27" spans="1:15" x14ac:dyDescent="0.25">
      <c r="A27" s="145" t="s">
        <v>354</v>
      </c>
      <c r="B27" s="145" t="str">
        <f>CONCATENATE("Установлено   автомобильное  газовое  оборудование.    Тип    газового    топлива   -   пропан-бутан. Производитель газовой системы, торговая марка «BRC Gas Equipment» (Италия). Производитель  газового  баллона"," ",ЗАПОЛНИТЬ!B42," , мод. ",ЗАПОЛНИТЬ!B43,", ",ЗАПОЛНИТЬ!B41,", дата очередного освидетельствования - ",ЗАПОЛНИТЬ!B58,". Произведен монтаж дополнительной топливной магистрали и газового заправочного устройства.")</f>
        <v>Установлено   автомобильное  газовое  оборудование.    Тип    газового    топлива   -   пропан-бутан. Производитель газовой системы, торговая марка «BRC Gas Equipment» (Италия). Производитель  газового  баллона Балсити , мод. БАЖ 130-399, №5973, дата очередного освидетельствования - апрель 2019 г. Произведен монтаж дополнительной топливной магистрали и газового заправочного устройства.</v>
      </c>
      <c r="C27" t="str">
        <f>CONCATENATE("Установлено   автомобильное  газовое  оборудование.    Тип    газового    топлива   -   пропан-бутан. Производитель газовой системы, торговая марка «ALPHA» (Италия-Россия). Производитель  газового  баллона"," ",ЗАПОЛНИТЬ!B42," , мод. ",ЗАПОЛНИТЬ!B43,", ",ЗАПОЛНИТЬ!B41,", дата очередного освидетельствования - ",ЗАПОЛНИТЬ!B58,". Произведен монтаж дополнительной топливной магистрали и газового заправочного устройства.")</f>
        <v>Установлено   автомобильное  газовое  оборудование.    Тип    газового    топлива   -   пропан-бутан. Производитель газовой системы, торговая марка «ALPHA» (Италия-Россия). Производитель  газового  баллона Балсити , мод. БАЖ 130-399, №5973, дата очередного освидетельствования - апрель 2019 г. Произведен монтаж дополнительной топливной магистрали и газового заправочного устройства.</v>
      </c>
      <c r="D27" s="145" t="str">
        <f>CONCATENATE("Установлено   автомобильное  газовое  оборудование.    Тип    газового    топлива   -   пропан-бутан. Производитель газовой системы, торговая марка «LOVATO» (Италия). Производитель  газового  баллона"," ",ЗАПОЛНИТЬ!B42," , мод. ",ЗАПОЛНИТЬ!B43,", ",ЗАПОЛНИТЬ!B41,", дата очередного освидетельствования - ",ЗАПОЛНИТЬ!B58,". Произведен монтаж дополнительной топливной магистрали и газового заправочного устройства.")</f>
        <v>Установлено   автомобильное  газовое  оборудование.    Тип    газового    топлива   -   пропан-бутан. Производитель газовой системы, торговая марка «LOVATO» (Италия). Производитель  газового  баллона Балсити , мод. БАЖ 130-399, №5973, дата очередного освидетельствования - апрель 2019 г. Произведен монтаж дополнительной топливной магистрали и газового заправочного устройства.</v>
      </c>
      <c r="E27" t="str">
        <f>CONCATENATE("Установлено   автомобильное  газовое  оборудование.    Тип    газового    топлива   -   пропан-бутан. Производитель газовой системы, торговая марка «LOVATO» (Италия). Производитель  газового  баллона"," ",ЗАПОЛНИТЬ!B42," , мод. ",ЗАПОЛНИТЬ!B43,", ",ЗАПОЛНИТЬ!B41,", дата очередного освидетельствования - ",ЗАПОЛНИТЬ!B58,". Произведен монтаж дополнительной топливной магистрали и газового заправочного устройства.")</f>
        <v>Установлено   автомобильное  газовое  оборудование.    Тип    газового    топлива   -   пропан-бутан. Производитель газовой системы, торговая марка «LOVATO» (Италия). Производитель  газового  баллона Балсити , мод. БАЖ 130-399, №5973, дата очередного освидетельствования - апрель 2019 г. Произведен монтаж дополнительной топливной магистрали и газового заправочного устройства.</v>
      </c>
      <c r="F27" t="str">
        <f>CONCATENATE("Установлено   автомобильное  газовое  оборудование.    Тип    газового    топлива   -   пропан-бутан. Производитель газовой системы, торговая марка «DIGITRONIC» (Польша-Италия). Производитель  газового  баллона"," ",ЗАПОЛНИТЬ!B42," , мод. ",ЗАПОЛНИТЬ!B43,", ",ЗАПОЛНИТЬ!B41,", дата очередного освидетельствования - ",ЗАПОЛНИТЬ!B58,". Произведен монтаж дополнительной топливной магистрали и газового заправочного устройства.")</f>
        <v>Установлено   автомобильное  газовое  оборудование.    Тип    газового    топлива   -   пропан-бутан. Производитель газовой системы, торговая марка «DIGITRONIC» (Польша-Италия). Производитель  газового  баллона Балсити , мод. БАЖ 130-399, №5973, дата очередного освидетельствования - апрель 2019 г. Произведен монтаж дополнительной топливной магистрали и газового заправочного устройства.</v>
      </c>
      <c r="G27" s="145" t="str">
        <f>CONCATENATE("Установлено   автомобильное  газовое  оборудование.    Тип    газового    топлива   -   пропан-бутан. Производитель газовой системы, торговая марка «TAMONA» (Литва). Производитель  газового  баллона"," ",ЗАПОЛНИТЬ!B42," , мод. ",ЗАПОЛНИТЬ!B43,", ",ЗАПОЛНИТЬ!B41,", дата очередного освидетельствования - ",ЗАПОЛНИТЬ!B58,". Произведен монтаж дополнительной топливной магистрали и газового заправочного устройства.")</f>
        <v>Установлено   автомобильное  газовое  оборудование.    Тип    газового    топлива   -   пропан-бутан. Производитель газовой системы, торговая марка «TAMONA» (Литва). Производитель  газового  баллона Балсити , мод. БАЖ 130-399, №5973, дата очередного освидетельствования - апрель 2019 г. Произведен монтаж дополнительной топливной магистрали и газового заправочного устройства.</v>
      </c>
      <c r="H27" s="145" t="str">
        <f>CONCATENATE("Установлено   автомобильное  газовое  оборудование.    Тип    газового    топлива   -   пропан-бутан. Производитель газовой системы, торговая марка «OMVL». Производитель  газового  баллона"," ",ЗАПОЛНИТЬ!B42," , мод. ",ЗАПОЛНИТЬ!B43,", ",ЗАПОЛНИТЬ!B41,", дата очередного освидетельствования - ",ЗАПОЛНИТЬ!B58,". Произведен монтаж дополнительной топливной магистрали и газового заправочного устройства.")</f>
        <v>Установлено   автомобильное  газовое  оборудование.    Тип    газового    топлива   -   пропан-бутан. Производитель газовой системы, торговая марка «OMVL». Производитель  газового  баллона Балсити , мод. БАЖ 130-399, №5973, дата очередного освидетельствования - апрель 2019 г. Произведен монтаж дополнительной топливной магистрали и газового заправочного устройства.</v>
      </c>
      <c r="I27" s="145" t="str">
        <f>CONCATENATE("Установлено   автомобильное  газовое  оборудование.    Тип    газового    топлива   -   пропан-бутан. Производитель газовой системы, торговая марка «Tomasetto». Производитель  газового  баллона"," ",ЗАПОЛНИТЬ!B42," , мод. ",ЗАПОЛНИТЬ!B43,", ",ЗАПОЛНИТЬ!B41,", дата очередного освидетельствования - ",ЗАПОЛНИТЬ!B58,". Произведен монтаж дополнительной топливной магистрали и газового заправочного устройства.")</f>
        <v>Установлено   автомобильное  газовое  оборудование.    Тип    газового    топлива   -   пропан-бутан. Производитель газовой системы, торговая марка «Tomasetto». Производитель  газового  баллона Балсити , мод. БАЖ 130-399, №5973, дата очередного освидетельствования - апрель 2019 г. Произведен монтаж дополнительной топливной магистрали и газового заправочного устройства.</v>
      </c>
    </row>
    <row r="28" spans="1:15" ht="15" customHeight="1" x14ac:dyDescent="0.25">
      <c r="A28" t="s">
        <v>354</v>
      </c>
      <c r="B28" s="145" t="str">
        <f>CONCATENATE("Установлено газобаллонное оборудование для питания двигателя газовым топливом – сжиженным нефтяным газом (СНГ). Газовая система - марки  «BRC Gas Equipment». Газовый баллон  -"," ",ЗАПОЛНИТЬ!B42," ",", мод."," ",ЗАПОЛНИТЬ!B43," ",ЗАПОЛНИТЬ!B41)</f>
        <v>Установлено газобаллонное оборудование для питания двигателя газовым топливом – сжиженным нефтяным газом (СНГ). Газовая система - марки  «BRC Gas Equipment». Газовый баллон  - Балсити , мод. БАЖ 130-399 №5973</v>
      </c>
      <c r="C28" s="145" t="str">
        <f>CONCATENATE("Установлено газобаллонное оборудование для питания двигателя газовым топливом – сжиженным нефтяным газом (СНГ). Газовая система - марки  «ALPHA». Газовый баллон  -"," ",ЗАПОЛНИТЬ!B42," ",", мод."," ",ЗАПОЛНИТЬ!B43," ",ЗАПОЛНИТЬ!B41)</f>
        <v>Установлено газобаллонное оборудование для питания двигателя газовым топливом – сжиженным нефтяным газом (СНГ). Газовая система - марки  «ALPHA». Газовый баллон  - Балсити , мод. БАЖ 130-399 №5973</v>
      </c>
      <c r="D28" s="145" t="str">
        <f>CONCATENATE("Установлено газобаллонное оборудование для питания двигателя газовым топливом – сжиженным нефтяным газом (СНГ). Газовая система - марки  «LOVATO». Газовый баллон  -"," ",ЗАПОЛНИТЬ!B42," ",", мод."," ",ЗАПОЛНИТЬ!B43," ",ЗАПОЛНИТЬ!B41)</f>
        <v>Установлено газобаллонное оборудование для питания двигателя газовым топливом – сжиженным нефтяным газом (СНГ). Газовая система - марки  «LOVATO». Газовый баллон  - Балсити , мод. БАЖ 130-399 №5973</v>
      </c>
      <c r="E28" s="145" t="str">
        <f>CONCATENATE("Установлено газобаллонное оборудование для питания двигателя газовым топливом – сжиженным нефтяным газом (СНГ). Газовая система - марки  «LOVATO». Газовый баллон  -"," ",ЗАПОЛНИТЬ!B42," ",", мод."," ",ЗАПОЛНИТЬ!B43," ",ЗАПОЛНИТЬ!B41)</f>
        <v>Установлено газобаллонное оборудование для питания двигателя газовым топливом – сжиженным нефтяным газом (СНГ). Газовая система - марки  «LOVATO». Газовый баллон  - Балсити , мод. БАЖ 130-399 №5973</v>
      </c>
      <c r="F28" s="145" t="str">
        <f>CONCATENATE("Установлено газобаллонное оборудование для питания двигателя газовым топливом – сжиженным нефтяным газом (СНГ). Газовая система - марки  «DIGITRONIC». Газовый баллон  -"," ",ЗАПОЛНИТЬ!B42," ",", мод."," ",ЗАПОЛНИТЬ!B43," ",ЗАПОЛНИТЬ!B41)</f>
        <v>Установлено газобаллонное оборудование для питания двигателя газовым топливом – сжиженным нефтяным газом (СНГ). Газовая система - марки  «DIGITRONIC». Газовый баллон  - Балсити , мод. БАЖ 130-399 №5973</v>
      </c>
      <c r="G28" s="145" t="str">
        <f>CONCATENATE("Установлено газобаллонное оборудование для питания двигателя газовым топливом – сжиженным нефтяным газом (СНГ). Газовая система - марки «TAMONA». Газовый баллон  -"," ",ЗАПОЛНИТЬ!B42," ",", мод."," ",ЗАПОЛНИТЬ!B43," ",ЗАПОЛНИТЬ!B41)</f>
        <v>Установлено газобаллонное оборудование для питания двигателя газовым топливом – сжиженным нефтяным газом (СНГ). Газовая система - марки «TAMONA». Газовый баллон  - Балсити , мод. БАЖ 130-399 №5973</v>
      </c>
      <c r="H28" s="145" t="str">
        <f>CONCATENATE("Установлено газобаллонное оборудование для питания двигателя газовым топливом – сжиженным нефтяным газом (СНГ). Газовая система - марки «OMVL». Газовый баллон  -"," ",ЗАПОЛНИТЬ!B42," ",", мод."," ",ЗАПОЛНИТЬ!B43," ",ЗАПОЛНИТЬ!B41)</f>
        <v>Установлено газобаллонное оборудование для питания двигателя газовым топливом – сжиженным нефтяным газом (СНГ). Газовая система - марки «OMVL». Газовый баллон  - Балсити , мод. БАЖ 130-399 №5973</v>
      </c>
      <c r="I28" s="145" t="str">
        <f>CONCATENATE("Установлено газобаллонное оборудование для питания двигателя газовым топливом – сжиженным нефтяным газом (СНГ). Газовая система - марки «Tomasetto». Газовый баллон  -"," ",ЗАПОЛНИТЬ!B42," ",", мод."," ",ЗАПОЛНИТЬ!B43," ",ЗАПОЛНИТЬ!B41)</f>
        <v>Установлено газобаллонное оборудование для питания двигателя газовым топливом – сжиженным нефтяным газом (СНГ). Газовая система - марки «Tomasetto». Газовый баллон  - Балсити , мод. БАЖ 130-399 №5973</v>
      </c>
    </row>
    <row r="29" spans="1:15" ht="15" customHeight="1" x14ac:dyDescent="0.25">
      <c r="B29" s="145" t="s">
        <v>387</v>
      </c>
      <c r="C29" s="145" t="s">
        <v>388</v>
      </c>
      <c r="D29" s="145" t="s">
        <v>386</v>
      </c>
      <c r="E29" s="145" t="s">
        <v>386</v>
      </c>
      <c r="F29" s="145" t="s">
        <v>389</v>
      </c>
      <c r="G29" s="145" t="s">
        <v>532</v>
      </c>
      <c r="H29" s="145" t="s">
        <v>544</v>
      </c>
      <c r="I29" s="145" t="s">
        <v>558</v>
      </c>
      <c r="J29" s="145"/>
    </row>
    <row r="30" spans="1:15" ht="15" customHeight="1" x14ac:dyDescent="0.25">
      <c r="A30" t="s">
        <v>355</v>
      </c>
      <c r="B30" s="145" t="s">
        <v>350</v>
      </c>
      <c r="C30" t="s">
        <v>351</v>
      </c>
      <c r="D30" s="145" t="s">
        <v>378</v>
      </c>
      <c r="E30" t="s">
        <v>370</v>
      </c>
      <c r="F30" t="s">
        <v>352</v>
      </c>
      <c r="H30" s="145"/>
      <c r="I30" s="145"/>
    </row>
    <row r="31" spans="1:15" ht="15" customHeight="1" x14ac:dyDescent="0.25">
      <c r="B31" t="s">
        <v>186</v>
      </c>
      <c r="C31" t="s">
        <v>186</v>
      </c>
      <c r="D31" t="s">
        <v>186</v>
      </c>
      <c r="E31" t="s">
        <v>353</v>
      </c>
      <c r="F31" t="s">
        <v>186</v>
      </c>
      <c r="G31">
        <v>0</v>
      </c>
    </row>
    <row r="32" spans="1:15" ht="15" customHeight="1" x14ac:dyDescent="0.25"/>
    <row r="33" spans="9:17" ht="15" customHeight="1" x14ac:dyDescent="0.25"/>
    <row r="34" spans="9:17" ht="15" customHeight="1" x14ac:dyDescent="0.25">
      <c r="I34" s="145"/>
      <c r="J34" s="145"/>
      <c r="K34" s="145"/>
      <c r="L34" s="145"/>
      <c r="M34" s="145"/>
      <c r="N34" s="145"/>
      <c r="O34" s="145"/>
      <c r="P34" s="145"/>
      <c r="Q34" s="145"/>
    </row>
    <row r="35" spans="9:17" ht="15" customHeight="1" x14ac:dyDescent="0.25"/>
    <row r="36" spans="9:17" ht="15" customHeight="1" x14ac:dyDescent="0.25"/>
  </sheetData>
  <mergeCells count="9">
    <mergeCell ref="O9:V9"/>
    <mergeCell ref="O10:V10"/>
    <mergeCell ref="O11:V11"/>
    <mergeCell ref="O3:V3"/>
    <mergeCell ref="O4:V4"/>
    <mergeCell ref="O5:V5"/>
    <mergeCell ref="O6:V6"/>
    <mergeCell ref="O7:V7"/>
    <mergeCell ref="O8:V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view="pageLayout" topLeftCell="A7" zoomScaleNormal="100" workbookViewId="0">
      <selection activeCell="A39" sqref="A39"/>
    </sheetView>
  </sheetViews>
  <sheetFormatPr defaultRowHeight="15" x14ac:dyDescent="0.25"/>
  <cols>
    <col min="1" max="2" width="9.140625" style="2"/>
    <col min="3" max="4" width="9.140625" style="2" customWidth="1"/>
    <col min="5" max="5" width="9.140625" style="2"/>
    <col min="6" max="6" width="9.140625" style="2" customWidth="1"/>
    <col min="7" max="7" width="9.140625" style="2"/>
    <col min="8" max="8" width="9.5703125" style="2" customWidth="1"/>
    <col min="9" max="9" width="14.140625" style="2" customWidth="1"/>
    <col min="10" max="16384" width="9.140625" style="2"/>
  </cols>
  <sheetData>
    <row r="1" spans="1:9" x14ac:dyDescent="0.25">
      <c r="G1" s="2" t="s">
        <v>612</v>
      </c>
    </row>
    <row r="2" spans="1:9" x14ac:dyDescent="0.25">
      <c r="G2" s="2" t="s">
        <v>613</v>
      </c>
    </row>
    <row r="3" spans="1:9" x14ac:dyDescent="0.25">
      <c r="G3" s="2" t="s">
        <v>614</v>
      </c>
    </row>
    <row r="4" spans="1:9" x14ac:dyDescent="0.25">
      <c r="G4" s="2" t="s">
        <v>615</v>
      </c>
    </row>
    <row r="5" spans="1:9" x14ac:dyDescent="0.25">
      <c r="G5" s="2" t="s">
        <v>616</v>
      </c>
    </row>
    <row r="7" spans="1:9" x14ac:dyDescent="0.25">
      <c r="C7" s="249" t="s">
        <v>617</v>
      </c>
      <c r="D7" s="249"/>
      <c r="E7" s="249"/>
      <c r="F7" s="249"/>
      <c r="G7" s="249"/>
    </row>
    <row r="8" spans="1:9" x14ac:dyDescent="0.25">
      <c r="C8" s="248" t="s">
        <v>618</v>
      </c>
      <c r="D8" s="248"/>
      <c r="E8" s="248"/>
      <c r="F8" s="248"/>
      <c r="G8" s="248"/>
    </row>
    <row r="9" spans="1:9" ht="15" customHeight="1" x14ac:dyDescent="0.25">
      <c r="B9" s="250" t="s">
        <v>619</v>
      </c>
      <c r="C9" s="250"/>
      <c r="D9" s="250"/>
      <c r="E9" s="250"/>
      <c r="F9" s="250"/>
      <c r="G9" s="250"/>
      <c r="H9" s="250"/>
    </row>
    <row r="10" spans="1:9" ht="15.75" x14ac:dyDescent="0.25">
      <c r="C10" s="251" t="s">
        <v>620</v>
      </c>
      <c r="D10" s="251"/>
      <c r="E10" s="251"/>
      <c r="F10" s="251"/>
      <c r="G10" s="251"/>
    </row>
    <row r="12" spans="1:9" ht="15.75" x14ac:dyDescent="0.25">
      <c r="A12" s="252" t="s">
        <v>637</v>
      </c>
      <c r="B12" s="252"/>
      <c r="C12" s="252"/>
      <c r="D12" s="252"/>
      <c r="E12" s="252"/>
      <c r="F12" s="252"/>
      <c r="G12" s="252"/>
      <c r="H12" s="252"/>
      <c r="I12" s="252"/>
    </row>
    <row r="13" spans="1:9" x14ac:dyDescent="0.25">
      <c r="C13" s="247" t="s">
        <v>621</v>
      </c>
      <c r="D13" s="247"/>
      <c r="E13" s="247"/>
      <c r="F13" s="247"/>
      <c r="G13" s="247"/>
      <c r="H13" s="247"/>
    </row>
    <row r="14" spans="1:9" ht="15.75" x14ac:dyDescent="0.25">
      <c r="A14" s="242" t="s">
        <v>624</v>
      </c>
      <c r="B14" s="242"/>
      <c r="C14" s="242"/>
      <c r="D14" s="242"/>
      <c r="E14" s="242"/>
      <c r="F14" s="242"/>
      <c r="G14" s="242"/>
      <c r="H14" s="242"/>
      <c r="I14" s="242"/>
    </row>
    <row r="15" spans="1:9" x14ac:dyDescent="0.25">
      <c r="A15" s="243" t="str">
        <f>ЗАПОЛНИТЬ!B19&amp;"                                                                                                             "</f>
        <v xml:space="preserve">{ФИО собственника}                                                                                                             </v>
      </c>
      <c r="B15" s="243"/>
      <c r="C15" s="243"/>
      <c r="D15" s="243"/>
      <c r="E15" s="243"/>
      <c r="F15" s="243"/>
      <c r="G15" s="243"/>
      <c r="H15" s="243"/>
      <c r="I15" s="243"/>
    </row>
    <row r="17" spans="1:9" ht="15.75" x14ac:dyDescent="0.25">
      <c r="A17" s="242" t="s">
        <v>623</v>
      </c>
      <c r="B17" s="242"/>
      <c r="C17" s="242"/>
      <c r="D17" s="242"/>
      <c r="E17" s="242"/>
      <c r="F17" s="242"/>
      <c r="G17" s="242"/>
      <c r="H17" s="242"/>
      <c r="I17" s="242"/>
    </row>
    <row r="18" spans="1:9" ht="15.75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ht="15.75" x14ac:dyDescent="0.25">
      <c r="A19" s="244" t="s">
        <v>622</v>
      </c>
      <c r="B19" s="244"/>
      <c r="C19" s="244"/>
      <c r="D19" s="244"/>
      <c r="E19" s="244"/>
      <c r="F19" s="244"/>
      <c r="G19" s="244"/>
      <c r="H19" s="244"/>
      <c r="I19" s="244"/>
    </row>
    <row r="20" spans="1:9" ht="15.75" x14ac:dyDescent="0.25">
      <c r="A20" s="245" t="s">
        <v>638</v>
      </c>
      <c r="B20" s="245"/>
      <c r="C20" s="245"/>
      <c r="D20" s="245"/>
      <c r="E20" s="245"/>
      <c r="F20" s="245"/>
      <c r="G20" s="245"/>
      <c r="H20" s="245"/>
      <c r="I20" s="245"/>
    </row>
    <row r="22" spans="1:9" ht="15.75" x14ac:dyDescent="0.25">
      <c r="A22" s="246" t="s">
        <v>625</v>
      </c>
      <c r="B22" s="246"/>
      <c r="C22" s="246"/>
      <c r="D22" s="246"/>
      <c r="E22" s="246"/>
      <c r="F22" s="246"/>
      <c r="G22" s="246"/>
      <c r="H22" s="246"/>
      <c r="I22" s="246"/>
    </row>
    <row r="24" spans="1:9" x14ac:dyDescent="0.25">
      <c r="A24" s="239" t="s">
        <v>183</v>
      </c>
      <c r="B24" s="239"/>
      <c r="C24" s="239"/>
      <c r="D24" s="239"/>
      <c r="E24" s="239" t="str">
        <f>ЗАПОЛНИТЬ!B6</f>
        <v>{Марка, модель}</v>
      </c>
      <c r="F24" s="239"/>
      <c r="G24" s="239"/>
      <c r="H24" s="239"/>
    </row>
    <row r="25" spans="1:9" x14ac:dyDescent="0.25">
      <c r="A25" s="239" t="s">
        <v>626</v>
      </c>
      <c r="B25" s="239"/>
      <c r="C25" s="239"/>
      <c r="D25" s="239"/>
      <c r="E25" s="239" t="str">
        <f>ЗАПОЛНИТЬ!B7&amp;"/"&amp;ЗАПОЛНИТЬ!B8</f>
        <v>N1/B</v>
      </c>
      <c r="F25" s="239"/>
      <c r="G25" s="239"/>
      <c r="H25" s="239"/>
    </row>
    <row r="26" spans="1:9" x14ac:dyDescent="0.25">
      <c r="A26" s="239" t="s">
        <v>627</v>
      </c>
      <c r="B26" s="239"/>
      <c r="C26" s="239"/>
      <c r="D26" s="239"/>
      <c r="E26" s="239" t="str">
        <f>ЗАПОЛНИТЬ!B4</f>
        <v>{Гос номер}</v>
      </c>
      <c r="F26" s="239"/>
      <c r="G26" s="239"/>
      <c r="H26" s="239"/>
    </row>
    <row r="27" spans="1:9" x14ac:dyDescent="0.25">
      <c r="A27" s="239" t="s">
        <v>157</v>
      </c>
      <c r="B27" s="239"/>
      <c r="C27" s="239"/>
      <c r="D27" s="239"/>
      <c r="E27" s="239" t="str">
        <f>ЗАПОЛНИТЬ!B9</f>
        <v>{Год выпуска}</v>
      </c>
      <c r="F27" s="239"/>
      <c r="G27" s="239"/>
      <c r="H27" s="239"/>
    </row>
    <row r="28" spans="1:9" x14ac:dyDescent="0.25">
      <c r="A28" s="239" t="s">
        <v>395</v>
      </c>
      <c r="B28" s="239"/>
      <c r="C28" s="239"/>
      <c r="D28" s="239"/>
      <c r="E28" s="239" t="str">
        <f>ЗАПОЛНИТЬ!B5</f>
        <v>{VIN}</v>
      </c>
      <c r="F28" s="239"/>
      <c r="G28" s="239"/>
      <c r="H28" s="239"/>
    </row>
    <row r="29" spans="1:9" x14ac:dyDescent="0.25">
      <c r="A29" s="239" t="s">
        <v>628</v>
      </c>
      <c r="B29" s="239"/>
      <c r="C29" s="239"/>
      <c r="D29" s="239"/>
      <c r="E29" s="240" t="str">
        <f>ЗАПОЛНИТЬ!B11</f>
        <v>{Кузов}</v>
      </c>
      <c r="F29" s="239"/>
      <c r="G29" s="239"/>
      <c r="H29" s="239"/>
    </row>
    <row r="30" spans="1:9" x14ac:dyDescent="0.25">
      <c r="A30" s="239" t="s">
        <v>73</v>
      </c>
      <c r="B30" s="239"/>
      <c r="C30" s="239"/>
      <c r="D30" s="239"/>
      <c r="E30" s="240" t="str">
        <f>ЗАПОЛНИТЬ!B10</f>
        <v>{Шасси}</v>
      </c>
      <c r="F30" s="239"/>
      <c r="G30" s="239"/>
      <c r="H30" s="239"/>
    </row>
    <row r="31" spans="1:9" x14ac:dyDescent="0.25">
      <c r="A31" s="239" t="s">
        <v>194</v>
      </c>
      <c r="B31" s="239"/>
      <c r="C31" s="239"/>
      <c r="D31" s="239"/>
      <c r="E31" s="241" t="str">
        <f>ЗАПОЛНИТЬ!B24</f>
        <v>{Модель двигателя}</v>
      </c>
      <c r="F31" s="239"/>
      <c r="G31" s="239"/>
      <c r="H31" s="239"/>
    </row>
    <row r="32" spans="1:9" x14ac:dyDescent="0.25">
      <c r="A32" s="239" t="s">
        <v>629</v>
      </c>
      <c r="B32" s="239"/>
      <c r="C32" s="239"/>
      <c r="D32" s="239"/>
      <c r="E32" s="239" t="str">
        <f>ЗАПОЛНИТЬ!B13</f>
        <v>{Мощность двигателя}</v>
      </c>
      <c r="F32" s="239"/>
      <c r="G32" s="239"/>
      <c r="H32" s="239"/>
    </row>
    <row r="33" spans="1:9" x14ac:dyDescent="0.25">
      <c r="A33" s="239" t="s">
        <v>630</v>
      </c>
      <c r="B33" s="239"/>
      <c r="C33" s="239"/>
      <c r="D33" s="239"/>
      <c r="E33" s="239" t="str">
        <f>ЗАПОЛНИТЬ!B17</f>
        <v>{максимальная масса}</v>
      </c>
      <c r="F33" s="239"/>
      <c r="G33" s="239"/>
      <c r="H33" s="239"/>
    </row>
    <row r="34" spans="1:9" x14ac:dyDescent="0.25">
      <c r="A34" s="239" t="s">
        <v>69</v>
      </c>
      <c r="B34" s="239"/>
      <c r="C34" s="239"/>
      <c r="D34" s="239"/>
      <c r="E34" s="239" t="str">
        <f>ЗАПОЛНИТЬ!B18</f>
        <v>{Масса без нагрузки}</v>
      </c>
      <c r="F34" s="239"/>
      <c r="G34" s="239"/>
      <c r="H34" s="239"/>
    </row>
    <row r="35" spans="1:9" x14ac:dyDescent="0.25">
      <c r="A35" s="239" t="s">
        <v>72</v>
      </c>
      <c r="B35" s="239"/>
      <c r="C35" s="239"/>
      <c r="D35" s="239"/>
      <c r="E35" s="239" t="str">
        <f>ЗАПОЛНИТЬ!B16</f>
        <v>{ПТС номер}</v>
      </c>
      <c r="F35" s="239"/>
      <c r="G35" s="239"/>
      <c r="H35" s="239"/>
    </row>
    <row r="36" spans="1:9" x14ac:dyDescent="0.25">
      <c r="A36" s="239" t="s">
        <v>631</v>
      </c>
      <c r="B36" s="239"/>
      <c r="C36" s="239"/>
      <c r="D36" s="239"/>
      <c r="E36" s="239" t="str">
        <f>ЗАПОЛНИТЬ!B21</f>
        <v>{СОР номер}</v>
      </c>
      <c r="F36" s="239"/>
      <c r="G36" s="239"/>
      <c r="H36" s="239"/>
    </row>
    <row r="37" spans="1:9" ht="45" customHeight="1" x14ac:dyDescent="0.25">
      <c r="A37" s="236" t="s">
        <v>633</v>
      </c>
      <c r="B37" s="236"/>
      <c r="C37" s="236"/>
      <c r="D37" s="236"/>
      <c r="E37" s="236"/>
      <c r="F37" s="236"/>
      <c r="G37" s="236"/>
      <c r="H37" s="236"/>
      <c r="I37" s="236"/>
    </row>
    <row r="38" spans="1:9" ht="15.75" x14ac:dyDescent="0.25">
      <c r="A38" s="220" t="str">
        <f>"1.Демонтирование двигателя"&amp;" "&amp;ЗАПОЛНИТЬ!B24</f>
        <v>1.Демонтирование двигателя {Модель двигателя}</v>
      </c>
      <c r="D38" s="221"/>
    </row>
    <row r="39" spans="1:9" ht="15.75" x14ac:dyDescent="0.25">
      <c r="A39" s="220" t="str">
        <f>"2.Подготовка места для установки двигателя"&amp;" "&amp;ЗАПОЛНИТЬ!D1</f>
        <v>2.Подготовка места для установки двигателя ЗМЗ 409052</v>
      </c>
      <c r="F39" s="224"/>
    </row>
    <row r="40" spans="1:9" ht="15.75" x14ac:dyDescent="0.25">
      <c r="A40" s="220" t="str">
        <f>"3.Установка и закреплен двигателя"&amp;" "&amp;ЗАПОЛНИТЬ!D1&amp;" №"&amp;ЗАПОЛНИТЬ!D2</f>
        <v>3.Установка и закреплен двигателя ЗМЗ 409052 №J30000000</v>
      </c>
    </row>
    <row r="41" spans="1:9" ht="14.25" customHeight="1" x14ac:dyDescent="0.25">
      <c r="A41" s="237" t="s">
        <v>636</v>
      </c>
      <c r="B41" s="237"/>
      <c r="C41" s="237"/>
      <c r="D41" s="237"/>
      <c r="E41" s="237"/>
      <c r="F41" s="237"/>
      <c r="G41" s="237"/>
      <c r="H41" s="237"/>
      <c r="I41" s="237"/>
    </row>
    <row r="42" spans="1:9" ht="31.5" customHeight="1" x14ac:dyDescent="0.25">
      <c r="A42" s="238" t="str">
        <f>"5. Подключение системы управления двигателем с блоком управления двигателем"&amp;" "&amp;IF(ЗАПОЛНИТЬ!D1="ЗМЗ 409052",'Скрытая инф.-3'!B3,IF(ЗАПОЛНИТЬ!D1="ЗМЗ 405240",'Скрытая инф.-3'!C3,"нет значений"))</f>
        <v>5. Подключение системы управления двигателем с блоком управления двигателем 236021-3763015-00</v>
      </c>
      <c r="B42" s="238"/>
      <c r="C42" s="238"/>
      <c r="D42" s="238"/>
      <c r="E42" s="238"/>
      <c r="F42" s="238"/>
      <c r="G42" s="238"/>
      <c r="H42" s="238"/>
      <c r="I42" s="238"/>
    </row>
    <row r="43" spans="1:9" ht="45" customHeight="1" x14ac:dyDescent="0.25">
      <c r="A43" s="238" t="str">
        <f>"6. Установлека и подсоединение элементов системы питания двигателя топливом, системы охлаждения, привода сцепления элементы выпусконой системы с нейстрализатором"&amp;" "&amp;IF(ЗАПОЛНИТЬ!$D$1="ЗМЗ 409052",'Скрытая инф.-3'!$B$4,IF(ЗАПОЛНИТЬ!D1="ЗМЗ 405240",'Скрытая инф.-3'!$C$4,"нет значений"))</f>
        <v>6. Установлека и подсоединение элементов системы питания двигателя топливом, системы охлаждения, привода сцепления элементы выпусконой системы с нейстрализатором ЭМ.063.1206010-51</v>
      </c>
      <c r="B43" s="238"/>
      <c r="C43" s="238"/>
      <c r="D43" s="238"/>
      <c r="E43" s="238"/>
      <c r="F43" s="238"/>
      <c r="G43" s="238"/>
      <c r="H43" s="238"/>
      <c r="I43" s="238"/>
    </row>
    <row r="44" spans="1:9" x14ac:dyDescent="0.25">
      <c r="A44" s="51" t="str">
        <f>IF(ЗАПОЛНИТЬ!D3="установка ГБО","7. Установка ГБО","")</f>
        <v/>
      </c>
    </row>
    <row r="45" spans="1:9" ht="15.75" x14ac:dyDescent="0.25">
      <c r="A45" s="1" t="s">
        <v>639</v>
      </c>
    </row>
    <row r="46" spans="1:9" ht="15.75" x14ac:dyDescent="0.25">
      <c r="A46" s="225" t="s">
        <v>640</v>
      </c>
      <c r="F46" s="225" t="s">
        <v>641</v>
      </c>
    </row>
    <row r="47" spans="1:9" ht="15.75" x14ac:dyDescent="0.25">
      <c r="A47" s="225" t="s">
        <v>642</v>
      </c>
      <c r="F47" s="225" t="s">
        <v>643</v>
      </c>
    </row>
    <row r="49" spans="1:9" ht="15.75" x14ac:dyDescent="0.25">
      <c r="A49" s="226" t="s">
        <v>644</v>
      </c>
    </row>
    <row r="50" spans="1:9" x14ac:dyDescent="0.25">
      <c r="C50" s="227" t="s">
        <v>645</v>
      </c>
    </row>
    <row r="55" spans="1:9" x14ac:dyDescent="0.25">
      <c r="I55" s="2" t="s">
        <v>667</v>
      </c>
    </row>
  </sheetData>
  <mergeCells count="42">
    <mergeCell ref="C13:H13"/>
    <mergeCell ref="C8:G8"/>
    <mergeCell ref="C7:G7"/>
    <mergeCell ref="B9:H9"/>
    <mergeCell ref="C10:G10"/>
    <mergeCell ref="A12:I12"/>
    <mergeCell ref="A25:D25"/>
    <mergeCell ref="E25:H25"/>
    <mergeCell ref="A14:I14"/>
    <mergeCell ref="A15:I15"/>
    <mergeCell ref="A17:I17"/>
    <mergeCell ref="A19:I19"/>
    <mergeCell ref="A20:I20"/>
    <mergeCell ref="A22:I22"/>
    <mergeCell ref="A24:D24"/>
    <mergeCell ref="E24:H24"/>
    <mergeCell ref="A26:D26"/>
    <mergeCell ref="E26:H26"/>
    <mergeCell ref="A27:D27"/>
    <mergeCell ref="E27:H27"/>
    <mergeCell ref="A28:D28"/>
    <mergeCell ref="E28:H28"/>
    <mergeCell ref="A29:D29"/>
    <mergeCell ref="E29:H29"/>
    <mergeCell ref="A30:D30"/>
    <mergeCell ref="E30:H30"/>
    <mergeCell ref="A31:D31"/>
    <mergeCell ref="E31:H31"/>
    <mergeCell ref="A32:D32"/>
    <mergeCell ref="E32:H32"/>
    <mergeCell ref="A33:D33"/>
    <mergeCell ref="E33:H33"/>
    <mergeCell ref="A34:D34"/>
    <mergeCell ref="E34:H34"/>
    <mergeCell ref="A37:I37"/>
    <mergeCell ref="A41:I41"/>
    <mergeCell ref="A42:I42"/>
    <mergeCell ref="A43:I43"/>
    <mergeCell ref="A35:D35"/>
    <mergeCell ref="E35:H35"/>
    <mergeCell ref="A36:D36"/>
    <mergeCell ref="E36:H36"/>
  </mergeCells>
  <pageMargins left="0.38541666666666669" right="0.9895833333333333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view="pageLayout" zoomScaleNormal="100" workbookViewId="0">
      <selection activeCell="E14" sqref="E14"/>
    </sheetView>
  </sheetViews>
  <sheetFormatPr defaultRowHeight="15" x14ac:dyDescent="0.25"/>
  <cols>
    <col min="4" max="4" width="12" bestFit="1" customWidth="1"/>
  </cols>
  <sheetData>
    <row r="1" spans="1:10" ht="18.75" x14ac:dyDescent="0.3">
      <c r="A1" s="77" t="s">
        <v>213</v>
      </c>
      <c r="B1" s="78"/>
      <c r="C1" s="78"/>
      <c r="D1" s="78"/>
      <c r="E1" s="78"/>
      <c r="F1" s="78"/>
      <c r="G1" s="78"/>
      <c r="H1" s="78"/>
      <c r="I1" s="78"/>
      <c r="J1" s="79"/>
    </row>
    <row r="2" spans="1:10" ht="15.75" x14ac:dyDescent="0.25">
      <c r="A2" s="228" t="s">
        <v>646</v>
      </c>
      <c r="B2" s="81"/>
      <c r="C2" s="81"/>
      <c r="D2" s="81"/>
      <c r="E2" s="81"/>
      <c r="F2" s="81"/>
      <c r="G2" s="81"/>
      <c r="H2" s="81"/>
      <c r="I2" s="81"/>
      <c r="J2" s="82"/>
    </row>
    <row r="3" spans="1:10" x14ac:dyDescent="0.25">
      <c r="A3" s="83" t="s">
        <v>214</v>
      </c>
      <c r="B3" s="84"/>
      <c r="C3" s="84"/>
      <c r="D3" s="84"/>
      <c r="E3" s="84"/>
      <c r="F3" s="84"/>
      <c r="G3" s="84"/>
      <c r="H3" s="84"/>
      <c r="I3" s="84"/>
      <c r="J3" s="85"/>
    </row>
    <row r="4" spans="1:10" ht="15.75" x14ac:dyDescent="0.25">
      <c r="A4" s="229" t="s">
        <v>647</v>
      </c>
      <c r="B4" s="86"/>
      <c r="C4" s="87"/>
      <c r="D4" s="87"/>
      <c r="E4" s="87"/>
      <c r="F4" s="87"/>
      <c r="G4" s="87"/>
      <c r="H4" s="87"/>
      <c r="I4" s="87"/>
      <c r="J4" s="88"/>
    </row>
    <row r="5" spans="1:10" x14ac:dyDescent="0.25">
      <c r="A5" s="83" t="s">
        <v>215</v>
      </c>
      <c r="B5" s="80"/>
      <c r="C5" s="80"/>
      <c r="D5" s="80"/>
      <c r="E5" s="80"/>
      <c r="F5" s="80"/>
      <c r="G5" s="80"/>
      <c r="H5" s="80"/>
      <c r="I5" s="80"/>
      <c r="J5" s="89"/>
    </row>
    <row r="6" spans="1:10" ht="15.75" x14ac:dyDescent="0.25">
      <c r="A6" s="230" t="s">
        <v>648</v>
      </c>
      <c r="B6" s="90"/>
      <c r="C6" s="80"/>
      <c r="D6" s="80"/>
      <c r="E6" s="80"/>
      <c r="F6" s="80"/>
      <c r="G6" s="80"/>
      <c r="H6" s="80"/>
      <c r="I6" s="80"/>
      <c r="J6" s="89"/>
    </row>
    <row r="7" spans="1:10" ht="15.75" x14ac:dyDescent="0.25">
      <c r="A7" s="230" t="s">
        <v>649</v>
      </c>
      <c r="B7" s="80"/>
      <c r="C7" s="80"/>
      <c r="D7" s="91" t="str">
        <f>"Замена двигателя на"&amp;" "&amp;ЗАПОЛНИТЬ!D1&amp;","</f>
        <v>Замена двигателя на ЗМЗ 409052,</v>
      </c>
      <c r="E7" s="81"/>
      <c r="F7" s="81"/>
      <c r="G7" s="81"/>
      <c r="H7" s="81"/>
      <c r="I7" s="81"/>
      <c r="J7" s="82"/>
    </row>
    <row r="8" spans="1:10" x14ac:dyDescent="0.25">
      <c r="A8" s="92" t="str">
        <f>"блок управления"&amp;" "&amp;IF(ЗАПОЛНИТЬ!D1="ЗМЗ 409052",'Скрытая инф.-3'!B3,IF(ЗАПОЛНИТЬ!D1="ЗМЗ 405240",'Скрытая инф.-3'!C3,"нет значений"))&amp;", "&amp;"нейтрализатор"&amp;" "&amp;IF(ЗАПОЛНИТЬ!$D$1="ЗМЗ 409052",'Скрытая инф.-3'!$B$4,IF(ЗАПОЛНИТЬ!D1="ЗМЗ 405240",'Скрытая инф.-3'!$C$4,"нет значений"))&amp;IF(ЗАПОЛНИТЬ!D3='Скрытая инф.-3'!I1,", "&amp;'Скрытая инф.-3'!I1," ")</f>
        <v xml:space="preserve">блок управления 236021-3763015-00, нейтрализатор ЭМ.063.1206010-51 </v>
      </c>
      <c r="B8" s="93"/>
      <c r="C8" s="93"/>
      <c r="D8" s="93"/>
      <c r="E8" s="93"/>
      <c r="F8" s="93"/>
      <c r="G8" s="93"/>
      <c r="H8" s="93"/>
      <c r="I8" s="93"/>
      <c r="J8" s="94"/>
    </row>
    <row r="9" spans="1:10" x14ac:dyDescent="0.25">
      <c r="A9" s="92"/>
      <c r="B9" s="81"/>
      <c r="C9" s="81"/>
      <c r="D9" s="81"/>
      <c r="E9" s="81"/>
      <c r="F9" s="81"/>
      <c r="G9" s="81"/>
      <c r="H9" s="81"/>
      <c r="I9" s="81"/>
      <c r="J9" s="82"/>
    </row>
    <row r="10" spans="1:10" x14ac:dyDescent="0.25">
      <c r="A10" s="95"/>
      <c r="B10" s="95"/>
      <c r="C10" s="95"/>
      <c r="D10" s="95"/>
      <c r="E10" s="95"/>
      <c r="F10" s="95"/>
      <c r="G10" s="95"/>
      <c r="H10" s="95"/>
      <c r="I10" s="95"/>
      <c r="J10" s="95"/>
    </row>
    <row r="11" spans="1:10" x14ac:dyDescent="0.25">
      <c r="A11" s="96" t="s">
        <v>216</v>
      </c>
      <c r="B11" s="78"/>
      <c r="C11" s="78"/>
      <c r="D11" s="79"/>
      <c r="E11" s="97" t="s">
        <v>217</v>
      </c>
      <c r="F11" s="78"/>
      <c r="G11" s="79"/>
      <c r="H11" s="97" t="s">
        <v>218</v>
      </c>
      <c r="I11" s="78"/>
      <c r="J11" s="79"/>
    </row>
    <row r="12" spans="1:10" x14ac:dyDescent="0.25">
      <c r="A12" s="98" t="s">
        <v>219</v>
      </c>
      <c r="B12" s="80"/>
      <c r="C12" s="80"/>
      <c r="D12" s="89"/>
      <c r="E12" s="83" t="s">
        <v>220</v>
      </c>
      <c r="F12" s="80"/>
      <c r="G12" s="89"/>
      <c r="H12" s="83" t="s">
        <v>221</v>
      </c>
      <c r="I12" s="80"/>
      <c r="J12" s="89"/>
    </row>
    <row r="13" spans="1:10" x14ac:dyDescent="0.25">
      <c r="A13" s="99" t="s">
        <v>222</v>
      </c>
      <c r="B13" s="100"/>
      <c r="C13" s="100"/>
      <c r="D13" s="101"/>
      <c r="E13" s="231" t="str">
        <f>ЗАПОЛНИТЬ!B6</f>
        <v>{Марка, модель}</v>
      </c>
      <c r="F13" s="100"/>
      <c r="G13" s="101"/>
      <c r="H13" s="99" t="s">
        <v>223</v>
      </c>
      <c r="I13" s="100"/>
      <c r="J13" s="101"/>
    </row>
    <row r="14" spans="1:10" x14ac:dyDescent="0.25">
      <c r="A14" s="99" t="s">
        <v>224</v>
      </c>
      <c r="B14" s="100"/>
      <c r="C14" s="100"/>
      <c r="D14" s="101"/>
      <c r="E14" s="99" t="str">
        <f>ЗАПОЛНИТЬ!B7&amp;"/"&amp;ЗАПОЛНИТЬ!B8</f>
        <v>N1/B</v>
      </c>
      <c r="F14" s="102"/>
      <c r="G14" s="101"/>
      <c r="H14" s="99" t="s">
        <v>223</v>
      </c>
      <c r="I14" s="100"/>
      <c r="J14" s="101"/>
    </row>
    <row r="15" spans="1:10" x14ac:dyDescent="0.25">
      <c r="A15" s="99" t="s">
        <v>225</v>
      </c>
      <c r="B15" s="100"/>
      <c r="C15" s="100"/>
      <c r="D15" s="101"/>
      <c r="E15" s="99" t="str">
        <f>ЗАПОЛНИТЬ!B12</f>
        <v>{Цвет}</v>
      </c>
      <c r="F15" s="100"/>
      <c r="G15" s="101"/>
      <c r="H15" s="99" t="s">
        <v>223</v>
      </c>
      <c r="I15" s="100"/>
      <c r="J15" s="101"/>
    </row>
    <row r="16" spans="1:10" x14ac:dyDescent="0.25">
      <c r="A16" s="99" t="s">
        <v>226</v>
      </c>
      <c r="B16" s="100"/>
      <c r="C16" s="100"/>
      <c r="D16" s="101"/>
      <c r="E16" s="99" t="str">
        <f>ЗАПОЛНИТЬ!B4</f>
        <v>{Гос номер}</v>
      </c>
      <c r="F16" s="100"/>
      <c r="G16" s="101"/>
      <c r="H16" s="99" t="s">
        <v>223</v>
      </c>
      <c r="I16" s="100"/>
      <c r="J16" s="101"/>
    </row>
    <row r="17" spans="1:10" x14ac:dyDescent="0.25">
      <c r="A17" s="99" t="s">
        <v>227</v>
      </c>
      <c r="B17" s="100"/>
      <c r="C17" s="100"/>
      <c r="D17" s="101"/>
      <c r="E17" s="99" t="str">
        <f>ЗАПОЛНИТЬ!B5</f>
        <v>{VIN}</v>
      </c>
      <c r="F17" s="100"/>
      <c r="G17" s="101"/>
      <c r="H17" s="99" t="s">
        <v>223</v>
      </c>
      <c r="I17" s="100"/>
      <c r="J17" s="101"/>
    </row>
    <row r="18" spans="1:10" x14ac:dyDescent="0.25">
      <c r="A18" s="99" t="s">
        <v>228</v>
      </c>
      <c r="B18" s="100"/>
      <c r="C18" s="100"/>
      <c r="D18" s="101"/>
      <c r="E18" s="151" t="str">
        <f>ЗАПОЛНИТЬ!B11</f>
        <v>{Кузов}</v>
      </c>
      <c r="F18" s="100"/>
      <c r="G18" s="101"/>
      <c r="H18" s="99" t="s">
        <v>223</v>
      </c>
      <c r="I18" s="100"/>
      <c r="J18" s="101"/>
    </row>
    <row r="19" spans="1:10" x14ac:dyDescent="0.25">
      <c r="A19" s="99" t="s">
        <v>229</v>
      </c>
      <c r="B19" s="100"/>
      <c r="C19" s="100"/>
      <c r="D19" s="101"/>
      <c r="E19" s="151" t="str">
        <f>ЗАПОЛНИТЬ!B10</f>
        <v>{Шасси}</v>
      </c>
      <c r="F19" s="100"/>
      <c r="G19" s="101"/>
      <c r="H19" s="99" t="s">
        <v>223</v>
      </c>
      <c r="I19" s="100"/>
      <c r="J19" s="101"/>
    </row>
    <row r="20" spans="1:10" x14ac:dyDescent="0.25">
      <c r="A20" s="99" t="s">
        <v>230</v>
      </c>
      <c r="B20" s="100"/>
      <c r="C20" s="100"/>
      <c r="D20" s="101"/>
      <c r="E20" s="103" t="str">
        <f>ЗАПОЛНИТЬ!B24</f>
        <v>{Модель двигателя}</v>
      </c>
      <c r="F20" s="100"/>
      <c r="G20" s="101"/>
      <c r="H20" s="99" t="s">
        <v>223</v>
      </c>
      <c r="I20" s="100"/>
      <c r="J20" s="101"/>
    </row>
    <row r="21" spans="1:10" x14ac:dyDescent="0.25">
      <c r="A21" s="97" t="s">
        <v>231</v>
      </c>
      <c r="B21" s="78"/>
      <c r="C21" s="78"/>
      <c r="D21" s="78"/>
      <c r="E21" s="78"/>
      <c r="F21" s="78"/>
      <c r="G21" s="78"/>
      <c r="H21" s="78"/>
      <c r="I21" s="78"/>
      <c r="J21" s="79"/>
    </row>
    <row r="22" spans="1:10" x14ac:dyDescent="0.25">
      <c r="A22" s="83"/>
      <c r="B22" s="81"/>
      <c r="C22" s="81"/>
      <c r="D22" s="81"/>
      <c r="E22" s="81"/>
      <c r="F22" s="81"/>
      <c r="G22" s="81"/>
      <c r="H22" s="81"/>
      <c r="I22" s="81"/>
      <c r="J22" s="89"/>
    </row>
    <row r="23" spans="1:10" x14ac:dyDescent="0.25">
      <c r="A23" s="104" t="s">
        <v>232</v>
      </c>
      <c r="B23" s="81"/>
      <c r="C23" s="81"/>
      <c r="D23" s="81"/>
      <c r="E23" s="81"/>
      <c r="F23" s="81"/>
      <c r="G23" s="81"/>
      <c r="H23" s="81"/>
      <c r="I23" s="81"/>
      <c r="J23" s="82"/>
    </row>
    <row r="25" spans="1:10" x14ac:dyDescent="0.25">
      <c r="A25" s="96" t="s">
        <v>233</v>
      </c>
      <c r="B25" s="78"/>
      <c r="C25" s="78"/>
      <c r="D25" s="78"/>
      <c r="E25" s="78"/>
      <c r="F25" s="78"/>
      <c r="G25" s="78"/>
      <c r="H25" s="78"/>
      <c r="I25" s="78"/>
      <c r="J25" s="79"/>
    </row>
    <row r="26" spans="1:10" ht="15.75" x14ac:dyDescent="0.25">
      <c r="A26" s="105"/>
      <c r="B26" s="81"/>
      <c r="C26" s="86" t="str">
        <f>ЗАПОЛНИТЬ!B19</f>
        <v>{ФИО собственника}</v>
      </c>
      <c r="D26" s="81"/>
      <c r="E26" s="81"/>
      <c r="F26" s="81"/>
      <c r="G26" s="81"/>
      <c r="H26" s="81"/>
      <c r="I26" s="81"/>
      <c r="J26" s="106"/>
    </row>
    <row r="27" spans="1:10" x14ac:dyDescent="0.25">
      <c r="A27" s="83"/>
      <c r="B27" s="107" t="s">
        <v>234</v>
      </c>
      <c r="C27" s="80"/>
      <c r="D27" s="80"/>
      <c r="E27" s="80"/>
      <c r="F27" s="80"/>
      <c r="G27" s="80"/>
      <c r="H27" s="80"/>
      <c r="I27" s="80"/>
      <c r="J27" s="89"/>
    </row>
    <row r="28" spans="1:10" x14ac:dyDescent="0.25">
      <c r="A28" s="83" t="s">
        <v>235</v>
      </c>
      <c r="B28" s="80"/>
      <c r="C28" s="80"/>
      <c r="D28" s="80"/>
      <c r="E28" s="80"/>
      <c r="F28" s="80"/>
      <c r="G28" s="80"/>
      <c r="H28" s="108" t="str">
        <f>ЗАПОЛНИТЬ!B34</f>
        <v>{дата рождения}</v>
      </c>
      <c r="I28" s="81"/>
      <c r="J28" s="89"/>
    </row>
    <row r="29" spans="1:10" x14ac:dyDescent="0.25">
      <c r="A29" s="83" t="s">
        <v>236</v>
      </c>
      <c r="B29" s="80"/>
      <c r="C29" s="80"/>
      <c r="D29" s="80"/>
      <c r="E29" s="80" t="s">
        <v>237</v>
      </c>
      <c r="F29" s="81" t="str">
        <f>ЗАПОЛНИТЬ!B35</f>
        <v>{Серия паспорта}</v>
      </c>
      <c r="G29" s="81" t="str">
        <f>ЗАПОЛНИТЬ!B36</f>
        <v>{Номер паспорта}</v>
      </c>
      <c r="H29" s="81" t="s">
        <v>174</v>
      </c>
      <c r="I29" s="109" t="str">
        <f>ЗАПОЛНИТЬ!B37</f>
        <v>{Дата выдачи паспорта}</v>
      </c>
      <c r="J29" s="89"/>
    </row>
    <row r="30" spans="1:10" s="145" customFormat="1" x14ac:dyDescent="0.25">
      <c r="A30" s="83"/>
      <c r="B30" s="80"/>
      <c r="C30" s="80"/>
      <c r="D30" s="81" t="str">
        <f>ЗАПОЛНИТЬ!B38</f>
        <v>{Кем выдан паспорт}</v>
      </c>
      <c r="E30" s="81"/>
      <c r="F30" s="81"/>
      <c r="G30" s="81"/>
      <c r="H30" s="81"/>
      <c r="I30" s="109"/>
      <c r="J30" s="89"/>
    </row>
    <row r="31" spans="1:10" x14ac:dyDescent="0.25">
      <c r="A31" s="83" t="s">
        <v>238</v>
      </c>
      <c r="B31" s="80"/>
      <c r="C31" s="80"/>
      <c r="D31" s="80"/>
      <c r="E31" s="80"/>
      <c r="F31" s="100"/>
      <c r="G31" s="100"/>
      <c r="H31" s="100"/>
      <c r="I31" s="100"/>
      <c r="J31" s="89"/>
    </row>
    <row r="32" spans="1:10" x14ac:dyDescent="0.25">
      <c r="A32" s="83" t="s">
        <v>239</v>
      </c>
      <c r="B32" s="80"/>
      <c r="C32" s="80"/>
      <c r="D32" s="80"/>
      <c r="E32" s="80"/>
      <c r="F32" s="80"/>
      <c r="G32" s="80"/>
      <c r="H32" s="80"/>
      <c r="I32" s="80"/>
      <c r="J32" s="89"/>
    </row>
    <row r="33" spans="1:10" x14ac:dyDescent="0.25">
      <c r="A33" s="83"/>
      <c r="B33" s="81" t="str">
        <f>ЗАПОЛНИТЬ!B20</f>
        <v>{Регистрация}</v>
      </c>
      <c r="C33" s="81"/>
      <c r="D33" s="81"/>
      <c r="E33" s="81"/>
      <c r="F33" s="81"/>
      <c r="G33" s="81"/>
      <c r="H33" s="81"/>
      <c r="I33" s="81"/>
      <c r="J33" s="89"/>
    </row>
    <row r="34" spans="1:10" x14ac:dyDescent="0.25">
      <c r="A34" s="83" t="s">
        <v>240</v>
      </c>
      <c r="B34" s="80"/>
      <c r="C34" s="80"/>
      <c r="D34" s="80"/>
      <c r="E34" s="80"/>
      <c r="F34" s="80"/>
      <c r="G34" s="80"/>
      <c r="H34" s="80"/>
      <c r="I34" s="80"/>
      <c r="J34" s="89"/>
    </row>
    <row r="35" spans="1:10" x14ac:dyDescent="0.25">
      <c r="A35" s="104" t="s">
        <v>241</v>
      </c>
      <c r="B35" s="81"/>
      <c r="C35" s="81"/>
      <c r="D35" s="81"/>
      <c r="E35" s="81"/>
      <c r="F35" s="81"/>
      <c r="G35" s="81"/>
      <c r="H35" s="81"/>
      <c r="I35" s="81"/>
      <c r="J35" s="82"/>
    </row>
    <row r="37" spans="1:10" x14ac:dyDescent="0.25">
      <c r="A37" s="97" t="s">
        <v>242</v>
      </c>
      <c r="B37" s="78"/>
      <c r="C37" s="78"/>
      <c r="D37" s="78"/>
      <c r="E37" s="78"/>
      <c r="F37" s="78"/>
      <c r="G37" s="78"/>
      <c r="H37" s="78"/>
      <c r="I37" s="78"/>
      <c r="J37" s="79"/>
    </row>
    <row r="38" spans="1:10" ht="15.75" x14ac:dyDescent="0.25">
      <c r="A38" s="83"/>
      <c r="B38" s="86" t="s">
        <v>653</v>
      </c>
      <c r="C38" s="81"/>
      <c r="D38" s="81"/>
      <c r="E38" s="81"/>
      <c r="F38" s="81"/>
      <c r="G38" s="81"/>
      <c r="H38" s="81"/>
      <c r="I38" s="81"/>
      <c r="J38" s="89"/>
    </row>
    <row r="39" spans="1:10" x14ac:dyDescent="0.25">
      <c r="A39" s="83"/>
      <c r="B39" s="107" t="s">
        <v>243</v>
      </c>
      <c r="C39" s="80"/>
      <c r="D39" s="80"/>
      <c r="E39" s="80"/>
      <c r="F39" s="80"/>
      <c r="G39" s="80"/>
      <c r="H39" s="80"/>
      <c r="I39" s="80"/>
      <c r="J39" s="89"/>
    </row>
    <row r="40" spans="1:10" x14ac:dyDescent="0.25">
      <c r="A40" s="83" t="s">
        <v>244</v>
      </c>
      <c r="B40" s="80"/>
      <c r="C40" s="80"/>
      <c r="D40" s="80"/>
      <c r="E40" s="80" t="s">
        <v>237</v>
      </c>
      <c r="F40" s="232">
        <v>2217</v>
      </c>
      <c r="G40" s="81" t="s">
        <v>654</v>
      </c>
      <c r="H40" s="81" t="s">
        <v>174</v>
      </c>
      <c r="I40" s="108">
        <v>42860</v>
      </c>
      <c r="J40" s="89"/>
    </row>
    <row r="41" spans="1:10" x14ac:dyDescent="0.25">
      <c r="A41" s="83"/>
      <c r="B41" s="80"/>
      <c r="C41" s="80"/>
      <c r="D41" s="219" t="s">
        <v>655</v>
      </c>
      <c r="E41" s="80"/>
      <c r="F41" s="80"/>
      <c r="G41" s="80"/>
      <c r="H41" s="80"/>
      <c r="I41" s="80"/>
      <c r="J41" s="89"/>
    </row>
    <row r="42" spans="1:10" x14ac:dyDescent="0.25">
      <c r="A42" s="83" t="s">
        <v>245</v>
      </c>
      <c r="B42" s="80"/>
      <c r="C42" s="80"/>
      <c r="D42" s="219" t="s">
        <v>656</v>
      </c>
      <c r="E42" s="81"/>
      <c r="F42" s="81"/>
      <c r="G42" s="81"/>
      <c r="H42" s="81"/>
      <c r="I42" s="81"/>
      <c r="J42" s="89"/>
    </row>
    <row r="43" spans="1:10" x14ac:dyDescent="0.25">
      <c r="A43" s="110" t="s">
        <v>246</v>
      </c>
      <c r="B43" s="80"/>
      <c r="C43" s="80"/>
      <c r="D43" s="80"/>
      <c r="E43" s="80"/>
      <c r="F43" s="80"/>
      <c r="G43" s="80"/>
      <c r="H43" s="80"/>
      <c r="I43" s="80"/>
      <c r="J43" s="89"/>
    </row>
    <row r="44" spans="1:10" x14ac:dyDescent="0.25">
      <c r="A44" s="83"/>
      <c r="B44" s="81"/>
      <c r="C44" s="81"/>
      <c r="D44" s="81"/>
      <c r="E44" s="81"/>
      <c r="F44" s="81"/>
      <c r="G44" s="111" t="s">
        <v>247</v>
      </c>
      <c r="H44" s="81"/>
      <c r="I44" s="81"/>
      <c r="J44" s="89"/>
    </row>
    <row r="45" spans="1:10" x14ac:dyDescent="0.25">
      <c r="A45" s="104"/>
      <c r="B45" s="81"/>
      <c r="C45" s="81"/>
      <c r="D45" s="81"/>
      <c r="E45" s="81"/>
      <c r="F45" s="81"/>
      <c r="G45" s="81"/>
      <c r="H45" s="81"/>
      <c r="I45" s="81"/>
      <c r="J45" s="82"/>
    </row>
    <row r="46" spans="1:10" x14ac:dyDescent="0.25">
      <c r="A46" s="97"/>
      <c r="B46" s="78"/>
      <c r="C46" s="78"/>
      <c r="D46" s="78"/>
      <c r="E46" s="78"/>
      <c r="F46" s="78"/>
      <c r="G46" s="78"/>
      <c r="H46" s="78"/>
      <c r="I46" s="78"/>
      <c r="J46" s="79"/>
    </row>
    <row r="47" spans="1:10" x14ac:dyDescent="0.25">
      <c r="A47" s="104"/>
      <c r="B47" s="100" t="s">
        <v>248</v>
      </c>
      <c r="C47" s="100"/>
      <c r="D47" s="100"/>
      <c r="E47" s="100"/>
      <c r="F47" s="100"/>
      <c r="G47" s="100"/>
      <c r="H47" s="100"/>
      <c r="I47" s="100"/>
      <c r="J47" s="82"/>
    </row>
    <row r="48" spans="1:10" s="145" customForma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</row>
    <row r="49" spans="1:10" s="145" customForma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</row>
    <row r="50" spans="1:10" ht="11.25" customHeight="1" x14ac:dyDescent="0.25"/>
    <row r="51" spans="1:10" x14ac:dyDescent="0.25">
      <c r="A51" s="96" t="s">
        <v>249</v>
      </c>
      <c r="B51" s="112"/>
      <c r="C51" s="112"/>
      <c r="D51" s="112"/>
      <c r="E51" s="112"/>
      <c r="F51" s="113"/>
      <c r="G51" s="97"/>
      <c r="H51" s="78"/>
      <c r="I51" s="78"/>
      <c r="J51" s="79"/>
    </row>
    <row r="52" spans="1:10" x14ac:dyDescent="0.25">
      <c r="A52" s="114" t="s">
        <v>250</v>
      </c>
      <c r="B52" s="115"/>
      <c r="C52" s="115"/>
      <c r="D52" s="115"/>
      <c r="E52" s="115"/>
      <c r="F52" s="116"/>
      <c r="G52" s="104"/>
      <c r="H52" s="81"/>
      <c r="I52" s="81"/>
      <c r="J52" s="82"/>
    </row>
    <row r="53" spans="1:10" x14ac:dyDescent="0.25">
      <c r="A53" s="83"/>
      <c r="B53" s="80"/>
      <c r="C53" s="80"/>
      <c r="D53" s="80"/>
      <c r="E53" s="80"/>
      <c r="F53" s="80"/>
      <c r="G53" s="80"/>
      <c r="H53" s="80"/>
      <c r="I53" s="80"/>
      <c r="J53" s="89"/>
    </row>
    <row r="54" spans="1:10" x14ac:dyDescent="0.25">
      <c r="A54" s="104"/>
      <c r="B54" s="100" t="s">
        <v>251</v>
      </c>
      <c r="C54" s="100"/>
      <c r="D54" s="100"/>
      <c r="E54" s="100"/>
      <c r="F54" s="100"/>
      <c r="G54" s="100"/>
      <c r="H54" s="100"/>
      <c r="I54" s="100"/>
      <c r="J54" s="82"/>
    </row>
    <row r="55" spans="1:10" x14ac:dyDescent="0.25">
      <c r="A55" s="96"/>
      <c r="B55" s="112"/>
      <c r="C55" s="117" t="s">
        <v>252</v>
      </c>
      <c r="D55" s="118"/>
      <c r="E55" s="118"/>
      <c r="F55" s="118"/>
      <c r="G55" s="118"/>
      <c r="H55" s="118"/>
      <c r="I55" s="118"/>
      <c r="J55" s="119"/>
    </row>
    <row r="56" spans="1:10" x14ac:dyDescent="0.25">
      <c r="A56" s="98"/>
      <c r="B56" s="120"/>
      <c r="C56" s="110" t="s">
        <v>253</v>
      </c>
      <c r="D56" s="121"/>
      <c r="E56" s="121"/>
      <c r="F56" s="127"/>
      <c r="G56" s="127"/>
      <c r="H56" s="127"/>
      <c r="I56" s="127"/>
      <c r="J56" s="122"/>
    </row>
    <row r="57" spans="1:10" ht="18.75" x14ac:dyDescent="0.3">
      <c r="A57" s="98" t="s">
        <v>254</v>
      </c>
      <c r="B57" s="120"/>
      <c r="C57" s="123"/>
      <c r="D57" s="127"/>
      <c r="E57" s="127"/>
      <c r="F57" s="127"/>
      <c r="G57" s="127"/>
      <c r="H57" s="127"/>
      <c r="I57" s="127"/>
      <c r="J57" s="122"/>
    </row>
    <row r="58" spans="1:10" x14ac:dyDescent="0.25">
      <c r="A58" s="98" t="s">
        <v>255</v>
      </c>
      <c r="B58" s="120"/>
      <c r="C58" s="124" t="s">
        <v>256</v>
      </c>
      <c r="D58" s="121"/>
      <c r="E58" s="121"/>
      <c r="F58" s="121"/>
      <c r="G58" s="121"/>
      <c r="H58" s="121"/>
      <c r="I58" s="121"/>
      <c r="J58" s="122"/>
    </row>
    <row r="59" spans="1:10" x14ac:dyDescent="0.25">
      <c r="A59" s="125" t="s">
        <v>257</v>
      </c>
      <c r="B59" s="120"/>
      <c r="C59" s="110" t="s">
        <v>657</v>
      </c>
      <c r="D59" s="121"/>
      <c r="E59" s="121"/>
      <c r="F59" s="121"/>
      <c r="G59" s="121"/>
      <c r="H59" s="121"/>
      <c r="I59" s="127"/>
      <c r="J59" s="122"/>
    </row>
    <row r="60" spans="1:10" x14ac:dyDescent="0.25">
      <c r="A60" s="98" t="s">
        <v>258</v>
      </c>
      <c r="B60" s="120"/>
      <c r="C60" s="110"/>
      <c r="D60" s="127"/>
      <c r="E60" s="127"/>
      <c r="F60" s="127"/>
      <c r="G60" s="127"/>
      <c r="H60" s="127"/>
      <c r="I60" s="127"/>
      <c r="J60" s="122"/>
    </row>
    <row r="61" spans="1:10" x14ac:dyDescent="0.25">
      <c r="A61" s="114"/>
      <c r="B61" s="115"/>
      <c r="C61" s="114"/>
      <c r="D61" s="126"/>
      <c r="E61" s="127"/>
      <c r="F61" s="127"/>
      <c r="G61" s="127"/>
      <c r="H61" s="127"/>
      <c r="I61" s="127"/>
      <c r="J61" s="128"/>
    </row>
    <row r="62" spans="1:10" x14ac:dyDescent="0.25">
      <c r="A62" s="83"/>
      <c r="B62" s="80"/>
      <c r="C62" s="80"/>
      <c r="D62" s="80"/>
      <c r="E62" s="80"/>
      <c r="F62" s="80"/>
      <c r="G62" s="80"/>
      <c r="H62" s="80"/>
      <c r="I62" s="80"/>
      <c r="J62" s="89"/>
    </row>
    <row r="63" spans="1:10" x14ac:dyDescent="0.25">
      <c r="A63" s="104"/>
      <c r="B63" s="100" t="s">
        <v>259</v>
      </c>
      <c r="C63" s="100"/>
      <c r="D63" s="100"/>
      <c r="E63" s="100"/>
      <c r="F63" s="100"/>
      <c r="G63" s="100"/>
      <c r="H63" s="100"/>
      <c r="I63" s="100"/>
      <c r="J63" s="82"/>
    </row>
    <row r="64" spans="1:10" x14ac:dyDescent="0.25">
      <c r="A64" s="96" t="s">
        <v>260</v>
      </c>
      <c r="B64" s="112"/>
      <c r="C64" s="112"/>
      <c r="D64" s="113"/>
      <c r="E64" s="97" t="s">
        <v>261</v>
      </c>
      <c r="F64" s="78"/>
      <c r="G64" s="79"/>
      <c r="H64" s="97" t="s">
        <v>262</v>
      </c>
      <c r="I64" s="78"/>
      <c r="J64" s="79"/>
    </row>
    <row r="65" spans="1:10" x14ac:dyDescent="0.25">
      <c r="A65" s="98" t="s">
        <v>263</v>
      </c>
      <c r="B65" s="120"/>
      <c r="C65" s="120"/>
      <c r="D65" s="129"/>
      <c r="E65" s="83" t="s">
        <v>264</v>
      </c>
      <c r="F65" s="80"/>
      <c r="G65" s="89"/>
      <c r="H65" s="83" t="s">
        <v>265</v>
      </c>
      <c r="I65" s="80"/>
      <c r="J65" s="89"/>
    </row>
    <row r="66" spans="1:10" x14ac:dyDescent="0.25">
      <c r="A66" s="99" t="s">
        <v>266</v>
      </c>
      <c r="B66" s="100"/>
      <c r="C66" s="100"/>
      <c r="D66" s="101"/>
      <c r="E66" s="231" t="str">
        <f>ЗАПОЛНИТЬ!B6</f>
        <v>{Марка, модель}</v>
      </c>
      <c r="F66" s="100"/>
      <c r="G66" s="101"/>
      <c r="H66" s="99" t="s">
        <v>223</v>
      </c>
      <c r="I66" s="100"/>
      <c r="J66" s="101"/>
    </row>
    <row r="67" spans="1:10" x14ac:dyDescent="0.25">
      <c r="A67" s="99" t="s">
        <v>267</v>
      </c>
      <c r="B67" s="100"/>
      <c r="C67" s="100"/>
      <c r="D67" s="101"/>
      <c r="E67" s="231" t="str">
        <f>ЗАПОЛНИТЬ!B7&amp;"/"&amp;ЗАПОЛНИТЬ!B8</f>
        <v>N1/B</v>
      </c>
      <c r="F67" s="100"/>
      <c r="G67" s="101"/>
      <c r="H67" s="99" t="s">
        <v>223</v>
      </c>
      <c r="I67" s="100"/>
      <c r="J67" s="101"/>
    </row>
    <row r="68" spans="1:10" x14ac:dyDescent="0.25">
      <c r="A68" s="99" t="s">
        <v>268</v>
      </c>
      <c r="B68" s="100"/>
      <c r="C68" s="100"/>
      <c r="D68" s="101"/>
      <c r="E68" s="99" t="str">
        <f>ЗАПОЛНИТЬ!B12</f>
        <v>{Цвет}</v>
      </c>
      <c r="F68" s="100"/>
      <c r="G68" s="101"/>
      <c r="H68" s="99" t="s">
        <v>223</v>
      </c>
      <c r="I68" s="100"/>
      <c r="J68" s="101"/>
    </row>
    <row r="69" spans="1:10" x14ac:dyDescent="0.25">
      <c r="A69" s="99" t="s">
        <v>269</v>
      </c>
      <c r="B69" s="100"/>
      <c r="C69" s="100"/>
      <c r="D69" s="101"/>
      <c r="E69" s="99" t="str">
        <f>ЗАПОЛНИТЬ!B5</f>
        <v>{VIN}</v>
      </c>
      <c r="F69" s="100"/>
      <c r="G69" s="101"/>
      <c r="H69" s="99" t="s">
        <v>223</v>
      </c>
      <c r="I69" s="100"/>
      <c r="J69" s="101"/>
    </row>
    <row r="70" spans="1:10" x14ac:dyDescent="0.25">
      <c r="A70" s="99" t="s">
        <v>270</v>
      </c>
      <c r="B70" s="100"/>
      <c r="C70" s="100"/>
      <c r="D70" s="101"/>
      <c r="E70" s="151" t="str">
        <f>ЗАПОЛНИТЬ!B11</f>
        <v>{Кузов}</v>
      </c>
      <c r="F70" s="100"/>
      <c r="G70" s="101"/>
      <c r="H70" s="99" t="s">
        <v>223</v>
      </c>
      <c r="I70" s="100"/>
      <c r="J70" s="101"/>
    </row>
    <row r="71" spans="1:10" x14ac:dyDescent="0.25">
      <c r="A71" s="99" t="s">
        <v>271</v>
      </c>
      <c r="B71" s="100"/>
      <c r="C71" s="100"/>
      <c r="D71" s="101"/>
      <c r="E71" s="151" t="str">
        <f>ЗАПОЛНИТЬ!B10</f>
        <v>{Шасси}</v>
      </c>
      <c r="F71" s="100"/>
      <c r="G71" s="101"/>
      <c r="H71" s="99" t="s">
        <v>223</v>
      </c>
      <c r="I71" s="100"/>
      <c r="J71" s="101"/>
    </row>
    <row r="72" spans="1:10" x14ac:dyDescent="0.25">
      <c r="A72" s="99" t="s">
        <v>272</v>
      </c>
      <c r="B72" s="100"/>
      <c r="C72" s="100"/>
      <c r="D72" s="101"/>
      <c r="E72" s="103" t="str">
        <f>ЗАПОЛНИТЬ!B24</f>
        <v>{Модель двигателя}</v>
      </c>
      <c r="F72" s="100"/>
      <c r="G72" s="101"/>
      <c r="H72" s="99" t="s">
        <v>223</v>
      </c>
      <c r="I72" s="100"/>
      <c r="J72" s="101"/>
    </row>
    <row r="73" spans="1:10" x14ac:dyDescent="0.25">
      <c r="A73" s="99" t="s">
        <v>273</v>
      </c>
      <c r="B73" s="100"/>
      <c r="C73" s="100"/>
      <c r="D73" s="101"/>
      <c r="E73" s="99" t="s">
        <v>274</v>
      </c>
      <c r="F73" s="100"/>
      <c r="G73" s="101"/>
      <c r="H73" s="99" t="s">
        <v>274</v>
      </c>
      <c r="I73" s="100"/>
      <c r="J73" s="101"/>
    </row>
    <row r="74" spans="1:10" x14ac:dyDescent="0.25">
      <c r="A74" s="97" t="s">
        <v>275</v>
      </c>
      <c r="B74" s="78"/>
      <c r="C74" s="78"/>
      <c r="D74" s="78"/>
      <c r="E74" s="78"/>
      <c r="F74" s="78"/>
      <c r="G74" s="78"/>
      <c r="H74" s="78"/>
      <c r="I74" s="78"/>
      <c r="J74" s="79"/>
    </row>
    <row r="75" spans="1:10" x14ac:dyDescent="0.25">
      <c r="A75" s="83"/>
      <c r="B75" s="81"/>
      <c r="C75" s="81"/>
      <c r="D75" s="81"/>
      <c r="E75" s="81"/>
      <c r="F75" s="81"/>
      <c r="G75" s="81"/>
      <c r="H75" s="81"/>
      <c r="I75" s="81"/>
      <c r="J75" s="89"/>
    </row>
    <row r="76" spans="1:10" x14ac:dyDescent="0.25">
      <c r="A76" s="104"/>
      <c r="B76" s="81" t="s">
        <v>276</v>
      </c>
      <c r="C76" s="81"/>
      <c r="D76" s="81"/>
      <c r="E76" s="81"/>
      <c r="F76" s="81"/>
      <c r="G76" s="81"/>
      <c r="H76" s="81"/>
      <c r="I76" s="81"/>
      <c r="J76" s="82"/>
    </row>
    <row r="77" spans="1:10" x14ac:dyDescent="0.25">
      <c r="A77" s="96" t="s">
        <v>277</v>
      </c>
      <c r="B77" s="112"/>
      <c r="C77" s="112"/>
      <c r="D77" s="112"/>
      <c r="E77" s="112"/>
      <c r="F77" s="113"/>
      <c r="G77" s="97"/>
      <c r="H77" s="78"/>
      <c r="I77" s="78"/>
      <c r="J77" s="79"/>
    </row>
    <row r="78" spans="1:10" x14ac:dyDescent="0.25">
      <c r="A78" s="83"/>
      <c r="B78" s="80"/>
      <c r="C78" s="80"/>
      <c r="D78" s="80"/>
      <c r="E78" s="80"/>
      <c r="F78" s="80"/>
      <c r="G78" s="80"/>
      <c r="H78" s="80"/>
      <c r="I78" s="80"/>
      <c r="J78" s="89"/>
    </row>
    <row r="79" spans="1:10" x14ac:dyDescent="0.25">
      <c r="A79" s="104"/>
      <c r="B79" s="100" t="s">
        <v>278</v>
      </c>
      <c r="C79" s="100"/>
      <c r="D79" s="100"/>
      <c r="E79" s="100"/>
      <c r="F79" s="100"/>
      <c r="G79" s="100"/>
      <c r="H79" s="100"/>
      <c r="I79" s="100"/>
      <c r="J79" s="82"/>
    </row>
    <row r="80" spans="1:10" x14ac:dyDescent="0.25">
      <c r="A80" s="256" t="s">
        <v>279</v>
      </c>
      <c r="B80" s="257"/>
      <c r="C80" s="257"/>
      <c r="D80" s="257"/>
      <c r="E80" s="257"/>
      <c r="F80" s="257"/>
      <c r="G80" s="257"/>
      <c r="H80" s="257"/>
      <c r="I80" s="257"/>
      <c r="J80" s="258"/>
    </row>
    <row r="81" spans="1:10" x14ac:dyDescent="0.25">
      <c r="A81" s="97" t="s">
        <v>280</v>
      </c>
      <c r="B81" s="78"/>
      <c r="C81" s="78"/>
      <c r="D81" s="78"/>
      <c r="E81" s="78"/>
      <c r="F81" s="79"/>
      <c r="G81" s="78"/>
      <c r="H81" s="78"/>
      <c r="I81" s="78"/>
      <c r="J81" s="79"/>
    </row>
    <row r="82" spans="1:10" x14ac:dyDescent="0.25">
      <c r="A82" s="83" t="s">
        <v>281</v>
      </c>
      <c r="B82" s="80"/>
      <c r="C82" s="80"/>
      <c r="D82" s="80"/>
      <c r="E82" s="80"/>
      <c r="F82" s="89"/>
      <c r="G82" s="80"/>
      <c r="H82" s="80"/>
      <c r="I82" s="80"/>
      <c r="J82" s="89"/>
    </row>
    <row r="83" spans="1:10" x14ac:dyDescent="0.25">
      <c r="A83" s="97" t="s">
        <v>282</v>
      </c>
      <c r="B83" s="78"/>
      <c r="C83" s="78"/>
      <c r="D83" s="78"/>
      <c r="E83" s="78"/>
      <c r="F83" s="79"/>
      <c r="G83" s="97"/>
      <c r="H83" s="78"/>
      <c r="I83" s="78"/>
      <c r="J83" s="79"/>
    </row>
    <row r="84" spans="1:10" x14ac:dyDescent="0.25">
      <c r="A84" s="83" t="s">
        <v>283</v>
      </c>
      <c r="B84" s="80"/>
      <c r="C84" s="80"/>
      <c r="D84" s="80"/>
      <c r="E84" s="80"/>
      <c r="F84" s="89"/>
      <c r="G84" s="83"/>
      <c r="H84" s="80"/>
      <c r="I84" s="80"/>
      <c r="J84" s="89"/>
    </row>
    <row r="85" spans="1:10" x14ac:dyDescent="0.25">
      <c r="A85" s="99" t="s">
        <v>284</v>
      </c>
      <c r="B85" s="100"/>
      <c r="C85" s="100"/>
      <c r="D85" s="100"/>
      <c r="E85" s="100"/>
      <c r="F85" s="101"/>
      <c r="G85" s="99"/>
      <c r="H85" s="100"/>
      <c r="I85" s="100"/>
      <c r="J85" s="101"/>
    </row>
    <row r="86" spans="1:10" x14ac:dyDescent="0.25">
      <c r="A86" s="99" t="s">
        <v>285</v>
      </c>
      <c r="B86" s="100"/>
      <c r="C86" s="100"/>
      <c r="D86" s="100"/>
      <c r="E86" s="100"/>
      <c r="F86" s="101"/>
      <c r="G86" s="99"/>
      <c r="H86" s="100"/>
      <c r="I86" s="100"/>
      <c r="J86" s="101"/>
    </row>
    <row r="87" spans="1:10" x14ac:dyDescent="0.25">
      <c r="A87" s="96" t="s">
        <v>286</v>
      </c>
      <c r="B87" s="78"/>
      <c r="C87" s="78"/>
      <c r="D87" s="78"/>
      <c r="E87" s="78"/>
      <c r="F87" s="78"/>
      <c r="G87" s="78"/>
      <c r="H87" s="78"/>
      <c r="I87" s="78"/>
      <c r="J87" s="79"/>
    </row>
    <row r="88" spans="1:10" x14ac:dyDescent="0.25">
      <c r="A88" s="83"/>
      <c r="B88" s="81"/>
      <c r="C88" s="81"/>
      <c r="D88" s="81"/>
      <c r="E88" s="81"/>
      <c r="F88" s="81"/>
      <c r="G88" s="81"/>
      <c r="H88" s="81"/>
      <c r="I88" s="81"/>
      <c r="J88" s="89"/>
    </row>
    <row r="89" spans="1:10" x14ac:dyDescent="0.25">
      <c r="A89" s="104"/>
      <c r="B89" s="81" t="s">
        <v>287</v>
      </c>
      <c r="C89" s="81"/>
      <c r="D89" s="81"/>
      <c r="E89" s="81"/>
      <c r="F89" s="81"/>
      <c r="G89" s="81"/>
      <c r="H89" s="81"/>
      <c r="I89" s="81"/>
      <c r="J89" s="82"/>
    </row>
    <row r="90" spans="1:10" x14ac:dyDescent="0.25">
      <c r="A90" s="259" t="s">
        <v>288</v>
      </c>
      <c r="B90" s="260"/>
      <c r="C90" s="261"/>
      <c r="D90" s="262"/>
      <c r="E90" s="263"/>
      <c r="F90" s="263"/>
      <c r="G90" s="263"/>
      <c r="H90" s="263"/>
      <c r="I90" s="263"/>
      <c r="J90" s="264"/>
    </row>
    <row r="91" spans="1:10" x14ac:dyDescent="0.25">
      <c r="A91" s="268" t="s">
        <v>289</v>
      </c>
      <c r="B91" s="269"/>
      <c r="C91" s="270"/>
      <c r="D91" s="265"/>
      <c r="E91" s="266"/>
      <c r="F91" s="266"/>
      <c r="G91" s="266"/>
      <c r="H91" s="266"/>
      <c r="I91" s="266"/>
      <c r="J91" s="267"/>
    </row>
    <row r="92" spans="1:10" x14ac:dyDescent="0.25">
      <c r="A92" s="253"/>
      <c r="B92" s="254"/>
      <c r="C92" s="254"/>
      <c r="D92" s="254"/>
      <c r="E92" s="254"/>
      <c r="F92" s="254"/>
      <c r="G92" s="254"/>
      <c r="H92" s="254"/>
      <c r="I92" s="254"/>
      <c r="J92" s="255"/>
    </row>
    <row r="93" spans="1:10" x14ac:dyDescent="0.25">
      <c r="A93" s="253" t="s">
        <v>290</v>
      </c>
      <c r="B93" s="254"/>
      <c r="C93" s="254"/>
      <c r="D93" s="254"/>
      <c r="E93" s="254"/>
      <c r="F93" s="254"/>
      <c r="G93" s="254"/>
      <c r="H93" s="254"/>
      <c r="I93" s="254"/>
      <c r="J93" s="255"/>
    </row>
    <row r="94" spans="1:10" x14ac:dyDescent="0.25">
      <c r="A94" s="99" t="s">
        <v>291</v>
      </c>
      <c r="B94" s="100"/>
      <c r="C94" s="100"/>
      <c r="D94" s="100"/>
      <c r="E94" s="100"/>
      <c r="F94" s="100"/>
      <c r="G94" s="100"/>
      <c r="H94" s="100"/>
      <c r="I94" s="100"/>
      <c r="J94" s="101"/>
    </row>
    <row r="95" spans="1:10" x14ac:dyDescent="0.25">
      <c r="A95" s="117" t="s">
        <v>292</v>
      </c>
      <c r="B95" s="78"/>
      <c r="C95" s="78"/>
      <c r="D95" s="78"/>
      <c r="E95" s="78"/>
      <c r="F95" s="79"/>
      <c r="G95" s="97"/>
      <c r="H95" s="78"/>
      <c r="I95" s="78"/>
      <c r="J95" s="79"/>
    </row>
    <row r="96" spans="1:10" x14ac:dyDescent="0.25">
      <c r="A96" s="110" t="s">
        <v>293</v>
      </c>
      <c r="B96" s="80"/>
      <c r="C96" s="80"/>
      <c r="D96" s="80"/>
      <c r="E96" s="80"/>
      <c r="F96" s="89"/>
      <c r="G96" s="83"/>
      <c r="H96" s="80"/>
      <c r="I96" s="80"/>
      <c r="J96" s="89"/>
    </row>
    <row r="97" spans="1:10" x14ac:dyDescent="0.25">
      <c r="A97" s="97"/>
      <c r="B97" s="78"/>
      <c r="C97" s="78"/>
      <c r="D97" s="78"/>
      <c r="E97" s="78"/>
      <c r="F97" s="78"/>
      <c r="G97" s="78"/>
      <c r="H97" s="78"/>
      <c r="I97" s="78"/>
      <c r="J97" s="79"/>
    </row>
    <row r="98" spans="1:10" x14ac:dyDescent="0.25">
      <c r="A98" s="104" t="s">
        <v>294</v>
      </c>
      <c r="B98" s="100"/>
      <c r="C98" s="100"/>
      <c r="D98" s="100"/>
      <c r="E98" s="100"/>
      <c r="F98" s="100"/>
      <c r="G98" s="100"/>
      <c r="H98" s="100"/>
      <c r="I98" s="100"/>
      <c r="J98" s="82"/>
    </row>
    <row r="99" spans="1:10" x14ac:dyDescent="0.25">
      <c r="B99" s="95" t="s">
        <v>295</v>
      </c>
    </row>
    <row r="100" spans="1:10" x14ac:dyDescent="0.25">
      <c r="B100" s="95" t="s">
        <v>296</v>
      </c>
    </row>
  </sheetData>
  <mergeCells count="6">
    <mergeCell ref="A93:J93"/>
    <mergeCell ref="A80:J80"/>
    <mergeCell ref="A90:C90"/>
    <mergeCell ref="D90:J91"/>
    <mergeCell ref="A91:C91"/>
    <mergeCell ref="A92:J92"/>
  </mergeCells>
  <pageMargins left="0.25" right="0.25" top="0.75" bottom="0.75" header="0.3" footer="0.3"/>
  <pageSetup paperSize="9" orientation="portrait" r:id="rId1"/>
  <headerFooter>
    <oddFooter xml:space="preserve">&amp;L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zoomScale="85" zoomScaleNormal="85" workbookViewId="0">
      <selection activeCell="B11" sqref="B11"/>
    </sheetView>
  </sheetViews>
  <sheetFormatPr defaultRowHeight="15" x14ac:dyDescent="0.25"/>
  <cols>
    <col min="1" max="1" width="9.140625" style="145"/>
    <col min="2" max="2" width="5.28515625" style="145" customWidth="1"/>
    <col min="3" max="3" width="7.5703125" style="145" customWidth="1"/>
    <col min="4" max="4" width="10.28515625" style="145" customWidth="1"/>
    <col min="5" max="5" width="10.7109375" style="145" customWidth="1"/>
    <col min="6" max="6" width="5.5703125" style="145" customWidth="1"/>
    <col min="7" max="7" width="9.28515625" style="145" customWidth="1"/>
    <col min="8" max="8" width="14.140625" style="145" customWidth="1"/>
    <col min="9" max="9" width="14" style="145" customWidth="1"/>
    <col min="10" max="10" width="12.28515625" style="145" customWidth="1"/>
    <col min="11" max="11" width="3.7109375" style="145" customWidth="1"/>
    <col min="12" max="16384" width="9.140625" style="145"/>
  </cols>
  <sheetData>
    <row r="1" spans="1:11" x14ac:dyDescent="0.25">
      <c r="A1" s="329" t="s">
        <v>74</v>
      </c>
      <c r="B1" s="329"/>
      <c r="C1" s="329"/>
      <c r="D1" s="329"/>
      <c r="E1" s="329"/>
      <c r="F1" s="329"/>
      <c r="G1" s="329"/>
      <c r="H1" s="329"/>
      <c r="I1" s="329"/>
      <c r="J1" s="15"/>
    </row>
    <row r="2" spans="1:11" x14ac:dyDescent="0.25">
      <c r="A2" s="329" t="s">
        <v>75</v>
      </c>
      <c r="B2" s="329"/>
      <c r="C2" s="329"/>
      <c r="D2" s="329"/>
      <c r="E2" s="329"/>
      <c r="F2" s="329"/>
      <c r="G2" s="329"/>
      <c r="H2" s="329"/>
      <c r="I2" s="329"/>
      <c r="J2" s="15"/>
    </row>
    <row r="3" spans="1:11" x14ac:dyDescent="0.25">
      <c r="A3" s="329" t="s">
        <v>76</v>
      </c>
      <c r="B3" s="329"/>
      <c r="C3" s="329"/>
      <c r="D3" s="329"/>
      <c r="E3" s="329"/>
      <c r="F3" s="329"/>
      <c r="G3" s="329"/>
      <c r="H3" s="329"/>
      <c r="I3" s="329"/>
      <c r="J3" s="15"/>
    </row>
    <row r="4" spans="1:1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1" x14ac:dyDescent="0.25">
      <c r="A5" s="15" t="s">
        <v>77</v>
      </c>
      <c r="B5" s="15"/>
      <c r="C5" s="15"/>
      <c r="D5" s="15"/>
      <c r="E5" s="15"/>
      <c r="F5" s="15"/>
      <c r="G5" s="15"/>
      <c r="H5" s="15"/>
      <c r="I5" s="15"/>
      <c r="J5" s="15"/>
    </row>
    <row r="6" spans="1:11" x14ac:dyDescent="0.25">
      <c r="A6" s="15"/>
      <c r="B6" s="15" t="s">
        <v>78</v>
      </c>
      <c r="C6" s="15"/>
      <c r="D6" s="15" t="str">
        <f>ЗАПОЛНИТЬ!B6</f>
        <v>{Марка, модель}</v>
      </c>
      <c r="E6" s="15"/>
      <c r="F6" s="15"/>
      <c r="G6" s="15"/>
      <c r="H6" s="15"/>
      <c r="I6" s="15"/>
      <c r="J6" s="15"/>
    </row>
    <row r="7" spans="1:11" x14ac:dyDescent="0.25">
      <c r="A7" s="15"/>
      <c r="B7" s="15" t="s">
        <v>79</v>
      </c>
      <c r="C7" s="15" t="str">
        <f>ЗАПОЛНИТЬ!B5</f>
        <v>{VIN}</v>
      </c>
      <c r="D7" s="15"/>
      <c r="E7" s="15"/>
      <c r="F7" s="15"/>
      <c r="G7" s="15"/>
      <c r="H7" s="15"/>
      <c r="I7" s="15"/>
      <c r="J7" s="15"/>
    </row>
    <row r="8" spans="1:11" x14ac:dyDescent="0.25">
      <c r="A8" s="15"/>
      <c r="B8" s="15" t="s">
        <v>80</v>
      </c>
      <c r="C8" s="15"/>
      <c r="D8" s="15"/>
      <c r="E8" s="15"/>
      <c r="F8" s="15"/>
      <c r="G8" s="15" t="str">
        <f>ЗАПОЛНИТЬ!B4</f>
        <v>{Гос номер}</v>
      </c>
      <c r="H8" s="15"/>
      <c r="I8" s="15"/>
      <c r="J8" s="15"/>
    </row>
    <row r="9" spans="1:11" x14ac:dyDescent="0.25">
      <c r="A9" s="15"/>
      <c r="B9" s="15" t="s">
        <v>81</v>
      </c>
      <c r="C9" s="15"/>
      <c r="D9" s="15"/>
      <c r="E9" s="15" t="str">
        <f>ЗАПОЛНИТЬ!B10</f>
        <v>{Шасси}</v>
      </c>
      <c r="F9" s="15"/>
      <c r="G9" s="15"/>
      <c r="H9" s="15"/>
      <c r="I9" s="15"/>
      <c r="J9" s="15"/>
    </row>
    <row r="10" spans="1:11" x14ac:dyDescent="0.25">
      <c r="A10" s="15"/>
      <c r="B10" s="15" t="s">
        <v>82</v>
      </c>
      <c r="C10" s="15"/>
      <c r="D10" s="15"/>
      <c r="E10" s="15" t="str">
        <f>ЗАПОЛНИТЬ!B11</f>
        <v>{Кузов}</v>
      </c>
      <c r="F10" s="15"/>
      <c r="G10" s="15"/>
      <c r="H10" s="15"/>
      <c r="I10" s="15"/>
      <c r="J10" s="15"/>
    </row>
    <row r="11" spans="1:11" x14ac:dyDescent="0.25">
      <c r="A11" s="15"/>
      <c r="B11" s="63" t="s">
        <v>199</v>
      </c>
      <c r="C11" s="15"/>
      <c r="D11" s="15"/>
      <c r="E11" s="56" t="str">
        <f>ЗАПОЛНИТЬ!B24</f>
        <v>{Модель двигателя}</v>
      </c>
      <c r="F11" s="15" t="str">
        <f>ЗАПОЛНИТЬ!B25</f>
        <v>{Номер двигателя}</v>
      </c>
      <c r="G11" s="15"/>
      <c r="I11" s="15"/>
      <c r="J11" s="15"/>
    </row>
    <row r="12" spans="1:11" ht="18.600000000000001" customHeight="1" x14ac:dyDescent="0.25">
      <c r="A12" s="15" t="s">
        <v>315</v>
      </c>
      <c r="B12" s="15"/>
      <c r="C12" s="15"/>
      <c r="D12" s="54" t="str">
        <f>ЗАПОЛНИТЬ!B54</f>
        <v>ООО «Вест Групп»</v>
      </c>
      <c r="E12" s="54"/>
      <c r="F12" s="54"/>
      <c r="G12" s="15"/>
      <c r="H12" s="15"/>
      <c r="I12" s="15"/>
      <c r="J12" s="15"/>
    </row>
    <row r="13" spans="1:11" ht="26.45" customHeight="1" x14ac:dyDescent="0.25">
      <c r="A13" s="330" t="s">
        <v>83</v>
      </c>
      <c r="B13" s="330"/>
      <c r="C13" s="330"/>
      <c r="D13" s="330"/>
      <c r="E13" s="330"/>
      <c r="F13" s="330"/>
      <c r="G13" s="330"/>
      <c r="H13" s="330"/>
      <c r="I13" s="330"/>
      <c r="J13" s="330"/>
    </row>
    <row r="14" spans="1:11" ht="45.75" customHeight="1" x14ac:dyDescent="0.25">
      <c r="A14" s="331" t="str">
        <f>ЗАПОЛНИТЬ!B53</f>
        <v>ООО «Вест Групп»,ИНН 5260386612, ОГРН 1145260007441, Нижегородская область, Городецкий район, г. Заволжье ул. Советская, д.1А , тел.8950377-77-01</v>
      </c>
      <c r="B14" s="331"/>
      <c r="C14" s="331"/>
      <c r="D14" s="331"/>
      <c r="E14" s="331"/>
      <c r="F14" s="331"/>
      <c r="G14" s="331"/>
      <c r="H14" s="331"/>
      <c r="I14" s="331"/>
      <c r="J14" s="331"/>
    </row>
    <row r="15" spans="1:11" ht="13.5" customHeight="1" x14ac:dyDescent="0.25">
      <c r="A15" s="169"/>
      <c r="B15" s="169"/>
      <c r="C15" s="169"/>
      <c r="D15" s="169"/>
      <c r="E15" s="169"/>
      <c r="F15" s="169"/>
      <c r="G15" s="169"/>
      <c r="H15" s="169"/>
      <c r="I15" s="169"/>
      <c r="J15" s="169"/>
    </row>
    <row r="16" spans="1:11" ht="17.25" customHeight="1" x14ac:dyDescent="0.25">
      <c r="A16" s="327" t="s">
        <v>518</v>
      </c>
      <c r="B16" s="327"/>
      <c r="C16" s="327"/>
      <c r="D16" s="327"/>
      <c r="E16" s="327"/>
      <c r="F16" s="327"/>
      <c r="G16" s="327"/>
      <c r="H16" s="327"/>
      <c r="I16" s="327"/>
      <c r="J16" s="327"/>
      <c r="K16" s="170"/>
    </row>
    <row r="17" spans="1:11" ht="17.25" customHeight="1" x14ac:dyDescent="0.25">
      <c r="A17" s="210" t="str">
        <f>ЗАПОЛНИТЬ!B57</f>
        <v>№ РОСС RU.31385.04ИБН0  №ЕАС.04ИБН0.СУ.0270 с 10.05.2016г. по 09.05.2019г.</v>
      </c>
      <c r="B17" s="210"/>
      <c r="C17" s="210"/>
      <c r="D17" s="210"/>
      <c r="E17" s="210"/>
      <c r="F17" s="210"/>
      <c r="G17" s="210"/>
      <c r="H17" s="210"/>
      <c r="I17" s="210"/>
      <c r="J17" s="210"/>
      <c r="K17" s="170"/>
    </row>
    <row r="18" spans="1:11" ht="30" customHeight="1" x14ac:dyDescent="0.25">
      <c r="A18" s="328" t="s">
        <v>588</v>
      </c>
      <c r="B18" s="328"/>
      <c r="C18" s="328"/>
      <c r="D18" s="328"/>
      <c r="E18" s="328"/>
      <c r="F18" s="328"/>
      <c r="G18" s="328"/>
      <c r="H18" s="328"/>
      <c r="I18" s="328"/>
      <c r="J18" s="328"/>
    </row>
    <row r="19" spans="1:11" ht="13.15" customHeight="1" x14ac:dyDescent="0.25">
      <c r="A19" s="328" t="s">
        <v>589</v>
      </c>
      <c r="B19" s="328"/>
      <c r="C19" s="328"/>
      <c r="D19" s="328"/>
      <c r="E19" s="328"/>
      <c r="F19" s="328"/>
      <c r="G19" s="328"/>
      <c r="H19" s="328"/>
      <c r="I19" s="328"/>
      <c r="J19" s="328"/>
    </row>
    <row r="20" spans="1:11" ht="13.5" customHeight="1" x14ac:dyDescent="0.25">
      <c r="A20" s="271" t="str">
        <f>"1. Демонтирован двигатель "&amp;ЗАПОЛНИТЬ!B24</f>
        <v>1. Демонтирован двигатель {Модель двигателя}</v>
      </c>
      <c r="B20" s="271"/>
      <c r="C20" s="271"/>
      <c r="D20" s="271"/>
      <c r="E20" s="271"/>
      <c r="F20" s="271"/>
      <c r="G20" s="271"/>
      <c r="H20" s="214"/>
      <c r="I20" s="214"/>
      <c r="J20" s="214"/>
    </row>
    <row r="21" spans="1:11" ht="13.5" customHeight="1" x14ac:dyDescent="0.25">
      <c r="A21" s="272" t="str">
        <f>"2. Подготовлено место для установки двигателя  "&amp;ЗАПОЛНИТЬ!D1</f>
        <v>2. Подготовлено место для установки двигателя  ЗМЗ 409052</v>
      </c>
      <c r="B21" s="272"/>
      <c r="C21" s="272"/>
      <c r="D21" s="272"/>
      <c r="E21" s="272"/>
      <c r="F21" s="272"/>
      <c r="G21" s="272"/>
      <c r="H21" s="272"/>
      <c r="I21" s="211"/>
      <c r="J21" s="211"/>
    </row>
    <row r="22" spans="1:11" ht="13.5" customHeight="1" x14ac:dyDescent="0.25">
      <c r="A22" s="273" t="str">
        <f>"3. Установлен и закреплен двигатель "&amp;ЗАПОЛНИТЬ!D1</f>
        <v>3. Установлен и закреплен двигатель ЗМЗ 409052</v>
      </c>
      <c r="B22" s="273"/>
      <c r="C22" s="273"/>
      <c r="D22" s="273"/>
      <c r="E22" s="273"/>
      <c r="F22" s="273"/>
      <c r="G22" s="273"/>
      <c r="H22" s="217"/>
      <c r="I22" s="212"/>
      <c r="J22" s="212"/>
    </row>
    <row r="23" spans="1:11" ht="13.5" customHeight="1" x14ac:dyDescent="0.25">
      <c r="A23" s="273" t="s">
        <v>590</v>
      </c>
      <c r="B23" s="273"/>
      <c r="C23" s="273"/>
      <c r="D23" s="273"/>
      <c r="E23" s="273"/>
      <c r="F23" s="273"/>
      <c r="G23" s="273"/>
      <c r="H23" s="273"/>
      <c r="I23" s="273"/>
      <c r="J23" s="273"/>
    </row>
    <row r="24" spans="1:11" ht="13.5" customHeight="1" x14ac:dyDescent="0.25">
      <c r="A24" s="322" t="str">
        <f>"5. Подключена система успавления двигателем с блоком управления двигателем"&amp;" "&amp;IF(ЗАПОЛНИТЬ!D1="ЗМЗ 409052",'Скрытая инф.-3'!B3,IF(ЗАПОЛНИТЬ!D1="ЗМЗ 405240",'Скрытая инф.-3'!C3,"нет значений"))</f>
        <v>5. Подключена система успавления двигателем с блоком управления двигателем 236021-3763015-00</v>
      </c>
      <c r="B24" s="322"/>
      <c r="C24" s="322"/>
      <c r="D24" s="322"/>
      <c r="E24" s="322"/>
      <c r="F24" s="322"/>
      <c r="G24" s="322"/>
      <c r="H24" s="322"/>
      <c r="I24" s="322"/>
      <c r="J24" s="322"/>
    </row>
    <row r="25" spans="1:11" ht="33" customHeight="1" x14ac:dyDescent="0.25">
      <c r="A25" s="322" t="str">
        <f>"6. Установлены и подсоединены элементы системы питания двигателя топливом, системы охлаждения, привода сцепления элементы выпусконой системы с нейстрализатором"&amp;" "&amp;IF(ЗАПОЛНИТЬ!$D$1="ЗМЗ 409052",'Скрытая инф.-3'!$B$4,IF(ЗАПОЛНИТЬ!D1="ЗМЗ 405240",'Скрытая инф.-3'!$C$4,"нет значений"))</f>
        <v>6. Установлены и подсоединены элементы системы питания двигателя топливом, системы охлаждения, привода сцепления элементы выпусконой системы с нейстрализатором ЭМ.063.1206010-51</v>
      </c>
      <c r="B25" s="324"/>
      <c r="C25" s="324"/>
      <c r="D25" s="324"/>
      <c r="E25" s="324"/>
      <c r="F25" s="324"/>
      <c r="G25" s="324"/>
      <c r="H25" s="324"/>
      <c r="I25" s="324"/>
      <c r="J25" s="324"/>
    </row>
    <row r="26" spans="1:11" ht="12" customHeight="1" x14ac:dyDescent="0.25"/>
    <row r="27" spans="1:11" ht="13.5" customHeight="1" x14ac:dyDescent="0.25">
      <c r="A27" s="325"/>
      <c r="B27" s="325"/>
      <c r="C27" s="325"/>
      <c r="D27" s="325"/>
      <c r="E27" s="325"/>
      <c r="F27" s="325"/>
      <c r="G27" s="325"/>
      <c r="H27" s="325"/>
      <c r="I27" s="325"/>
      <c r="J27" s="325"/>
    </row>
    <row r="28" spans="1:11" ht="13.15" customHeight="1" x14ac:dyDescent="0.25">
      <c r="A28" s="326"/>
      <c r="B28" s="326"/>
      <c r="C28" s="326"/>
      <c r="D28" s="326"/>
      <c r="E28" s="326"/>
      <c r="F28" s="326"/>
      <c r="G28" s="326"/>
      <c r="H28" s="326"/>
      <c r="I28" s="326"/>
      <c r="J28" s="326"/>
    </row>
    <row r="29" spans="1:11" ht="12" customHeight="1" x14ac:dyDescent="0.25">
      <c r="A29" s="323" t="s">
        <v>87</v>
      </c>
      <c r="B29" s="323"/>
      <c r="C29" s="323"/>
      <c r="D29" s="323"/>
      <c r="E29" s="323"/>
      <c r="F29" s="323"/>
      <c r="G29" s="323"/>
      <c r="H29" s="323"/>
      <c r="I29" s="323"/>
      <c r="J29" s="323"/>
    </row>
    <row r="30" spans="1:11" ht="12" customHeight="1" x14ac:dyDescent="0.25">
      <c r="A30" s="326"/>
      <c r="B30" s="326"/>
      <c r="C30" s="326"/>
      <c r="D30" s="326"/>
      <c r="E30" s="326"/>
      <c r="F30" s="326"/>
      <c r="G30" s="326"/>
      <c r="H30" s="326"/>
      <c r="I30" s="326"/>
      <c r="J30" s="326"/>
    </row>
    <row r="31" spans="1:11" ht="12" customHeight="1" x14ac:dyDescent="0.25">
      <c r="A31" s="298" t="s">
        <v>88</v>
      </c>
      <c r="B31" s="299"/>
      <c r="C31" s="299"/>
      <c r="D31" s="299"/>
      <c r="E31" s="299"/>
      <c r="F31" s="299"/>
      <c r="G31" s="299"/>
      <c r="H31" s="307"/>
      <c r="I31" s="13" t="s">
        <v>89</v>
      </c>
      <c r="J31" s="14"/>
    </row>
    <row r="32" spans="1:11" ht="13.9" customHeight="1" x14ac:dyDescent="0.25">
      <c r="A32" s="298" t="s">
        <v>90</v>
      </c>
      <c r="B32" s="299"/>
      <c r="C32" s="299"/>
      <c r="D32" s="299"/>
      <c r="E32" s="299"/>
      <c r="F32" s="299"/>
      <c r="G32" s="299"/>
      <c r="H32" s="307"/>
      <c r="I32" s="9" t="s">
        <v>89</v>
      </c>
      <c r="J32" s="11"/>
    </row>
    <row r="33" spans="1:10" ht="15" customHeight="1" x14ac:dyDescent="0.25">
      <c r="A33" s="298" t="s">
        <v>91</v>
      </c>
      <c r="B33" s="299"/>
      <c r="C33" s="299"/>
      <c r="D33" s="299"/>
      <c r="E33" s="299"/>
      <c r="F33" s="299"/>
      <c r="G33" s="299"/>
      <c r="H33" s="307"/>
      <c r="I33" s="150" t="str">
        <f>IF(ЗАПОЛНИТЬ!$B$7="N1",'Скрытая инф.-1'!W3,IF(ЗАПОЛНИТЬ!$B$7="M1",'Скрытая инф.-1'!Y3,'Скрытая инф.-1'!Z3))</f>
        <v>-</v>
      </c>
      <c r="J33" s="149"/>
    </row>
    <row r="34" spans="1:10" ht="13.9" customHeight="1" x14ac:dyDescent="0.25">
      <c r="A34" s="298" t="s">
        <v>92</v>
      </c>
      <c r="B34" s="299"/>
      <c r="C34" s="299"/>
      <c r="D34" s="299"/>
      <c r="E34" s="299"/>
      <c r="F34" s="299"/>
      <c r="G34" s="299"/>
      <c r="H34" s="307"/>
      <c r="I34" s="150" t="str">
        <f>IF(ЗАПОЛНИТЬ!$B$7="N1",'Скрытая инф.-1'!W4,IF(ЗАПОЛНИТЬ!$B$7="M1",'Скрытая инф.-1'!Y4,'Скрытая инф.-1'!Z4))</f>
        <v>-</v>
      </c>
      <c r="J34" s="149"/>
    </row>
    <row r="35" spans="1:10" ht="14.45" customHeight="1" x14ac:dyDescent="0.25">
      <c r="A35" s="288" t="s">
        <v>93</v>
      </c>
      <c r="B35" s="289"/>
      <c r="C35" s="289"/>
      <c r="D35" s="289"/>
      <c r="E35" s="289"/>
      <c r="F35" s="289"/>
      <c r="G35" s="289"/>
      <c r="H35" s="310"/>
      <c r="I35" s="150" t="str">
        <f>IF(ЗАПОЛНИТЬ!$B$7="N1",'Скрытая инф.-1'!W5,IF(ЗАПОЛНИТЬ!$B$7="M1",'Скрытая инф.-1'!Y5,'Скрытая инф.-1'!Z5))</f>
        <v>без изменений</v>
      </c>
      <c r="J35" s="149"/>
    </row>
    <row r="36" spans="1:10" ht="13.9" customHeight="1" x14ac:dyDescent="0.25">
      <c r="A36" s="298" t="s">
        <v>94</v>
      </c>
      <c r="B36" s="299"/>
      <c r="C36" s="299"/>
      <c r="D36" s="299"/>
      <c r="E36" s="299"/>
      <c r="F36" s="299"/>
      <c r="G36" s="299"/>
      <c r="H36" s="307"/>
      <c r="I36" s="150" t="str">
        <f>IF(ЗАПОЛНИТЬ!$B$7="N1",'Скрытая инф.-1'!W6,IF(ЗАПОЛНИТЬ!$B$7="M1",'Скрытая инф.-1'!Y6,'Скрытая инф.-1'!Z6))</f>
        <v>без изменений</v>
      </c>
      <c r="J36" s="149"/>
    </row>
    <row r="37" spans="1:10" ht="13.15" customHeight="1" x14ac:dyDescent="0.25">
      <c r="A37" s="288" t="s">
        <v>95</v>
      </c>
      <c r="B37" s="289"/>
      <c r="C37" s="289"/>
      <c r="D37" s="289"/>
      <c r="E37" s="289"/>
      <c r="F37" s="289"/>
      <c r="G37" s="289"/>
      <c r="H37" s="310"/>
      <c r="I37" s="150" t="str">
        <f>IF(ЗАПОЛНИТЬ!$B$7="N1",'Скрытая инф.-1'!W7,IF(ЗАПОЛНИТЬ!$B$7="M1",'Скрытая инф.-1'!Y7,'Скрытая инф.-1'!Z7))</f>
        <v>-</v>
      </c>
      <c r="J37" s="149"/>
    </row>
    <row r="38" spans="1:10" ht="13.15" customHeight="1" x14ac:dyDescent="0.25">
      <c r="A38" s="298" t="s">
        <v>96</v>
      </c>
      <c r="B38" s="299"/>
      <c r="C38" s="299"/>
      <c r="D38" s="299"/>
      <c r="E38" s="299"/>
      <c r="F38" s="299"/>
      <c r="G38" s="299"/>
      <c r="H38" s="307"/>
      <c r="I38" s="150" t="str">
        <f>IF(ЗАПОЛНИТЬ!$B$7="N1",'Скрытая инф.-1'!W8,IF(ЗАПОЛНИТЬ!$B$7="M1",'Скрытая инф.-1'!Y8,'Скрытая инф.-1'!Z8))</f>
        <v>-</v>
      </c>
      <c r="J38" s="149"/>
    </row>
    <row r="39" spans="1:10" ht="12" customHeight="1" x14ac:dyDescent="0.25">
      <c r="A39" s="288" t="s">
        <v>97</v>
      </c>
      <c r="B39" s="289"/>
      <c r="C39" s="289"/>
      <c r="D39" s="289"/>
      <c r="E39" s="289"/>
      <c r="F39" s="289"/>
      <c r="G39" s="289"/>
      <c r="H39" s="310"/>
      <c r="I39" s="150" t="str">
        <f>IF(ЗАПОЛНИТЬ!$B$7="N1",'Скрытая инф.-1'!W9,IF(ЗАПОЛНИТЬ!$B$7="M1",'Скрытая инф.-1'!Y9,'Скрытая инф.-1'!Z9))</f>
        <v>-</v>
      </c>
      <c r="J39" s="149"/>
    </row>
    <row r="40" spans="1:10" ht="10.9" customHeight="1" x14ac:dyDescent="0.25">
      <c r="A40" s="298" t="s">
        <v>98</v>
      </c>
      <c r="B40" s="299"/>
      <c r="C40" s="299"/>
      <c r="D40" s="299"/>
      <c r="E40" s="299"/>
      <c r="F40" s="299"/>
      <c r="G40" s="299"/>
      <c r="H40" s="307"/>
      <c r="I40" s="150" t="str">
        <f>IF(ЗАПОЛНИТЬ!$B$7="N1",'Скрытая инф.-1'!W10,IF(ЗАПОЛНИТЬ!$B$7="M1",'Скрытая инф.-1'!Y10,'Скрытая инф.-1'!Z10))</f>
        <v>-</v>
      </c>
      <c r="J40" s="149"/>
    </row>
    <row r="41" spans="1:10" ht="13.15" customHeight="1" x14ac:dyDescent="0.25">
      <c r="A41" s="295" t="s">
        <v>99</v>
      </c>
      <c r="B41" s="296"/>
      <c r="C41" s="296"/>
      <c r="D41" s="296"/>
      <c r="E41" s="296"/>
      <c r="F41" s="296"/>
      <c r="G41" s="296"/>
      <c r="H41" s="300"/>
      <c r="I41" s="150" t="str">
        <f>IF(ЗАПОЛНИТЬ!$B$7="N1",'Скрытая инф.-1'!W11,IF(ЗАПОЛНИТЬ!$B$7="M1",'Скрытая инф.-1'!Y11,'Скрытая инф.-1'!Z11))</f>
        <v>-</v>
      </c>
      <c r="J41" s="149"/>
    </row>
    <row r="42" spans="1:10" ht="13.15" customHeight="1" x14ac:dyDescent="0.25">
      <c r="A42" s="311" t="s">
        <v>100</v>
      </c>
      <c r="B42" s="312"/>
      <c r="C42" s="312"/>
      <c r="D42" s="312"/>
      <c r="E42" s="312"/>
      <c r="F42" s="312"/>
      <c r="G42" s="312"/>
      <c r="H42" s="313"/>
      <c r="I42" s="314" t="str">
        <f>ЗАПОЛНИТЬ!B18</f>
        <v>{Масса без нагрузки}</v>
      </c>
      <c r="J42" s="315"/>
    </row>
    <row r="43" spans="1:10" ht="15" customHeight="1" x14ac:dyDescent="0.25">
      <c r="A43" s="298" t="s">
        <v>101</v>
      </c>
      <c r="B43" s="299"/>
      <c r="C43" s="299"/>
      <c r="D43" s="299"/>
      <c r="E43" s="299"/>
      <c r="F43" s="299"/>
      <c r="G43" s="299"/>
      <c r="H43" s="307"/>
      <c r="I43" s="289" t="s">
        <v>89</v>
      </c>
      <c r="J43" s="310"/>
    </row>
    <row r="44" spans="1:10" ht="16.149999999999999" customHeight="1" x14ac:dyDescent="0.25">
      <c r="A44" s="288" t="s">
        <v>102</v>
      </c>
      <c r="B44" s="289"/>
      <c r="C44" s="289"/>
      <c r="D44" s="289"/>
      <c r="E44" s="289"/>
      <c r="F44" s="289"/>
      <c r="G44" s="289"/>
      <c r="H44" s="289"/>
      <c r="I44" s="316" t="s">
        <v>89</v>
      </c>
      <c r="J44" s="317"/>
    </row>
    <row r="45" spans="1:10" ht="13.9" customHeight="1" x14ac:dyDescent="0.25">
      <c r="A45" s="288" t="s">
        <v>103</v>
      </c>
      <c r="B45" s="289"/>
      <c r="C45" s="289"/>
      <c r="D45" s="289"/>
      <c r="E45" s="289"/>
      <c r="F45" s="289"/>
      <c r="G45" s="289"/>
      <c r="H45" s="289"/>
      <c r="I45" s="318"/>
      <c r="J45" s="319"/>
    </row>
    <row r="46" spans="1:10" ht="14.45" customHeight="1" x14ac:dyDescent="0.25">
      <c r="A46" s="288" t="s">
        <v>104</v>
      </c>
      <c r="B46" s="289"/>
      <c r="C46" s="289"/>
      <c r="D46" s="289"/>
      <c r="E46" s="289"/>
      <c r="F46" s="289"/>
      <c r="G46" s="289"/>
      <c r="H46" s="289"/>
      <c r="I46" s="318"/>
      <c r="J46" s="319"/>
    </row>
    <row r="47" spans="1:10" ht="12.6" customHeight="1" x14ac:dyDescent="0.25">
      <c r="A47" s="288" t="s">
        <v>105</v>
      </c>
      <c r="B47" s="289"/>
      <c r="C47" s="289"/>
      <c r="D47" s="289"/>
      <c r="E47" s="289"/>
      <c r="F47" s="289"/>
      <c r="G47" s="289"/>
      <c r="H47" s="289"/>
      <c r="I47" s="320"/>
      <c r="J47" s="321"/>
    </row>
    <row r="48" spans="1:10" ht="12.6" customHeight="1" x14ac:dyDescent="0.25">
      <c r="A48" s="298" t="s">
        <v>106</v>
      </c>
      <c r="B48" s="299"/>
      <c r="C48" s="299"/>
      <c r="D48" s="299"/>
      <c r="E48" s="299"/>
      <c r="F48" s="299"/>
      <c r="G48" s="299"/>
      <c r="H48" s="307"/>
      <c r="I48" s="308" t="s">
        <v>89</v>
      </c>
      <c r="J48" s="309"/>
    </row>
    <row r="49" spans="1:10" ht="13.15" customHeight="1" x14ac:dyDescent="0.25">
      <c r="A49" s="301" t="s">
        <v>107</v>
      </c>
      <c r="B49" s="302"/>
      <c r="C49" s="302"/>
      <c r="D49" s="302"/>
      <c r="E49" s="302"/>
      <c r="F49" s="302"/>
      <c r="G49" s="302"/>
      <c r="H49" s="306"/>
      <c r="I49" s="301" t="s">
        <v>89</v>
      </c>
      <c r="J49" s="306"/>
    </row>
    <row r="50" spans="1:10" ht="12" customHeight="1" x14ac:dyDescent="0.25">
      <c r="A50" s="295" t="s">
        <v>108</v>
      </c>
      <c r="B50" s="296"/>
      <c r="C50" s="296"/>
      <c r="D50" s="296"/>
      <c r="E50" s="296"/>
      <c r="F50" s="296"/>
      <c r="G50" s="296"/>
      <c r="H50" s="300"/>
      <c r="I50" s="62" t="s">
        <v>186</v>
      </c>
      <c r="J50" s="66"/>
    </row>
    <row r="51" spans="1:10" ht="12" customHeight="1" x14ac:dyDescent="0.25">
      <c r="A51" s="301" t="s">
        <v>109</v>
      </c>
      <c r="B51" s="302"/>
      <c r="C51" s="302"/>
      <c r="D51" s="302"/>
      <c r="E51" s="302"/>
      <c r="F51" s="302"/>
      <c r="G51" s="302"/>
      <c r="H51" s="302"/>
      <c r="I51" s="216" t="str">
        <f>ЗАПОЛНИТЬ!D1</f>
        <v>ЗМЗ 409052</v>
      </c>
      <c r="J51" s="215"/>
    </row>
    <row r="52" spans="1:10" ht="12" customHeight="1" x14ac:dyDescent="0.25">
      <c r="A52" s="288" t="s">
        <v>110</v>
      </c>
      <c r="B52" s="289"/>
      <c r="C52" s="289"/>
      <c r="D52" s="289"/>
      <c r="E52" s="289"/>
      <c r="F52" s="289"/>
      <c r="G52" s="289"/>
      <c r="H52" s="289"/>
      <c r="I52" s="284">
        <f>IF(ЗАПОЛНИТЬ!$D$1="ЗМЗ 409052",'Скрытая инф.-3'!B5,IF(ЗАПОЛНИТЬ!$D$1="ЗМЗ 405240",'Скрытая инф.-3'!C5,"нет значений"))</f>
        <v>4</v>
      </c>
      <c r="J52" s="285"/>
    </row>
    <row r="53" spans="1:10" ht="10.9" customHeight="1" x14ac:dyDescent="0.25">
      <c r="A53" s="288" t="s">
        <v>111</v>
      </c>
      <c r="B53" s="289"/>
      <c r="C53" s="289"/>
      <c r="D53" s="289"/>
      <c r="E53" s="289"/>
      <c r="F53" s="289"/>
      <c r="G53" s="289"/>
      <c r="H53" s="289"/>
      <c r="I53" s="284" t="str">
        <f>IF(ЗАПОЛНИТЬ!$D$1="ЗМЗ 409052",'Скрытая инф.-3'!B6,IF(ЗАПОЛНИТЬ!$D$1="ЗМЗ 405240",'Скрытая инф.-3'!C6,"нет значений"))</f>
        <v>4, рядный</v>
      </c>
      <c r="J53" s="285"/>
    </row>
    <row r="54" spans="1:10" ht="13.15" customHeight="1" x14ac:dyDescent="0.25">
      <c r="A54" s="288" t="s">
        <v>112</v>
      </c>
      <c r="B54" s="289"/>
      <c r="C54" s="289"/>
      <c r="D54" s="289"/>
      <c r="E54" s="289"/>
      <c r="F54" s="289"/>
      <c r="G54" s="289"/>
      <c r="H54" s="289"/>
      <c r="I54" s="284">
        <f>IF(ЗАПОЛНИТЬ!$D$1="ЗМЗ 409052",'Скрытая инф.-3'!B7,IF(ЗАПОЛНИТЬ!$D$1="ЗМЗ 405240",'Скрытая инф.-3'!C7,"нет значений"))</f>
        <v>2693</v>
      </c>
      <c r="J54" s="285"/>
    </row>
    <row r="55" spans="1:10" ht="12.6" customHeight="1" x14ac:dyDescent="0.25">
      <c r="A55" s="288" t="s">
        <v>113</v>
      </c>
      <c r="B55" s="289"/>
      <c r="C55" s="289"/>
      <c r="D55" s="289"/>
      <c r="E55" s="289"/>
      <c r="F55" s="289"/>
      <c r="G55" s="289"/>
      <c r="H55" s="289"/>
      <c r="I55" s="284">
        <f>IF(ЗАПОЛНИТЬ!$D$1="ЗМЗ 409052",'Скрытая инф.-3'!B8,IF(ЗАПОЛНИТЬ!$D$1="ЗМЗ 405240",'Скрытая инф.-3'!C8,"нет значений"))</f>
        <v>9.1</v>
      </c>
      <c r="J55" s="285"/>
    </row>
    <row r="56" spans="1:10" ht="15" customHeight="1" x14ac:dyDescent="0.25">
      <c r="A56" s="288" t="s">
        <v>114</v>
      </c>
      <c r="B56" s="289"/>
      <c r="C56" s="289"/>
      <c r="D56" s="289"/>
      <c r="E56" s="289"/>
      <c r="F56" s="289"/>
      <c r="G56" s="289"/>
      <c r="H56" s="289"/>
      <c r="I56" s="284" t="str">
        <f>IF(ЗАПОЛНИТЬ!$D$1="ЗМЗ 409052",'Скрытая инф.-3'!B9,IF(ЗАПОЛНИТЬ!$D$1="ЗМЗ 405240",'Скрытая инф.-3'!C9,"нет значений"))</f>
        <v>110,0 (5000±100об/мин-1)</v>
      </c>
      <c r="J56" s="285"/>
    </row>
    <row r="57" spans="1:10" ht="14.45" customHeight="1" x14ac:dyDescent="0.25">
      <c r="A57" s="288" t="s">
        <v>115</v>
      </c>
      <c r="B57" s="289"/>
      <c r="C57" s="289"/>
      <c r="D57" s="289"/>
      <c r="E57" s="289"/>
      <c r="F57" s="289"/>
      <c r="G57" s="289"/>
      <c r="H57" s="289"/>
      <c r="I57" s="284" t="str">
        <f>IF(ЗАПОЛНИТЬ!$D$1="ЗМЗ 409052",'Скрытая инф.-3'!B10,IF(ЗАПОЛНИТЬ!$D$1="ЗМЗ 405240",'Скрытая инф.-3'!C10,"нет значений"))</f>
        <v>235,4 (2650±100об/мин-1)</v>
      </c>
      <c r="J57" s="285"/>
    </row>
    <row r="58" spans="1:10" ht="14.45" customHeight="1" x14ac:dyDescent="0.25">
      <c r="A58" s="287" t="s">
        <v>116</v>
      </c>
      <c r="B58" s="287"/>
      <c r="C58" s="287"/>
      <c r="D58" s="287"/>
      <c r="E58" s="287"/>
      <c r="F58" s="287"/>
      <c r="G58" s="287"/>
      <c r="H58" s="287"/>
      <c r="I58" s="287" t="s">
        <v>141</v>
      </c>
      <c r="J58" s="287"/>
    </row>
    <row r="59" spans="1:10" ht="64.5" customHeight="1" x14ac:dyDescent="0.25">
      <c r="A59" s="279" t="s">
        <v>117</v>
      </c>
      <c r="B59" s="280"/>
      <c r="C59" s="280"/>
      <c r="D59" s="280"/>
      <c r="E59" s="280"/>
      <c r="F59" s="280"/>
      <c r="G59" s="280"/>
      <c r="H59" s="280"/>
      <c r="I59" s="293" t="s">
        <v>591</v>
      </c>
      <c r="J59" s="294"/>
    </row>
    <row r="60" spans="1:10" ht="13.9" customHeight="1" x14ac:dyDescent="0.25">
      <c r="A60" s="287" t="s">
        <v>118</v>
      </c>
      <c r="B60" s="287"/>
      <c r="C60" s="287"/>
      <c r="D60" s="287"/>
      <c r="E60" s="287"/>
      <c r="F60" s="287"/>
      <c r="G60" s="287"/>
      <c r="H60" s="287"/>
      <c r="I60" s="286" t="s">
        <v>592</v>
      </c>
      <c r="J60" s="287"/>
    </row>
    <row r="61" spans="1:10" ht="39.75" customHeight="1" x14ac:dyDescent="0.25">
      <c r="A61" s="276" t="s">
        <v>119</v>
      </c>
      <c r="B61" s="277"/>
      <c r="C61" s="277"/>
      <c r="D61" s="277"/>
      <c r="E61" s="277"/>
      <c r="F61" s="277"/>
      <c r="G61" s="277"/>
      <c r="H61" s="278"/>
      <c r="I61" s="274" t="s">
        <v>593</v>
      </c>
      <c r="J61" s="275"/>
    </row>
    <row r="62" spans="1:10" ht="13.9" customHeight="1" x14ac:dyDescent="0.25">
      <c r="A62" s="279"/>
      <c r="B62" s="280"/>
      <c r="C62" s="280"/>
      <c r="D62" s="280"/>
      <c r="E62" s="280"/>
      <c r="F62" s="280"/>
      <c r="G62" s="280"/>
      <c r="H62" s="281"/>
      <c r="I62" s="282" t="s">
        <v>597</v>
      </c>
      <c r="J62" s="283"/>
    </row>
    <row r="63" spans="1:10" ht="16.899999999999999" customHeight="1" x14ac:dyDescent="0.25">
      <c r="A63" s="288" t="s">
        <v>120</v>
      </c>
      <c r="B63" s="289"/>
      <c r="C63" s="289"/>
      <c r="D63" s="289"/>
      <c r="E63" s="289"/>
      <c r="F63" s="289"/>
      <c r="G63" s="289"/>
      <c r="H63" s="289"/>
      <c r="I63" s="21" t="s">
        <v>89</v>
      </c>
      <c r="J63" s="17"/>
    </row>
    <row r="64" spans="1:10" ht="13.9" customHeight="1" x14ac:dyDescent="0.25">
      <c r="A64" s="288" t="s">
        <v>121</v>
      </c>
      <c r="B64" s="289"/>
      <c r="C64" s="289"/>
      <c r="D64" s="289"/>
      <c r="E64" s="289"/>
      <c r="F64" s="289"/>
      <c r="G64" s="289"/>
      <c r="H64" s="289"/>
      <c r="I64" s="19"/>
      <c r="J64" s="17"/>
    </row>
    <row r="65" spans="1:11" x14ac:dyDescent="0.25">
      <c r="A65" s="295" t="s">
        <v>122</v>
      </c>
      <c r="B65" s="296"/>
      <c r="C65" s="296"/>
      <c r="D65" s="296"/>
      <c r="E65" s="296"/>
      <c r="F65" s="296"/>
      <c r="G65" s="296"/>
      <c r="H65" s="296"/>
      <c r="I65" s="20"/>
      <c r="J65" s="18"/>
    </row>
    <row r="66" spans="1:11" ht="17.45" customHeight="1" x14ac:dyDescent="0.25">
      <c r="A66" s="301" t="s">
        <v>123</v>
      </c>
      <c r="B66" s="302"/>
      <c r="C66" s="302"/>
      <c r="D66" s="302"/>
      <c r="E66" s="302"/>
      <c r="F66" s="302"/>
      <c r="G66" s="302"/>
      <c r="H66" s="302"/>
      <c r="I66" s="21" t="s">
        <v>89</v>
      </c>
      <c r="J66" s="16"/>
    </row>
    <row r="67" spans="1:11" ht="18.600000000000001" customHeight="1" x14ac:dyDescent="0.25">
      <c r="A67" s="288" t="s">
        <v>124</v>
      </c>
      <c r="B67" s="289"/>
      <c r="C67" s="289"/>
      <c r="D67" s="289"/>
      <c r="E67" s="289"/>
      <c r="F67" s="289"/>
      <c r="G67" s="289"/>
      <c r="H67" s="289"/>
      <c r="I67" s="19"/>
      <c r="J67" s="17"/>
    </row>
    <row r="68" spans="1:11" ht="15" customHeight="1" x14ac:dyDescent="0.25">
      <c r="A68" s="295" t="s">
        <v>125</v>
      </c>
      <c r="B68" s="296"/>
      <c r="C68" s="296"/>
      <c r="D68" s="296"/>
      <c r="E68" s="296"/>
      <c r="F68" s="296"/>
      <c r="G68" s="296"/>
      <c r="H68" s="296"/>
      <c r="I68" s="20"/>
      <c r="J68" s="18"/>
    </row>
    <row r="69" spans="1:11" ht="45.6" customHeight="1" x14ac:dyDescent="0.25">
      <c r="A69" s="297" t="s">
        <v>126</v>
      </c>
      <c r="B69" s="289"/>
      <c r="C69" s="289"/>
      <c r="D69" s="289"/>
      <c r="E69" s="289"/>
      <c r="F69" s="289"/>
      <c r="G69" s="289"/>
      <c r="H69" s="289"/>
      <c r="I69" s="22" t="s">
        <v>89</v>
      </c>
      <c r="J69" s="16"/>
      <c r="K69" s="23"/>
    </row>
    <row r="70" spans="1:11" ht="17.45" customHeight="1" x14ac:dyDescent="0.25">
      <c r="A70" s="301" t="s">
        <v>127</v>
      </c>
      <c r="B70" s="302"/>
      <c r="C70" s="302"/>
      <c r="D70" s="302"/>
      <c r="E70" s="302"/>
      <c r="F70" s="302"/>
      <c r="G70" s="302"/>
      <c r="H70" s="302"/>
      <c r="I70" s="22" t="s">
        <v>89</v>
      </c>
      <c r="J70" s="16"/>
    </row>
    <row r="71" spans="1:11" ht="16.149999999999999" customHeight="1" x14ac:dyDescent="0.25">
      <c r="A71" s="288" t="s">
        <v>128</v>
      </c>
      <c r="B71" s="289"/>
      <c r="C71" s="289"/>
      <c r="D71" s="289"/>
      <c r="E71" s="289"/>
      <c r="F71" s="289"/>
      <c r="G71" s="289"/>
      <c r="H71" s="289"/>
      <c r="I71" s="19"/>
      <c r="J71" s="17"/>
    </row>
    <row r="72" spans="1:11" ht="30.75" customHeight="1" x14ac:dyDescent="0.25">
      <c r="A72" s="288" t="s">
        <v>129</v>
      </c>
      <c r="B72" s="289"/>
      <c r="C72" s="289"/>
      <c r="D72" s="289"/>
      <c r="E72" s="289"/>
      <c r="F72" s="289"/>
      <c r="G72" s="289"/>
      <c r="H72" s="289"/>
      <c r="I72" s="19"/>
      <c r="J72" s="17"/>
    </row>
    <row r="73" spans="1:11" ht="30.75" customHeight="1" x14ac:dyDescent="0.25">
      <c r="A73" s="295" t="s">
        <v>130</v>
      </c>
      <c r="B73" s="296"/>
      <c r="C73" s="296"/>
      <c r="D73" s="296"/>
      <c r="E73" s="296"/>
      <c r="F73" s="296"/>
      <c r="G73" s="296"/>
      <c r="H73" s="296"/>
      <c r="I73" s="20"/>
      <c r="J73" s="18"/>
    </row>
    <row r="74" spans="1:11" x14ac:dyDescent="0.25">
      <c r="A74" s="297" t="s">
        <v>131</v>
      </c>
      <c r="B74" s="289"/>
      <c r="C74" s="289"/>
      <c r="D74" s="289"/>
      <c r="E74" s="289"/>
      <c r="F74" s="289"/>
      <c r="G74" s="289"/>
      <c r="H74" s="289"/>
      <c r="I74" s="49" t="s">
        <v>89</v>
      </c>
      <c r="J74" s="18"/>
    </row>
    <row r="75" spans="1:11" x14ac:dyDescent="0.25">
      <c r="A75" s="298" t="s">
        <v>132</v>
      </c>
      <c r="B75" s="299"/>
      <c r="C75" s="299"/>
      <c r="D75" s="299"/>
      <c r="E75" s="299"/>
      <c r="F75" s="299"/>
      <c r="G75" s="299"/>
      <c r="H75" s="299"/>
      <c r="I75" s="295" t="str">
        <f>IF(ЗАПОЛНИТЬ!D3="установка ГБО","ГБО","без изменений")</f>
        <v>без изменений</v>
      </c>
      <c r="J75" s="300"/>
    </row>
    <row r="76" spans="1:11" ht="19.149999999999999" customHeight="1" x14ac:dyDescent="0.25">
      <c r="A76" s="303" t="s">
        <v>177</v>
      </c>
      <c r="B76" s="303"/>
      <c r="C76" s="303"/>
      <c r="D76" s="303"/>
      <c r="E76" s="303"/>
      <c r="F76" s="303"/>
      <c r="G76" s="303"/>
      <c r="H76" s="303"/>
      <c r="I76" s="303"/>
      <c r="J76" s="303"/>
    </row>
    <row r="77" spans="1:11" x14ac:dyDescent="0.25">
      <c r="A77" s="304" t="s">
        <v>178</v>
      </c>
      <c r="B77" s="304"/>
      <c r="C77" s="304"/>
      <c r="D77" s="304"/>
      <c r="E77" s="304"/>
      <c r="F77" s="304"/>
      <c r="G77" s="304"/>
      <c r="H77" s="305" t="str">
        <f>ЗАПОЛНИТЬ!B22</f>
        <v>№3164/ПЗ</v>
      </c>
      <c r="I77" s="305"/>
      <c r="J77" s="209" t="s">
        <v>179</v>
      </c>
    </row>
    <row r="78" spans="1:11" x14ac:dyDescent="0.25">
      <c r="A78" s="305" t="s">
        <v>586</v>
      </c>
      <c r="B78" s="305"/>
      <c r="C78" s="305"/>
      <c r="D78" s="305"/>
      <c r="E78" s="305"/>
      <c r="F78" s="305"/>
      <c r="G78" s="305"/>
      <c r="H78" s="305"/>
      <c r="I78" s="305"/>
      <c r="J78" s="305"/>
    </row>
    <row r="79" spans="1:11" ht="13.9" customHeight="1" x14ac:dyDescent="0.25">
      <c r="A79" s="290" t="s">
        <v>134</v>
      </c>
      <c r="B79" s="290"/>
      <c r="C79" s="290"/>
      <c r="D79" s="290"/>
      <c r="E79" s="290"/>
      <c r="F79" s="290"/>
      <c r="G79" s="290"/>
      <c r="H79" s="290"/>
      <c r="I79" s="290"/>
      <c r="J79" s="290"/>
    </row>
    <row r="80" spans="1:11" ht="26.45" customHeight="1" x14ac:dyDescent="0.25">
      <c r="A80" s="12"/>
      <c r="B80" s="2"/>
      <c r="C80" s="2"/>
      <c r="D80" s="2"/>
      <c r="E80" s="2"/>
      <c r="F80" s="2"/>
      <c r="G80" s="2"/>
      <c r="H80" s="291"/>
      <c r="I80" s="291"/>
      <c r="J80" s="291"/>
    </row>
    <row r="81" spans="1:10" x14ac:dyDescent="0.25">
      <c r="A81" s="59"/>
      <c r="B81" s="2"/>
      <c r="C81" s="2"/>
      <c r="D81" s="2"/>
      <c r="E81" s="34"/>
      <c r="F81" s="34"/>
      <c r="G81" s="34"/>
      <c r="H81" s="34"/>
      <c r="I81" s="34"/>
      <c r="J81" s="2"/>
    </row>
    <row r="82" spans="1:10" x14ac:dyDescent="0.25">
      <c r="A82" s="2" t="str">
        <f>ЗАПОЛНИТЬ!B32</f>
        <v>"09" ноябрь 2018 г.</v>
      </c>
      <c r="B82" s="2"/>
      <c r="C82" s="2"/>
      <c r="D82" s="12" t="s">
        <v>510</v>
      </c>
      <c r="E82" s="2"/>
      <c r="F82" s="2"/>
      <c r="G82" s="292" t="str">
        <f>ЗАПОЛНИТЬ!B51</f>
        <v>Михайловский И.М.</v>
      </c>
      <c r="H82" s="292"/>
      <c r="I82" s="2"/>
      <c r="J82" s="2"/>
    </row>
    <row r="83" spans="1:10" x14ac:dyDescent="0.25">
      <c r="A83" s="2"/>
      <c r="B83" s="2"/>
      <c r="C83" s="2"/>
      <c r="D83" s="2" t="s">
        <v>135</v>
      </c>
      <c r="E83" s="2"/>
      <c r="F83" s="2"/>
      <c r="G83" s="2" t="s">
        <v>311</v>
      </c>
      <c r="H83" s="2"/>
      <c r="I83" s="2"/>
      <c r="J83" s="2"/>
    </row>
    <row r="84" spans="1:10" x14ac:dyDescent="0.25">
      <c r="E84" s="24" t="s">
        <v>136</v>
      </c>
    </row>
    <row r="85" spans="1:10" x14ac:dyDescent="0.25">
      <c r="A85" s="236" t="s">
        <v>137</v>
      </c>
      <c r="B85" s="236"/>
      <c r="C85" s="236"/>
      <c r="D85" s="236"/>
      <c r="E85" s="236"/>
      <c r="F85" s="236"/>
      <c r="G85" s="236"/>
      <c r="H85" s="236"/>
      <c r="I85" s="236"/>
      <c r="J85" s="236"/>
    </row>
    <row r="86" spans="1:10" x14ac:dyDescent="0.25">
      <c r="A86" s="236" t="s">
        <v>138</v>
      </c>
      <c r="B86" s="236"/>
      <c r="C86" s="236"/>
      <c r="D86" s="236"/>
      <c r="E86" s="236"/>
      <c r="F86" s="236"/>
      <c r="G86" s="236"/>
      <c r="H86" s="236"/>
      <c r="I86" s="236"/>
      <c r="J86" s="236"/>
    </row>
  </sheetData>
  <mergeCells count="89">
    <mergeCell ref="A16:E16"/>
    <mergeCell ref="F16:J16"/>
    <mergeCell ref="A18:J18"/>
    <mergeCell ref="A19:J19"/>
    <mergeCell ref="A1:I1"/>
    <mergeCell ref="A2:I2"/>
    <mergeCell ref="A3:I3"/>
    <mergeCell ref="A13:J13"/>
    <mergeCell ref="A14:J14"/>
    <mergeCell ref="A38:H38"/>
    <mergeCell ref="A23:J23"/>
    <mergeCell ref="A24:J24"/>
    <mergeCell ref="A29:J29"/>
    <mergeCell ref="A31:H31"/>
    <mergeCell ref="A32:H32"/>
    <mergeCell ref="A25:J25"/>
    <mergeCell ref="A27:J27"/>
    <mergeCell ref="A28:J28"/>
    <mergeCell ref="A33:H33"/>
    <mergeCell ref="A34:H34"/>
    <mergeCell ref="A35:H35"/>
    <mergeCell ref="A36:H36"/>
    <mergeCell ref="A37:H37"/>
    <mergeCell ref="A30:J30"/>
    <mergeCell ref="A48:H48"/>
    <mergeCell ref="I48:J48"/>
    <mergeCell ref="A39:H39"/>
    <mergeCell ref="A40:H40"/>
    <mergeCell ref="A41:H41"/>
    <mergeCell ref="A42:H42"/>
    <mergeCell ref="I42:J42"/>
    <mergeCell ref="A43:H43"/>
    <mergeCell ref="I43:J43"/>
    <mergeCell ref="A44:H44"/>
    <mergeCell ref="I44:J47"/>
    <mergeCell ref="A45:H45"/>
    <mergeCell ref="A46:H46"/>
    <mergeCell ref="A47:H47"/>
    <mergeCell ref="A49:H49"/>
    <mergeCell ref="I49:J49"/>
    <mergeCell ref="A50:H50"/>
    <mergeCell ref="A51:H51"/>
    <mergeCell ref="A52:H52"/>
    <mergeCell ref="A85:J85"/>
    <mergeCell ref="A86:J86"/>
    <mergeCell ref="A75:H75"/>
    <mergeCell ref="I75:J75"/>
    <mergeCell ref="A63:H63"/>
    <mergeCell ref="A64:H64"/>
    <mergeCell ref="A65:H65"/>
    <mergeCell ref="A66:H66"/>
    <mergeCell ref="A67:H67"/>
    <mergeCell ref="A68:H68"/>
    <mergeCell ref="A76:J76"/>
    <mergeCell ref="A77:G77"/>
    <mergeCell ref="H77:I77"/>
    <mergeCell ref="A78:J78"/>
    <mergeCell ref="A69:H69"/>
    <mergeCell ref="A70:H70"/>
    <mergeCell ref="A57:H57"/>
    <mergeCell ref="A58:H58"/>
    <mergeCell ref="A79:J79"/>
    <mergeCell ref="H80:J80"/>
    <mergeCell ref="G82:H82"/>
    <mergeCell ref="I58:J58"/>
    <mergeCell ref="A59:H59"/>
    <mergeCell ref="I59:J59"/>
    <mergeCell ref="A60:H60"/>
    <mergeCell ref="I57:J57"/>
    <mergeCell ref="A71:H71"/>
    <mergeCell ref="A72:H72"/>
    <mergeCell ref="A73:H73"/>
    <mergeCell ref="A74:H74"/>
    <mergeCell ref="A20:G20"/>
    <mergeCell ref="A21:H21"/>
    <mergeCell ref="A22:G22"/>
    <mergeCell ref="I61:J61"/>
    <mergeCell ref="A61:H62"/>
    <mergeCell ref="I62:J62"/>
    <mergeCell ref="I52:J52"/>
    <mergeCell ref="I53:J53"/>
    <mergeCell ref="I54:J54"/>
    <mergeCell ref="I55:J55"/>
    <mergeCell ref="I56:J56"/>
    <mergeCell ref="I60:J60"/>
    <mergeCell ref="A53:H53"/>
    <mergeCell ref="A54:H54"/>
    <mergeCell ref="A55:H55"/>
    <mergeCell ref="A56:H56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zoomScale="85" zoomScaleNormal="85" workbookViewId="0">
      <selection activeCell="F11" sqref="F11"/>
    </sheetView>
  </sheetViews>
  <sheetFormatPr defaultRowHeight="15" x14ac:dyDescent="0.25"/>
  <cols>
    <col min="2" max="2" width="5.28515625" customWidth="1"/>
    <col min="3" max="3" width="7.5703125" customWidth="1"/>
    <col min="4" max="4" width="10.28515625" customWidth="1"/>
    <col min="5" max="5" width="10.7109375" customWidth="1"/>
    <col min="6" max="6" width="5.5703125" customWidth="1"/>
    <col min="7" max="7" width="9.28515625" customWidth="1"/>
    <col min="8" max="8" width="14.140625" customWidth="1"/>
    <col min="9" max="9" width="14" bestFit="1" customWidth="1"/>
    <col min="10" max="10" width="10.42578125" customWidth="1"/>
    <col min="11" max="11" width="3.7109375" customWidth="1"/>
  </cols>
  <sheetData>
    <row r="1" spans="1:11" x14ac:dyDescent="0.25">
      <c r="A1" s="329" t="s">
        <v>74</v>
      </c>
      <c r="B1" s="329"/>
      <c r="C1" s="329"/>
      <c r="D1" s="329"/>
      <c r="E1" s="329"/>
      <c r="F1" s="329"/>
      <c r="G1" s="329"/>
      <c r="H1" s="329"/>
      <c r="I1" s="329"/>
      <c r="J1" s="15"/>
    </row>
    <row r="2" spans="1:11" x14ac:dyDescent="0.25">
      <c r="A2" s="329" t="s">
        <v>75</v>
      </c>
      <c r="B2" s="329"/>
      <c r="C2" s="329"/>
      <c r="D2" s="329"/>
      <c r="E2" s="329"/>
      <c r="F2" s="329"/>
      <c r="G2" s="329"/>
      <c r="H2" s="329"/>
      <c r="I2" s="329"/>
      <c r="J2" s="15"/>
    </row>
    <row r="3" spans="1:11" x14ac:dyDescent="0.25">
      <c r="A3" s="329" t="s">
        <v>76</v>
      </c>
      <c r="B3" s="329"/>
      <c r="C3" s="329"/>
      <c r="D3" s="329"/>
      <c r="E3" s="329"/>
      <c r="F3" s="329"/>
      <c r="G3" s="329"/>
      <c r="H3" s="329"/>
      <c r="I3" s="329"/>
      <c r="J3" s="15"/>
    </row>
    <row r="4" spans="1:1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1" x14ac:dyDescent="0.25">
      <c r="A5" s="15" t="s">
        <v>77</v>
      </c>
      <c r="B5" s="15"/>
      <c r="C5" s="15"/>
      <c r="D5" s="15"/>
      <c r="E5" s="15"/>
      <c r="F5" s="15"/>
      <c r="G5" s="15"/>
      <c r="H5" s="15"/>
      <c r="I5" s="15"/>
      <c r="J5" s="15"/>
    </row>
    <row r="6" spans="1:11" x14ac:dyDescent="0.25">
      <c r="A6" s="15"/>
      <c r="B6" s="15" t="s">
        <v>78</v>
      </c>
      <c r="C6" s="15"/>
      <c r="D6" s="15" t="str">
        <f>ЗАПОЛНИТЬ!B6</f>
        <v>{Марка, модель}</v>
      </c>
      <c r="E6" s="15"/>
      <c r="F6" s="15"/>
      <c r="G6" s="15"/>
      <c r="H6" s="15"/>
      <c r="I6" s="15"/>
      <c r="J6" s="15"/>
    </row>
    <row r="7" spans="1:11" x14ac:dyDescent="0.25">
      <c r="A7" s="15"/>
      <c r="B7" s="15" t="s">
        <v>79</v>
      </c>
      <c r="C7" s="15" t="str">
        <f>ЗАПОЛНИТЬ!B5</f>
        <v>{VIN}</v>
      </c>
      <c r="D7" s="15"/>
      <c r="E7" s="15"/>
      <c r="F7" s="15"/>
      <c r="G7" s="15"/>
      <c r="H7" s="15"/>
      <c r="I7" s="15"/>
      <c r="J7" s="15"/>
    </row>
    <row r="8" spans="1:11" x14ac:dyDescent="0.25">
      <c r="A8" s="15"/>
      <c r="B8" s="15" t="s">
        <v>80</v>
      </c>
      <c r="C8" s="15"/>
      <c r="D8" s="15"/>
      <c r="E8" s="15"/>
      <c r="F8" s="15"/>
      <c r="G8" s="15" t="str">
        <f>ЗАПОЛНИТЬ!B4</f>
        <v>{Гос номер}</v>
      </c>
      <c r="H8" s="15"/>
      <c r="I8" s="15"/>
      <c r="J8" s="15"/>
    </row>
    <row r="9" spans="1:11" x14ac:dyDescent="0.25">
      <c r="A9" s="15"/>
      <c r="B9" s="15" t="s">
        <v>81</v>
      </c>
      <c r="C9" s="15"/>
      <c r="D9" s="15"/>
      <c r="E9" s="15" t="str">
        <f>ЗАПОЛНИТЬ!B10</f>
        <v>{Шасси}</v>
      </c>
      <c r="F9" s="15"/>
      <c r="G9" s="15"/>
      <c r="H9" s="15"/>
      <c r="I9" s="15"/>
      <c r="J9" s="15"/>
    </row>
    <row r="10" spans="1:11" x14ac:dyDescent="0.25">
      <c r="A10" s="15"/>
      <c r="B10" s="15" t="s">
        <v>82</v>
      </c>
      <c r="C10" s="15"/>
      <c r="D10" s="15"/>
      <c r="E10" s="15" t="str">
        <f>ЗАПОЛНИТЬ!B11</f>
        <v>{Кузов}</v>
      </c>
      <c r="F10" s="15"/>
      <c r="G10" s="15"/>
      <c r="H10" s="15"/>
      <c r="I10" s="15"/>
      <c r="J10" s="15"/>
    </row>
    <row r="11" spans="1:11" x14ac:dyDescent="0.25">
      <c r="A11" s="15"/>
      <c r="B11" s="63" t="s">
        <v>199</v>
      </c>
      <c r="C11" s="15"/>
      <c r="D11" s="15"/>
      <c r="E11" s="56" t="str">
        <f>ЗАПОЛНИТЬ!B24</f>
        <v>{Модель двигателя}</v>
      </c>
      <c r="F11" s="15" t="str">
        <f>ЗАПОЛНИТЬ!B25</f>
        <v>{Номер двигателя}</v>
      </c>
      <c r="G11" s="15"/>
      <c r="I11" s="15"/>
      <c r="J11" s="15"/>
    </row>
    <row r="12" spans="1:11" ht="18.600000000000001" customHeight="1" x14ac:dyDescent="0.25">
      <c r="A12" s="15" t="s">
        <v>315</v>
      </c>
      <c r="B12" s="15"/>
      <c r="C12" s="15"/>
      <c r="D12" s="54" t="str">
        <f>ЗАПОЛНИТЬ!B54</f>
        <v>ООО «Вест Групп»</v>
      </c>
      <c r="E12" s="54"/>
      <c r="F12" s="54"/>
      <c r="G12" s="15"/>
      <c r="H12" s="15"/>
      <c r="I12" s="15"/>
      <c r="J12" s="15"/>
    </row>
    <row r="13" spans="1:11" ht="26.45" customHeight="1" x14ac:dyDescent="0.25">
      <c r="A13" s="330" t="s">
        <v>83</v>
      </c>
      <c r="B13" s="330"/>
      <c r="C13" s="330"/>
      <c r="D13" s="330"/>
      <c r="E13" s="330"/>
      <c r="F13" s="330"/>
      <c r="G13" s="330"/>
      <c r="H13" s="330"/>
      <c r="I13" s="330"/>
      <c r="J13" s="330"/>
    </row>
    <row r="14" spans="1:11" ht="45.75" customHeight="1" x14ac:dyDescent="0.25">
      <c r="A14" s="167" t="s">
        <v>512</v>
      </c>
      <c r="B14" s="167"/>
      <c r="C14" s="167"/>
      <c r="D14" s="331" t="str">
        <f>ЗАПОЛНИТЬ!B52</f>
        <v>ООО «Вест Групп»,ИНН 5260386612, ОГРН 1145260007441, Нижегородская область, Городецкий район, г. Заволжье ул. Советская, д.1А , тел.8950377-77-01</v>
      </c>
      <c r="E14" s="331"/>
      <c r="F14" s="331"/>
      <c r="G14" s="331"/>
      <c r="H14" s="331"/>
      <c r="I14" s="331"/>
      <c r="J14" s="331"/>
    </row>
    <row r="15" spans="1:11" ht="51" customHeight="1" x14ac:dyDescent="0.25">
      <c r="A15" s="169" t="s">
        <v>513</v>
      </c>
      <c r="B15" s="168"/>
      <c r="C15" s="168"/>
      <c r="D15" s="336" t="str">
        <f>ЗАПОЛНИТЬ!B53</f>
        <v>ООО «Вест Групп»,ИНН 5260386612, ОГРН 1145260007441, Нижегородская область, Городецкий район, г. Заволжье ул. Советская, д.1А , тел.8950377-77-01</v>
      </c>
      <c r="E15" s="336"/>
      <c r="F15" s="336"/>
      <c r="G15" s="336"/>
      <c r="H15" s="336"/>
      <c r="I15" s="336"/>
      <c r="J15" s="336"/>
    </row>
    <row r="16" spans="1:11" ht="17.25" customHeight="1" x14ac:dyDescent="0.25">
      <c r="A16" s="327" t="s">
        <v>518</v>
      </c>
      <c r="B16" s="327"/>
      <c r="C16" s="327"/>
      <c r="D16" s="327"/>
      <c r="E16" s="327"/>
      <c r="F16" s="327"/>
      <c r="G16" s="327"/>
      <c r="H16" s="327"/>
      <c r="I16" s="327"/>
      <c r="J16" s="327"/>
      <c r="K16" s="170"/>
    </row>
    <row r="17" spans="1:15" s="145" customFormat="1" ht="17.25" customHeight="1" x14ac:dyDescent="0.25">
      <c r="A17" s="171" t="str">
        <f>ЗАПОЛНИТЬ!B57</f>
        <v>№ РОСС RU.31385.04ИБН0  №ЕАС.04ИБН0.СУ.0270 с 10.05.2016г. по 09.05.2019г.</v>
      </c>
      <c r="B17" s="171"/>
      <c r="C17" s="171"/>
      <c r="D17" s="171"/>
      <c r="E17" s="171"/>
      <c r="F17" s="171"/>
      <c r="G17" s="171"/>
      <c r="H17" s="171"/>
      <c r="I17" s="171"/>
      <c r="J17" s="171"/>
      <c r="K17" s="170"/>
    </row>
    <row r="18" spans="1:15" s="145" customFormat="1" ht="13.5" customHeight="1" x14ac:dyDescent="0.25">
      <c r="A18" s="328" t="s">
        <v>517</v>
      </c>
      <c r="B18" s="328"/>
      <c r="C18" s="328"/>
      <c r="D18" s="328"/>
      <c r="E18" s="328"/>
      <c r="F18" s="328"/>
      <c r="G18" s="328"/>
      <c r="H18" s="328"/>
      <c r="I18" s="328"/>
      <c r="J18" s="328"/>
    </row>
    <row r="19" spans="1:15" ht="13.15" customHeight="1" x14ac:dyDescent="0.25">
      <c r="A19" s="328" t="s">
        <v>84</v>
      </c>
      <c r="B19" s="328"/>
      <c r="C19" s="328"/>
      <c r="D19" s="328"/>
      <c r="E19" s="328"/>
      <c r="F19" s="328"/>
      <c r="G19" s="328"/>
      <c r="H19" s="328"/>
      <c r="I19" s="328"/>
      <c r="J19" s="328"/>
    </row>
    <row r="20" spans="1:15" ht="12" customHeight="1" x14ac:dyDescent="0.25">
      <c r="A20" s="330" t="s">
        <v>85</v>
      </c>
      <c r="B20" s="330"/>
      <c r="C20" s="330"/>
      <c r="D20" s="330"/>
      <c r="E20" s="330"/>
      <c r="F20" s="330"/>
      <c r="G20" s="330"/>
      <c r="H20" s="330"/>
      <c r="I20" s="330"/>
      <c r="J20" s="330"/>
    </row>
    <row r="21" spans="1:15" ht="87.75" customHeight="1" x14ac:dyDescent="0.25">
      <c r="A21" s="338" t="str">
        <f>IF(ЗАПОЛНИТЬ!B1="BRC",'Скрытая инф.-1'!B21,IF(ЗАПОЛНИТЬ!B1="ALPHA",'Скрытая инф.-1'!C21,IF(ЗАПОЛНИТЬ!B1="Lovato - 2 поколение",'Скрытая инф.-1'!D21,IF(ЗАПОЛНИТЬ!B1="Lovato - 4 поколение",'Скрытая инф.-1'!E21,IF(ЗАПОЛНИТЬ!B1="DIGITRONIC",'Скрытая инф.-1'!F21,IF(ЗАПОЛНИТЬ!B1="TAMONA",'Скрытая инф.-1'!G21,IF(ЗАПОЛНИТЬ!B1="OMVL",'Скрытая инф.-1'!H21,'Скрытая инф.-1'!I21)))))))</f>
        <v>ALPHA, изготовитель ООО «ТД ГБО», адрес 125635, РФ, г. Москва, ул. Ангарская, д.6, пом. IV, ком. 3. Система ГБО состоит из сертифицированных узлов, предназначенных для установки на колесные ТС. Оборудование установлено в соответствии с требованиями п.8 Приложения №9 Технического Регламента Таможенного союза « О безопасности колесных транспортных средств» (ТР ТС 018/2011), а также в соответствии с ГОСТ 31972-2013 в части не противоречащей требованиям ТР ТС 018/2011. Размещение и установка соответствуют Правилам ЕЭК ООН № 67 и 115.</v>
      </c>
      <c r="B21" s="338"/>
      <c r="C21" s="338"/>
      <c r="D21" s="338"/>
      <c r="E21" s="338"/>
      <c r="F21" s="338"/>
      <c r="G21" s="338"/>
      <c r="H21" s="338"/>
      <c r="I21" s="338"/>
      <c r="J21" s="338"/>
      <c r="O21" s="145"/>
    </row>
    <row r="22" spans="1:15" ht="90" customHeight="1" x14ac:dyDescent="0.25">
      <c r="A22" s="337" t="str">
        <f>IF(ЗАПОЛНИТЬ!B1="BRC",'Скрытая инф.-1'!B22,IF(ЗАПОЛНИТЬ!B1="ALPHA",'Скрытая инф.-1'!C22,IF(ЗАПОЛНИТЬ!B1="Lovato - 2 поколение",'Скрытая инф.-1'!D22,IF(ЗАПОЛНИТЬ!B1="Lovato - 4 поколение",'Скрытая инф.-1'!E22,IF(ЗАПОЛНИТЬ!B1="DIGITRONIC",'Скрытая инф.-1'!F22,IF(ЗАПОЛНИТЬ!B1="TAMONA",'Скрытая инф.-1'!G22,IF(ЗАПОЛНИТЬ!B1="OMVL",'Скрытая инф.-1'!H22,'Скрытая инф.-1'!I22)))))))</f>
        <v>В моторном отсеке установлены основные агрегаты ГБО: блок управления впрыском газа тип Alpha-S, газовый редуктор TOMASETTO mod. “ANTARTIC супер”, инжектор газовый RAIL. Подключение к системе питания двигателя выполнено при помощи стандартных элементов: штуцеры, трубопроводы, шланги, с обеспечением герметичности соединений";", при этом общая конструкция автомобиля соответствует требованиям в отношении предотвращения опасности возникновения пожара. На приборной панели установлен переключатель производства "ALPHA". </v>
      </c>
      <c r="B22" s="337"/>
      <c r="C22" s="337"/>
      <c r="D22" s="337"/>
      <c r="E22" s="337"/>
      <c r="F22" s="337"/>
      <c r="G22" s="337"/>
      <c r="H22" s="337"/>
      <c r="I22" s="337"/>
      <c r="J22" s="337"/>
    </row>
    <row r="23" spans="1:15" ht="122.25" customHeight="1" x14ac:dyDescent="0.25">
      <c r="A23" s="337" t="str">
        <f>CONCATENATE(ЗАПОЛНИТЬ!B44,", закрепленный с помощью болтов, шайб и гаек установлен сертифицированный газовый баллон: ",ЗАПОЛНИТЬ!B43,",130 литров ",ЗАПОЛНИТЬ!B41," (пропан) производства ",ЗАПОЛНИТЬ!B42," с запорной арматурой, с использованием сертифицированных крепежных элементов. Аппаратура баллона находится в герметичном кожухе."," Выход вентиляционного канала находится на расстоянии более 100 мм от системы выпуска отработанных газов и иного источника тепла. При переоборудовании сохранен штатный топливный бак.","  Произведена опрессовка и проверка герметичности газотопливной системы и баллона. Проведена регулировка газотопливной системы питания при работе на СУГ (СНГ), проверка содержания загрязняющих веществ в ОГ двигателя по ГОСТ Р 17.2.02.06. - 99 (ГОСТ 21393)",".")</f>
        <v>На раме автомобиля, на заводских кронштейнах, закрепленный с помощью болтов, шайб и гаек установлен сертифицированный газовый баллон: БАЖ 130-399,130 литров №5973 (пропан) производства Балсити с запорной арматурой, с использованием сертифицированных крепежных элементов. Аппаратура баллона находится в герметичном кожухе. Выход вентиляционного канала находится на расстоянии более 100 мм от системы выпуска отработанных газов и иного источника тепла. При переоборудовании сохранен штатный топливный бак.  Произведена опрессовка и проверка герметичности газотопливной системы и баллона. Проведена регулировка газотопливной системы питания при работе на СУГ (СНГ), проверка содержания загрязняющих веществ в ОГ двигателя по ГОСТ Р 17.2.02.06. - 99 (ГОСТ 21393).</v>
      </c>
      <c r="B23" s="337"/>
      <c r="C23" s="337"/>
      <c r="D23" s="337"/>
      <c r="E23" s="337"/>
      <c r="F23" s="337"/>
      <c r="G23" s="337"/>
      <c r="H23" s="337"/>
      <c r="I23" s="337"/>
      <c r="J23" s="337"/>
    </row>
    <row r="24" spans="1:15" x14ac:dyDescent="0.25">
      <c r="A24" s="326" t="s">
        <v>86</v>
      </c>
      <c r="B24" s="326"/>
      <c r="C24" s="326"/>
      <c r="D24" s="326"/>
      <c r="E24" s="326"/>
      <c r="F24" s="326"/>
      <c r="G24" s="326"/>
      <c r="H24" s="326"/>
      <c r="I24" s="326"/>
      <c r="J24" s="326"/>
    </row>
    <row r="25" spans="1:15" ht="20.45" customHeight="1" x14ac:dyDescent="0.25">
      <c r="A25" s="323" t="s">
        <v>87</v>
      </c>
      <c r="B25" s="323"/>
      <c r="C25" s="323"/>
      <c r="D25" s="323"/>
      <c r="E25" s="323"/>
      <c r="F25" s="323"/>
      <c r="G25" s="323"/>
      <c r="H25" s="323"/>
      <c r="I25" s="323"/>
      <c r="J25" s="323"/>
    </row>
    <row r="26" spans="1:15" ht="13.15" customHeight="1" x14ac:dyDescent="0.25">
      <c r="A26" s="298" t="s">
        <v>88</v>
      </c>
      <c r="B26" s="299"/>
      <c r="C26" s="299"/>
      <c r="D26" s="299"/>
      <c r="E26" s="299"/>
      <c r="F26" s="299"/>
      <c r="G26" s="299"/>
      <c r="H26" s="307"/>
      <c r="I26" s="13" t="s">
        <v>89</v>
      </c>
      <c r="J26" s="14"/>
    </row>
    <row r="27" spans="1:15" ht="11.45" customHeight="1" x14ac:dyDescent="0.25">
      <c r="A27" s="298" t="s">
        <v>90</v>
      </c>
      <c r="B27" s="299"/>
      <c r="C27" s="299"/>
      <c r="D27" s="299"/>
      <c r="E27" s="299"/>
      <c r="F27" s="299"/>
      <c r="G27" s="299"/>
      <c r="H27" s="307"/>
      <c r="I27" s="9" t="s">
        <v>89</v>
      </c>
      <c r="J27" s="11"/>
    </row>
    <row r="28" spans="1:15" ht="13.15" customHeight="1" x14ac:dyDescent="0.25">
      <c r="A28" s="298" t="s">
        <v>91</v>
      </c>
      <c r="B28" s="299"/>
      <c r="C28" s="299"/>
      <c r="D28" s="299"/>
      <c r="E28" s="299"/>
      <c r="F28" s="299"/>
      <c r="G28" s="299"/>
      <c r="H28" s="307"/>
      <c r="I28" s="150" t="str">
        <f>IF(ЗАПОЛНИТЬ!$B$7="N1",'Скрытая инф.-1'!W3,IF(ЗАПОЛНИТЬ!$B$7="M1",'Скрытая инф.-1'!Y3,'Скрытая инф.-1'!Z3))</f>
        <v>-</v>
      </c>
      <c r="J28" s="149"/>
    </row>
    <row r="29" spans="1:15" ht="12" customHeight="1" x14ac:dyDescent="0.25">
      <c r="A29" s="298" t="s">
        <v>92</v>
      </c>
      <c r="B29" s="299"/>
      <c r="C29" s="299"/>
      <c r="D29" s="299"/>
      <c r="E29" s="299"/>
      <c r="F29" s="299"/>
      <c r="G29" s="299"/>
      <c r="H29" s="307"/>
      <c r="I29" s="150" t="str">
        <f>IF(ЗАПОЛНИТЬ!$B$7="N1",'Скрытая инф.-1'!W4,IF(ЗАПОЛНИТЬ!$B$7="M1",'Скрытая инф.-1'!Y4,'Скрытая инф.-1'!Z4))</f>
        <v>-</v>
      </c>
      <c r="J29" s="149"/>
    </row>
    <row r="30" spans="1:15" ht="12" customHeight="1" x14ac:dyDescent="0.25">
      <c r="A30" s="288" t="s">
        <v>93</v>
      </c>
      <c r="B30" s="289"/>
      <c r="C30" s="289"/>
      <c r="D30" s="289"/>
      <c r="E30" s="289"/>
      <c r="F30" s="289"/>
      <c r="G30" s="289"/>
      <c r="H30" s="310"/>
      <c r="I30" s="150" t="str">
        <f>IF(ЗАПОЛНИТЬ!$B$7="N1",'Скрытая инф.-1'!W5,IF(ЗАПОЛНИТЬ!$B$7="M1",'Скрытая инф.-1'!Y5,'Скрытая инф.-1'!Z5))</f>
        <v>без изменений</v>
      </c>
      <c r="J30" s="149"/>
    </row>
    <row r="31" spans="1:15" ht="12" customHeight="1" x14ac:dyDescent="0.25">
      <c r="A31" s="298" t="s">
        <v>94</v>
      </c>
      <c r="B31" s="299"/>
      <c r="C31" s="299"/>
      <c r="D31" s="299"/>
      <c r="E31" s="299"/>
      <c r="F31" s="299"/>
      <c r="G31" s="299"/>
      <c r="H31" s="307"/>
      <c r="I31" s="150" t="str">
        <f>IF(ЗАПОЛНИТЬ!$B$7="N1",'Скрытая инф.-1'!W6,IF(ЗАПОЛНИТЬ!$B$7="M1",'Скрытая инф.-1'!Y6,'Скрытая инф.-1'!Z6))</f>
        <v>без изменений</v>
      </c>
      <c r="J31" s="149"/>
    </row>
    <row r="32" spans="1:15" ht="13.9" customHeight="1" x14ac:dyDescent="0.25">
      <c r="A32" s="288" t="s">
        <v>95</v>
      </c>
      <c r="B32" s="289"/>
      <c r="C32" s="289"/>
      <c r="D32" s="289"/>
      <c r="E32" s="289"/>
      <c r="F32" s="289"/>
      <c r="G32" s="289"/>
      <c r="H32" s="310"/>
      <c r="I32" s="150" t="str">
        <f>IF(ЗАПОЛНИТЬ!$B$7="N1",'Скрытая инф.-1'!W7,IF(ЗАПОЛНИТЬ!$B$7="M1",'Скрытая инф.-1'!Y7,'Скрытая инф.-1'!Z7))</f>
        <v>-</v>
      </c>
      <c r="J32" s="149"/>
    </row>
    <row r="33" spans="1:10" ht="15" customHeight="1" x14ac:dyDescent="0.25">
      <c r="A33" s="298" t="s">
        <v>96</v>
      </c>
      <c r="B33" s="299"/>
      <c r="C33" s="299"/>
      <c r="D33" s="299"/>
      <c r="E33" s="299"/>
      <c r="F33" s="299"/>
      <c r="G33" s="299"/>
      <c r="H33" s="307"/>
      <c r="I33" s="150" t="str">
        <f>IF(ЗАПОЛНИТЬ!$B$7="N1",'Скрытая инф.-1'!W8,IF(ЗАПОЛНИТЬ!$B$7="M1",'Скрытая инф.-1'!Y8,'Скрытая инф.-1'!Z8))</f>
        <v>-</v>
      </c>
      <c r="J33" s="149"/>
    </row>
    <row r="34" spans="1:10" ht="13.9" customHeight="1" x14ac:dyDescent="0.25">
      <c r="A34" s="288" t="s">
        <v>97</v>
      </c>
      <c r="B34" s="289"/>
      <c r="C34" s="289"/>
      <c r="D34" s="289"/>
      <c r="E34" s="289"/>
      <c r="F34" s="289"/>
      <c r="G34" s="289"/>
      <c r="H34" s="310"/>
      <c r="I34" s="150" t="str">
        <f>IF(ЗАПОЛНИТЬ!$B$7="N1",'Скрытая инф.-1'!W9,IF(ЗАПОЛНИТЬ!$B$7="M1",'Скрытая инф.-1'!Y9,'Скрытая инф.-1'!Z9))</f>
        <v>-</v>
      </c>
      <c r="J34" s="149"/>
    </row>
    <row r="35" spans="1:10" ht="14.45" customHeight="1" x14ac:dyDescent="0.25">
      <c r="A35" s="298" t="s">
        <v>98</v>
      </c>
      <c r="B35" s="299"/>
      <c r="C35" s="299"/>
      <c r="D35" s="299"/>
      <c r="E35" s="299"/>
      <c r="F35" s="299"/>
      <c r="G35" s="299"/>
      <c r="H35" s="307"/>
      <c r="I35" s="150" t="str">
        <f>IF(ЗАПОЛНИТЬ!$B$7="N1",'Скрытая инф.-1'!W10,IF(ЗАПОЛНИТЬ!$B$7="M1",'Скрытая инф.-1'!Y10,'Скрытая инф.-1'!Z10))</f>
        <v>-</v>
      </c>
      <c r="J35" s="149"/>
    </row>
    <row r="36" spans="1:10" ht="13.9" customHeight="1" x14ac:dyDescent="0.25">
      <c r="A36" s="295" t="s">
        <v>99</v>
      </c>
      <c r="B36" s="296"/>
      <c r="C36" s="296"/>
      <c r="D36" s="296"/>
      <c r="E36" s="296"/>
      <c r="F36" s="296"/>
      <c r="G36" s="296"/>
      <c r="H36" s="300"/>
      <c r="I36" s="150" t="str">
        <f>IF(ЗАПОЛНИТЬ!$B$7="N1",'Скрытая инф.-1'!W11,IF(ЗАПОЛНИТЬ!$B$7="M1",'Скрытая инф.-1'!Y11,'Скрытая инф.-1'!Z11))</f>
        <v>-</v>
      </c>
      <c r="J36" s="149"/>
    </row>
    <row r="37" spans="1:10" ht="13.15" customHeight="1" x14ac:dyDescent="0.25">
      <c r="A37" s="311" t="s">
        <v>100</v>
      </c>
      <c r="B37" s="312"/>
      <c r="C37" s="312"/>
      <c r="D37" s="312"/>
      <c r="E37" s="312"/>
      <c r="F37" s="312"/>
      <c r="G37" s="312"/>
      <c r="H37" s="313"/>
      <c r="I37" s="314" t="e">
        <f>ЗАПОЛНИТЬ!B49</f>
        <v>#VALUE!</v>
      </c>
      <c r="J37" s="315"/>
    </row>
    <row r="38" spans="1:10" ht="13.15" customHeight="1" x14ac:dyDescent="0.25">
      <c r="A38" s="298" t="s">
        <v>101</v>
      </c>
      <c r="B38" s="299"/>
      <c r="C38" s="299"/>
      <c r="D38" s="299"/>
      <c r="E38" s="299"/>
      <c r="F38" s="299"/>
      <c r="G38" s="299"/>
      <c r="H38" s="307"/>
      <c r="I38" s="289" t="s">
        <v>89</v>
      </c>
      <c r="J38" s="310"/>
    </row>
    <row r="39" spans="1:10" ht="12" customHeight="1" x14ac:dyDescent="0.25">
      <c r="A39" s="288" t="s">
        <v>102</v>
      </c>
      <c r="B39" s="289"/>
      <c r="C39" s="289"/>
      <c r="D39" s="289"/>
      <c r="E39" s="289"/>
      <c r="F39" s="289"/>
      <c r="G39" s="289"/>
      <c r="H39" s="289"/>
      <c r="I39" s="316" t="s">
        <v>89</v>
      </c>
      <c r="J39" s="317"/>
    </row>
    <row r="40" spans="1:10" ht="10.9" customHeight="1" x14ac:dyDescent="0.25">
      <c r="A40" s="288" t="s">
        <v>103</v>
      </c>
      <c r="B40" s="289"/>
      <c r="C40" s="289"/>
      <c r="D40" s="289"/>
      <c r="E40" s="289"/>
      <c r="F40" s="289"/>
      <c r="G40" s="289"/>
      <c r="H40" s="289"/>
      <c r="I40" s="318"/>
      <c r="J40" s="319"/>
    </row>
    <row r="41" spans="1:10" ht="13.15" customHeight="1" x14ac:dyDescent="0.25">
      <c r="A41" s="288" t="s">
        <v>104</v>
      </c>
      <c r="B41" s="289"/>
      <c r="C41" s="289"/>
      <c r="D41" s="289"/>
      <c r="E41" s="289"/>
      <c r="F41" s="289"/>
      <c r="G41" s="289"/>
      <c r="H41" s="289"/>
      <c r="I41" s="318"/>
      <c r="J41" s="319"/>
    </row>
    <row r="42" spans="1:10" ht="13.15" customHeight="1" x14ac:dyDescent="0.25">
      <c r="A42" s="288" t="s">
        <v>105</v>
      </c>
      <c r="B42" s="289"/>
      <c r="C42" s="289"/>
      <c r="D42" s="289"/>
      <c r="E42" s="289"/>
      <c r="F42" s="289"/>
      <c r="G42" s="289"/>
      <c r="H42" s="289"/>
      <c r="I42" s="320"/>
      <c r="J42" s="321"/>
    </row>
    <row r="43" spans="1:10" ht="15" customHeight="1" x14ac:dyDescent="0.25">
      <c r="A43" s="298" t="s">
        <v>106</v>
      </c>
      <c r="B43" s="299"/>
      <c r="C43" s="299"/>
      <c r="D43" s="299"/>
      <c r="E43" s="299"/>
      <c r="F43" s="299"/>
      <c r="G43" s="299"/>
      <c r="H43" s="307"/>
      <c r="I43" s="308" t="s">
        <v>89</v>
      </c>
      <c r="J43" s="309"/>
    </row>
    <row r="44" spans="1:10" ht="16.149999999999999" customHeight="1" x14ac:dyDescent="0.25">
      <c r="A44" s="297" t="s">
        <v>107</v>
      </c>
      <c r="B44" s="289"/>
      <c r="C44" s="289"/>
      <c r="D44" s="289"/>
      <c r="E44" s="289"/>
      <c r="F44" s="289"/>
      <c r="G44" s="289"/>
      <c r="H44" s="289"/>
      <c r="I44" s="301" t="s">
        <v>89</v>
      </c>
      <c r="J44" s="306"/>
    </row>
    <row r="45" spans="1:10" ht="13.9" customHeight="1" x14ac:dyDescent="0.25">
      <c r="A45" s="297" t="s">
        <v>108</v>
      </c>
      <c r="B45" s="289"/>
      <c r="C45" s="289"/>
      <c r="D45" s="289"/>
      <c r="E45" s="289"/>
      <c r="F45" s="289"/>
      <c r="G45" s="289"/>
      <c r="H45" s="289"/>
      <c r="I45" s="62" t="s">
        <v>186</v>
      </c>
      <c r="J45" s="66"/>
    </row>
    <row r="46" spans="1:10" ht="14.45" customHeight="1" x14ac:dyDescent="0.25">
      <c r="A46" s="301" t="s">
        <v>109</v>
      </c>
      <c r="B46" s="302"/>
      <c r="C46" s="302"/>
      <c r="D46" s="302"/>
      <c r="E46" s="302"/>
      <c r="F46" s="302"/>
      <c r="G46" s="302"/>
      <c r="H46" s="302"/>
      <c r="I46" s="334" t="s">
        <v>89</v>
      </c>
      <c r="J46" s="335"/>
    </row>
    <row r="47" spans="1:10" ht="12.6" customHeight="1" x14ac:dyDescent="0.25">
      <c r="A47" s="288" t="s">
        <v>110</v>
      </c>
      <c r="B47" s="289"/>
      <c r="C47" s="289"/>
      <c r="D47" s="289"/>
      <c r="E47" s="289"/>
      <c r="F47" s="289"/>
      <c r="G47" s="289"/>
      <c r="H47" s="289"/>
      <c r="I47" s="19"/>
      <c r="J47" s="17"/>
    </row>
    <row r="48" spans="1:10" ht="12.6" customHeight="1" x14ac:dyDescent="0.25">
      <c r="A48" s="288" t="s">
        <v>111</v>
      </c>
      <c r="B48" s="289"/>
      <c r="C48" s="289"/>
      <c r="D48" s="289"/>
      <c r="E48" s="289"/>
      <c r="F48" s="289"/>
      <c r="G48" s="289"/>
      <c r="H48" s="289"/>
      <c r="I48" s="19"/>
      <c r="J48" s="17"/>
    </row>
    <row r="49" spans="1:10" ht="13.15" customHeight="1" x14ac:dyDescent="0.25">
      <c r="A49" s="288" t="s">
        <v>112</v>
      </c>
      <c r="B49" s="289"/>
      <c r="C49" s="289"/>
      <c r="D49" s="289"/>
      <c r="E49" s="289"/>
      <c r="F49" s="289"/>
      <c r="G49" s="289"/>
      <c r="H49" s="289"/>
      <c r="I49" s="19"/>
      <c r="J49" s="17"/>
    </row>
    <row r="50" spans="1:10" ht="12" customHeight="1" x14ac:dyDescent="0.25">
      <c r="A50" s="288" t="s">
        <v>113</v>
      </c>
      <c r="B50" s="289"/>
      <c r="C50" s="289"/>
      <c r="D50" s="289"/>
      <c r="E50" s="289"/>
      <c r="F50" s="289"/>
      <c r="G50" s="289"/>
      <c r="H50" s="289"/>
      <c r="I50" s="19"/>
      <c r="J50" s="17"/>
    </row>
    <row r="51" spans="1:10" ht="12" customHeight="1" x14ac:dyDescent="0.25">
      <c r="A51" s="288" t="s">
        <v>114</v>
      </c>
      <c r="B51" s="289"/>
      <c r="C51" s="289"/>
      <c r="D51" s="289"/>
      <c r="E51" s="289"/>
      <c r="F51" s="289"/>
      <c r="G51" s="289"/>
      <c r="H51" s="289"/>
      <c r="I51" s="19"/>
      <c r="J51" s="17"/>
    </row>
    <row r="52" spans="1:10" ht="12" customHeight="1" x14ac:dyDescent="0.25">
      <c r="A52" s="288" t="s">
        <v>115</v>
      </c>
      <c r="B52" s="289"/>
      <c r="C52" s="289"/>
      <c r="D52" s="289"/>
      <c r="E52" s="289"/>
      <c r="F52" s="289"/>
      <c r="G52" s="289"/>
      <c r="H52" s="289"/>
      <c r="I52" s="19"/>
      <c r="J52" s="17"/>
    </row>
    <row r="53" spans="1:10" ht="10.9" customHeight="1" x14ac:dyDescent="0.25">
      <c r="A53" s="287" t="s">
        <v>116</v>
      </c>
      <c r="B53" s="287"/>
      <c r="C53" s="287"/>
      <c r="D53" s="287"/>
      <c r="E53" s="287"/>
      <c r="F53" s="287"/>
      <c r="G53" s="287"/>
      <c r="H53" s="287"/>
      <c r="I53" s="287" t="s">
        <v>141</v>
      </c>
      <c r="J53" s="287"/>
    </row>
    <row r="54" spans="1:10" ht="13.15" customHeight="1" x14ac:dyDescent="0.25">
      <c r="A54" s="295" t="s">
        <v>117</v>
      </c>
      <c r="B54" s="296"/>
      <c r="C54" s="296"/>
      <c r="D54" s="296"/>
      <c r="E54" s="296"/>
      <c r="F54" s="296"/>
      <c r="G54" s="296"/>
      <c r="H54" s="296"/>
      <c r="I54" s="298" t="s">
        <v>89</v>
      </c>
      <c r="J54" s="307"/>
    </row>
    <row r="55" spans="1:10" ht="12.6" customHeight="1" x14ac:dyDescent="0.25">
      <c r="A55" s="298" t="s">
        <v>118</v>
      </c>
      <c r="B55" s="299"/>
      <c r="C55" s="299"/>
      <c r="D55" s="299"/>
      <c r="E55" s="299"/>
      <c r="F55" s="299"/>
      <c r="G55" s="299"/>
      <c r="H55" s="299"/>
      <c r="I55" s="298" t="s">
        <v>89</v>
      </c>
      <c r="J55" s="307"/>
    </row>
    <row r="56" spans="1:10" ht="15" customHeight="1" x14ac:dyDescent="0.25">
      <c r="A56" s="298" t="s">
        <v>119</v>
      </c>
      <c r="B56" s="299"/>
      <c r="C56" s="299"/>
      <c r="D56" s="299"/>
      <c r="E56" s="299"/>
      <c r="F56" s="299"/>
      <c r="G56" s="299"/>
      <c r="H56" s="299"/>
      <c r="I56" s="10" t="s">
        <v>89</v>
      </c>
      <c r="J56" s="8"/>
    </row>
    <row r="57" spans="1:10" ht="14.45" customHeight="1" x14ac:dyDescent="0.25">
      <c r="A57" s="288" t="s">
        <v>120</v>
      </c>
      <c r="B57" s="289"/>
      <c r="C57" s="289"/>
      <c r="D57" s="289"/>
      <c r="E57" s="289"/>
      <c r="F57" s="289"/>
      <c r="G57" s="289"/>
      <c r="H57" s="289"/>
      <c r="I57" s="21" t="s">
        <v>89</v>
      </c>
      <c r="J57" s="17"/>
    </row>
    <row r="58" spans="1:10" ht="14.45" customHeight="1" x14ac:dyDescent="0.25">
      <c r="A58" s="288" t="s">
        <v>121</v>
      </c>
      <c r="B58" s="289"/>
      <c r="C58" s="289"/>
      <c r="D58" s="289"/>
      <c r="E58" s="289"/>
      <c r="F58" s="289"/>
      <c r="G58" s="289"/>
      <c r="H58" s="289"/>
      <c r="I58" s="19"/>
      <c r="J58" s="17"/>
    </row>
    <row r="59" spans="1:10" ht="16.899999999999999" customHeight="1" x14ac:dyDescent="0.25">
      <c r="A59" s="295" t="s">
        <v>122</v>
      </c>
      <c r="B59" s="296"/>
      <c r="C59" s="296"/>
      <c r="D59" s="296"/>
      <c r="E59" s="296"/>
      <c r="F59" s="296"/>
      <c r="G59" s="296"/>
      <c r="H59" s="296"/>
      <c r="I59" s="20"/>
      <c r="J59" s="18"/>
    </row>
    <row r="60" spans="1:10" ht="13.9" customHeight="1" x14ac:dyDescent="0.25">
      <c r="A60" s="301" t="s">
        <v>123</v>
      </c>
      <c r="B60" s="302"/>
      <c r="C60" s="302"/>
      <c r="D60" s="302"/>
      <c r="E60" s="302"/>
      <c r="F60" s="302"/>
      <c r="G60" s="302"/>
      <c r="H60" s="302"/>
      <c r="I60" s="21" t="s">
        <v>89</v>
      </c>
      <c r="J60" s="16"/>
    </row>
    <row r="61" spans="1:10" ht="13.9" customHeight="1" x14ac:dyDescent="0.25">
      <c r="A61" s="288" t="s">
        <v>124</v>
      </c>
      <c r="B61" s="289"/>
      <c r="C61" s="289"/>
      <c r="D61" s="289"/>
      <c r="E61" s="289"/>
      <c r="F61" s="289"/>
      <c r="G61" s="289"/>
      <c r="H61" s="289"/>
      <c r="I61" s="19"/>
      <c r="J61" s="17"/>
    </row>
    <row r="62" spans="1:10" ht="13.9" customHeight="1" x14ac:dyDescent="0.25">
      <c r="A62" s="295" t="s">
        <v>125</v>
      </c>
      <c r="B62" s="296"/>
      <c r="C62" s="296"/>
      <c r="D62" s="296"/>
      <c r="E62" s="296"/>
      <c r="F62" s="296"/>
      <c r="G62" s="296"/>
      <c r="H62" s="296"/>
      <c r="I62" s="20"/>
      <c r="J62" s="18"/>
    </row>
    <row r="63" spans="1:10" ht="16.899999999999999" customHeight="1" x14ac:dyDescent="0.25">
      <c r="A63" s="297" t="s">
        <v>126</v>
      </c>
      <c r="B63" s="289"/>
      <c r="C63" s="289"/>
      <c r="D63" s="289"/>
      <c r="E63" s="289"/>
      <c r="F63" s="289"/>
      <c r="G63" s="289"/>
      <c r="H63" s="289"/>
      <c r="I63" s="22" t="s">
        <v>89</v>
      </c>
      <c r="J63" s="16"/>
    </row>
    <row r="64" spans="1:10" ht="13.9" customHeight="1" x14ac:dyDescent="0.25">
      <c r="A64" s="301" t="s">
        <v>127</v>
      </c>
      <c r="B64" s="302"/>
      <c r="C64" s="302"/>
      <c r="D64" s="302"/>
      <c r="E64" s="302"/>
      <c r="F64" s="302"/>
      <c r="G64" s="302"/>
      <c r="H64" s="302"/>
      <c r="I64" s="22" t="s">
        <v>89</v>
      </c>
      <c r="J64" s="16"/>
    </row>
    <row r="65" spans="1:11" x14ac:dyDescent="0.25">
      <c r="A65" s="288" t="s">
        <v>128</v>
      </c>
      <c r="B65" s="289"/>
      <c r="C65" s="289"/>
      <c r="D65" s="289"/>
      <c r="E65" s="289"/>
      <c r="F65" s="289"/>
      <c r="G65" s="289"/>
      <c r="H65" s="289"/>
      <c r="I65" s="19"/>
      <c r="J65" s="17"/>
    </row>
    <row r="66" spans="1:11" ht="17.45" customHeight="1" x14ac:dyDescent="0.25">
      <c r="A66" s="288" t="s">
        <v>129</v>
      </c>
      <c r="B66" s="289"/>
      <c r="C66" s="289"/>
      <c r="D66" s="289"/>
      <c r="E66" s="289"/>
      <c r="F66" s="289"/>
      <c r="G66" s="289"/>
      <c r="H66" s="289"/>
      <c r="I66" s="19"/>
      <c r="J66" s="17"/>
    </row>
    <row r="67" spans="1:11" ht="18.600000000000001" customHeight="1" x14ac:dyDescent="0.25">
      <c r="A67" s="295" t="s">
        <v>130</v>
      </c>
      <c r="B67" s="296"/>
      <c r="C67" s="296"/>
      <c r="D67" s="296"/>
      <c r="E67" s="296"/>
      <c r="F67" s="296"/>
      <c r="G67" s="296"/>
      <c r="H67" s="296"/>
      <c r="I67" s="20"/>
      <c r="J67" s="18"/>
    </row>
    <row r="68" spans="1:11" ht="15" customHeight="1" x14ac:dyDescent="0.25">
      <c r="A68" s="297" t="s">
        <v>131</v>
      </c>
      <c r="B68" s="289"/>
      <c r="C68" s="289"/>
      <c r="D68" s="289"/>
      <c r="E68" s="289"/>
      <c r="F68" s="289"/>
      <c r="G68" s="289"/>
      <c r="H68" s="289"/>
      <c r="I68" s="49" t="s">
        <v>89</v>
      </c>
      <c r="J68" s="18"/>
    </row>
    <row r="69" spans="1:11" ht="45.6" customHeight="1" x14ac:dyDescent="0.25">
      <c r="A69" s="298" t="s">
        <v>132</v>
      </c>
      <c r="B69" s="299"/>
      <c r="C69" s="299"/>
      <c r="D69" s="299"/>
      <c r="E69" s="299"/>
      <c r="F69" s="299"/>
      <c r="G69" s="299"/>
      <c r="H69" s="299"/>
      <c r="I69" s="332" t="s">
        <v>133</v>
      </c>
      <c r="J69" s="333"/>
      <c r="K69" s="23"/>
    </row>
    <row r="70" spans="1:11" ht="17.45" customHeight="1" x14ac:dyDescent="0.25">
      <c r="A70" s="303" t="s">
        <v>177</v>
      </c>
      <c r="B70" s="303"/>
      <c r="C70" s="303"/>
      <c r="D70" s="303"/>
      <c r="E70" s="303"/>
      <c r="F70" s="303"/>
      <c r="G70" s="303"/>
      <c r="H70" s="303"/>
      <c r="I70" s="303"/>
      <c r="J70" s="303"/>
    </row>
    <row r="71" spans="1:11" ht="16.149999999999999" customHeight="1" x14ac:dyDescent="0.25">
      <c r="A71" s="304" t="s">
        <v>178</v>
      </c>
      <c r="B71" s="304"/>
      <c r="C71" s="304"/>
      <c r="D71" s="304"/>
      <c r="E71" s="304"/>
      <c r="F71" s="304"/>
      <c r="G71" s="304"/>
      <c r="H71" s="305" t="str">
        <f>ЗАПОЛНИТЬ!B22</f>
        <v>№3164/ПЗ</v>
      </c>
      <c r="I71" s="305"/>
      <c r="J71" s="61" t="s">
        <v>179</v>
      </c>
    </row>
    <row r="72" spans="1:11" ht="30.75" customHeight="1" x14ac:dyDescent="0.25">
      <c r="A72" s="305" t="s">
        <v>586</v>
      </c>
      <c r="B72" s="305"/>
      <c r="C72" s="305"/>
      <c r="D72" s="305"/>
      <c r="E72" s="305"/>
      <c r="F72" s="305"/>
      <c r="G72" s="305"/>
      <c r="H72" s="305"/>
      <c r="I72" s="305"/>
      <c r="J72" s="305"/>
    </row>
    <row r="73" spans="1:11" ht="30.75" customHeight="1" x14ac:dyDescent="0.25">
      <c r="A73" s="290" t="s">
        <v>134</v>
      </c>
      <c r="B73" s="290"/>
      <c r="C73" s="290"/>
      <c r="D73" s="290"/>
      <c r="E73" s="290"/>
      <c r="F73" s="290"/>
      <c r="G73" s="290"/>
      <c r="H73" s="290"/>
      <c r="I73" s="290"/>
      <c r="J73" s="290"/>
    </row>
    <row r="74" spans="1:11" x14ac:dyDescent="0.25">
      <c r="A74" s="12" t="s">
        <v>316</v>
      </c>
      <c r="B74" s="2"/>
      <c r="C74" s="2"/>
      <c r="D74" s="2"/>
      <c r="E74" s="2"/>
      <c r="F74" s="2"/>
      <c r="G74" s="2"/>
      <c r="H74" s="291" t="str">
        <f>ЗАПОЛНИТЬ!B54</f>
        <v>ООО «Вест Групп»</v>
      </c>
      <c r="I74" s="291"/>
      <c r="J74" s="291"/>
    </row>
    <row r="75" spans="1:11" x14ac:dyDescent="0.25">
      <c r="A75" s="59" t="str">
        <f>IF(ЗАПОЛНИТЬ!B1="BRC",'Скрытая инф.-1'!B23,IF(ЗАПОЛНИТЬ!B1="ALPHA",'Скрытая инф.-1'!C23,IF(ЗАПОЛНИТЬ!B1="Lovato - 2 поколение",'Скрытая инф.-1'!D23,IF(ЗАПОЛНИТЬ!B1="Lovato - 4 поколение",'Скрытая инф.-1'!E23,IF(ЗАПОЛНИТЬ!B1="DIGITRONIC",'Скрытая инф.-1'!F23,IF(ЗАПОЛНИТЬ!B1="TAMONA",'Скрытая инф.-1'!G23,IF(ЗАПОЛНИТЬ!B1="OMVL",'Скрытая инф.-1'!H23,'Скрытая инф.-1'!I23)))))))</f>
        <v>Форма ЕАЭС №207, Сертификат соответствия "ALPHA", сертификат на баллон.</v>
      </c>
      <c r="B75" s="2"/>
      <c r="C75" s="2"/>
      <c r="D75" s="2"/>
      <c r="E75" s="34"/>
      <c r="F75" s="34"/>
      <c r="G75" s="34"/>
      <c r="H75" s="34"/>
      <c r="I75" s="34"/>
      <c r="J75" s="2"/>
    </row>
    <row r="76" spans="1:11" ht="19.149999999999999" customHeight="1" x14ac:dyDescent="0.25">
      <c r="A76" s="2" t="str">
        <f>ЗАПОЛНИТЬ!B32</f>
        <v>"09" ноябрь 2018 г.</v>
      </c>
      <c r="B76" s="2"/>
      <c r="C76" s="2"/>
      <c r="D76" s="12" t="s">
        <v>510</v>
      </c>
      <c r="E76" s="2"/>
      <c r="F76" s="2"/>
      <c r="G76" s="292" t="str">
        <f>ЗАПОЛНИТЬ!B51</f>
        <v>Михайловский И.М.</v>
      </c>
      <c r="H76" s="292"/>
      <c r="I76" s="2"/>
      <c r="J76" s="2"/>
    </row>
    <row r="77" spans="1:11" x14ac:dyDescent="0.25">
      <c r="A77" s="2"/>
      <c r="B77" s="2"/>
      <c r="C77" s="2"/>
      <c r="D77" s="2" t="s">
        <v>135</v>
      </c>
      <c r="E77" s="2"/>
      <c r="F77" s="2"/>
      <c r="G77" s="2" t="s">
        <v>311</v>
      </c>
      <c r="H77" s="2"/>
      <c r="I77" s="2"/>
      <c r="J77" s="2"/>
    </row>
    <row r="78" spans="1:11" x14ac:dyDescent="0.25">
      <c r="E78" s="24" t="s">
        <v>136</v>
      </c>
    </row>
    <row r="79" spans="1:11" ht="13.9" customHeight="1" x14ac:dyDescent="0.25">
      <c r="A79" s="236" t="s">
        <v>137</v>
      </c>
      <c r="B79" s="236"/>
      <c r="C79" s="236"/>
      <c r="D79" s="236"/>
      <c r="E79" s="236"/>
      <c r="F79" s="236"/>
      <c r="G79" s="236"/>
      <c r="H79" s="236"/>
      <c r="I79" s="236"/>
      <c r="J79" s="236"/>
    </row>
    <row r="80" spans="1:11" ht="26.45" customHeight="1" x14ac:dyDescent="0.25">
      <c r="A80" s="236" t="s">
        <v>138</v>
      </c>
      <c r="B80" s="236"/>
      <c r="C80" s="236"/>
      <c r="D80" s="236"/>
      <c r="E80" s="236"/>
      <c r="F80" s="236"/>
      <c r="G80" s="236"/>
      <c r="H80" s="236"/>
      <c r="I80" s="236"/>
      <c r="J80" s="236"/>
    </row>
  </sheetData>
  <mergeCells count="79">
    <mergeCell ref="G76:H76"/>
    <mergeCell ref="A72:J72"/>
    <mergeCell ref="A22:J22"/>
    <mergeCell ref="A24:J24"/>
    <mergeCell ref="A25:J25"/>
    <mergeCell ref="I44:J44"/>
    <mergeCell ref="A34:H34"/>
    <mergeCell ref="A35:H35"/>
    <mergeCell ref="A36:H36"/>
    <mergeCell ref="A26:H26"/>
    <mergeCell ref="H74:J74"/>
    <mergeCell ref="A29:H29"/>
    <mergeCell ref="A30:H30"/>
    <mergeCell ref="A31:H31"/>
    <mergeCell ref="A32:H32"/>
    <mergeCell ref="A33:H33"/>
    <mergeCell ref="A1:I1"/>
    <mergeCell ref="A2:I2"/>
    <mergeCell ref="A3:I3"/>
    <mergeCell ref="A13:J13"/>
    <mergeCell ref="A41:H41"/>
    <mergeCell ref="D14:J14"/>
    <mergeCell ref="D15:J15"/>
    <mergeCell ref="A23:J23"/>
    <mergeCell ref="A16:E16"/>
    <mergeCell ref="A18:J18"/>
    <mergeCell ref="F16:J16"/>
    <mergeCell ref="A21:J21"/>
    <mergeCell ref="A19:J19"/>
    <mergeCell ref="A20:J20"/>
    <mergeCell ref="A27:H27"/>
    <mergeCell ref="A28:H28"/>
    <mergeCell ref="A52:H52"/>
    <mergeCell ref="A46:H46"/>
    <mergeCell ref="A43:H43"/>
    <mergeCell ref="I37:J37"/>
    <mergeCell ref="A37:H37"/>
    <mergeCell ref="A38:H38"/>
    <mergeCell ref="A39:H39"/>
    <mergeCell ref="A40:H40"/>
    <mergeCell ref="I46:J46"/>
    <mergeCell ref="I38:J38"/>
    <mergeCell ref="A45:H45"/>
    <mergeCell ref="I43:J43"/>
    <mergeCell ref="A42:H42"/>
    <mergeCell ref="I39:J42"/>
    <mergeCell ref="A44:H44"/>
    <mergeCell ref="A80:J80"/>
    <mergeCell ref="I55:J55"/>
    <mergeCell ref="I69:J69"/>
    <mergeCell ref="A70:J70"/>
    <mergeCell ref="A73:J73"/>
    <mergeCell ref="A79:J79"/>
    <mergeCell ref="A69:H69"/>
    <mergeCell ref="A65:H65"/>
    <mergeCell ref="A66:H66"/>
    <mergeCell ref="A67:H67"/>
    <mergeCell ref="A68:H68"/>
    <mergeCell ref="A62:H62"/>
    <mergeCell ref="A63:H63"/>
    <mergeCell ref="A64:H64"/>
    <mergeCell ref="A59:H59"/>
    <mergeCell ref="A60:H60"/>
    <mergeCell ref="A71:G71"/>
    <mergeCell ref="I54:J54"/>
    <mergeCell ref="H71:I71"/>
    <mergeCell ref="A47:H47"/>
    <mergeCell ref="A48:H48"/>
    <mergeCell ref="A49:H49"/>
    <mergeCell ref="A50:H50"/>
    <mergeCell ref="A51:H51"/>
    <mergeCell ref="A61:H61"/>
    <mergeCell ref="A53:H53"/>
    <mergeCell ref="A54:H54"/>
    <mergeCell ref="A55:H55"/>
    <mergeCell ref="A56:H56"/>
    <mergeCell ref="A57:H57"/>
    <mergeCell ref="A58:H58"/>
    <mergeCell ref="I53:J53"/>
  </mergeCells>
  <pageMargins left="0.25" right="0.25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Layout" zoomScaleNormal="100" workbookViewId="0">
      <selection activeCell="G14" sqref="G14"/>
    </sheetView>
  </sheetViews>
  <sheetFormatPr defaultRowHeight="15" x14ac:dyDescent="0.25"/>
  <cols>
    <col min="1" max="1" width="13.7109375" customWidth="1"/>
    <col min="2" max="2" width="11" customWidth="1"/>
    <col min="3" max="3" width="7.7109375" customWidth="1"/>
    <col min="4" max="4" width="8.5703125" customWidth="1"/>
    <col min="5" max="5" width="17.7109375" customWidth="1"/>
    <col min="6" max="6" width="4.42578125" customWidth="1"/>
    <col min="7" max="7" width="6.85546875" customWidth="1"/>
    <col min="8" max="8" width="8.140625" customWidth="1"/>
    <col min="9" max="9" width="9" customWidth="1"/>
  </cols>
  <sheetData>
    <row r="1" spans="1:9" ht="15.75" x14ac:dyDescent="0.25">
      <c r="A1" s="3" t="s">
        <v>0</v>
      </c>
      <c r="B1" s="3"/>
      <c r="C1" s="3"/>
      <c r="D1" s="3"/>
      <c r="E1" s="3"/>
      <c r="F1" s="3"/>
      <c r="G1" s="3"/>
      <c r="H1" s="3" t="s">
        <v>1</v>
      </c>
      <c r="I1" s="3"/>
    </row>
    <row r="2" spans="1:9" ht="15.75" x14ac:dyDescent="0.25">
      <c r="A2" s="25" t="s">
        <v>2</v>
      </c>
      <c r="B2" s="3"/>
      <c r="C2" s="3"/>
      <c r="D2" s="3"/>
      <c r="E2" s="3"/>
      <c r="F2" s="3"/>
      <c r="G2" s="3"/>
      <c r="H2" s="3"/>
      <c r="I2" s="3"/>
    </row>
    <row r="3" spans="1:9" ht="15.75" x14ac:dyDescent="0.25">
      <c r="A3" s="3"/>
      <c r="B3" s="3"/>
      <c r="C3" s="3"/>
      <c r="D3" s="26" t="s">
        <v>579</v>
      </c>
      <c r="E3" s="3"/>
      <c r="F3" s="27"/>
      <c r="G3" s="3"/>
      <c r="H3" s="3"/>
      <c r="I3" s="3"/>
    </row>
    <row r="4" spans="1:9" ht="33" customHeight="1" x14ac:dyDescent="0.25">
      <c r="A4" s="344" t="s">
        <v>3</v>
      </c>
      <c r="B4" s="344"/>
      <c r="C4" s="344"/>
      <c r="D4" s="344"/>
      <c r="E4" s="344"/>
      <c r="F4" s="344"/>
      <c r="G4" s="344"/>
      <c r="H4" s="344"/>
      <c r="I4" s="344"/>
    </row>
    <row r="5" spans="1:9" ht="15.75" x14ac:dyDescent="0.25">
      <c r="A5" s="3" t="s">
        <v>566</v>
      </c>
      <c r="B5" s="3"/>
      <c r="C5" s="3"/>
      <c r="D5" s="3"/>
      <c r="E5" s="3"/>
      <c r="F5" s="3"/>
      <c r="G5" s="3"/>
      <c r="H5" s="3" t="str">
        <f>ЗАПОЛНИТЬ!B32</f>
        <v>"09" ноябрь 2018 г.</v>
      </c>
      <c r="I5" s="3"/>
    </row>
    <row r="6" spans="1:9" ht="15.75" x14ac:dyDescent="0.25">
      <c r="A6" s="3" t="s">
        <v>4</v>
      </c>
      <c r="B6" s="3"/>
      <c r="C6" s="3"/>
      <c r="D6" s="3"/>
      <c r="E6" s="3"/>
      <c r="F6" s="3"/>
      <c r="G6" s="3"/>
      <c r="H6" s="3"/>
      <c r="I6" s="3"/>
    </row>
    <row r="7" spans="1:9" ht="30.75" customHeight="1" x14ac:dyDescent="0.25">
      <c r="A7" s="341" t="str">
        <f>ЗАПОЛНИТЬ!B50</f>
        <v>ООО «Вест Групп», Н. Новгород. ул. В-Печерская 2-56, +7(950)377-77-01</v>
      </c>
      <c r="B7" s="341"/>
      <c r="C7" s="341"/>
      <c r="D7" s="341"/>
      <c r="E7" s="341"/>
      <c r="F7" s="341"/>
      <c r="G7" s="341"/>
      <c r="H7" s="341"/>
      <c r="I7" s="341"/>
    </row>
    <row r="8" spans="1:9" ht="13.5" customHeight="1" x14ac:dyDescent="0.25">
      <c r="A8" s="341" t="s">
        <v>305</v>
      </c>
      <c r="B8" s="341"/>
      <c r="C8" s="341"/>
      <c r="D8" s="341"/>
      <c r="E8" s="341"/>
      <c r="F8" s="341"/>
      <c r="G8" s="341"/>
      <c r="H8" s="341"/>
      <c r="I8" s="341"/>
    </row>
    <row r="9" spans="1:9" ht="44.45" customHeight="1" x14ac:dyDescent="0.25">
      <c r="A9" s="339" t="s">
        <v>578</v>
      </c>
      <c r="B9" s="339"/>
      <c r="C9" s="339"/>
      <c r="D9" s="339"/>
      <c r="E9" s="339"/>
      <c r="F9" s="339"/>
      <c r="G9" s="339"/>
      <c r="H9" s="339"/>
      <c r="I9" s="339"/>
    </row>
    <row r="10" spans="1:9" ht="30.6" customHeight="1" x14ac:dyDescent="0.25">
      <c r="A10" s="339" t="s">
        <v>195</v>
      </c>
      <c r="B10" s="339"/>
      <c r="C10" s="339"/>
      <c r="D10" s="339"/>
      <c r="E10" s="339"/>
      <c r="F10" s="339"/>
      <c r="G10" s="339"/>
      <c r="H10" s="339"/>
      <c r="I10" s="339"/>
    </row>
    <row r="11" spans="1:9" ht="15.75" x14ac:dyDescent="0.25">
      <c r="A11" s="3" t="s">
        <v>5</v>
      </c>
      <c r="B11" s="3"/>
      <c r="C11" s="3"/>
      <c r="D11" s="3"/>
      <c r="E11" s="28" t="str">
        <f>ЗАПОЛНИТЬ!B6</f>
        <v>{Марка, модель}</v>
      </c>
      <c r="F11" s="3"/>
      <c r="G11" s="3"/>
      <c r="H11" s="3"/>
      <c r="I11" s="3"/>
    </row>
    <row r="12" spans="1:9" ht="15.75" x14ac:dyDescent="0.25">
      <c r="A12" s="25" t="s">
        <v>6</v>
      </c>
      <c r="B12" s="3"/>
      <c r="C12" s="3"/>
      <c r="D12" s="3"/>
      <c r="E12" s="3"/>
      <c r="F12" s="3"/>
      <c r="G12" s="3"/>
      <c r="H12" s="3"/>
      <c r="I12" s="3"/>
    </row>
    <row r="13" spans="1:9" ht="15.75" x14ac:dyDescent="0.25">
      <c r="A13" s="3" t="s">
        <v>29</v>
      </c>
      <c r="B13" s="28" t="str">
        <f>ЗАПОЛНИТЬ!B5</f>
        <v>{VIN}</v>
      </c>
      <c r="C13" s="3"/>
      <c r="D13" s="3"/>
      <c r="E13" s="29" t="s">
        <v>196</v>
      </c>
      <c r="F13" s="3"/>
      <c r="G13" s="28" t="str">
        <f>ЗАПОЛНИТЬ!B11</f>
        <v>{Кузов}</v>
      </c>
      <c r="I13" s="3"/>
    </row>
    <row r="14" spans="1:9" ht="15.75" x14ac:dyDescent="0.25">
      <c r="A14" s="3" t="s">
        <v>10</v>
      </c>
      <c r="B14" s="30" t="str">
        <f>ЗАПОЛНИТЬ!B10</f>
        <v>{Шасси}</v>
      </c>
      <c r="C14" s="31"/>
      <c r="D14" s="3" t="s">
        <v>21</v>
      </c>
      <c r="E14" s="3"/>
      <c r="F14" s="3"/>
      <c r="G14" s="28" t="str">
        <f>ЗАПОЛНИТЬ!B25</f>
        <v>{Номер двигателя}</v>
      </c>
      <c r="H14" s="3"/>
      <c r="I14" s="3"/>
    </row>
    <row r="15" spans="1:9" ht="15.75" x14ac:dyDescent="0.25">
      <c r="A15" s="3" t="s">
        <v>13</v>
      </c>
      <c r="B15" s="3"/>
      <c r="C15" s="3"/>
      <c r="D15" s="3"/>
      <c r="E15" s="28" t="str">
        <f>ЗАПОЛНИТЬ!B4</f>
        <v>{Гос номер}</v>
      </c>
      <c r="F15" s="3"/>
      <c r="G15" s="3"/>
      <c r="H15" s="3"/>
      <c r="I15" s="3"/>
    </row>
    <row r="16" spans="1:9" ht="15.75" x14ac:dyDescent="0.25">
      <c r="A16" s="3" t="s">
        <v>14</v>
      </c>
      <c r="B16" s="3"/>
      <c r="C16" s="3"/>
      <c r="D16" s="3"/>
      <c r="E16" s="32" t="str">
        <f>ЗАПОЛНИТЬ!B19</f>
        <v>{ФИО собственника}</v>
      </c>
      <c r="F16" s="28"/>
      <c r="G16" s="28"/>
      <c r="H16" s="3"/>
      <c r="I16" s="3"/>
    </row>
    <row r="17" spans="1:9" ht="15.75" x14ac:dyDescent="0.25">
      <c r="A17" s="3" t="s">
        <v>15</v>
      </c>
      <c r="B17" s="28" t="str">
        <f>+ЗАПОЛНИТЬ!B20</f>
        <v>{Регистрация}</v>
      </c>
      <c r="C17" s="28"/>
      <c r="D17" s="28"/>
      <c r="E17" s="28"/>
      <c r="F17" s="28"/>
      <c r="G17" s="28"/>
      <c r="H17" s="28"/>
      <c r="I17" s="28"/>
    </row>
    <row r="18" spans="1:9" ht="32.450000000000003" customHeight="1" x14ac:dyDescent="0.25">
      <c r="A18" s="341" t="s">
        <v>16</v>
      </c>
      <c r="B18" s="341"/>
      <c r="C18" s="341"/>
      <c r="D18" s="341"/>
      <c r="E18" s="341"/>
      <c r="F18" s="341"/>
      <c r="G18" s="341"/>
      <c r="H18" s="341"/>
      <c r="I18" s="341"/>
    </row>
    <row r="19" spans="1:9" ht="15.75" x14ac:dyDescent="0.25">
      <c r="A19" s="3" t="s">
        <v>17</v>
      </c>
      <c r="B19" s="31"/>
      <c r="C19" s="64" t="s">
        <v>18</v>
      </c>
      <c r="D19" s="28" t="str">
        <f>ЗАПОЛНИТЬ!B32</f>
        <v>"09" ноябрь 2018 г.</v>
      </c>
      <c r="E19" s="28"/>
      <c r="F19" s="3"/>
      <c r="G19" s="3"/>
      <c r="H19" s="3"/>
      <c r="I19" s="3"/>
    </row>
    <row r="20" spans="1:9" ht="60" customHeight="1" x14ac:dyDescent="0.25">
      <c r="A20" s="339" t="str">
        <f>IF(ЗАПОЛНИТЬ!B1="BRC",'Скрытая инф.-1'!B18,IF(ЗАПОЛНИТЬ!B1="ALPHA",'Скрытая инф.-1'!C18,IF(ЗАПОЛНИТЬ!B1="Lovato - 2 поколение",'Скрытая инф.-1'!D18,IF(ЗАПОЛНИТЬ!B1="Lovato - 4 поколение",'Скрытая инф.-1'!E18,IF(ЗАПОЛНИТЬ!B1="DIGITRONIC",'Скрытая инф.-1'!F18,'Скрытая инф.-1'!G18)))))</f>
        <v>АТС укомплектован газобаллонным оборудованием в соответствии с конструкторской и технологической документацией предприятия-изготовителя газобаллонного оборудования  «ALPHA» (Италия-Россия) ООО «ТД ГБО» 125635, РФ, г.Москва, ул. Ангарская, д.6, пом. IV, ком.3</v>
      </c>
      <c r="B20" s="339"/>
      <c r="C20" s="339"/>
      <c r="D20" s="339"/>
      <c r="E20" s="339"/>
      <c r="F20" s="339"/>
      <c r="G20" s="339"/>
      <c r="H20" s="339"/>
      <c r="I20" s="339"/>
    </row>
    <row r="21" spans="1:9" ht="29.25" customHeight="1" x14ac:dyDescent="0.25">
      <c r="A21" s="339" t="s">
        <v>19</v>
      </c>
      <c r="B21" s="339"/>
      <c r="C21" s="339"/>
      <c r="D21" s="339"/>
      <c r="E21" s="339"/>
      <c r="F21" s="339"/>
      <c r="G21" s="339"/>
      <c r="H21" s="339"/>
      <c r="I21" s="339"/>
    </row>
    <row r="22" spans="1:9" ht="18" customHeight="1" x14ac:dyDescent="0.25">
      <c r="A22" s="339" t="str">
        <f>IF(ЗАПОЛНИТЬ!B1="BRC",'Скрытая инф.-1'!B19,IF(ЗАПОЛНИТЬ!B1="ALPHA",'Скрытая инф.-1'!C19,IF(ЗАПОЛНИТЬ!B1="Lovato - 2 поколение",'Скрытая инф.-1'!D19,IF(ЗАПОЛНИТЬ!B1="Lovato - 4 поколение",'Скрытая инф.-1'!E19,IF(ЗАПОЛНИТЬ!B1="DIGITRONIC",'Скрытая инф.-1'!F19,'Скрытая инф.-1'!G19)))))</f>
        <v>Номер сертификата №ТС RU С-RU.OC13.В.01603</v>
      </c>
      <c r="B22" s="339"/>
      <c r="C22" s="339"/>
      <c r="D22" s="339"/>
      <c r="E22" s="339"/>
      <c r="F22" s="339"/>
      <c r="G22" s="339"/>
      <c r="H22" s="339"/>
      <c r="I22" s="339"/>
    </row>
    <row r="23" spans="1:9" ht="15.6" customHeight="1" x14ac:dyDescent="0.25">
      <c r="A23" s="339" t="str">
        <f>IF(ЗАПОЛНИТЬ!B1="BRC",'Скрытая инф.-1'!B20,IF(ЗАПОЛНИТЬ!B1="ALPHA",'Скрытая инф.-1'!C20,IF(ЗАПОЛНИТЬ!B1="Lovato - 2 поколение",'Скрытая инф.-1'!D20,IF(ЗАПОЛНИТЬ!B1="Lovato - 4 поколение",'Скрытая инф.-1'!E20,IF(ЗАПОЛНИТЬ!B1="DIGITRONIC",'Скрытая инф.-1'!F20,'Скрытая инф.-1'!G20)))))</f>
        <v>Срок действия c 18.05.2016г. по 17.05.2020г.</v>
      </c>
      <c r="B23" s="339"/>
      <c r="C23" s="339"/>
      <c r="D23" s="339"/>
      <c r="E23" s="339"/>
      <c r="F23" s="339"/>
      <c r="G23" s="339"/>
      <c r="H23" s="339"/>
      <c r="I23" s="339"/>
    </row>
    <row r="24" spans="1:9" ht="15.75" x14ac:dyDescent="0.25">
      <c r="A24" s="3" t="s">
        <v>20</v>
      </c>
      <c r="B24" s="3"/>
      <c r="C24" s="28">
        <f>ЗАПОЛНИТЬ!B40</f>
        <v>1</v>
      </c>
      <c r="D24" s="3" t="s">
        <v>197</v>
      </c>
      <c r="E24" s="342" t="str">
        <f>ЗАПОЛНИТЬ!B43</f>
        <v>БАЖ 130-399</v>
      </c>
      <c r="F24" s="342"/>
      <c r="G24" s="3" t="s">
        <v>58</v>
      </c>
      <c r="H24" s="31" t="str">
        <f>ЗАПОЛНИТЬ!B41</f>
        <v>№5973</v>
      </c>
      <c r="I24" s="3"/>
    </row>
    <row r="25" spans="1:9" ht="30.6" customHeight="1" x14ac:dyDescent="0.25">
      <c r="A25" s="341" t="s">
        <v>139</v>
      </c>
      <c r="B25" s="341"/>
      <c r="C25" s="341"/>
      <c r="D25" s="341"/>
      <c r="E25" s="341"/>
      <c r="F25" s="341"/>
      <c r="G25" s="341"/>
      <c r="H25" s="341"/>
      <c r="I25" s="341"/>
    </row>
    <row r="26" spans="1:9" ht="62.45" customHeight="1" x14ac:dyDescent="0.25">
      <c r="A26" s="339" t="s">
        <v>22</v>
      </c>
      <c r="B26" s="339"/>
      <c r="C26" s="339"/>
      <c r="D26" s="339"/>
      <c r="E26" s="339"/>
      <c r="F26" s="339"/>
      <c r="G26" s="339"/>
      <c r="H26" s="339"/>
      <c r="I26" s="339"/>
    </row>
    <row r="27" spans="1:9" ht="33" customHeight="1" x14ac:dyDescent="0.25">
      <c r="A27" s="28" t="s">
        <v>23</v>
      </c>
      <c r="B27" s="3"/>
      <c r="C27" s="3"/>
      <c r="D27" s="3"/>
      <c r="E27" s="343" t="str">
        <f>ЗАПОЛНИТЬ!B51</f>
        <v>Михайловский И.М.</v>
      </c>
      <c r="F27" s="343"/>
      <c r="G27" s="3"/>
      <c r="H27" s="28" t="str">
        <f>ЗАПОЛНИТЬ!B32</f>
        <v>"09" ноябрь 2018 г.</v>
      </c>
      <c r="I27" s="3"/>
    </row>
    <row r="28" spans="1:9" x14ac:dyDescent="0.25">
      <c r="A28" s="33" t="s">
        <v>24</v>
      </c>
      <c r="B28" s="34"/>
      <c r="C28" s="34" t="s">
        <v>25</v>
      </c>
      <c r="D28" s="34"/>
      <c r="E28" s="34" t="s">
        <v>26</v>
      </c>
      <c r="F28" s="34"/>
      <c r="G28" s="34"/>
      <c r="H28" s="34" t="s">
        <v>27</v>
      </c>
      <c r="I28" s="34"/>
    </row>
    <row r="29" spans="1:9" ht="27.6" customHeight="1" x14ac:dyDescent="0.25">
      <c r="A29" s="26" t="s">
        <v>28</v>
      </c>
      <c r="B29" s="3"/>
      <c r="C29" s="3"/>
      <c r="D29" s="3"/>
      <c r="E29" s="3"/>
      <c r="F29" s="3"/>
      <c r="G29" s="133" t="str">
        <f>ЗАПОЛНИТЬ!B33</f>
        <v>"08" ноябрь 2020 г.</v>
      </c>
      <c r="H29" s="3"/>
      <c r="I29" s="3"/>
    </row>
    <row r="30" spans="1:9" ht="39.6" customHeight="1" x14ac:dyDescent="0.25">
      <c r="A30" s="340" t="s">
        <v>202</v>
      </c>
      <c r="B30" s="340"/>
      <c r="C30" s="340"/>
      <c r="D30" s="340"/>
      <c r="E30" s="340"/>
      <c r="F30" s="340"/>
      <c r="G30" s="340"/>
      <c r="H30" s="340"/>
      <c r="I30" s="340"/>
    </row>
    <row r="31" spans="1:9" ht="15.75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ht="15.75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ht="15.75" x14ac:dyDescent="0.25">
      <c r="A33" s="1"/>
      <c r="B33" s="1"/>
      <c r="C33" s="1"/>
      <c r="D33" s="1"/>
      <c r="E33" s="1"/>
      <c r="F33" s="1"/>
      <c r="G33" s="1"/>
      <c r="H33" s="1"/>
      <c r="I33" s="1"/>
    </row>
  </sheetData>
  <mergeCells count="15">
    <mergeCell ref="A20:I20"/>
    <mergeCell ref="A4:I4"/>
    <mergeCell ref="A7:I7"/>
    <mergeCell ref="A9:I9"/>
    <mergeCell ref="A10:I10"/>
    <mergeCell ref="A18:I18"/>
    <mergeCell ref="A8:I8"/>
    <mergeCell ref="A26:I26"/>
    <mergeCell ref="A30:I30"/>
    <mergeCell ref="A21:I21"/>
    <mergeCell ref="A22:I22"/>
    <mergeCell ref="A23:I23"/>
    <mergeCell ref="A25:I25"/>
    <mergeCell ref="E24:F24"/>
    <mergeCell ref="E27:F27"/>
  </mergeCells>
  <pageMargins left="0.25" right="0.2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55" zoomScale="85" zoomScaleNormal="85" workbookViewId="0">
      <selection activeCell="L25" sqref="L25"/>
    </sheetView>
  </sheetViews>
  <sheetFormatPr defaultRowHeight="15" x14ac:dyDescent="0.25"/>
  <cols>
    <col min="1" max="1" width="11.42578125" customWidth="1"/>
    <col min="2" max="2" width="19.5703125" customWidth="1"/>
    <col min="3" max="3" width="13.7109375" customWidth="1"/>
    <col min="4" max="4" width="5" customWidth="1"/>
    <col min="5" max="5" width="16.5703125" customWidth="1"/>
    <col min="6" max="6" width="11.7109375" customWidth="1"/>
    <col min="7" max="7" width="7.42578125" customWidth="1"/>
    <col min="8" max="8" width="4.42578125" customWidth="1"/>
    <col min="9" max="9" width="8.42578125" customWidth="1"/>
    <col min="10" max="10" width="9.140625" customWidth="1"/>
  </cols>
  <sheetData>
    <row r="1" spans="1:11" ht="14.45" customHeight="1" x14ac:dyDescent="0.25">
      <c r="A1" s="35"/>
      <c r="B1" s="35"/>
      <c r="C1" s="35"/>
      <c r="D1" s="35"/>
      <c r="E1" s="35"/>
      <c r="F1" s="36" t="s">
        <v>30</v>
      </c>
      <c r="G1" s="35"/>
      <c r="H1" s="35"/>
      <c r="I1" s="36"/>
      <c r="J1" s="6"/>
      <c r="K1" s="6"/>
    </row>
    <row r="2" spans="1:11" ht="18.75" x14ac:dyDescent="0.3">
      <c r="A2" s="7"/>
      <c r="B2" s="7"/>
      <c r="C2" s="37" t="s">
        <v>580</v>
      </c>
      <c r="D2" s="37"/>
      <c r="E2" s="7"/>
      <c r="F2" s="38"/>
      <c r="G2" s="7"/>
      <c r="H2" s="7"/>
      <c r="I2" s="7"/>
    </row>
    <row r="3" spans="1:11" ht="68.45" customHeight="1" x14ac:dyDescent="0.25">
      <c r="A3" s="345" t="s">
        <v>31</v>
      </c>
      <c r="B3" s="345"/>
      <c r="C3" s="345"/>
      <c r="D3" s="345"/>
      <c r="E3" s="345"/>
      <c r="F3" s="345"/>
      <c r="G3" s="345"/>
      <c r="H3" s="345"/>
      <c r="I3" s="345"/>
    </row>
    <row r="4" spans="1:11" ht="18.75" x14ac:dyDescent="0.3">
      <c r="A4" s="7" t="s">
        <v>566</v>
      </c>
      <c r="B4" s="7"/>
      <c r="C4" s="7"/>
      <c r="D4" s="7"/>
      <c r="E4" s="7"/>
      <c r="F4" s="7"/>
      <c r="G4" s="75" t="str">
        <f>ЗАПОЛНИТЬ!B32</f>
        <v>"09" ноябрь 2018 г.</v>
      </c>
      <c r="I4" s="7"/>
    </row>
    <row r="5" spans="1:11" ht="26.45" customHeight="1" x14ac:dyDescent="0.3">
      <c r="A5" s="7" t="s">
        <v>4</v>
      </c>
      <c r="B5" s="7"/>
      <c r="C5" s="7"/>
      <c r="D5" s="7"/>
      <c r="E5" s="7"/>
      <c r="F5" s="7"/>
      <c r="G5" s="7"/>
      <c r="H5" s="7"/>
      <c r="I5" s="7"/>
    </row>
    <row r="6" spans="1:11" ht="35.25" customHeight="1" x14ac:dyDescent="0.3">
      <c r="A6" s="346" t="str">
        <f>ЗАПОЛНИТЬ!B50</f>
        <v>ООО «Вест Групп», Н. Новгород. ул. В-Печерская 2-56, +7(950)377-77-01</v>
      </c>
      <c r="B6" s="346"/>
      <c r="C6" s="346"/>
      <c r="D6" s="346"/>
      <c r="E6" s="346"/>
      <c r="F6" s="346"/>
      <c r="G6" s="346"/>
      <c r="H6" s="346"/>
      <c r="I6" s="346"/>
    </row>
    <row r="7" spans="1:11" ht="17.25" customHeight="1" x14ac:dyDescent="0.3">
      <c r="A7" s="346" t="s">
        <v>305</v>
      </c>
      <c r="B7" s="346"/>
      <c r="C7" s="346"/>
      <c r="D7" s="346"/>
      <c r="E7" s="346"/>
      <c r="F7" s="346"/>
      <c r="G7" s="346"/>
      <c r="H7" s="346"/>
      <c r="I7" s="346"/>
    </row>
    <row r="8" spans="1:11" ht="37.5" customHeight="1" x14ac:dyDescent="0.25">
      <c r="A8" s="347" t="s">
        <v>578</v>
      </c>
      <c r="B8" s="347"/>
      <c r="C8" s="347"/>
      <c r="D8" s="347"/>
      <c r="E8" s="347"/>
      <c r="F8" s="347"/>
      <c r="G8" s="347"/>
      <c r="H8" s="347"/>
      <c r="I8" s="347"/>
    </row>
    <row r="9" spans="1:11" ht="18.75" x14ac:dyDescent="0.25">
      <c r="A9" s="347" t="s">
        <v>12</v>
      </c>
      <c r="B9" s="347"/>
      <c r="C9" s="347"/>
      <c r="D9" s="347"/>
      <c r="E9" s="347"/>
      <c r="F9" s="347"/>
      <c r="G9" s="347"/>
      <c r="H9" s="347"/>
      <c r="I9" s="347"/>
    </row>
    <row r="10" spans="1:11" ht="18.75" x14ac:dyDescent="0.3">
      <c r="A10" s="36" t="s">
        <v>32</v>
      </c>
      <c r="B10" s="7"/>
      <c r="C10" s="7"/>
      <c r="D10" s="7"/>
      <c r="E10" s="7"/>
      <c r="F10" s="7"/>
      <c r="G10" s="7"/>
      <c r="H10" s="7"/>
      <c r="I10" s="7"/>
    </row>
    <row r="11" spans="1:11" ht="18.75" x14ac:dyDescent="0.3">
      <c r="A11" s="7" t="s">
        <v>33</v>
      </c>
      <c r="B11" s="7"/>
      <c r="C11" s="7"/>
      <c r="D11" s="7"/>
      <c r="E11" s="40" t="str">
        <f>ЗАПОЛНИТЬ!B6</f>
        <v>{Марка, модель}</v>
      </c>
      <c r="F11" s="7"/>
      <c r="G11" s="7"/>
      <c r="H11" s="7"/>
      <c r="I11" s="7"/>
    </row>
    <row r="12" spans="1:11" ht="18.75" x14ac:dyDescent="0.3">
      <c r="A12" s="7" t="s">
        <v>34</v>
      </c>
      <c r="B12" s="7"/>
      <c r="C12" s="7"/>
      <c r="D12" s="7"/>
      <c r="E12" s="40" t="str">
        <f>ЗАПОЛНИТЬ!B6</f>
        <v>{Марка, модель}</v>
      </c>
      <c r="F12" s="7"/>
      <c r="G12" s="7"/>
      <c r="H12" s="7"/>
      <c r="I12" s="7"/>
    </row>
    <row r="13" spans="1:11" ht="18.75" x14ac:dyDescent="0.3">
      <c r="A13" s="7" t="s">
        <v>35</v>
      </c>
      <c r="B13" s="74" t="str">
        <f>ЗАПОЛНИТЬ!B10</f>
        <v>{Шасси}</v>
      </c>
      <c r="C13" s="7"/>
      <c r="D13" s="7" t="s">
        <v>36</v>
      </c>
      <c r="E13" s="7"/>
      <c r="F13" s="69" t="str">
        <f>ЗАПОЛНИТЬ!B24</f>
        <v>{Модель двигателя}</v>
      </c>
      <c r="G13" s="47" t="str">
        <f>ЗАПОЛНИТЬ!B25</f>
        <v>{Номер двигателя}</v>
      </c>
      <c r="I13" s="70"/>
    </row>
    <row r="14" spans="1:11" ht="21" customHeight="1" x14ac:dyDescent="0.3">
      <c r="A14" s="7" t="s">
        <v>37</v>
      </c>
      <c r="B14" s="39"/>
      <c r="C14" s="7"/>
      <c r="D14" s="7"/>
      <c r="E14" s="7"/>
      <c r="F14" s="7"/>
      <c r="G14" s="7"/>
      <c r="H14" s="7"/>
      <c r="I14" s="7"/>
    </row>
    <row r="15" spans="1:11" ht="18.75" x14ac:dyDescent="0.3">
      <c r="A15" s="7" t="s">
        <v>38</v>
      </c>
      <c r="B15" s="7"/>
      <c r="C15" s="7"/>
      <c r="D15" s="7"/>
      <c r="E15" s="7"/>
      <c r="F15" s="72" t="str">
        <f>ЗАПОЛНИТЬ!B32</f>
        <v>"09" ноябрь 2018 г.</v>
      </c>
      <c r="G15" s="7"/>
      <c r="H15" s="39"/>
      <c r="I15" s="41"/>
    </row>
    <row r="16" spans="1:11" ht="18.75" x14ac:dyDescent="0.3">
      <c r="A16" s="7"/>
      <c r="B16" s="7"/>
      <c r="C16" s="7"/>
      <c r="D16" s="7"/>
      <c r="E16" s="7"/>
      <c r="F16" s="3" t="s">
        <v>62</v>
      </c>
      <c r="G16" s="3"/>
      <c r="H16" s="73"/>
      <c r="I16" s="29"/>
      <c r="J16" s="4"/>
    </row>
    <row r="17" spans="1:9" ht="72" customHeight="1" x14ac:dyDescent="0.25">
      <c r="A17" s="347" t="str">
        <f>IF(ЗАПОЛНИТЬ!B1="BRC",'Скрытая инф.-1'!B18,IF(ЗАПОЛНИТЬ!B1="ALPHA",'Скрытая инф.-1'!C18,IF(ЗАПОЛНИТЬ!B1="Lovato - 2 поколение",'Скрытая инф.-1'!D18,IF(ЗАПОЛНИТЬ!B1="Lovato - 4 поколение",'Скрытая инф.-1'!E18,IF(ЗАПОЛНИТЬ!B1="DIGITRONIC",'Скрытая инф.-1'!F18,'Скрытая инф.-1'!G18)))))</f>
        <v>АТС укомплектован газобаллонным оборудованием в соответствии с конструкторской и технологической документацией предприятия-изготовителя газобаллонного оборудования  «ALPHA» (Италия-Россия) ООО «ТД ГБО» 125635, РФ, г.Москва, ул. Ангарская, д.6, пом. IV, ком.3</v>
      </c>
      <c r="B17" s="347"/>
      <c r="C17" s="347"/>
      <c r="D17" s="347"/>
      <c r="E17" s="347"/>
      <c r="F17" s="347"/>
      <c r="G17" s="347"/>
      <c r="H17" s="347"/>
      <c r="I17" s="347"/>
    </row>
    <row r="18" spans="1:9" ht="35.450000000000003" customHeight="1" x14ac:dyDescent="0.25">
      <c r="A18" s="347" t="s">
        <v>19</v>
      </c>
      <c r="B18" s="347"/>
      <c r="C18" s="347"/>
      <c r="D18" s="347"/>
      <c r="E18" s="347"/>
      <c r="F18" s="347"/>
      <c r="G18" s="347"/>
      <c r="H18" s="347"/>
      <c r="I18" s="347"/>
    </row>
    <row r="19" spans="1:9" ht="18.75" x14ac:dyDescent="0.3">
      <c r="A19" s="7" t="str">
        <f>IF(ЗАПОЛНИТЬ!B1="BRC",'Скрытая инф.-1'!B19,IF(ЗАПОЛНИТЬ!B1="ALPHA",'Скрытая инф.-1'!C19,IF(ЗАПОЛНИТЬ!B1="Lovato - 2 поколение",'Скрытая инф.-1'!D19,IF(ЗАПОЛНИТЬ!B1="Lovato - 4 поколение",'Скрытая инф.-1'!E19,IF(ЗАПОЛНИТЬ!B1="DIGITRONIC",'Скрытая инф.-1'!F19,'Скрытая инф.-1'!G19)))))</f>
        <v>Номер сертификата №ТС RU С-RU.OC13.В.01603</v>
      </c>
      <c r="B19" s="7"/>
      <c r="C19" s="7"/>
      <c r="D19" s="7"/>
      <c r="E19" s="7"/>
      <c r="F19" s="7"/>
      <c r="G19" s="7"/>
      <c r="H19" s="7"/>
      <c r="I19" s="7"/>
    </row>
    <row r="20" spans="1:9" ht="18.75" x14ac:dyDescent="0.25">
      <c r="A20" s="349" t="str">
        <f>IF(ЗАПОЛНИТЬ!B1="BRC",'Скрытая инф.-1'!B20,IF(ЗАПОЛНИТЬ!B1="ALPHA",'Скрытая инф.-1'!C20,IF(ЗАПОЛНИТЬ!B1="Lovato - 2 поколение",'Скрытая инф.-1'!D20,IF(ЗАПОЛНИТЬ!B1="Lovato - 4 поколение",'Скрытая инф.-1'!E20,IF(ЗАПОЛНИТЬ!B1="DIGITRONIC",'Скрытая инф.-1'!F20,'Скрытая инф.-1'!G20)))))</f>
        <v>Срок действия c 18.05.2016г. по 17.05.2020г.</v>
      </c>
      <c r="B20" s="349"/>
      <c r="C20" s="349"/>
      <c r="D20" s="349"/>
      <c r="E20" s="349"/>
      <c r="F20" s="349"/>
      <c r="G20" s="349"/>
      <c r="H20" s="349"/>
      <c r="I20" s="349"/>
    </row>
    <row r="21" spans="1:9" ht="18.75" x14ac:dyDescent="0.3">
      <c r="A21" s="7" t="s">
        <v>20</v>
      </c>
      <c r="B21" s="7"/>
      <c r="C21" s="42">
        <f>ЗАПОЛНИТЬ!B40</f>
        <v>1</v>
      </c>
      <c r="D21" s="7" t="s">
        <v>42</v>
      </c>
      <c r="E21" s="40" t="str">
        <f>ЗАПОЛНИТЬ!B43</f>
        <v>БАЖ 130-399</v>
      </c>
      <c r="F21" s="39"/>
      <c r="G21" s="354" t="str">
        <f>ЗАПОЛНИТЬ!B41</f>
        <v>№5973</v>
      </c>
      <c r="H21" s="355"/>
      <c r="I21" s="355"/>
    </row>
    <row r="22" spans="1:9" ht="36.6" customHeight="1" x14ac:dyDescent="0.25">
      <c r="A22" s="350" t="s">
        <v>140</v>
      </c>
      <c r="B22" s="350"/>
      <c r="C22" s="350"/>
      <c r="D22" s="350"/>
      <c r="E22" s="350"/>
      <c r="F22" s="350"/>
      <c r="G22" s="350"/>
      <c r="H22" s="350"/>
      <c r="I22" s="350"/>
    </row>
    <row r="23" spans="1:9" ht="13.15" customHeight="1" x14ac:dyDescent="0.25">
      <c r="A23" s="351" t="s">
        <v>39</v>
      </c>
      <c r="B23" s="351"/>
      <c r="C23" s="351"/>
      <c r="D23" s="351"/>
      <c r="E23" s="351"/>
      <c r="F23" s="351"/>
      <c r="G23" s="351"/>
      <c r="H23" s="351"/>
      <c r="I23" s="351"/>
    </row>
    <row r="24" spans="1:9" ht="16.899999999999999" customHeight="1" x14ac:dyDescent="0.3">
      <c r="A24" s="36" t="s">
        <v>40</v>
      </c>
      <c r="B24" s="7"/>
      <c r="C24" s="7"/>
      <c r="D24" s="7"/>
      <c r="E24" s="7"/>
      <c r="F24" s="7"/>
      <c r="G24" s="7"/>
      <c r="H24" s="7"/>
      <c r="I24" s="7"/>
    </row>
    <row r="25" spans="1:9" ht="36.75" customHeight="1" x14ac:dyDescent="0.3">
      <c r="A25" s="352" t="str">
        <f>ЗАПОЛНИТЬ!B50</f>
        <v>ООО «Вест Групп», Н. Новгород. ул. В-Печерская 2-56, +7(950)377-77-01</v>
      </c>
      <c r="B25" s="352"/>
      <c r="C25" s="352"/>
      <c r="D25" s="352"/>
      <c r="E25" s="352"/>
      <c r="F25" s="352"/>
      <c r="G25" s="352"/>
      <c r="H25" s="352"/>
      <c r="I25" s="352"/>
    </row>
    <row r="26" spans="1:9" ht="16.5" customHeight="1" x14ac:dyDescent="0.3">
      <c r="A26" s="3" t="s">
        <v>306</v>
      </c>
      <c r="B26" s="3"/>
      <c r="C26" s="3"/>
      <c r="D26" s="3"/>
      <c r="E26" s="3"/>
      <c r="F26" s="3"/>
      <c r="G26" s="7"/>
      <c r="H26" s="7"/>
      <c r="I26" s="7"/>
    </row>
    <row r="27" spans="1:9" ht="18.75" customHeight="1" x14ac:dyDescent="0.25">
      <c r="A27" s="347" t="s">
        <v>578</v>
      </c>
      <c r="B27" s="347"/>
      <c r="C27" s="347"/>
      <c r="D27" s="347"/>
      <c r="E27" s="347"/>
      <c r="F27" s="347"/>
      <c r="G27" s="347"/>
      <c r="H27" s="347"/>
      <c r="I27" s="347"/>
    </row>
    <row r="28" spans="1:9" ht="18.75" customHeight="1" x14ac:dyDescent="0.25">
      <c r="A28" s="347"/>
      <c r="B28" s="347"/>
      <c r="C28" s="347"/>
      <c r="D28" s="347"/>
      <c r="E28" s="347"/>
      <c r="F28" s="347"/>
      <c r="G28" s="347"/>
      <c r="H28" s="347"/>
      <c r="I28" s="347"/>
    </row>
    <row r="29" spans="1:9" ht="18.75" x14ac:dyDescent="0.3">
      <c r="A29" s="36" t="s">
        <v>198</v>
      </c>
      <c r="B29" s="7"/>
      <c r="C29" s="7"/>
      <c r="D29" s="7"/>
      <c r="E29" s="7"/>
      <c r="F29" s="7"/>
      <c r="G29" s="7"/>
      <c r="H29" s="7"/>
      <c r="I29" s="7"/>
    </row>
    <row r="30" spans="1:9" ht="18.75" x14ac:dyDescent="0.3">
      <c r="A30" s="3" t="s">
        <v>41</v>
      </c>
      <c r="B30" s="3"/>
      <c r="C30" s="3"/>
      <c r="D30" s="3"/>
      <c r="E30" s="3"/>
      <c r="F30" s="7"/>
      <c r="G30" s="7"/>
      <c r="H30" s="7"/>
      <c r="I30" s="7"/>
    </row>
    <row r="31" spans="1:9" ht="18.75" x14ac:dyDescent="0.3">
      <c r="A31" s="3"/>
      <c r="B31" s="3"/>
      <c r="C31" s="3"/>
      <c r="D31" s="3"/>
      <c r="E31" s="3"/>
      <c r="F31" s="7"/>
      <c r="G31" s="7"/>
      <c r="H31" s="7"/>
      <c r="I31" s="7"/>
    </row>
    <row r="32" spans="1:9" ht="18.75" x14ac:dyDescent="0.3">
      <c r="A32" s="7"/>
      <c r="B32" s="7"/>
      <c r="C32" s="7"/>
      <c r="D32" s="7"/>
      <c r="E32" s="7"/>
      <c r="F32" s="7"/>
      <c r="G32" s="7"/>
      <c r="H32" s="7"/>
      <c r="I32" s="7"/>
    </row>
    <row r="33" spans="1:9" ht="18.75" x14ac:dyDescent="0.3">
      <c r="A33" s="7"/>
      <c r="B33" s="7"/>
      <c r="C33" s="7"/>
      <c r="D33" s="7"/>
      <c r="E33" s="7"/>
      <c r="F33" s="7"/>
      <c r="G33" s="7"/>
      <c r="H33" s="7"/>
      <c r="I33" s="7"/>
    </row>
    <row r="34" spans="1:9" ht="18.75" x14ac:dyDescent="0.3">
      <c r="A34" s="7"/>
      <c r="B34" s="7"/>
      <c r="C34" s="7"/>
      <c r="D34" s="7"/>
      <c r="E34" s="7"/>
      <c r="F34" s="7"/>
      <c r="G34" s="7"/>
      <c r="H34" s="7"/>
      <c r="I34" s="43" t="s">
        <v>43</v>
      </c>
    </row>
    <row r="35" spans="1:9" ht="18.75" x14ac:dyDescent="0.3">
      <c r="A35" s="7"/>
      <c r="B35" s="7"/>
      <c r="C35" s="7"/>
      <c r="D35" s="7"/>
      <c r="E35" s="44" t="s">
        <v>44</v>
      </c>
      <c r="F35" s="7"/>
      <c r="G35" s="7"/>
      <c r="H35" s="7"/>
      <c r="I35" s="7"/>
    </row>
    <row r="36" spans="1:9" ht="18.75" x14ac:dyDescent="0.3">
      <c r="A36" s="7"/>
      <c r="B36" s="7"/>
      <c r="C36" s="7"/>
      <c r="D36" s="7"/>
      <c r="E36" s="7"/>
      <c r="F36" s="7"/>
      <c r="G36" s="7"/>
      <c r="H36" s="7"/>
      <c r="I36" s="7"/>
    </row>
    <row r="37" spans="1:9" ht="18.75" x14ac:dyDescent="0.3">
      <c r="A37" s="36" t="s">
        <v>45</v>
      </c>
      <c r="B37" s="7"/>
      <c r="C37" s="7"/>
      <c r="D37" s="7"/>
      <c r="E37" s="7"/>
      <c r="F37" s="7"/>
      <c r="G37" s="7"/>
      <c r="H37" s="7"/>
      <c r="I37" s="7"/>
    </row>
    <row r="38" spans="1:9" ht="18.75" x14ac:dyDescent="0.3">
      <c r="A38" s="7" t="s">
        <v>46</v>
      </c>
      <c r="B38" s="7"/>
      <c r="C38" s="7"/>
      <c r="D38" s="7"/>
      <c r="E38" s="7"/>
      <c r="F38" s="7"/>
      <c r="G38" s="75" t="str">
        <f>ЗАПОЛНИТЬ!B32</f>
        <v>"09" ноябрь 2018 г.</v>
      </c>
      <c r="H38" s="7"/>
      <c r="I38" s="7"/>
    </row>
    <row r="39" spans="1:9" ht="18.75" x14ac:dyDescent="0.3">
      <c r="A39" s="7"/>
      <c r="B39" s="7"/>
      <c r="C39" s="7"/>
      <c r="D39" s="7"/>
      <c r="E39" s="7"/>
      <c r="F39" s="7"/>
      <c r="G39" s="45" t="s">
        <v>47</v>
      </c>
      <c r="H39" s="7"/>
      <c r="I39" s="7"/>
    </row>
    <row r="40" spans="1:9" ht="18.75" x14ac:dyDescent="0.3">
      <c r="A40" s="36" t="s">
        <v>48</v>
      </c>
      <c r="B40" s="7"/>
      <c r="C40" s="7"/>
      <c r="D40" s="7"/>
      <c r="E40" s="7"/>
      <c r="F40" s="7"/>
      <c r="G40" s="7"/>
      <c r="H40" s="7"/>
      <c r="I40" s="7"/>
    </row>
    <row r="41" spans="1:9" ht="18.75" x14ac:dyDescent="0.3">
      <c r="A41" s="36" t="s">
        <v>309</v>
      </c>
      <c r="B41" s="7"/>
      <c r="C41" s="7"/>
      <c r="D41" s="7"/>
      <c r="E41" s="7"/>
      <c r="F41" s="7"/>
      <c r="G41" s="353" t="str">
        <f>ЗАПОЛНИТЬ!B51</f>
        <v>Михайловский И.М.</v>
      </c>
      <c r="H41" s="353"/>
      <c r="I41" s="353"/>
    </row>
    <row r="42" spans="1:9" ht="15.75" x14ac:dyDescent="0.25">
      <c r="A42" s="25" t="s">
        <v>310</v>
      </c>
      <c r="B42" s="3"/>
      <c r="C42" s="3"/>
      <c r="D42" s="3"/>
      <c r="E42" s="3"/>
      <c r="F42" s="3"/>
      <c r="G42" s="3"/>
      <c r="H42" s="3"/>
      <c r="I42" s="3"/>
    </row>
    <row r="43" spans="1:9" ht="18.75" x14ac:dyDescent="0.3">
      <c r="A43" s="36" t="s">
        <v>49</v>
      </c>
      <c r="B43" s="7"/>
      <c r="C43" s="7"/>
      <c r="D43" s="7"/>
      <c r="E43" s="7"/>
      <c r="F43" s="7"/>
      <c r="G43" s="7"/>
      <c r="H43" s="7"/>
      <c r="I43" s="7"/>
    </row>
    <row r="44" spans="1:9" ht="24.6" customHeight="1" x14ac:dyDescent="0.3">
      <c r="A44" s="7" t="s">
        <v>4</v>
      </c>
      <c r="B44" s="7"/>
      <c r="C44" s="7"/>
      <c r="D44" s="7"/>
      <c r="E44" s="7"/>
      <c r="F44" s="7"/>
      <c r="G44" s="7"/>
      <c r="H44" s="7"/>
      <c r="I44" s="7"/>
    </row>
    <row r="45" spans="1:9" ht="36" customHeight="1" x14ac:dyDescent="0.3">
      <c r="A45" s="352" t="str">
        <f>ЗАПОЛНИТЬ!B50</f>
        <v>ООО «Вест Групп», Н. Новгород. ул. В-Печерская 2-56, +7(950)377-77-01</v>
      </c>
      <c r="B45" s="352"/>
      <c r="C45" s="352"/>
      <c r="D45" s="352"/>
      <c r="E45" s="352"/>
      <c r="F45" s="352"/>
      <c r="G45" s="352"/>
      <c r="H45" s="352"/>
      <c r="I45" s="352"/>
    </row>
    <row r="46" spans="1:9" ht="18" customHeight="1" x14ac:dyDescent="0.3">
      <c r="A46" s="352" t="s">
        <v>306</v>
      </c>
      <c r="B46" s="352"/>
      <c r="C46" s="352"/>
      <c r="D46" s="352"/>
      <c r="E46" s="352"/>
      <c r="F46" s="352"/>
      <c r="G46" s="352"/>
      <c r="H46" s="352"/>
      <c r="I46" s="352"/>
    </row>
    <row r="47" spans="1:9" ht="54" customHeight="1" x14ac:dyDescent="0.25">
      <c r="A47" s="347" t="s">
        <v>578</v>
      </c>
      <c r="B47" s="347"/>
      <c r="C47" s="347"/>
      <c r="D47" s="347"/>
      <c r="E47" s="347"/>
      <c r="F47" s="347"/>
      <c r="G47" s="347"/>
      <c r="H47" s="347"/>
      <c r="I47" s="347"/>
    </row>
    <row r="48" spans="1:9" ht="40.9" customHeight="1" x14ac:dyDescent="0.25">
      <c r="A48" s="347" t="s">
        <v>52</v>
      </c>
      <c r="B48" s="347"/>
      <c r="C48" s="347"/>
      <c r="D48" s="347"/>
      <c r="E48" s="347"/>
      <c r="F48" s="347"/>
      <c r="G48" s="347"/>
      <c r="H48" s="347"/>
      <c r="I48" s="347"/>
    </row>
    <row r="49" spans="1:9" ht="36" customHeight="1" x14ac:dyDescent="0.25">
      <c r="A49" s="347" t="s">
        <v>50</v>
      </c>
      <c r="B49" s="347"/>
      <c r="C49" s="347"/>
      <c r="D49" s="347"/>
      <c r="E49" s="347"/>
      <c r="F49" s="347"/>
      <c r="G49" s="347"/>
      <c r="H49" s="347"/>
      <c r="I49" s="347"/>
    </row>
    <row r="50" spans="1:9" ht="18.75" x14ac:dyDescent="0.3">
      <c r="A50" s="7" t="s">
        <v>51</v>
      </c>
      <c r="B50" s="7"/>
      <c r="C50" s="7"/>
      <c r="D50" s="7"/>
      <c r="E50" s="7"/>
      <c r="F50" s="40" t="str">
        <f>ЗАПОЛНИТЬ!B32</f>
        <v>"09" ноябрь 2018 г.</v>
      </c>
      <c r="G50" s="7"/>
      <c r="H50" s="7"/>
      <c r="I50" s="7"/>
    </row>
    <row r="51" spans="1:9" ht="18.75" x14ac:dyDescent="0.3">
      <c r="A51" s="3" t="s">
        <v>53</v>
      </c>
      <c r="B51" s="3"/>
      <c r="C51" s="3"/>
      <c r="D51" s="3"/>
      <c r="E51" s="3"/>
      <c r="F51" s="3" t="s">
        <v>63</v>
      </c>
      <c r="G51" s="3"/>
      <c r="H51" s="3"/>
      <c r="I51" s="7"/>
    </row>
    <row r="52" spans="1:9" ht="18.75" x14ac:dyDescent="0.3">
      <c r="A52" s="36" t="s">
        <v>48</v>
      </c>
      <c r="B52" s="7"/>
      <c r="C52" s="7"/>
      <c r="D52" s="7"/>
      <c r="E52" s="7"/>
      <c r="F52" s="7"/>
      <c r="G52" s="7"/>
      <c r="H52" s="7"/>
      <c r="I52" s="7"/>
    </row>
    <row r="53" spans="1:9" ht="18.75" x14ac:dyDescent="0.3">
      <c r="A53" s="36" t="s">
        <v>567</v>
      </c>
      <c r="B53" s="7"/>
      <c r="C53" s="7"/>
      <c r="D53" s="7"/>
      <c r="E53" s="7"/>
      <c r="F53" s="7"/>
      <c r="G53" s="7" t="str">
        <f>ЗАПОЛНИТЬ!B51</f>
        <v>Михайловский И.М.</v>
      </c>
      <c r="H53" s="7"/>
      <c r="I53" s="7"/>
    </row>
    <row r="54" spans="1:9" ht="15.75" x14ac:dyDescent="0.25">
      <c r="A54" s="25" t="s">
        <v>64</v>
      </c>
      <c r="B54" s="3"/>
      <c r="C54" s="3"/>
      <c r="D54" s="3"/>
      <c r="E54" s="3"/>
      <c r="F54" s="3"/>
      <c r="G54" s="3"/>
      <c r="H54" s="3"/>
      <c r="I54" s="3"/>
    </row>
    <row r="55" spans="1:9" ht="18.75" x14ac:dyDescent="0.3">
      <c r="A55" s="36" t="s">
        <v>49</v>
      </c>
      <c r="B55" s="7"/>
      <c r="C55" s="7"/>
      <c r="D55" s="7"/>
      <c r="E55" s="7"/>
      <c r="F55" s="7"/>
      <c r="G55" s="7"/>
      <c r="H55" s="7"/>
      <c r="I55" s="7"/>
    </row>
    <row r="56" spans="1:9" ht="18.75" x14ac:dyDescent="0.3">
      <c r="A56" s="7" t="s">
        <v>54</v>
      </c>
      <c r="B56" s="7"/>
      <c r="C56" s="7"/>
      <c r="D56" s="40" t="str">
        <f>ЗАПОЛНИТЬ!B19</f>
        <v>{ФИО собственника}</v>
      </c>
      <c r="E56" s="40"/>
      <c r="F56" s="40"/>
      <c r="G56" s="7"/>
      <c r="H56" s="7"/>
      <c r="I56" s="7"/>
    </row>
    <row r="57" spans="1:9" ht="18.75" x14ac:dyDescent="0.3">
      <c r="A57" s="7"/>
      <c r="B57" s="7"/>
      <c r="C57" s="7"/>
      <c r="D57" s="3" t="s">
        <v>55</v>
      </c>
      <c r="E57" s="7"/>
      <c r="F57" s="7"/>
      <c r="G57" s="7"/>
      <c r="H57" s="7"/>
      <c r="I57" s="7"/>
    </row>
    <row r="58" spans="1:9" ht="18.75" x14ac:dyDescent="0.3">
      <c r="A58" s="7" t="s">
        <v>56</v>
      </c>
      <c r="B58" s="46"/>
      <c r="C58" s="67" t="str">
        <f>ЗАПОЛНИТЬ!B34</f>
        <v>{дата рождения}</v>
      </c>
      <c r="D58" s="7" t="s">
        <v>180</v>
      </c>
      <c r="E58" s="39"/>
      <c r="F58" s="40" t="str">
        <f>ЗАПОЛНИТЬ!B35</f>
        <v>{Серия паспорта}</v>
      </c>
      <c r="G58" s="40" t="str">
        <f>ЗАПОЛНИТЬ!B36</f>
        <v>{Номер паспорта}</v>
      </c>
      <c r="H58" s="60"/>
      <c r="I58" s="65"/>
    </row>
    <row r="59" spans="1:9" ht="34.15" customHeight="1" x14ac:dyDescent="0.3">
      <c r="A59" s="71" t="s">
        <v>174</v>
      </c>
      <c r="B59" s="346" t="str">
        <f>ЗАПОЛНИТЬ!B38</f>
        <v>{Кем выдан паспорт}</v>
      </c>
      <c r="C59" s="346"/>
      <c r="D59" s="346"/>
      <c r="E59" s="346"/>
      <c r="F59" s="346"/>
      <c r="G59" s="346"/>
      <c r="H59" s="76" t="str">
        <f>ЗАПОЛНИТЬ!B37</f>
        <v>{Дата выдачи паспорта}</v>
      </c>
      <c r="I59" s="40"/>
    </row>
    <row r="60" spans="1:9" ht="18.75" x14ac:dyDescent="0.3">
      <c r="A60" s="7"/>
      <c r="B60" s="36" t="s">
        <v>59</v>
      </c>
      <c r="C60" s="7"/>
      <c r="D60" s="7"/>
      <c r="E60" s="7"/>
      <c r="F60" s="7"/>
      <c r="G60" s="7"/>
      <c r="H60" s="7"/>
      <c r="I60" s="7"/>
    </row>
    <row r="61" spans="1:9" ht="18.75" x14ac:dyDescent="0.3">
      <c r="A61" s="7"/>
      <c r="B61" s="36" t="s">
        <v>65</v>
      </c>
      <c r="C61" s="7"/>
      <c r="D61" s="7"/>
      <c r="E61" s="7"/>
      <c r="F61" s="7"/>
      <c r="G61" s="7"/>
      <c r="H61" s="7"/>
      <c r="I61" s="7"/>
    </row>
    <row r="62" spans="1:9" ht="18.75" x14ac:dyDescent="0.3">
      <c r="A62" s="36" t="s">
        <v>60</v>
      </c>
      <c r="B62" s="7"/>
      <c r="C62" s="7"/>
      <c r="D62" s="7"/>
      <c r="E62" s="7"/>
      <c r="F62" s="7"/>
      <c r="G62" s="7"/>
      <c r="H62" s="7"/>
      <c r="I62" s="7"/>
    </row>
    <row r="63" spans="1:9" ht="18.75" x14ac:dyDescent="0.3">
      <c r="A63" s="36" t="s">
        <v>307</v>
      </c>
      <c r="B63" s="7"/>
      <c r="C63" s="7"/>
      <c r="D63" s="7"/>
      <c r="E63" s="7"/>
      <c r="F63" s="7"/>
      <c r="G63" s="353" t="str">
        <f>ЗАПОЛНИТЬ!B51</f>
        <v>Михайловский И.М.</v>
      </c>
      <c r="H63" s="353"/>
      <c r="I63" s="353"/>
    </row>
    <row r="64" spans="1:9" ht="15.75" x14ac:dyDescent="0.25">
      <c r="A64" s="25" t="s">
        <v>308</v>
      </c>
      <c r="B64" s="3"/>
      <c r="C64" s="3"/>
      <c r="D64" s="3"/>
      <c r="E64" s="3"/>
      <c r="F64" s="3"/>
      <c r="G64" s="3"/>
      <c r="H64" s="3"/>
      <c r="I64" s="3"/>
    </row>
    <row r="65" spans="1:9" ht="18.75" x14ac:dyDescent="0.3">
      <c r="A65" s="7"/>
      <c r="B65" s="40" t="str">
        <f>ЗАПОЛНИТЬ!B32</f>
        <v>"09" ноябрь 2018 г.</v>
      </c>
      <c r="C65" s="7"/>
      <c r="D65" s="7"/>
      <c r="E65" s="7"/>
      <c r="F65" s="7"/>
      <c r="G65" s="7"/>
      <c r="H65" s="7"/>
      <c r="I65" s="7"/>
    </row>
    <row r="66" spans="1:9" ht="18.75" x14ac:dyDescent="0.3">
      <c r="A66" s="36" t="s">
        <v>61</v>
      </c>
      <c r="B66" s="7"/>
      <c r="C66" s="7"/>
      <c r="D66" s="7"/>
      <c r="E66" s="7"/>
      <c r="F66" s="7"/>
      <c r="G66" s="7"/>
      <c r="H66" s="7"/>
      <c r="I66" s="7"/>
    </row>
    <row r="67" spans="1:9" ht="52.15" customHeight="1" x14ac:dyDescent="0.25">
      <c r="A67" s="348" t="s">
        <v>201</v>
      </c>
      <c r="B67" s="348"/>
      <c r="C67" s="348"/>
      <c r="D67" s="348"/>
      <c r="E67" s="348"/>
      <c r="F67" s="348"/>
      <c r="G67" s="348"/>
      <c r="H67" s="348"/>
      <c r="I67" s="348"/>
    </row>
    <row r="68" spans="1:9" ht="58.15" customHeight="1" x14ac:dyDescent="0.25"/>
    <row r="69" spans="1:9" ht="18.75" x14ac:dyDescent="0.3">
      <c r="A69" s="5"/>
      <c r="B69" s="5"/>
      <c r="C69" s="5"/>
      <c r="D69" s="5"/>
      <c r="E69" s="5"/>
      <c r="F69" s="5"/>
      <c r="G69" s="5"/>
      <c r="H69" s="5"/>
      <c r="I69" s="5"/>
    </row>
    <row r="70" spans="1:9" ht="18.75" x14ac:dyDescent="0.3">
      <c r="A70" s="5"/>
      <c r="B70" s="5"/>
      <c r="C70" s="5"/>
      <c r="D70" s="5"/>
      <c r="E70" s="5"/>
      <c r="F70" s="5"/>
      <c r="G70" s="5"/>
      <c r="H70" s="5"/>
      <c r="I70" s="5"/>
    </row>
    <row r="71" spans="1:9" ht="18.75" x14ac:dyDescent="0.3">
      <c r="A71" s="5"/>
      <c r="B71" s="5"/>
      <c r="C71" s="5"/>
      <c r="D71" s="5"/>
      <c r="E71" s="5"/>
      <c r="F71" s="5"/>
      <c r="G71" s="5"/>
      <c r="H71" s="5"/>
      <c r="I71" s="5"/>
    </row>
    <row r="72" spans="1:9" ht="18.75" x14ac:dyDescent="0.3">
      <c r="A72" s="5"/>
      <c r="B72" s="5"/>
      <c r="C72" s="5"/>
      <c r="D72" s="5"/>
      <c r="E72" s="5"/>
      <c r="F72" s="5"/>
      <c r="G72" s="5"/>
      <c r="H72" s="5"/>
      <c r="I72" s="5"/>
    </row>
    <row r="73" spans="1:9" ht="18.75" x14ac:dyDescent="0.3">
      <c r="A73" s="5"/>
      <c r="B73" s="5"/>
      <c r="C73" s="5"/>
      <c r="D73" s="5"/>
      <c r="E73" s="5"/>
      <c r="F73" s="5"/>
      <c r="G73" s="5"/>
      <c r="H73" s="5"/>
      <c r="I73" s="5"/>
    </row>
  </sheetData>
  <mergeCells count="22">
    <mergeCell ref="A25:I25"/>
    <mergeCell ref="A46:I46"/>
    <mergeCell ref="G63:I63"/>
    <mergeCell ref="G41:I41"/>
    <mergeCell ref="G21:I21"/>
    <mergeCell ref="A27:I28"/>
    <mergeCell ref="A3:I3"/>
    <mergeCell ref="A6:I6"/>
    <mergeCell ref="A8:I8"/>
    <mergeCell ref="A9:I9"/>
    <mergeCell ref="A67:I67"/>
    <mergeCell ref="A17:I17"/>
    <mergeCell ref="A18:I18"/>
    <mergeCell ref="A20:I20"/>
    <mergeCell ref="A22:I22"/>
    <mergeCell ref="A23:I23"/>
    <mergeCell ref="A45:I45"/>
    <mergeCell ref="A47:I47"/>
    <mergeCell ref="A48:I48"/>
    <mergeCell ref="A49:I49"/>
    <mergeCell ref="B59:G59"/>
    <mergeCell ref="A7:I7"/>
  </mergeCells>
  <pageMargins left="0.25" right="0.25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9" workbookViewId="0">
      <selection activeCell="J37" sqref="J37"/>
    </sheetView>
  </sheetViews>
  <sheetFormatPr defaultRowHeight="15" x14ac:dyDescent="0.25"/>
  <cols>
    <col min="1" max="1" width="7.7109375" customWidth="1"/>
    <col min="3" max="3" width="11.140625" bestFit="1" customWidth="1"/>
    <col min="6" max="6" width="10.140625" bestFit="1" customWidth="1"/>
    <col min="7" max="7" width="9.28515625" customWidth="1"/>
    <col min="8" max="8" width="9.7109375" customWidth="1"/>
    <col min="9" max="9" width="13" customWidth="1"/>
  </cols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4" t="s">
        <v>142</v>
      </c>
      <c r="J1" s="2"/>
    </row>
    <row r="2" spans="1:10" x14ac:dyDescent="0.25">
      <c r="A2" s="2"/>
      <c r="B2" s="2"/>
      <c r="C2" s="2"/>
      <c r="D2" s="2"/>
      <c r="E2" s="2"/>
      <c r="F2" s="2"/>
      <c r="G2" s="2"/>
      <c r="H2" s="2"/>
      <c r="I2" s="24" t="s">
        <v>143</v>
      </c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4" t="s">
        <v>144</v>
      </c>
      <c r="J3" s="2"/>
    </row>
    <row r="4" spans="1:10" x14ac:dyDescent="0.25">
      <c r="A4" s="2"/>
      <c r="B4" s="2"/>
      <c r="C4" s="2"/>
      <c r="D4" s="2"/>
      <c r="E4" s="2"/>
      <c r="F4" s="2"/>
      <c r="G4" s="2"/>
      <c r="H4" s="2"/>
      <c r="I4" s="24" t="s">
        <v>145</v>
      </c>
      <c r="J4" s="2"/>
    </row>
    <row r="5" spans="1:10" x14ac:dyDescent="0.25">
      <c r="A5" s="329" t="s">
        <v>146</v>
      </c>
      <c r="B5" s="329"/>
      <c r="C5" s="329"/>
      <c r="D5" s="329"/>
      <c r="E5" s="329"/>
      <c r="F5" s="329"/>
      <c r="G5" s="329"/>
      <c r="H5" s="329"/>
      <c r="I5" s="329"/>
      <c r="J5" s="15"/>
    </row>
    <row r="6" spans="1:10" x14ac:dyDescent="0.25">
      <c r="A6" s="329" t="s">
        <v>147</v>
      </c>
      <c r="B6" s="329"/>
      <c r="C6" s="329"/>
      <c r="D6" s="329"/>
      <c r="E6" s="329"/>
      <c r="F6" s="329"/>
      <c r="G6" s="329"/>
      <c r="H6" s="329"/>
      <c r="I6" s="329"/>
      <c r="J6" s="15"/>
    </row>
    <row r="7" spans="1:10" x14ac:dyDescent="0.25">
      <c r="A7" s="359" t="s">
        <v>148</v>
      </c>
      <c r="B7" s="359"/>
      <c r="C7" s="359"/>
      <c r="D7" s="359"/>
      <c r="E7" s="359"/>
      <c r="F7" s="359"/>
      <c r="G7" s="359"/>
      <c r="H7" s="359"/>
      <c r="I7" s="359"/>
      <c r="J7" s="12"/>
    </row>
    <row r="8" spans="1:10" x14ac:dyDescent="0.25">
      <c r="A8" s="329" t="s">
        <v>149</v>
      </c>
      <c r="B8" s="329"/>
      <c r="C8" s="329"/>
      <c r="D8" s="329"/>
      <c r="E8" s="329"/>
      <c r="F8" s="329"/>
      <c r="G8" s="329"/>
      <c r="H8" s="329"/>
      <c r="I8" s="329"/>
      <c r="J8" s="15"/>
    </row>
    <row r="9" spans="1:10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 t="s">
        <v>211</v>
      </c>
      <c r="B10" s="2"/>
      <c r="C10" s="2">
        <f>ЗАПОЛНИТЬ!B31</f>
        <v>0</v>
      </c>
      <c r="D10" s="2" t="s">
        <v>210</v>
      </c>
      <c r="E10" s="2"/>
      <c r="F10" s="2"/>
      <c r="G10" s="2"/>
      <c r="H10" s="2"/>
      <c r="I10" s="2"/>
      <c r="J10" s="2"/>
    </row>
    <row r="11" spans="1:10" ht="27.75" customHeight="1" x14ac:dyDescent="0.25">
      <c r="A11" s="361" t="str">
        <f>IF(ЗАПОЛНИТЬ!B1="BRC",'Скрытая инф.-1'!B24,IF(ЗАПОЛНИТЬ!B1="ALPHA",'Скрытая инф.-1'!C24,IF(ЗАПОЛНИТЬ!B1="Lovato - 2 поколение",'Скрытая инф.-1'!D24,IF(ЗАПОЛНИТЬ!B1="Lovato - 4 поколение",'Скрытая инф.-1'!E24,IF(ЗАПОЛНИТЬ!B1="DIGITRONIC",'Скрытая инф.-1'!F24,IF(ЗАПОЛНИТЬ!B1="TAMONA",'Скрытая инф.-1'!G24,IF(ЗАПОЛНИТЬ!B1="OMVL",'Скрытая инф.-1'!H24,'Скрытая инф.-1'!I24)))))))</f>
        <v>ПРОДУКЦИЯ фирмы  «ALPHA» (Италия-Россия), изготовитель ООО «ТД ГБО» 125635, РФ, г.Москва, ул. Ангарская, д.6, пом. IV, ком.3</v>
      </c>
      <c r="B11" s="361"/>
      <c r="C11" s="361"/>
      <c r="D11" s="361"/>
      <c r="E11" s="361"/>
      <c r="F11" s="361"/>
      <c r="G11" s="361"/>
      <c r="H11" s="361"/>
      <c r="I11" s="361"/>
      <c r="J11" s="2"/>
    </row>
    <row r="12" spans="1:10" x14ac:dyDescent="0.25">
      <c r="A12" s="2" t="s">
        <v>150</v>
      </c>
      <c r="B12" s="2"/>
      <c r="C12" s="2" t="s">
        <v>392</v>
      </c>
      <c r="D12" s="2"/>
      <c r="E12" s="50">
        <f>ЗАПОЛНИТЬ!B40</f>
        <v>1</v>
      </c>
      <c r="F12" s="51" t="str">
        <f>ЗАПОЛНИТЬ!B43</f>
        <v>БАЖ 130-399</v>
      </c>
      <c r="G12" s="51"/>
      <c r="H12" s="2" t="s">
        <v>151</v>
      </c>
      <c r="I12" s="50" t="str">
        <f>ЗАПОЛНИТЬ!B41</f>
        <v>№5973</v>
      </c>
      <c r="J12" s="2"/>
    </row>
    <row r="13" spans="1:10" x14ac:dyDescent="0.25">
      <c r="A13" s="2" t="s">
        <v>152</v>
      </c>
      <c r="B13" s="2"/>
      <c r="C13" s="34" t="str">
        <f>ЗАПОЛНИТЬ!B45</f>
        <v>RU C-RU.MT25.B.00173</v>
      </c>
      <c r="D13" s="34"/>
      <c r="E13" s="34"/>
      <c r="F13" s="34"/>
      <c r="G13" s="34"/>
      <c r="H13" s="34"/>
      <c r="I13" s="34"/>
      <c r="J13" s="2"/>
    </row>
    <row r="14" spans="1:10" x14ac:dyDescent="0.25">
      <c r="A14" s="2"/>
      <c r="B14" s="2"/>
      <c r="C14" s="2" t="s">
        <v>153</v>
      </c>
      <c r="D14" s="2"/>
      <c r="E14" s="2"/>
      <c r="F14" s="2"/>
      <c r="G14" s="2"/>
      <c r="H14" s="2"/>
      <c r="I14" s="2"/>
      <c r="J14" s="2"/>
    </row>
    <row r="15" spans="1:10" x14ac:dyDescent="0.25">
      <c r="A15" s="2" t="s">
        <v>154</v>
      </c>
      <c r="B15" s="2"/>
      <c r="C15" s="51" t="str">
        <f>ЗАПОЛНИТЬ!B19</f>
        <v>{ФИО собственника}</v>
      </c>
      <c r="D15" s="2"/>
      <c r="E15" s="2"/>
      <c r="F15" s="2"/>
      <c r="G15" s="2"/>
      <c r="H15" s="2"/>
      <c r="I15" s="2"/>
      <c r="J15" s="2"/>
    </row>
    <row r="16" spans="1:10" x14ac:dyDescent="0.25">
      <c r="A16" s="2"/>
      <c r="B16" s="2"/>
      <c r="C16" s="51" t="str">
        <f>ЗАПОЛНИТЬ!B20</f>
        <v>{Регистрация}</v>
      </c>
      <c r="D16" s="51"/>
      <c r="E16" s="51"/>
      <c r="F16" s="51"/>
      <c r="G16" s="51"/>
      <c r="H16" s="51"/>
      <c r="I16" s="51"/>
      <c r="J16" s="2"/>
    </row>
    <row r="17" spans="1:10" x14ac:dyDescent="0.25">
      <c r="A17" s="2"/>
      <c r="B17" s="2"/>
      <c r="C17" s="51" t="str">
        <f>ЗАПОЛНИТЬ!A35</f>
        <v xml:space="preserve">Паспорт серия </v>
      </c>
      <c r="D17" s="51"/>
      <c r="E17" s="52" t="str">
        <f>ЗАПОЛНИТЬ!B35</f>
        <v>{Серия паспорта}</v>
      </c>
      <c r="F17" s="51" t="str">
        <f>ЗАПОЛНИТЬ!B36</f>
        <v>{Номер паспорта}</v>
      </c>
      <c r="G17" s="2" t="s">
        <v>174</v>
      </c>
      <c r="H17" s="55" t="str">
        <f>ЗАПОЛНИТЬ!B37</f>
        <v>{Дата выдачи паспорта}</v>
      </c>
      <c r="I17" s="53"/>
      <c r="J17" s="2"/>
    </row>
    <row r="18" spans="1:10" x14ac:dyDescent="0.25">
      <c r="A18" s="2"/>
      <c r="B18" s="2"/>
      <c r="C18" s="2" t="str">
        <f>ЗАПОЛНИТЬ!B38</f>
        <v>{Кем выдан паспорт}</v>
      </c>
      <c r="D18" s="2"/>
      <c r="E18" s="2"/>
      <c r="F18" s="2"/>
      <c r="G18" s="2"/>
      <c r="H18" s="2"/>
      <c r="I18" s="2"/>
      <c r="J18" s="2"/>
    </row>
    <row r="19" spans="1:10" x14ac:dyDescent="0.25">
      <c r="A19" s="2" t="s">
        <v>156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ht="15.75" x14ac:dyDescent="0.25">
      <c r="A20" s="2"/>
      <c r="B20" s="3" t="s">
        <v>5</v>
      </c>
      <c r="C20" s="2"/>
      <c r="D20" s="2"/>
      <c r="E20" s="2"/>
      <c r="F20" s="51" t="str">
        <f>ЗАПОЛНИТЬ!B6</f>
        <v>{Марка, модель}</v>
      </c>
      <c r="H20" s="2"/>
      <c r="I20" s="2"/>
      <c r="J20" s="2"/>
    </row>
    <row r="21" spans="1:10" x14ac:dyDescent="0.25">
      <c r="A21" s="2"/>
      <c r="B21" s="2" t="s">
        <v>157</v>
      </c>
      <c r="C21" s="2"/>
      <c r="D21" s="50" t="str">
        <f>ЗАПОЛНИТЬ!B9</f>
        <v>{Год выпуска}</v>
      </c>
      <c r="E21" s="2"/>
      <c r="F21" s="2"/>
      <c r="G21" s="51"/>
      <c r="H21" s="2"/>
      <c r="I21" s="2"/>
      <c r="J21" s="2"/>
    </row>
    <row r="22" spans="1:10" ht="15.75" x14ac:dyDescent="0.25">
      <c r="A22" s="2"/>
      <c r="B22" s="1" t="s">
        <v>7</v>
      </c>
      <c r="C22" s="2"/>
      <c r="D22" s="51" t="str">
        <f>ЗАПОЛНИТЬ!B5</f>
        <v>{VIN}</v>
      </c>
      <c r="E22" s="2"/>
      <c r="F22" s="2"/>
      <c r="G22" s="2"/>
      <c r="H22" s="2"/>
      <c r="I22" s="2"/>
      <c r="J22" s="2"/>
    </row>
    <row r="23" spans="1:10" ht="15.75" x14ac:dyDescent="0.25">
      <c r="A23" s="2"/>
      <c r="B23" s="1" t="s">
        <v>200</v>
      </c>
      <c r="C23" s="2"/>
      <c r="D23" s="51" t="str">
        <f>ЗАПОЛНИТЬ!B11</f>
        <v>{Кузов}</v>
      </c>
      <c r="F23" s="2"/>
      <c r="G23" s="2"/>
      <c r="H23" s="2"/>
      <c r="I23" s="2"/>
      <c r="J23" s="2"/>
    </row>
    <row r="24" spans="1:10" ht="15.75" x14ac:dyDescent="0.25">
      <c r="A24" s="2"/>
      <c r="B24" s="1" t="s">
        <v>11</v>
      </c>
      <c r="C24" s="2"/>
      <c r="D24" s="51" t="str">
        <f>ЗАПОЛНИТЬ!B25</f>
        <v>{Номер двигателя}</v>
      </c>
      <c r="F24" s="2"/>
      <c r="G24" s="2"/>
      <c r="H24" s="2"/>
      <c r="I24" s="2"/>
      <c r="J24" s="2"/>
    </row>
    <row r="25" spans="1:10" ht="15.75" x14ac:dyDescent="0.25">
      <c r="A25" s="2"/>
      <c r="B25" s="1" t="s">
        <v>10</v>
      </c>
      <c r="C25" s="2"/>
      <c r="D25" s="51" t="str">
        <f>ЗАПОЛНИТЬ!B10</f>
        <v>{Шасси}</v>
      </c>
      <c r="F25" s="2"/>
      <c r="G25" s="2"/>
      <c r="H25" s="2"/>
      <c r="I25" s="2"/>
      <c r="J25" s="2"/>
    </row>
    <row r="26" spans="1:10" ht="15.75" x14ac:dyDescent="0.25">
      <c r="A26" s="2"/>
      <c r="B26" s="1" t="s">
        <v>13</v>
      </c>
      <c r="C26" s="2"/>
      <c r="D26" s="2"/>
      <c r="E26" s="2"/>
      <c r="F26" s="2"/>
      <c r="G26" s="51" t="str">
        <f>ЗАПОЛНИТЬ!B4</f>
        <v>{Гос номер}</v>
      </c>
      <c r="I26" s="2"/>
      <c r="J26" s="2"/>
    </row>
    <row r="27" spans="1:10" x14ac:dyDescent="0.25">
      <c r="A27" s="2"/>
      <c r="B27" s="2" t="s">
        <v>158</v>
      </c>
      <c r="C27" s="51" t="str">
        <f>ЗАПОЛНИТЬ!B19</f>
        <v>{ФИО собственника}</v>
      </c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51" t="str">
        <f>ЗАПОЛНИТЬ!B20</f>
        <v>{Регистрация}</v>
      </c>
      <c r="D28" s="51"/>
      <c r="E28" s="51"/>
      <c r="F28" s="51"/>
      <c r="G28" s="51"/>
      <c r="H28" s="51"/>
      <c r="I28" s="51"/>
      <c r="J28" s="2"/>
    </row>
    <row r="29" spans="1:10" x14ac:dyDescent="0.25">
      <c r="A29" s="2"/>
      <c r="B29" s="2"/>
      <c r="C29" s="51" t="str">
        <f>ЗАПОЛНИТЬ!A35</f>
        <v xml:space="preserve">Паспорт серия </v>
      </c>
      <c r="D29" s="51"/>
      <c r="E29" s="52" t="str">
        <f>ЗАПОЛНИТЬ!B35</f>
        <v>{Серия паспорта}</v>
      </c>
      <c r="F29" s="52" t="str">
        <f>ЗАПОЛНИТЬ!B36</f>
        <v>{Номер паспорта}</v>
      </c>
      <c r="G29" s="51"/>
      <c r="H29" s="51" t="s">
        <v>155</v>
      </c>
      <c r="I29" s="58" t="str">
        <f>ЗАПОЛНИТЬ!B37</f>
        <v>{Дата выдачи паспорта}</v>
      </c>
      <c r="J29" s="2"/>
    </row>
    <row r="30" spans="1:10" x14ac:dyDescent="0.25">
      <c r="A30" s="2"/>
      <c r="B30" s="2"/>
      <c r="C30" s="51" t="str">
        <f>ЗАПОЛНИТЬ!B38</f>
        <v>{Кем выдан паспорт}</v>
      </c>
      <c r="D30" s="51"/>
      <c r="E30" s="51"/>
      <c r="F30" s="51"/>
      <c r="G30" s="51"/>
      <c r="H30" s="51"/>
      <c r="I30" s="2"/>
      <c r="J30" s="2"/>
    </row>
    <row r="31" spans="1:10" x14ac:dyDescent="0.25">
      <c r="A31" s="2" t="s">
        <v>159</v>
      </c>
      <c r="B31" s="2"/>
      <c r="C31" s="2"/>
      <c r="D31" s="2"/>
      <c r="E31" s="2"/>
      <c r="F31" s="2"/>
      <c r="G31" s="2"/>
      <c r="H31" s="2"/>
      <c r="I31" s="34"/>
      <c r="J31" s="2"/>
    </row>
    <row r="32" spans="1:10" x14ac:dyDescent="0.25">
      <c r="A32" s="2"/>
      <c r="B32" s="34" t="str">
        <f>IF(ЗАПОЛНИТЬ!B1="BRC",'Скрытая инф.-1'!B25,IF(ЗАПОЛНИТЬ!B1="ALPHA",'Скрытая инф.-1'!C25,IF(ЗАПОЛНИТЬ!B1="Lovato - 2 поколение",'Скрытая инф.-1'!D25,IF(ЗАПОЛНИТЬ!B1="Lovato - 4 поколение",'Скрытая инф.-1'!E25,IF(ЗАПОЛНИТЬ!B1="DIGITRONIC",'Скрытая инф.-1'!F25,IF(ЗАПОЛНИТЬ!B1="TAMONA",'Скрытая инф.-1'!G25,IF(ЗАПОЛНИТЬ!B1="OMVL",'Скрытая инф.-1'!H25,'Скрытая инф.-1'!I25)))))))</f>
        <v>Номер сертификата на оборудование  «ALPHA» №ТС RU С-RU.OC13.В.01603</v>
      </c>
      <c r="C32" s="34"/>
      <c r="D32" s="34"/>
      <c r="E32" s="34"/>
      <c r="F32" s="68"/>
      <c r="G32" s="68"/>
      <c r="H32" s="68"/>
      <c r="I32" s="68"/>
      <c r="J32" s="34"/>
    </row>
    <row r="33" spans="1:10" x14ac:dyDescent="0.25">
      <c r="A33" s="2"/>
      <c r="B33" s="360" t="str">
        <f>IF(ЗАПОЛНИТЬ!B1="BRC",'Скрытая инф.-1'!B26,IF(ЗАПОЛНИТЬ!B1="ALPHA",'Скрытая инф.-1'!C26,IF(ЗАПОЛНИТЬ!B1="Lovato - 2 поколение",'Скрытая инф.-1'!D26,IF(ЗАПОЛНИТЬ!B1="Lovato - 4 поколение",'Скрытая инф.-1'!E26,IF(ЗАПОЛНИТЬ!B1="DIGITRONIC",'Скрытая инф.-1'!F26,IF(ЗАПОЛНИТЬ!B1="TAMONA",'Скрытая инф.-1'!G26,IF(ЗАПОЛНИТЬ!B1="OMVL",'Скрытая инф.-1'!H26,'Скрытая инф.-1'!I26)))))))</f>
        <v>Срок действия   c 18.05.2016г. по 17.05.2020г.</v>
      </c>
      <c r="C33" s="360"/>
      <c r="D33" s="360"/>
      <c r="E33" s="360"/>
      <c r="F33" s="360"/>
      <c r="G33" s="360"/>
      <c r="H33" s="360"/>
      <c r="I33" s="360"/>
      <c r="J33" s="360"/>
    </row>
    <row r="34" spans="1:10" x14ac:dyDescent="0.25">
      <c r="A34" s="2"/>
      <c r="B34" s="2" t="s">
        <v>160</v>
      </c>
      <c r="C34" s="2"/>
      <c r="D34" s="2"/>
      <c r="E34" s="51" t="str">
        <f>ЗАПОЛНИТЬ!B43</f>
        <v>БАЖ 130-399</v>
      </c>
      <c r="F34" s="51"/>
      <c r="G34" s="56" t="s">
        <v>151</v>
      </c>
      <c r="H34" s="50" t="str">
        <f>ЗАПОЛНИТЬ!B41</f>
        <v>№5973</v>
      </c>
      <c r="I34" s="2"/>
      <c r="J34" s="2"/>
    </row>
    <row r="35" spans="1:10" x14ac:dyDescent="0.25">
      <c r="A35" s="2"/>
      <c r="B35" s="34" t="s">
        <v>161</v>
      </c>
      <c r="C35" s="2"/>
      <c r="D35" s="2"/>
      <c r="E35" s="51" t="str">
        <f>ЗАПОЛНИТЬ!B45</f>
        <v>RU C-RU.MT25.B.00173</v>
      </c>
      <c r="F35" s="2"/>
      <c r="G35" s="2"/>
      <c r="H35" s="2"/>
      <c r="I35" s="2"/>
      <c r="J35" s="2"/>
    </row>
    <row r="36" spans="1:10" ht="15.75" x14ac:dyDescent="0.25">
      <c r="A36" s="2"/>
      <c r="B36" s="3" t="s">
        <v>162</v>
      </c>
      <c r="C36" s="2"/>
      <c r="D36" s="51" t="str">
        <f>ЗАПОЛНИТЬ!B46</f>
        <v>c 13.05.2015 по 12.05.2019</v>
      </c>
      <c r="E36" s="2"/>
      <c r="F36" s="2"/>
      <c r="G36" s="2"/>
      <c r="H36" s="2"/>
      <c r="I36" s="2"/>
      <c r="J36" s="2"/>
    </row>
    <row r="37" spans="1:10" x14ac:dyDescent="0.25">
      <c r="A37" s="2"/>
      <c r="B37" s="34" t="s">
        <v>163</v>
      </c>
      <c r="C37" s="2"/>
      <c r="D37" s="50" t="str">
        <f>ЗАПОЛНИТЬ!B39</f>
        <v xml:space="preserve">№ 5973 </v>
      </c>
      <c r="E37" s="2"/>
      <c r="F37" s="2"/>
      <c r="G37" s="2"/>
      <c r="H37" s="2"/>
      <c r="I37" s="2"/>
      <c r="J37" s="2"/>
    </row>
    <row r="38" spans="1:10" x14ac:dyDescent="0.25">
      <c r="A38" s="2" t="s">
        <v>164</v>
      </c>
      <c r="B38" s="2"/>
      <c r="C38" s="2"/>
      <c r="D38" s="2"/>
      <c r="E38" s="51" t="s">
        <v>165</v>
      </c>
      <c r="F38" s="51"/>
      <c r="G38" s="51"/>
      <c r="H38" s="51"/>
      <c r="I38" s="2"/>
      <c r="J38" s="2"/>
    </row>
    <row r="39" spans="1:10" x14ac:dyDescent="0.25">
      <c r="A39" s="2" t="s">
        <v>166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51" t="str">
        <f>ЗАПОЛНИТЬ!B50</f>
        <v>ООО «Вест Групп», Н. Новгород. ул. В-Печерская 2-56, +7(950)377-77-01</v>
      </c>
      <c r="C40" s="2"/>
      <c r="D40" s="2"/>
      <c r="E40" s="2"/>
      <c r="F40" s="2"/>
      <c r="G40" s="2"/>
      <c r="H40" s="2"/>
      <c r="I40" s="2"/>
      <c r="J40" s="2"/>
    </row>
    <row r="41" spans="1:10" ht="29.25" customHeight="1" x14ac:dyDescent="0.25">
      <c r="A41" s="2"/>
      <c r="B41" s="131" t="s">
        <v>519</v>
      </c>
      <c r="C41" s="132"/>
      <c r="D41" s="357" t="str">
        <f>ЗАПОЛНИТЬ!B53</f>
        <v>ООО «Вест Групп»,ИНН 5260386612, ОГРН 1145260007441, Нижегородская область, Городецкий район, г. Заволжье ул. Советская, д.1А , тел.8950377-77-01</v>
      </c>
      <c r="E41" s="357"/>
      <c r="F41" s="357"/>
      <c r="G41" s="357"/>
      <c r="H41" s="357"/>
      <c r="I41" s="357"/>
      <c r="J41" s="357"/>
    </row>
    <row r="42" spans="1:10" ht="29.25" customHeight="1" x14ac:dyDescent="0.25">
      <c r="A42" s="2"/>
      <c r="B42" s="51" t="s">
        <v>318</v>
      </c>
      <c r="C42" s="2"/>
      <c r="D42" s="362" t="str">
        <f>ЗАПОЛНИТЬ!B52</f>
        <v>ООО «Вест Групп»,ИНН 5260386612, ОГРН 1145260007441, Нижегородская область, Городецкий район, г. Заволжье ул. Советская, д.1А , тел.8950377-77-01</v>
      </c>
      <c r="E42" s="362"/>
      <c r="F42" s="362"/>
      <c r="G42" s="362"/>
      <c r="H42" s="362"/>
      <c r="I42" s="362"/>
      <c r="J42" s="362"/>
    </row>
    <row r="43" spans="1:10" x14ac:dyDescent="0.25">
      <c r="A43" s="2"/>
      <c r="B43" s="59" t="s">
        <v>516</v>
      </c>
      <c r="C43" s="34"/>
      <c r="D43" s="291" t="str">
        <f>ЗАПОЛНИТЬ!B57</f>
        <v>№ РОСС RU.31385.04ИБН0  №ЕАС.04ИБН0.СУ.0270 с 10.05.2016г. по 09.05.2019г.</v>
      </c>
      <c r="E43" s="291"/>
      <c r="F43" s="291"/>
      <c r="G43" s="291"/>
      <c r="H43" s="291"/>
      <c r="I43" s="291"/>
      <c r="J43" s="34"/>
    </row>
    <row r="44" spans="1:10" x14ac:dyDescent="0.25">
      <c r="A44" s="2" t="s">
        <v>167</v>
      </c>
      <c r="B44" s="2"/>
      <c r="C44" s="2"/>
      <c r="D44" s="2"/>
      <c r="E44" s="2"/>
      <c r="G44" s="358" t="str">
        <f>ЗАПОЛНИТЬ!B33</f>
        <v>"08" ноябрь 2020 г.</v>
      </c>
      <c r="H44" s="358"/>
      <c r="I44" s="2"/>
      <c r="J44" s="2"/>
    </row>
    <row r="45" spans="1:10" x14ac:dyDescent="0.25">
      <c r="A45" s="2" t="s">
        <v>168</v>
      </c>
      <c r="B45" s="2"/>
      <c r="C45" s="2"/>
      <c r="D45" s="2" t="str">
        <f>ЗАПОЛНИТЬ!B32</f>
        <v>"09" ноябрь 2018 г.</v>
      </c>
      <c r="E45" s="2"/>
      <c r="F45" s="2"/>
      <c r="G45" s="2"/>
      <c r="H45" s="2"/>
      <c r="I45" s="2"/>
      <c r="J45" s="2"/>
    </row>
    <row r="46" spans="1:10" x14ac:dyDescent="0.25">
      <c r="A46" s="54" t="s">
        <v>169</v>
      </c>
      <c r="B46" s="34"/>
      <c r="C46" s="34"/>
      <c r="D46" s="34"/>
      <c r="E46" s="34"/>
      <c r="F46" s="34"/>
      <c r="G46" s="34"/>
      <c r="H46" s="34"/>
      <c r="I46" s="34"/>
      <c r="J46" s="2"/>
    </row>
    <row r="47" spans="1:10" x14ac:dyDescent="0.25">
      <c r="A47" s="54" t="s">
        <v>520</v>
      </c>
      <c r="B47" s="34"/>
      <c r="C47" s="34"/>
      <c r="D47" s="34"/>
      <c r="E47" s="34"/>
      <c r="F47" s="34"/>
      <c r="G47" s="356" t="str">
        <f>ЗАПОЛНИТЬ!B51</f>
        <v>Михайловский И.М.</v>
      </c>
      <c r="H47" s="356"/>
      <c r="I47" s="356"/>
      <c r="J47" s="2"/>
    </row>
    <row r="48" spans="1:10" x14ac:dyDescent="0.25">
      <c r="A48" s="54" t="s">
        <v>565</v>
      </c>
      <c r="B48" s="34"/>
      <c r="C48" s="34"/>
      <c r="D48" s="34"/>
      <c r="E48" s="34"/>
      <c r="F48" s="34"/>
      <c r="G48" s="34"/>
      <c r="H48" s="34"/>
      <c r="I48" s="34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</sheetData>
  <mergeCells count="11">
    <mergeCell ref="G47:I47"/>
    <mergeCell ref="D41:J41"/>
    <mergeCell ref="G44:H44"/>
    <mergeCell ref="A5:I5"/>
    <mergeCell ref="A6:I6"/>
    <mergeCell ref="A7:I7"/>
    <mergeCell ref="A8:I8"/>
    <mergeCell ref="B33:J33"/>
    <mergeCell ref="A11:I11"/>
    <mergeCell ref="D42:J42"/>
    <mergeCell ref="D43:I43"/>
  </mergeCells>
  <pageMargins left="0.25" right="0.25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view="pageLayout" topLeftCell="A2" zoomScaleNormal="100" workbookViewId="0">
      <selection activeCell="J7" sqref="J7"/>
    </sheetView>
  </sheetViews>
  <sheetFormatPr defaultRowHeight="15" x14ac:dyDescent="0.25"/>
  <cols>
    <col min="1" max="1" width="13" style="2" bestFit="1" customWidth="1"/>
    <col min="2" max="16384" width="9.140625" style="2"/>
  </cols>
  <sheetData>
    <row r="1" spans="1:9" ht="20.25" x14ac:dyDescent="0.3">
      <c r="A1" s="363" t="s">
        <v>658</v>
      </c>
      <c r="B1" s="363"/>
      <c r="C1" s="363"/>
      <c r="D1" s="363"/>
      <c r="E1" s="363"/>
      <c r="F1" s="363"/>
      <c r="G1" s="363"/>
      <c r="H1" s="363"/>
      <c r="I1" s="363"/>
    </row>
    <row r="3" spans="1:9" ht="15.75" x14ac:dyDescent="0.25">
      <c r="A3" s="235">
        <v>43309</v>
      </c>
      <c r="B3" s="1"/>
      <c r="C3" s="1"/>
      <c r="D3" s="1"/>
      <c r="E3" s="1"/>
      <c r="F3" s="1"/>
      <c r="G3" s="1"/>
      <c r="H3" s="1"/>
      <c r="I3" s="1"/>
    </row>
    <row r="4" spans="1:9" ht="15.75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100.5" customHeight="1" x14ac:dyDescent="0.25">
      <c r="A5" s="364" t="str">
        <f>"Настоящей доверенностью "&amp;ЗАПОЛНИТЬ!B19&amp;" (в дальнейшем Клиент) паспорт РФ: серия "&amp;ЗАПОЛНИТЬ!B35&amp; ЗАПОЛНИТЬ!B36&amp;" выдан "&amp;ЗАПОЛНИТЬ!B37&amp; ЗАПОЛНИТЬ!B38&amp;", проживающий по адресу: "&amp;ЗАПОЛНИТЬ!B20&amp;" уполномочивает гражданина"</f>
        <v>Настоящей доверенностью {ФИО собственника} (в дальнейшем Клиент) паспорт РФ: серия {Серия паспорта}{Номер паспорта} выдан {Дата выдачи паспорта}{Кем выдан паспорт}, проживающий по адресу: {Регистрация} уполномочивает гражданина</v>
      </c>
      <c r="B5" s="364"/>
      <c r="C5" s="364"/>
      <c r="D5" s="364"/>
      <c r="E5" s="364"/>
      <c r="F5" s="364"/>
      <c r="G5" s="364"/>
      <c r="H5" s="364"/>
      <c r="I5" s="364"/>
    </row>
    <row r="6" spans="1:9" ht="15.75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ht="112.5" customHeight="1" x14ac:dyDescent="0.25">
      <c r="A7" s="364" t="s">
        <v>659</v>
      </c>
      <c r="B7" s="365"/>
      <c r="C7" s="365"/>
      <c r="D7" s="365"/>
      <c r="E7" s="365"/>
      <c r="F7" s="365"/>
      <c r="G7" s="365"/>
      <c r="H7" s="365"/>
      <c r="I7" s="365"/>
    </row>
    <row r="8" spans="1:9" ht="15.75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ht="69" customHeight="1" x14ac:dyDescent="0.25">
      <c r="A9" s="364" t="str">
        <f>"Управлять автомобилем "&amp; ЗАПОЛНИТЬ!B6&amp;", которым владеет Клиент на основании паспорта транспортного средства " &amp;ЗАПОЛНИТЬ!B16&amp;" VIN "&amp;ЗАПОЛНИТЬ!B5&amp;" "&amp;"г.в.,(гос номер"&amp; ЗАПОЛНИТЬ!B4&amp;") с правом:"</f>
        <v>Управлять автомобилем {Марка, модель}, которым владеет Клиент на основании паспорта транспортного средства {ПТС номер} VIN {VIN} г.в.,(гос номер{Гос номер}) с правом:</v>
      </c>
      <c r="B9" s="365"/>
      <c r="C9" s="365"/>
      <c r="D9" s="365"/>
      <c r="E9" s="365"/>
      <c r="F9" s="365"/>
      <c r="G9" s="365"/>
      <c r="H9" s="365"/>
      <c r="I9" s="365"/>
    </row>
    <row r="11" spans="1:9" ht="83.25" customHeight="1" x14ac:dyDescent="0.25">
      <c r="B11" s="362" t="s">
        <v>660</v>
      </c>
      <c r="C11" s="362"/>
      <c r="D11" s="362"/>
      <c r="E11" s="362"/>
      <c r="F11" s="362"/>
      <c r="G11" s="362"/>
      <c r="H11" s="362"/>
      <c r="I11" s="362"/>
    </row>
    <row r="12" spans="1:9" ht="30" customHeight="1" x14ac:dyDescent="0.25">
      <c r="B12" s="362" t="s">
        <v>661</v>
      </c>
      <c r="C12" s="362"/>
      <c r="D12" s="362"/>
      <c r="E12" s="362"/>
      <c r="F12" s="362"/>
      <c r="G12" s="362"/>
      <c r="H12" s="362"/>
      <c r="I12" s="362"/>
    </row>
    <row r="13" spans="1:9" ht="18" customHeight="1" x14ac:dyDescent="0.25">
      <c r="B13" s="362" t="s">
        <v>662</v>
      </c>
      <c r="C13" s="362"/>
      <c r="D13" s="362"/>
      <c r="E13" s="362"/>
      <c r="F13" s="362"/>
      <c r="G13" s="362"/>
      <c r="H13" s="362"/>
      <c r="I13" s="362"/>
    </row>
    <row r="14" spans="1:9" ht="36" customHeight="1" x14ac:dyDescent="0.25">
      <c r="B14" s="362" t="s">
        <v>663</v>
      </c>
      <c r="C14" s="362"/>
      <c r="D14" s="362"/>
      <c r="E14" s="362"/>
      <c r="F14" s="362"/>
      <c r="G14" s="362"/>
      <c r="H14" s="362"/>
      <c r="I14" s="362"/>
    </row>
    <row r="17" spans="2:9" ht="32.25" customHeight="1" x14ac:dyDescent="0.25">
      <c r="B17" s="362" t="s">
        <v>664</v>
      </c>
      <c r="C17" s="362"/>
      <c r="D17" s="362"/>
      <c r="E17" s="362"/>
      <c r="F17" s="362"/>
      <c r="G17" s="362"/>
      <c r="H17" s="362"/>
      <c r="I17" s="362"/>
    </row>
    <row r="19" spans="2:9" x14ac:dyDescent="0.25">
      <c r="B19" s="233" t="s">
        <v>665</v>
      </c>
    </row>
    <row r="20" spans="2:9" ht="15.75" x14ac:dyDescent="0.25">
      <c r="B20" s="1"/>
    </row>
    <row r="22" spans="2:9" ht="15.75" x14ac:dyDescent="0.25">
      <c r="I22" s="234" t="s">
        <v>666</v>
      </c>
    </row>
  </sheetData>
  <mergeCells count="9">
    <mergeCell ref="B12:I12"/>
    <mergeCell ref="B13:I13"/>
    <mergeCell ref="B14:I14"/>
    <mergeCell ref="B17:I17"/>
    <mergeCell ref="A1:I1"/>
    <mergeCell ref="A5:I5"/>
    <mergeCell ref="A7:I7"/>
    <mergeCell ref="A9:I9"/>
    <mergeCell ref="B11:I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2</vt:i4>
      </vt:variant>
    </vt:vector>
  </HeadingPairs>
  <TitlesOfParts>
    <vt:vector size="14" baseType="lpstr">
      <vt:lpstr>ЗАПОЛНИТЬ</vt:lpstr>
      <vt:lpstr>Заявление ПЗ</vt:lpstr>
      <vt:lpstr>Заявление в ГИБДД</vt:lpstr>
      <vt:lpstr>Заявление-декларация ВГ</vt:lpstr>
      <vt:lpstr>Заявление-декларация ГБО</vt:lpstr>
      <vt:lpstr>Форма2а</vt:lpstr>
      <vt:lpstr>Форма2б</vt:lpstr>
      <vt:lpstr>Форма 207</vt:lpstr>
      <vt:lpstr>Доверенность</vt:lpstr>
      <vt:lpstr>Скрытая инф.-3</vt:lpstr>
      <vt:lpstr>Скрытая инф.-2</vt:lpstr>
      <vt:lpstr>Скрытая инф.-1</vt:lpstr>
      <vt:lpstr>'Заявление-декларация ВГ'!_GoBack</vt:lpstr>
      <vt:lpstr>'Заявление-декларация ГБО'!_GoBack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</dc:creator>
  <cp:lastModifiedBy>Пользователь Windows</cp:lastModifiedBy>
  <cp:lastPrinted>2019-01-29T13:12:38Z</cp:lastPrinted>
  <dcterms:created xsi:type="dcterms:W3CDTF">2016-07-02T07:57:46Z</dcterms:created>
  <dcterms:modified xsi:type="dcterms:W3CDTF">2019-02-26T16:14:49Z</dcterms:modified>
</cp:coreProperties>
</file>