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 activeTab="1"/>
  </bookViews>
  <sheets>
    <sheet name="Data" sheetId="1" r:id="rId1"/>
    <sheet name="Dates" sheetId="2" r:id="rId2"/>
  </sheets>
  <definedNames>
    <definedName name="solver_adj" localSheetId="0" hidden="1">Data!$C$36:$C$45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Data!$C$36:$C$45</definedName>
    <definedName name="solver_lhs2" localSheetId="0" hidden="1">Data!$C$36:$C$45</definedName>
    <definedName name="solver_lhs3" localSheetId="0" hidden="1">Data!$BE$24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Data!$BF$36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D5" i="2" s="1"/>
  <c r="V26" i="1" a="1"/>
  <c r="W26" i="1" s="1"/>
  <c r="V14" i="1" a="1"/>
  <c r="V14" i="1" s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BI26" i="1" a="1"/>
  <c r="BI26" i="1" s="1"/>
  <c r="BU26" i="1" s="1"/>
  <c r="BI14" i="1" a="1"/>
  <c r="BP14" i="1" s="1"/>
  <c r="CB14" i="1" s="1"/>
  <c r="BI2" i="1" a="1"/>
  <c r="BP2" i="1" s="1"/>
  <c r="CB2" i="1" s="1"/>
  <c r="D45" i="1"/>
  <c r="D44" i="1"/>
  <c r="D43" i="1"/>
  <c r="D42" i="1"/>
  <c r="D41" i="1"/>
  <c r="D40" i="1"/>
  <c r="D39" i="1"/>
  <c r="D38" i="1"/>
  <c r="D37" i="1"/>
  <c r="D36" i="1"/>
  <c r="C3" i="1"/>
  <c r="V2" i="1" s="1" a="1"/>
  <c r="V4" i="1" s="1"/>
  <c r="W35" i="1" l="1"/>
  <c r="Y33" i="1"/>
  <c r="V32" i="1"/>
  <c r="X30" i="1"/>
  <c r="Z28" i="1"/>
  <c r="W27" i="1"/>
  <c r="X32" i="1"/>
  <c r="V26" i="1"/>
  <c r="V29" i="1"/>
  <c r="V35" i="1"/>
  <c r="X33" i="1"/>
  <c r="Z31" i="1"/>
  <c r="W30" i="1"/>
  <c r="Y28" i="1"/>
  <c r="V27" i="1"/>
  <c r="Y35" i="1"/>
  <c r="Z30" i="1"/>
  <c r="W29" i="1"/>
  <c r="X35" i="1"/>
  <c r="W32" i="1"/>
  <c r="X27" i="1"/>
  <c r="W33" i="1"/>
  <c r="V30" i="1"/>
  <c r="X28" i="1"/>
  <c r="Y34" i="1"/>
  <c r="X31" i="1"/>
  <c r="Z29" i="1"/>
  <c r="W28" i="1"/>
  <c r="Y26" i="1"/>
  <c r="X34" i="1"/>
  <c r="Z32" i="1"/>
  <c r="W31" i="1"/>
  <c r="Y29" i="1"/>
  <c r="V28" i="1"/>
  <c r="X26" i="1"/>
  <c r="V34" i="1"/>
  <c r="Y27" i="1"/>
  <c r="Z33" i="1"/>
  <c r="Y30" i="1"/>
  <c r="Z34" i="1"/>
  <c r="Y31" i="1"/>
  <c r="Z26" i="1"/>
  <c r="V33" i="1"/>
  <c r="Z35" i="1"/>
  <c r="W34" i="1"/>
  <c r="Y32" i="1"/>
  <c r="V31" i="1"/>
  <c r="X29" i="1"/>
  <c r="Z27" i="1"/>
  <c r="W16" i="1"/>
  <c r="X15" i="1"/>
  <c r="V18" i="1"/>
  <c r="V19" i="1"/>
  <c r="V21" i="1"/>
  <c r="X21" i="1"/>
  <c r="X18" i="1"/>
  <c r="X14" i="1"/>
  <c r="W21" i="1"/>
  <c r="V16" i="1"/>
  <c r="X23" i="1"/>
  <c r="W18" i="1"/>
  <c r="W23" i="1"/>
  <c r="X20" i="1"/>
  <c r="W15" i="1"/>
  <c r="V23" i="1"/>
  <c r="W20" i="1"/>
  <c r="X17" i="1"/>
  <c r="V15" i="1"/>
  <c r="X22" i="1"/>
  <c r="V20" i="1"/>
  <c r="W17" i="1"/>
  <c r="W22" i="1"/>
  <c r="X19" i="1"/>
  <c r="V17" i="1"/>
  <c r="W14" i="1"/>
  <c r="V22" i="1"/>
  <c r="W19" i="1"/>
  <c r="X16" i="1"/>
  <c r="V2" i="1"/>
  <c r="V11" i="1"/>
  <c r="V3" i="1"/>
  <c r="V7" i="1"/>
  <c r="V6" i="1"/>
  <c r="V5" i="1"/>
  <c r="V10" i="1"/>
  <c r="V9" i="1"/>
  <c r="V8" i="1"/>
  <c r="F47" i="1"/>
  <c r="E47" i="1"/>
  <c r="D47" i="1"/>
  <c r="E46" i="1"/>
  <c r="F46" i="1"/>
  <c r="D46" i="1"/>
  <c r="BN35" i="1"/>
  <c r="BZ35" i="1" s="1"/>
  <c r="BJ33" i="1"/>
  <c r="BV33" i="1" s="1"/>
  <c r="BN31" i="1"/>
  <c r="BZ31" i="1" s="1"/>
  <c r="BN27" i="1"/>
  <c r="BZ27" i="1" s="1"/>
  <c r="BM35" i="1"/>
  <c r="BY35" i="1" s="1"/>
  <c r="BO34" i="1"/>
  <c r="CA34" i="1" s="1"/>
  <c r="BQ33" i="1"/>
  <c r="CC33" i="1" s="1"/>
  <c r="BI33" i="1"/>
  <c r="BU33" i="1" s="1"/>
  <c r="BK32" i="1"/>
  <c r="BW32" i="1" s="1"/>
  <c r="BM31" i="1"/>
  <c r="BY31" i="1" s="1"/>
  <c r="BO30" i="1"/>
  <c r="CA30" i="1" s="1"/>
  <c r="BQ29" i="1"/>
  <c r="CC29" i="1" s="1"/>
  <c r="BO26" i="1"/>
  <c r="CA26" i="1" s="1"/>
  <c r="BL35" i="1"/>
  <c r="BX35" i="1" s="1"/>
  <c r="BN34" i="1"/>
  <c r="BZ34" i="1" s="1"/>
  <c r="BP33" i="1"/>
  <c r="CB33" i="1" s="1"/>
  <c r="BR32" i="1"/>
  <c r="CD32" i="1" s="1"/>
  <c r="BJ32" i="1"/>
  <c r="BV32" i="1" s="1"/>
  <c r="BL31" i="1"/>
  <c r="BX31" i="1" s="1"/>
  <c r="BN30" i="1"/>
  <c r="BZ30" i="1" s="1"/>
  <c r="BP29" i="1"/>
  <c r="CB29" i="1" s="1"/>
  <c r="BR28" i="1"/>
  <c r="CD28" i="1" s="1"/>
  <c r="BJ28" i="1"/>
  <c r="BV28" i="1" s="1"/>
  <c r="BL27" i="1"/>
  <c r="BX27" i="1" s="1"/>
  <c r="BN26" i="1"/>
  <c r="BZ26" i="1" s="1"/>
  <c r="BP30" i="1"/>
  <c r="CB30" i="1" s="1"/>
  <c r="BK28" i="1"/>
  <c r="BW28" i="1" s="1"/>
  <c r="BK35" i="1"/>
  <c r="BW35" i="1" s="1"/>
  <c r="BM34" i="1"/>
  <c r="BY34" i="1" s="1"/>
  <c r="BO33" i="1"/>
  <c r="CA33" i="1" s="1"/>
  <c r="BQ32" i="1"/>
  <c r="CC32" i="1" s="1"/>
  <c r="BI32" i="1"/>
  <c r="BU32" i="1" s="1"/>
  <c r="BK31" i="1"/>
  <c r="BW31" i="1" s="1"/>
  <c r="BM30" i="1"/>
  <c r="BY30" i="1" s="1"/>
  <c r="BO29" i="1"/>
  <c r="CA29" i="1" s="1"/>
  <c r="BQ28" i="1"/>
  <c r="CC28" i="1" s="1"/>
  <c r="BI28" i="1"/>
  <c r="BU28" i="1" s="1"/>
  <c r="BK27" i="1"/>
  <c r="BW27" i="1" s="1"/>
  <c r="BM26" i="1"/>
  <c r="BY26" i="1" s="1"/>
  <c r="BL28" i="1"/>
  <c r="BX28" i="1" s="1"/>
  <c r="BI29" i="1"/>
  <c r="BU29" i="1" s="1"/>
  <c r="BR35" i="1"/>
  <c r="CD35" i="1" s="1"/>
  <c r="BJ35" i="1"/>
  <c r="BV35" i="1" s="1"/>
  <c r="BL34" i="1"/>
  <c r="BX34" i="1" s="1"/>
  <c r="BN33" i="1"/>
  <c r="BZ33" i="1" s="1"/>
  <c r="BP32" i="1"/>
  <c r="CB32" i="1" s="1"/>
  <c r="BR31" i="1"/>
  <c r="CD31" i="1" s="1"/>
  <c r="BJ31" i="1"/>
  <c r="BV31" i="1" s="1"/>
  <c r="BL30" i="1"/>
  <c r="BX30" i="1" s="1"/>
  <c r="BN29" i="1"/>
  <c r="BZ29" i="1" s="1"/>
  <c r="BP28" i="1"/>
  <c r="CB28" i="1" s="1"/>
  <c r="BR27" i="1"/>
  <c r="CD27" i="1" s="1"/>
  <c r="BJ27" i="1"/>
  <c r="BV27" i="1" s="1"/>
  <c r="BL26" i="1"/>
  <c r="BX26" i="1" s="1"/>
  <c r="BP34" i="1"/>
  <c r="CB34" i="1" s="1"/>
  <c r="BR33" i="1"/>
  <c r="CD33" i="1" s="1"/>
  <c r="BL32" i="1"/>
  <c r="BX32" i="1" s="1"/>
  <c r="BP26" i="1"/>
  <c r="CB26" i="1" s="1"/>
  <c r="BM27" i="1"/>
  <c r="BY27" i="1" s="1"/>
  <c r="BQ35" i="1"/>
  <c r="CC35" i="1" s="1"/>
  <c r="BI35" i="1"/>
  <c r="BU35" i="1" s="1"/>
  <c r="BK34" i="1"/>
  <c r="BW34" i="1" s="1"/>
  <c r="BM33" i="1"/>
  <c r="BY33" i="1" s="1"/>
  <c r="BO32" i="1"/>
  <c r="CA32" i="1" s="1"/>
  <c r="BQ31" i="1"/>
  <c r="CC31" i="1" s="1"/>
  <c r="BI31" i="1"/>
  <c r="BU31" i="1" s="1"/>
  <c r="BK30" i="1"/>
  <c r="BW30" i="1" s="1"/>
  <c r="BM29" i="1"/>
  <c r="BY29" i="1" s="1"/>
  <c r="BO28" i="1"/>
  <c r="CA28" i="1" s="1"/>
  <c r="BQ27" i="1"/>
  <c r="CC27" i="1" s="1"/>
  <c r="BI27" i="1"/>
  <c r="BU27" i="1" s="1"/>
  <c r="BK26" i="1"/>
  <c r="BW26" i="1" s="1"/>
  <c r="BJ29" i="1"/>
  <c r="BV29" i="1" s="1"/>
  <c r="BP35" i="1"/>
  <c r="CB35" i="1" s="1"/>
  <c r="BR34" i="1"/>
  <c r="CD34" i="1" s="1"/>
  <c r="BJ34" i="1"/>
  <c r="BV34" i="1" s="1"/>
  <c r="BL33" i="1"/>
  <c r="BX33" i="1" s="1"/>
  <c r="BN32" i="1"/>
  <c r="BZ32" i="1" s="1"/>
  <c r="BP31" i="1"/>
  <c r="CB31" i="1" s="1"/>
  <c r="BR30" i="1"/>
  <c r="CD30" i="1" s="1"/>
  <c r="BJ30" i="1"/>
  <c r="BV30" i="1" s="1"/>
  <c r="BL29" i="1"/>
  <c r="BX29" i="1" s="1"/>
  <c r="BN28" i="1"/>
  <c r="BZ28" i="1" s="1"/>
  <c r="BP27" i="1"/>
  <c r="CB27" i="1" s="1"/>
  <c r="BR26" i="1"/>
  <c r="CD26" i="1" s="1"/>
  <c r="BJ26" i="1"/>
  <c r="BV26" i="1" s="1"/>
  <c r="BR29" i="1"/>
  <c r="CD29" i="1" s="1"/>
  <c r="BO35" i="1"/>
  <c r="CA35" i="1" s="1"/>
  <c r="BQ34" i="1"/>
  <c r="CC34" i="1" s="1"/>
  <c r="BI34" i="1"/>
  <c r="BU34" i="1" s="1"/>
  <c r="BK33" i="1"/>
  <c r="BW33" i="1" s="1"/>
  <c r="BM32" i="1"/>
  <c r="BY32" i="1" s="1"/>
  <c r="BO31" i="1"/>
  <c r="CA31" i="1" s="1"/>
  <c r="BQ30" i="1"/>
  <c r="CC30" i="1" s="1"/>
  <c r="BI30" i="1"/>
  <c r="BU30" i="1" s="1"/>
  <c r="BK29" i="1"/>
  <c r="BW29" i="1" s="1"/>
  <c r="BM28" i="1"/>
  <c r="BY28" i="1" s="1"/>
  <c r="BO27" i="1"/>
  <c r="CA27" i="1" s="1"/>
  <c r="BQ26" i="1"/>
  <c r="CC26" i="1" s="1"/>
  <c r="BM23" i="1"/>
  <c r="BY23" i="1" s="1"/>
  <c r="BO22" i="1"/>
  <c r="CA22" i="1" s="1"/>
  <c r="BQ21" i="1"/>
  <c r="CC21" i="1" s="1"/>
  <c r="BI21" i="1"/>
  <c r="BU21" i="1" s="1"/>
  <c r="BK20" i="1"/>
  <c r="BW20" i="1" s="1"/>
  <c r="BM19" i="1"/>
  <c r="BY19" i="1" s="1"/>
  <c r="BO18" i="1"/>
  <c r="CA18" i="1" s="1"/>
  <c r="BQ17" i="1"/>
  <c r="CC17" i="1" s="1"/>
  <c r="BI17" i="1"/>
  <c r="BU17" i="1" s="1"/>
  <c r="BK16" i="1"/>
  <c r="BW16" i="1" s="1"/>
  <c r="BM15" i="1"/>
  <c r="BY15" i="1" s="1"/>
  <c r="BO14" i="1"/>
  <c r="CA14" i="1" s="1"/>
  <c r="BL23" i="1"/>
  <c r="BX23" i="1" s="1"/>
  <c r="BN22" i="1"/>
  <c r="BZ22" i="1" s="1"/>
  <c r="BP21" i="1"/>
  <c r="CB21" i="1" s="1"/>
  <c r="BR20" i="1"/>
  <c r="CD20" i="1" s="1"/>
  <c r="BJ20" i="1"/>
  <c r="BV20" i="1" s="1"/>
  <c r="BL19" i="1"/>
  <c r="BX19" i="1" s="1"/>
  <c r="BN18" i="1"/>
  <c r="BZ18" i="1" s="1"/>
  <c r="BP17" i="1"/>
  <c r="CB17" i="1" s="1"/>
  <c r="BR16" i="1"/>
  <c r="CD16" i="1" s="1"/>
  <c r="BN14" i="1"/>
  <c r="BZ14" i="1" s="1"/>
  <c r="BJ16" i="1"/>
  <c r="BV16" i="1" s="1"/>
  <c r="BJ15" i="1"/>
  <c r="BV15" i="1" s="1"/>
  <c r="BL15" i="1"/>
  <c r="BX15" i="1" s="1"/>
  <c r="BK23" i="1"/>
  <c r="BW23" i="1" s="1"/>
  <c r="BM22" i="1"/>
  <c r="BY22" i="1" s="1"/>
  <c r="BO21" i="1"/>
  <c r="CA21" i="1" s="1"/>
  <c r="BQ20" i="1"/>
  <c r="CC20" i="1" s="1"/>
  <c r="BI20" i="1"/>
  <c r="BU20" i="1" s="1"/>
  <c r="BK19" i="1"/>
  <c r="BW19" i="1" s="1"/>
  <c r="BM18" i="1"/>
  <c r="BY18" i="1" s="1"/>
  <c r="BO17" i="1"/>
  <c r="CA17" i="1" s="1"/>
  <c r="BQ16" i="1"/>
  <c r="CC16" i="1" s="1"/>
  <c r="BI16" i="1"/>
  <c r="BU16" i="1" s="1"/>
  <c r="BK15" i="1"/>
  <c r="BW15" i="1" s="1"/>
  <c r="BM14" i="1"/>
  <c r="BY14" i="1" s="1"/>
  <c r="BR23" i="1"/>
  <c r="CD23" i="1" s="1"/>
  <c r="BJ23" i="1"/>
  <c r="BV23" i="1" s="1"/>
  <c r="BL22" i="1"/>
  <c r="BX22" i="1" s="1"/>
  <c r="BN21" i="1"/>
  <c r="BZ21" i="1" s="1"/>
  <c r="BP20" i="1"/>
  <c r="CB20" i="1" s="1"/>
  <c r="BR19" i="1"/>
  <c r="CD19" i="1" s="1"/>
  <c r="BJ19" i="1"/>
  <c r="BV19" i="1" s="1"/>
  <c r="BL18" i="1"/>
  <c r="BX18" i="1" s="1"/>
  <c r="BN17" i="1"/>
  <c r="BZ17" i="1" s="1"/>
  <c r="BP16" i="1"/>
  <c r="CB16" i="1" s="1"/>
  <c r="BR15" i="1"/>
  <c r="CD15" i="1" s="1"/>
  <c r="BL14" i="1"/>
  <c r="BX14" i="1" s="1"/>
  <c r="BQ23" i="1"/>
  <c r="CC23" i="1" s="1"/>
  <c r="BI23" i="1"/>
  <c r="BU23" i="1" s="1"/>
  <c r="BK22" i="1"/>
  <c r="BW22" i="1" s="1"/>
  <c r="BM21" i="1"/>
  <c r="BY21" i="1" s="1"/>
  <c r="BO20" i="1"/>
  <c r="CA20" i="1" s="1"/>
  <c r="BQ19" i="1"/>
  <c r="CC19" i="1" s="1"/>
  <c r="BI19" i="1"/>
  <c r="BU19" i="1" s="1"/>
  <c r="BK18" i="1"/>
  <c r="BW18" i="1" s="1"/>
  <c r="BM17" i="1"/>
  <c r="BY17" i="1" s="1"/>
  <c r="BO16" i="1"/>
  <c r="CA16" i="1" s="1"/>
  <c r="BQ15" i="1"/>
  <c r="CC15" i="1" s="1"/>
  <c r="BI15" i="1"/>
  <c r="BU15" i="1" s="1"/>
  <c r="BK14" i="1"/>
  <c r="BW14" i="1" s="1"/>
  <c r="BP23" i="1"/>
  <c r="CB23" i="1" s="1"/>
  <c r="BR22" i="1"/>
  <c r="CD22" i="1" s="1"/>
  <c r="BJ22" i="1"/>
  <c r="BV22" i="1" s="1"/>
  <c r="BL21" i="1"/>
  <c r="BX21" i="1" s="1"/>
  <c r="BN20" i="1"/>
  <c r="BZ20" i="1" s="1"/>
  <c r="BP19" i="1"/>
  <c r="CB19" i="1" s="1"/>
  <c r="BR18" i="1"/>
  <c r="CD18" i="1" s="1"/>
  <c r="BJ18" i="1"/>
  <c r="BV18" i="1" s="1"/>
  <c r="BL17" i="1"/>
  <c r="BX17" i="1" s="1"/>
  <c r="BN16" i="1"/>
  <c r="BZ16" i="1" s="1"/>
  <c r="BP15" i="1"/>
  <c r="CB15" i="1" s="1"/>
  <c r="BR14" i="1"/>
  <c r="CD14" i="1" s="1"/>
  <c r="BJ14" i="1"/>
  <c r="BV14" i="1" s="1"/>
  <c r="BO15" i="1"/>
  <c r="CA15" i="1" s="1"/>
  <c r="BO23" i="1"/>
  <c r="CA23" i="1" s="1"/>
  <c r="BQ22" i="1"/>
  <c r="CC22" i="1" s="1"/>
  <c r="BI22" i="1"/>
  <c r="BU22" i="1" s="1"/>
  <c r="BK21" i="1"/>
  <c r="BW21" i="1" s="1"/>
  <c r="BM20" i="1"/>
  <c r="BY20" i="1" s="1"/>
  <c r="BO19" i="1"/>
  <c r="CA19" i="1" s="1"/>
  <c r="BQ18" i="1"/>
  <c r="CC18" i="1" s="1"/>
  <c r="BI18" i="1"/>
  <c r="BU18" i="1" s="1"/>
  <c r="BK17" i="1"/>
  <c r="BW17" i="1" s="1"/>
  <c r="BM16" i="1"/>
  <c r="BY16" i="1" s="1"/>
  <c r="BQ14" i="1"/>
  <c r="CC14" i="1" s="1"/>
  <c r="BI14" i="1"/>
  <c r="BU14" i="1" s="1"/>
  <c r="BN23" i="1"/>
  <c r="BZ23" i="1" s="1"/>
  <c r="BP22" i="1"/>
  <c r="CB22" i="1" s="1"/>
  <c r="BR21" i="1"/>
  <c r="CD21" i="1" s="1"/>
  <c r="BJ21" i="1"/>
  <c r="BV21" i="1" s="1"/>
  <c r="BL20" i="1"/>
  <c r="BX20" i="1" s="1"/>
  <c r="BN19" i="1"/>
  <c r="BZ19" i="1" s="1"/>
  <c r="BP18" i="1"/>
  <c r="CB18" i="1" s="1"/>
  <c r="BR17" i="1"/>
  <c r="CD17" i="1" s="1"/>
  <c r="BJ17" i="1"/>
  <c r="BV17" i="1" s="1"/>
  <c r="BL16" i="1"/>
  <c r="BX16" i="1" s="1"/>
  <c r="BN15" i="1"/>
  <c r="BZ15" i="1" s="1"/>
  <c r="BM11" i="1"/>
  <c r="BY11" i="1" s="1"/>
  <c r="BO10" i="1"/>
  <c r="CA10" i="1" s="1"/>
  <c r="BQ9" i="1"/>
  <c r="CC9" i="1" s="1"/>
  <c r="BI9" i="1"/>
  <c r="BU9" i="1" s="1"/>
  <c r="BK8" i="1"/>
  <c r="BW8" i="1" s="1"/>
  <c r="BM7" i="1"/>
  <c r="BY7" i="1" s="1"/>
  <c r="BO6" i="1"/>
  <c r="CA6" i="1" s="1"/>
  <c r="BQ5" i="1"/>
  <c r="CC5" i="1" s="1"/>
  <c r="BI5" i="1"/>
  <c r="BU5" i="1" s="1"/>
  <c r="BK4" i="1"/>
  <c r="BW4" i="1" s="1"/>
  <c r="BM3" i="1"/>
  <c r="BY3" i="1" s="1"/>
  <c r="BO2" i="1"/>
  <c r="CA2" i="1" s="1"/>
  <c r="BI6" i="1"/>
  <c r="BU6" i="1" s="1"/>
  <c r="BN3" i="1"/>
  <c r="BZ3" i="1" s="1"/>
  <c r="BL11" i="1"/>
  <c r="BX11" i="1" s="1"/>
  <c r="BN10" i="1"/>
  <c r="BZ10" i="1" s="1"/>
  <c r="BP9" i="1"/>
  <c r="CB9" i="1" s="1"/>
  <c r="BR8" i="1"/>
  <c r="CD8" i="1" s="1"/>
  <c r="BJ8" i="1"/>
  <c r="BV8" i="1" s="1"/>
  <c r="BL7" i="1"/>
  <c r="BX7" i="1" s="1"/>
  <c r="BN6" i="1"/>
  <c r="BZ6" i="1" s="1"/>
  <c r="BP5" i="1"/>
  <c r="CB5" i="1" s="1"/>
  <c r="BR4" i="1"/>
  <c r="CD4" i="1" s="1"/>
  <c r="BJ4" i="1"/>
  <c r="BV4" i="1" s="1"/>
  <c r="BL3" i="1"/>
  <c r="BX3" i="1" s="1"/>
  <c r="BN2" i="1"/>
  <c r="BZ2" i="1" s="1"/>
  <c r="BK11" i="1"/>
  <c r="BW11" i="1" s="1"/>
  <c r="BM10" i="1"/>
  <c r="BY10" i="1" s="1"/>
  <c r="BO9" i="1"/>
  <c r="CA9" i="1" s="1"/>
  <c r="BQ8" i="1"/>
  <c r="CC8" i="1" s="1"/>
  <c r="BI8" i="1"/>
  <c r="BU8" i="1" s="1"/>
  <c r="BK7" i="1"/>
  <c r="BW7" i="1" s="1"/>
  <c r="BM6" i="1"/>
  <c r="BY6" i="1" s="1"/>
  <c r="BO5" i="1"/>
  <c r="CA5" i="1" s="1"/>
  <c r="BQ4" i="1"/>
  <c r="CC4" i="1" s="1"/>
  <c r="BI4" i="1"/>
  <c r="BU4" i="1" s="1"/>
  <c r="BK3" i="1"/>
  <c r="BW3" i="1" s="1"/>
  <c r="BM2" i="1"/>
  <c r="BY2" i="1" s="1"/>
  <c r="BR11" i="1"/>
  <c r="CD11" i="1" s="1"/>
  <c r="BJ11" i="1"/>
  <c r="BV11" i="1" s="1"/>
  <c r="BL10" i="1"/>
  <c r="BX10" i="1" s="1"/>
  <c r="BN9" i="1"/>
  <c r="BZ9" i="1" s="1"/>
  <c r="BP8" i="1"/>
  <c r="CB8" i="1" s="1"/>
  <c r="BR7" i="1"/>
  <c r="CD7" i="1" s="1"/>
  <c r="BJ7" i="1"/>
  <c r="BV7" i="1" s="1"/>
  <c r="BL6" i="1"/>
  <c r="BX6" i="1" s="1"/>
  <c r="BN5" i="1"/>
  <c r="BZ5" i="1" s="1"/>
  <c r="BP4" i="1"/>
  <c r="CB4" i="1" s="1"/>
  <c r="BR3" i="1"/>
  <c r="CD3" i="1" s="1"/>
  <c r="BJ3" i="1"/>
  <c r="BV3" i="1" s="1"/>
  <c r="BL2" i="1"/>
  <c r="BX2" i="1" s="1"/>
  <c r="BQ11" i="1"/>
  <c r="CC11" i="1" s="1"/>
  <c r="BI11" i="1"/>
  <c r="BU11" i="1" s="1"/>
  <c r="BK10" i="1"/>
  <c r="BW10" i="1" s="1"/>
  <c r="BM9" i="1"/>
  <c r="BY9" i="1" s="1"/>
  <c r="BO8" i="1"/>
  <c r="CA8" i="1" s="1"/>
  <c r="BQ7" i="1"/>
  <c r="CC7" i="1" s="1"/>
  <c r="BI7" i="1"/>
  <c r="BU7" i="1" s="1"/>
  <c r="BK6" i="1"/>
  <c r="BW6" i="1" s="1"/>
  <c r="BM5" i="1"/>
  <c r="BY5" i="1" s="1"/>
  <c r="BO4" i="1"/>
  <c r="CA4" i="1" s="1"/>
  <c r="BQ3" i="1"/>
  <c r="CC3" i="1" s="1"/>
  <c r="BI3" i="1"/>
  <c r="BU3" i="1" s="1"/>
  <c r="BK2" i="1"/>
  <c r="BW2" i="1" s="1"/>
  <c r="BP11" i="1"/>
  <c r="CB11" i="1" s="1"/>
  <c r="BR10" i="1"/>
  <c r="CD10" i="1" s="1"/>
  <c r="BJ10" i="1"/>
  <c r="BV10" i="1" s="1"/>
  <c r="BL9" i="1"/>
  <c r="BX9" i="1" s="1"/>
  <c r="BN8" i="1"/>
  <c r="BZ8" i="1" s="1"/>
  <c r="BP7" i="1"/>
  <c r="CB7" i="1" s="1"/>
  <c r="BR6" i="1"/>
  <c r="CD6" i="1" s="1"/>
  <c r="BJ6" i="1"/>
  <c r="BV6" i="1" s="1"/>
  <c r="BL5" i="1"/>
  <c r="BX5" i="1" s="1"/>
  <c r="BN4" i="1"/>
  <c r="BZ4" i="1" s="1"/>
  <c r="BP3" i="1"/>
  <c r="CB3" i="1" s="1"/>
  <c r="BR2" i="1"/>
  <c r="CD2" i="1" s="1"/>
  <c r="BJ2" i="1"/>
  <c r="BV2" i="1" s="1"/>
  <c r="BO11" i="1"/>
  <c r="CA11" i="1" s="1"/>
  <c r="BQ10" i="1"/>
  <c r="CC10" i="1" s="1"/>
  <c r="BI10" i="1"/>
  <c r="BU10" i="1" s="1"/>
  <c r="BK9" i="1"/>
  <c r="BW9" i="1" s="1"/>
  <c r="BM8" i="1"/>
  <c r="BY8" i="1" s="1"/>
  <c r="BO7" i="1"/>
  <c r="CA7" i="1" s="1"/>
  <c r="BQ6" i="1"/>
  <c r="CC6" i="1" s="1"/>
  <c r="BK5" i="1"/>
  <c r="BW5" i="1" s="1"/>
  <c r="BM4" i="1"/>
  <c r="BY4" i="1" s="1"/>
  <c r="BO3" i="1"/>
  <c r="CA3" i="1" s="1"/>
  <c r="BQ2" i="1"/>
  <c r="CC2" i="1" s="1"/>
  <c r="BI2" i="1"/>
  <c r="BU2" i="1" s="1"/>
  <c r="BN11" i="1"/>
  <c r="BZ11" i="1" s="1"/>
  <c r="BP10" i="1"/>
  <c r="CB10" i="1" s="1"/>
  <c r="BR9" i="1"/>
  <c r="CD9" i="1" s="1"/>
  <c r="BJ9" i="1"/>
  <c r="BV9" i="1" s="1"/>
  <c r="BL8" i="1"/>
  <c r="BX8" i="1" s="1"/>
  <c r="BN7" i="1"/>
  <c r="BZ7" i="1" s="1"/>
  <c r="BP6" i="1"/>
  <c r="CB6" i="1" s="1"/>
  <c r="BR5" i="1"/>
  <c r="CD5" i="1" s="1"/>
  <c r="BJ5" i="1"/>
  <c r="BV5" i="1" s="1"/>
  <c r="BL4" i="1"/>
  <c r="BX4" i="1" s="1"/>
  <c r="AY2" i="1" l="1" a="1"/>
  <c r="BA26" i="1" a="1"/>
  <c r="BA26" i="1" s="1"/>
  <c r="AZ26" i="1" a="1"/>
  <c r="AZ33" i="1" s="1"/>
  <c r="BA14" i="1" a="1"/>
  <c r="BA14" i="1" s="1"/>
  <c r="BA2" i="1" a="1"/>
  <c r="BA2" i="1" s="1"/>
  <c r="AZ2" i="1" s="1" a="1"/>
  <c r="AY26" i="1" a="1"/>
  <c r="AZ14" i="1" a="1"/>
  <c r="AY14" i="1" a="1"/>
  <c r="AY2" i="1" l="1"/>
  <c r="AY10" i="1"/>
  <c r="AY5" i="1"/>
  <c r="AY9" i="1"/>
  <c r="AY8" i="1"/>
  <c r="AY7" i="1"/>
  <c r="AY6" i="1"/>
  <c r="AY4" i="1"/>
  <c r="AY11" i="1"/>
  <c r="AY3" i="1"/>
  <c r="AZ35" i="1"/>
  <c r="AZ27" i="1"/>
  <c r="AZ34" i="1"/>
  <c r="AZ28" i="1"/>
  <c r="AZ32" i="1"/>
  <c r="AZ30" i="1"/>
  <c r="AZ29" i="1"/>
  <c r="AZ31" i="1"/>
  <c r="AZ26" i="1"/>
  <c r="AY14" i="1"/>
  <c r="AY21" i="1"/>
  <c r="AY22" i="1"/>
  <c r="AY20" i="1"/>
  <c r="AY18" i="1"/>
  <c r="AY23" i="1"/>
  <c r="AY19" i="1"/>
  <c r="AY17" i="1"/>
  <c r="AY16" i="1"/>
  <c r="AY15" i="1"/>
  <c r="AZ14" i="1"/>
  <c r="AZ19" i="1"/>
  <c r="AZ17" i="1"/>
  <c r="AZ18" i="1"/>
  <c r="AZ16" i="1"/>
  <c r="AZ23" i="1"/>
  <c r="AZ15" i="1"/>
  <c r="AZ20" i="1"/>
  <c r="AZ21" i="1"/>
  <c r="AZ22" i="1"/>
  <c r="AY26" i="1"/>
  <c r="BB26" i="1" s="1" a="1"/>
  <c r="BB26" i="1" s="1"/>
  <c r="AY27" i="1"/>
  <c r="AY33" i="1"/>
  <c r="AY34" i="1"/>
  <c r="AY32" i="1"/>
  <c r="AY28" i="1"/>
  <c r="AY31" i="1"/>
  <c r="AY30" i="1"/>
  <c r="AY29" i="1"/>
  <c r="AY35" i="1"/>
  <c r="AZ9" i="1"/>
  <c r="AZ7" i="1"/>
  <c r="AZ6" i="1"/>
  <c r="AZ5" i="1"/>
  <c r="AZ4" i="1"/>
  <c r="AZ11" i="1"/>
  <c r="AZ3" i="1"/>
  <c r="AZ8" i="1"/>
  <c r="AZ2" i="1"/>
  <c r="AZ10" i="1"/>
  <c r="BD26" i="1" l="1"/>
  <c r="BD29" i="1"/>
  <c r="BD32" i="1"/>
  <c r="BD28" i="1"/>
  <c r="BD31" i="1"/>
  <c r="BD27" i="1"/>
  <c r="BD34" i="1"/>
  <c r="BD30" i="1"/>
  <c r="BD33" i="1"/>
  <c r="BD35" i="1"/>
  <c r="BB14" i="1" a="1"/>
  <c r="BB14" i="1" s="1"/>
  <c r="BD14" i="1" s="1"/>
  <c r="BB2" i="1" a="1"/>
  <c r="BB2" i="1" s="1"/>
  <c r="BD9" i="1" s="1"/>
  <c r="BC35" i="1" a="1"/>
  <c r="BC35" i="1" s="1"/>
  <c r="BC30" i="1" a="1"/>
  <c r="BC30" i="1" s="1"/>
  <c r="BC31" i="1" a="1"/>
  <c r="BC31" i="1" s="1"/>
  <c r="BC28" i="1" a="1"/>
  <c r="BC28" i="1" s="1"/>
  <c r="BE28" i="1" s="1"/>
  <c r="BF28" i="1" s="1"/>
  <c r="BC33" i="1" a="1"/>
  <c r="BC33" i="1" s="1"/>
  <c r="BE33" i="1" s="1"/>
  <c r="BF33" i="1" s="1"/>
  <c r="BC29" i="1" a="1"/>
  <c r="BC29" i="1" s="1"/>
  <c r="BE29" i="1" s="1"/>
  <c r="BF29" i="1" s="1"/>
  <c r="BC32" i="1" a="1"/>
  <c r="BC32" i="1" s="1"/>
  <c r="BC26" i="1" a="1"/>
  <c r="BC26" i="1" s="1"/>
  <c r="BC34" i="1" a="1"/>
  <c r="BC34" i="1" s="1"/>
  <c r="BC27" i="1" a="1"/>
  <c r="BC27" i="1" s="1"/>
  <c r="BE27" i="1" s="1"/>
  <c r="BF27" i="1" s="1"/>
  <c r="BE30" i="1" l="1"/>
  <c r="BF30" i="1" s="1"/>
  <c r="BE32" i="1"/>
  <c r="BF32" i="1" s="1"/>
  <c r="BE31" i="1"/>
  <c r="BF31" i="1" s="1"/>
  <c r="BE34" i="1"/>
  <c r="BF34" i="1" s="1"/>
  <c r="BE35" i="1"/>
  <c r="BF35" i="1" s="1"/>
  <c r="BE26" i="1"/>
  <c r="BF26" i="1" s="1"/>
  <c r="BC20" i="1" a="1"/>
  <c r="BC20" i="1" s="1"/>
  <c r="BC22" i="1" a="1"/>
  <c r="BC22" i="1" s="1"/>
  <c r="BC15" i="1" a="1"/>
  <c r="BC15" i="1" s="1"/>
  <c r="BC16" i="1" a="1"/>
  <c r="BC16" i="1" s="1"/>
  <c r="BD23" i="1"/>
  <c r="BC18" i="1" a="1"/>
  <c r="BC18" i="1" s="1"/>
  <c r="BD16" i="1"/>
  <c r="BD17" i="1"/>
  <c r="BD19" i="1"/>
  <c r="BD22" i="1"/>
  <c r="BC14" i="1" a="1"/>
  <c r="BC14" i="1" s="1"/>
  <c r="BE14" i="1" s="1"/>
  <c r="BF14" i="1" s="1"/>
  <c r="BC19" i="1" a="1"/>
  <c r="BC19" i="1" s="1"/>
  <c r="BD18" i="1"/>
  <c r="BD20" i="1"/>
  <c r="BC17" i="1" a="1"/>
  <c r="BC17" i="1" s="1"/>
  <c r="BC21" i="1" a="1"/>
  <c r="BC21" i="1" s="1"/>
  <c r="BD21" i="1"/>
  <c r="BC23" i="1" a="1"/>
  <c r="BC23" i="1" s="1"/>
  <c r="BD15" i="1"/>
  <c r="BC11" i="1" a="1"/>
  <c r="BC11" i="1" s="1"/>
  <c r="BC4" i="1" a="1"/>
  <c r="BC4" i="1" s="1"/>
  <c r="BC10" i="1" a="1"/>
  <c r="BC10" i="1" s="1"/>
  <c r="BC3" i="1" a="1"/>
  <c r="BC3" i="1" s="1"/>
  <c r="BC9" i="1" a="1"/>
  <c r="BC9" i="1" s="1"/>
  <c r="BE9" i="1" s="1"/>
  <c r="BF9" i="1" s="1"/>
  <c r="BC6" i="1" a="1"/>
  <c r="BC6" i="1" s="1"/>
  <c r="BC5" i="1" a="1"/>
  <c r="BC5" i="1" s="1"/>
  <c r="BC8" i="1" a="1"/>
  <c r="BC8" i="1" s="1"/>
  <c r="BC7" i="1" a="1"/>
  <c r="BC7" i="1" s="1"/>
  <c r="BC2" i="1" a="1"/>
  <c r="BC2" i="1" s="1"/>
  <c r="BD2" i="1"/>
  <c r="BD3" i="1"/>
  <c r="BD11" i="1"/>
  <c r="BD4" i="1"/>
  <c r="BD6" i="1"/>
  <c r="BD7" i="1"/>
  <c r="BD10" i="1"/>
  <c r="BD8" i="1"/>
  <c r="BD5" i="1"/>
  <c r="BF36" i="1" l="1"/>
  <c r="BE22" i="1"/>
  <c r="BF22" i="1" s="1"/>
  <c r="BE20" i="1"/>
  <c r="BF20" i="1" s="1"/>
  <c r="BE15" i="1"/>
  <c r="BF15" i="1" s="1"/>
  <c r="BE16" i="1"/>
  <c r="BF16" i="1" s="1"/>
  <c r="BE23" i="1"/>
  <c r="BF23" i="1" s="1"/>
  <c r="BE17" i="1"/>
  <c r="BF17" i="1" s="1"/>
  <c r="BE21" i="1"/>
  <c r="BF21" i="1" s="1"/>
  <c r="BE18" i="1"/>
  <c r="BF18" i="1" s="1"/>
  <c r="BE19" i="1"/>
  <c r="BF19" i="1" s="1"/>
  <c r="BE11" i="1"/>
  <c r="BF11" i="1" s="1"/>
  <c r="BE3" i="1"/>
  <c r="BF3" i="1" s="1"/>
  <c r="BE4" i="1"/>
  <c r="BF4" i="1" s="1"/>
  <c r="BE6" i="1"/>
  <c r="BF6" i="1" s="1"/>
  <c r="BE10" i="1"/>
  <c r="BF10" i="1" s="1"/>
  <c r="BE5" i="1"/>
  <c r="BF5" i="1" s="1"/>
  <c r="BE8" i="1"/>
  <c r="BF8" i="1" s="1"/>
  <c r="BE7" i="1"/>
  <c r="BF7" i="1" s="1"/>
  <c r="BE2" i="1"/>
  <c r="BF2" i="1" s="1"/>
  <c r="BF24" i="1" l="1"/>
  <c r="BF1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<sst xmlns="http://schemas.openxmlformats.org/spreadsheetml/2006/main" count="175" uniqueCount="97">
  <si>
    <t>VarMkt</t>
  </si>
  <si>
    <t>Vol Mkt</t>
  </si>
  <si>
    <t>Mkt</t>
  </si>
  <si>
    <t>SMB</t>
  </si>
  <si>
    <t>HML</t>
  </si>
  <si>
    <t>mktrf</t>
  </si>
  <si>
    <t>expgrowth</t>
  </si>
  <si>
    <t>expinfl</t>
  </si>
  <si>
    <t>TP</t>
  </si>
  <si>
    <t>creditrisk</t>
  </si>
  <si>
    <t>VC(CAPM_Idio)</t>
  </si>
  <si>
    <t>VC(FF3_Idio)</t>
  </si>
  <si>
    <t>VC(MACRO_Idio)</t>
  </si>
  <si>
    <t>FF3 VC Factors</t>
  </si>
  <si>
    <t>CAPM Factor</t>
  </si>
  <si>
    <t>MACRO VC Factors</t>
  </si>
  <si>
    <t>MKT</t>
  </si>
  <si>
    <t>Beta CAPM</t>
  </si>
  <si>
    <t>Beta FF3</t>
  </si>
  <si>
    <t>Beta Macro</t>
  </si>
  <si>
    <t>2014m12</t>
  </si>
  <si>
    <t>crsp_fundno</t>
  </si>
  <si>
    <t>rf</t>
  </si>
  <si>
    <t>λ</t>
  </si>
  <si>
    <t>w*</t>
  </si>
  <si>
    <t>R</t>
  </si>
  <si>
    <t>Industry</t>
  </si>
  <si>
    <t>Port. Weight</t>
  </si>
  <si>
    <t>Market Weight</t>
  </si>
  <si>
    <t>VC(CAPM_syst)</t>
  </si>
  <si>
    <t>VC(FF3_syst)</t>
  </si>
  <si>
    <t>VC(MACRO_syst)</t>
  </si>
  <si>
    <r>
      <rPr>
        <sz val="11"/>
        <color theme="1"/>
        <rFont val="Calibri"/>
        <family val="2"/>
      </rPr>
      <t>η</t>
    </r>
    <r>
      <rPr>
        <sz val="7.7"/>
        <color theme="1"/>
        <rFont val="Calibri"/>
        <family val="2"/>
      </rPr>
      <t xml:space="preserve"> CAPM</t>
    </r>
  </si>
  <si>
    <r>
      <t>η</t>
    </r>
    <r>
      <rPr>
        <sz val="7.7"/>
        <color theme="1"/>
        <rFont val="Calibri"/>
        <family val="2"/>
      </rPr>
      <t xml:space="preserve"> FF3</t>
    </r>
  </si>
  <si>
    <r>
      <t>η</t>
    </r>
    <r>
      <rPr>
        <sz val="7.7"/>
        <color theme="1"/>
        <rFont val="Calibri"/>
        <family val="2"/>
      </rPr>
      <t xml:space="preserve"> Macro</t>
    </r>
  </si>
  <si>
    <t>theta CAPM</t>
  </si>
  <si>
    <t>theta FF3</t>
  </si>
  <si>
    <t>theta Macro</t>
  </si>
  <si>
    <t>VC(CAPM)</t>
  </si>
  <si>
    <t>VC(FF3)</t>
  </si>
  <si>
    <t>VC(MACRO)</t>
  </si>
  <si>
    <t>Chol(VC(CAPM_idio))</t>
  </si>
  <si>
    <t>Chol(VC(FF3_idio))</t>
  </si>
  <si>
    <t>Chol(VC(Macro_idio))</t>
  </si>
  <si>
    <t>π CAPM</t>
  </si>
  <si>
    <r>
      <rPr>
        <sz val="11"/>
        <color theme="1"/>
        <rFont val="Calibri"/>
        <family val="2"/>
      </rPr>
      <t>β</t>
    </r>
    <r>
      <rPr>
        <sz val="7.7"/>
        <color theme="1"/>
        <rFont val="Calibri"/>
        <family val="2"/>
      </rPr>
      <t xml:space="preserve"> CAPM</t>
    </r>
  </si>
  <si>
    <t>σ_CAPM_syst</t>
  </si>
  <si>
    <t>σ_FF3_syst</t>
  </si>
  <si>
    <t>σ_MACRO_syst</t>
  </si>
  <si>
    <r>
      <t>β</t>
    </r>
    <r>
      <rPr>
        <sz val="7.7"/>
        <color theme="1"/>
        <rFont val="Calibri"/>
        <family val="2"/>
      </rPr>
      <t xml:space="preserve"> FF3</t>
    </r>
  </si>
  <si>
    <r>
      <t>β</t>
    </r>
    <r>
      <rPr>
        <sz val="7.7"/>
        <color theme="1"/>
        <rFont val="Calibri"/>
        <family val="2"/>
      </rPr>
      <t xml:space="preserve"> Macro</t>
    </r>
  </si>
  <si>
    <t>π FF3</t>
  </si>
  <si>
    <t>π Macro</t>
  </si>
  <si>
    <t>τ</t>
  </si>
  <si>
    <t>R_i CAPM</t>
  </si>
  <si>
    <t>R_i FF3</t>
  </si>
  <si>
    <t>R_i Macro</t>
  </si>
  <si>
    <t>M</t>
  </si>
  <si>
    <t>Growth Port</t>
  </si>
  <si>
    <t>Benchmark Port</t>
  </si>
  <si>
    <t>Opt Port</t>
  </si>
  <si>
    <t>Error2</t>
  </si>
  <si>
    <t>w_bar</t>
  </si>
  <si>
    <t>w</t>
  </si>
  <si>
    <t>Beta*Sigma_F*Beta^T</t>
  </si>
  <si>
    <t>\gamma</t>
  </si>
  <si>
    <t>Chol(FF3 VC)</t>
  </si>
  <si>
    <t>Chol(Macro VC)</t>
  </si>
  <si>
    <t>Start</t>
  </si>
  <si>
    <t>End</t>
  </si>
  <si>
    <t>Years</t>
  </si>
  <si>
    <t>Rows</t>
  </si>
  <si>
    <t>months of history</t>
  </si>
  <si>
    <t>We have decided to focus only on the period where we have information for all models, and portfolio weights from managers.</t>
  </si>
  <si>
    <t>This is, we restrict the sample period to the starting month of the data, where we can construct the Macro Finance factor model in August 1987.</t>
  </si>
  <si>
    <t>1926m7</t>
  </si>
  <si>
    <t>2016m12</t>
  </si>
  <si>
    <t>All csv files have to be restricted to that period, which implies cutting-off rows of our main inputs:</t>
  </si>
  <si>
    <t>VC of Factors</t>
  </si>
  <si>
    <t>CAPM</t>
  </si>
  <si>
    <t>FF3</t>
  </si>
  <si>
    <t>FF3L</t>
  </si>
  <si>
    <t>FF3M</t>
  </si>
  <si>
    <t>FF3LM</t>
  </si>
  <si>
    <t>FF5</t>
  </si>
  <si>
    <t>Macro</t>
  </si>
  <si>
    <t>1968m1</t>
  </si>
  <si>
    <t>1927m1</t>
  </si>
  <si>
    <t>2015m12</t>
  </si>
  <si>
    <t>1963m7</t>
  </si>
  <si>
    <t>1987m8</t>
  </si>
  <si>
    <t>Finance_upwork_job_paper\mgarch\mgarch_var_cov_XX.csv</t>
  </si>
  <si>
    <t>VC Idio of Assets</t>
  </si>
  <si>
    <t>1975m3</t>
  </si>
  <si>
    <t>2016m3</t>
  </si>
  <si>
    <t>Betas Assets x Factors</t>
  </si>
  <si>
    <t>FF3ML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</si>
</sst>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%"/>
    <numFmt numFmtId="167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164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1" applyNumberFormat="1" applyFont="1"/>
    <xf numFmtId="167" fontId="0" fillId="0" borderId="0" xfId="0" applyNumberFormat="1"/>
    <xf numFmtId="0" fontId="2" fillId="0" borderId="0" xfId="0" applyFont="1" applyAlignment="1">
      <alignment horizontal="center"/>
    </xf>
    <xf numFmtId="166" fontId="0" fillId="0" borderId="0" xfId="1" applyNumberFormat="1" applyFont="1" applyAlignment="1">
      <alignment horizontal="center"/>
    </xf>
    <xf numFmtId="2" fontId="0" fillId="0" borderId="0" xfId="1" applyNumberFormat="1" applyFont="1"/>
    <xf numFmtId="0" fontId="4" fillId="0" borderId="0" xfId="0" applyFont="1"/>
    <xf numFmtId="0" fontId="0" fillId="3" borderId="0" xfId="0" applyFill="1"/>
    <xf numFmtId="164" fontId="0" fillId="3" borderId="0" xfId="0" applyNumberFormat="1" applyFill="1" applyAlignment="1">
      <alignment horizontal="center" vertical="center"/>
    </xf>
    <xf numFmtId="165" fontId="0" fillId="4" borderId="0" xfId="0" applyNumberFormat="1" applyFill="1"/>
    <xf numFmtId="0" fontId="0" fillId="4" borderId="0" xfId="0" applyFill="1"/>
    <xf numFmtId="9" fontId="0" fillId="5" borderId="0" xfId="1" applyFont="1" applyFill="1"/>
    <xf numFmtId="167" fontId="0" fillId="2" borderId="0" xfId="0" applyNumberFormat="1" applyFill="1"/>
    <xf numFmtId="10" fontId="0" fillId="6" borderId="0" xfId="1" applyNumberFormat="1" applyFont="1" applyFill="1"/>
    <xf numFmtId="0" fontId="0" fillId="7" borderId="0" xfId="0" applyFill="1"/>
    <xf numFmtId="11" fontId="0" fillId="7" borderId="0" xfId="0" applyNumberFormat="1" applyFill="1"/>
    <xf numFmtId="166" fontId="0" fillId="8" borderId="0" xfId="1" applyNumberFormat="1" applyFont="1" applyFill="1"/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2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/>
    </xf>
    <xf numFmtId="9" fontId="0" fillId="9" borderId="0" xfId="1" applyFont="1" applyFill="1"/>
    <xf numFmtId="0" fontId="0" fillId="10" borderId="0" xfId="0" applyNumberFormat="1" applyFill="1"/>
    <xf numFmtId="0" fontId="0" fillId="10" borderId="0" xfId="0" applyFill="1"/>
    <xf numFmtId="0" fontId="0" fillId="11" borderId="0" xfId="0" applyFill="1"/>
    <xf numFmtId="0" fontId="5" fillId="0" borderId="0" xfId="0" applyFont="1"/>
    <xf numFmtId="17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6FF33"/>
      <color rgb="FF00FFFF"/>
      <color rgb="FF9900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7"/>
  <sheetViews>
    <sheetView topLeftCell="AZ1" zoomScale="85" zoomScaleNormal="85" workbookViewId="0">
      <selection activeCell="BF36" sqref="BF36"/>
    </sheetView>
  </sheetViews>
  <sheetFormatPr defaultRowHeight="14.4" x14ac:dyDescent="0.3"/>
  <cols>
    <col min="1" max="1" width="17.21875" bestFit="1" customWidth="1"/>
    <col min="2" max="2" width="12" bestFit="1" customWidth="1"/>
    <col min="6" max="6" width="12.44140625" bestFit="1" customWidth="1"/>
    <col min="7" max="12" width="12.44140625" customWidth="1"/>
    <col min="13" max="13" width="8.77734375" customWidth="1"/>
    <col min="14" max="14" width="11.21875" bestFit="1" customWidth="1"/>
    <col min="15" max="20" width="8.77734375" customWidth="1"/>
    <col min="21" max="21" width="13.5546875" customWidth="1"/>
    <col min="22" max="27" width="8.77734375" customWidth="1"/>
    <col min="28" max="28" width="13.5546875" customWidth="1"/>
    <col min="29" max="39" width="8.77734375" customWidth="1"/>
    <col min="40" max="49" width="8.77734375" style="31" customWidth="1"/>
    <col min="50" max="50" width="8.77734375" customWidth="1"/>
    <col min="51" max="52" width="8.77734375" style="4" customWidth="1"/>
    <col min="53" max="53" width="13.5546875" style="4" bestFit="1" customWidth="1"/>
    <col min="54" max="56" width="13.5546875" customWidth="1"/>
    <col min="58" max="58" width="11.33203125" bestFit="1" customWidth="1"/>
  </cols>
  <sheetData>
    <row r="1" spans="1:82" x14ac:dyDescent="0.3">
      <c r="N1" s="15" t="s">
        <v>17</v>
      </c>
      <c r="O1" s="15" t="s">
        <v>16</v>
      </c>
      <c r="U1" t="s">
        <v>46</v>
      </c>
      <c r="V1">
        <v>1</v>
      </c>
      <c r="AB1" t="s">
        <v>10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N1" s="30" t="s">
        <v>41</v>
      </c>
      <c r="AO1" s="30"/>
      <c r="AP1" s="30"/>
      <c r="AQ1" s="30"/>
      <c r="AR1" s="30"/>
      <c r="AS1" s="30"/>
      <c r="AT1" s="30"/>
      <c r="AU1" s="30"/>
      <c r="AV1" s="30"/>
      <c r="AW1" s="30"/>
      <c r="AY1" s="25" t="s">
        <v>32</v>
      </c>
      <c r="AZ1" s="26" t="s">
        <v>44</v>
      </c>
      <c r="BA1" s="11" t="s">
        <v>45</v>
      </c>
      <c r="BB1" s="8" t="s">
        <v>53</v>
      </c>
      <c r="BC1" s="8" t="s">
        <v>58</v>
      </c>
      <c r="BD1" s="8" t="s">
        <v>59</v>
      </c>
      <c r="BE1" s="33" t="s">
        <v>60</v>
      </c>
      <c r="BF1" s="8" t="s">
        <v>61</v>
      </c>
      <c r="BG1" s="8"/>
      <c r="BH1" t="s">
        <v>29</v>
      </c>
      <c r="BI1">
        <v>1</v>
      </c>
      <c r="BJ1">
        <v>2</v>
      </c>
      <c r="BK1">
        <v>3</v>
      </c>
      <c r="BL1">
        <v>4</v>
      </c>
      <c r="BM1">
        <v>5</v>
      </c>
      <c r="BN1">
        <v>6</v>
      </c>
      <c r="BO1">
        <v>7</v>
      </c>
      <c r="BP1">
        <v>8</v>
      </c>
      <c r="BQ1">
        <v>9</v>
      </c>
      <c r="BR1">
        <v>10</v>
      </c>
      <c r="BT1" t="s">
        <v>38</v>
      </c>
      <c r="BU1">
        <v>1</v>
      </c>
      <c r="BV1">
        <v>2</v>
      </c>
      <c r="BW1">
        <v>3</v>
      </c>
      <c r="BX1">
        <v>4</v>
      </c>
      <c r="BY1">
        <v>5</v>
      </c>
      <c r="BZ1">
        <v>6</v>
      </c>
      <c r="CA1">
        <v>7</v>
      </c>
      <c r="CB1">
        <v>8</v>
      </c>
      <c r="CC1">
        <v>9</v>
      </c>
      <c r="CD1">
        <v>10</v>
      </c>
    </row>
    <row r="2" spans="1:82" x14ac:dyDescent="0.3">
      <c r="A2" s="14" t="s">
        <v>20</v>
      </c>
      <c r="B2" t="s">
        <v>0</v>
      </c>
      <c r="C2" t="s">
        <v>1</v>
      </c>
      <c r="N2" s="15">
        <v>1</v>
      </c>
      <c r="O2" s="16">
        <v>0.85206536967407998</v>
      </c>
      <c r="V2" s="21">
        <f t="array" ref="V2:V11">MMULT(O2:O11,C3)</f>
        <v>2.6728822373304872E-2</v>
      </c>
      <c r="Z2" s="6"/>
      <c r="AC2" s="22">
        <v>5.8370671000000001E-4</v>
      </c>
      <c r="AD2" s="22">
        <v>-9.1096270000000002E-5</v>
      </c>
      <c r="AE2" s="22">
        <v>-2.3570749999999999E-4</v>
      </c>
      <c r="AF2" s="22">
        <v>9.6327742000000004E-5</v>
      </c>
      <c r="AG2" s="23">
        <v>1.5443544E-6</v>
      </c>
      <c r="AH2" s="22">
        <v>-2.3959953E-4</v>
      </c>
      <c r="AI2" s="22">
        <v>3.5753907000000003E-4</v>
      </c>
      <c r="AJ2" s="22">
        <v>1.4482402E-4</v>
      </c>
      <c r="AK2" s="22">
        <v>2.5852626999999998E-4</v>
      </c>
      <c r="AL2" s="22">
        <v>8.6106527E-5</v>
      </c>
      <c r="AN2" s="30">
        <v>2.4199999999999999E-2</v>
      </c>
      <c r="AO2" s="30">
        <v>-3.8E-3</v>
      </c>
      <c r="AP2" s="30">
        <v>-9.7999999999999997E-3</v>
      </c>
      <c r="AQ2" s="30">
        <v>4.0000000000000001E-3</v>
      </c>
      <c r="AR2" s="30">
        <v>1E-4</v>
      </c>
      <c r="AS2" s="30">
        <v>-9.9000000000000008E-3</v>
      </c>
      <c r="AT2" s="30">
        <v>1.4800000000000001E-2</v>
      </c>
      <c r="AU2" s="30">
        <v>6.0000000000000001E-3</v>
      </c>
      <c r="AV2" s="30">
        <v>1.0699999999999999E-2</v>
      </c>
      <c r="AW2" s="30">
        <v>3.5999999999999999E-3</v>
      </c>
      <c r="AY2" s="27">
        <f t="array" ref="AY2:AY11">MMULT(MINVERSE(MMULT(V2:V11,TRANSPOSE(V2:V11))+MMULT(AN2:AW11,TRANSPOSE(AN2:AW11))),A36:A45)</f>
        <v>-4.5068298784694267</v>
      </c>
      <c r="AZ2" s="27">
        <f t="array" ref="AZ2:AZ11">MMULT(MINVERSE(MMULT(V2:V11,TRANSPOSE(V2:V11))+MMULT(AN2:AW11,TRANSPOSE(AN2:AW11))),MMULT(V2:V11,BA2))</f>
        <v>5.0063755470871094E-2</v>
      </c>
      <c r="BA2" s="12" cm="1">
        <f t="array" ref="BA2">SQRT(MMULT(MMULT(TRANSPOSE(F19:F28),BU2:CD11),F19:F28))</f>
        <v>3.3903256752199191E-2</v>
      </c>
      <c r="BB2" s="3">
        <f t="array" ref="BB2">SUMPRODUCT(D36:D45,F19:F28)-1/2*MMULT(TRANSPOSE(A36:A45),AY2:AY11)-MMULT(TRANSPOSE(A36:A45),AZ2:AZ11)</f>
        <v>-2.9742739849536188</v>
      </c>
      <c r="BC2" s="13" cm="1">
        <f t="array" ref="BC2">(EXP(-1/2*MMULT(TRANSPOSE($A$36:$A$45),$AY$2:$AY$11))*1/($B$31*$D$46)+$D$47/$D$46*EXP($BB$2)-1)*AY2</f>
        <v>-2.4412695203103671E-2</v>
      </c>
      <c r="BD2" s="13">
        <f>EXP($BB$2)*$D$47/$D$46*AZ2</f>
        <v>7.5821088405008644E-4</v>
      </c>
      <c r="BE2" s="2">
        <f t="shared" ref="BE2:BE11" si="0">BD2+BC2</f>
        <v>-2.3654484319053586E-2</v>
      </c>
      <c r="BF2" s="2">
        <f t="shared" ref="BF2:BF11" si="1">(BE2-B19)^2</f>
        <v>5.5953462840035192E-4</v>
      </c>
      <c r="BI2">
        <f t="array" ref="BI2:BR11">MMULT(MMULT(O2:O11,B3),TRANSPOSE(O2:O11))</f>
        <v>7.1442994546368308E-4</v>
      </c>
      <c r="BJ2">
        <v>9.9685718691988764E-4</v>
      </c>
      <c r="BK2">
        <v>7.9698020187308973E-4</v>
      </c>
      <c r="BL2">
        <v>8.8207972221176578E-4</v>
      </c>
      <c r="BM2" s="6">
        <v>9.1159947761291506E-4</v>
      </c>
      <c r="BN2">
        <v>8.2022753971061299E-4</v>
      </c>
      <c r="BO2">
        <v>7.9212401448847754E-4</v>
      </c>
      <c r="BP2">
        <v>2.4277277472604239E-4</v>
      </c>
      <c r="BQ2">
        <v>3.7637050300361793E-4</v>
      </c>
      <c r="BR2">
        <v>8.5846409122865687E-4</v>
      </c>
      <c r="BU2">
        <f t="shared" ref="BU2:BU11" si="2">BI2+AC2</f>
        <v>1.298136655463683E-3</v>
      </c>
      <c r="BV2">
        <f t="shared" ref="BV2:BV11" si="3">BJ2+AD2</f>
        <v>9.0576091691988759E-4</v>
      </c>
      <c r="BW2">
        <f t="shared" ref="BW2:BW11" si="4">BK2+AE2</f>
        <v>5.6127270187308973E-4</v>
      </c>
      <c r="BX2">
        <f t="shared" ref="BX2:BX11" si="5">BL2+AF2</f>
        <v>9.7840746421176575E-4</v>
      </c>
      <c r="BY2">
        <f t="shared" ref="BY2:BY11" si="6">BM2+AG2</f>
        <v>9.131438320129151E-4</v>
      </c>
      <c r="BZ2">
        <f t="shared" ref="BZ2:BZ11" si="7">BN2+AH2</f>
        <v>5.8062800971061298E-4</v>
      </c>
      <c r="CA2">
        <f t="shared" ref="CA2:CA11" si="8">BO2+AI2</f>
        <v>1.1496630844884776E-3</v>
      </c>
      <c r="CB2">
        <f t="shared" ref="CB2:CB11" si="9">BP2+AJ2</f>
        <v>3.8759679472604239E-4</v>
      </c>
      <c r="CC2">
        <f t="shared" ref="CC2:CC11" si="10">BQ2+AK2</f>
        <v>6.3489677300361796E-4</v>
      </c>
      <c r="CD2">
        <f t="shared" ref="CD2:CD11" si="11">BR2+AL2</f>
        <v>9.445706182286569E-4</v>
      </c>
    </row>
    <row r="3" spans="1:82" x14ac:dyDescent="0.3">
      <c r="A3" s="1" t="s">
        <v>14</v>
      </c>
      <c r="B3" s="17">
        <v>9.8404241999999992E-4</v>
      </c>
      <c r="C3" s="3">
        <f>SQRT(B3)</f>
        <v>3.1369450425533435E-2</v>
      </c>
      <c r="N3" s="15">
        <v>2</v>
      </c>
      <c r="O3" s="16">
        <v>1.1889024149651</v>
      </c>
      <c r="V3" s="21">
        <v>3.7295215367044686E-2</v>
      </c>
      <c r="AC3" s="22">
        <v>-9.1096270000000002E-5</v>
      </c>
      <c r="AD3" s="22">
        <v>1.0904764999999999E-3</v>
      </c>
      <c r="AE3" s="22">
        <v>4.688545E-4</v>
      </c>
      <c r="AF3" s="22">
        <v>8.2791332000000002E-5</v>
      </c>
      <c r="AG3" s="22">
        <v>1.6281425000000001E-4</v>
      </c>
      <c r="AH3" s="22">
        <v>-3.7416560999999997E-5</v>
      </c>
      <c r="AI3" s="22">
        <v>-1.8975689000000001E-4</v>
      </c>
      <c r="AJ3" s="22">
        <v>-9.7969460000000002E-5</v>
      </c>
      <c r="AK3" s="22">
        <v>-1.7750694E-4</v>
      </c>
      <c r="AL3" s="22">
        <v>-1.7612161000000001E-5</v>
      </c>
      <c r="AN3" s="30">
        <v>0</v>
      </c>
      <c r="AO3" s="30">
        <v>3.2800000000000003E-2</v>
      </c>
      <c r="AP3" s="30">
        <v>1.32E-2</v>
      </c>
      <c r="AQ3" s="30">
        <v>3.0000000000000001E-3</v>
      </c>
      <c r="AR3" s="30">
        <v>5.0000000000000001E-3</v>
      </c>
      <c r="AS3" s="30">
        <v>-2.3E-3</v>
      </c>
      <c r="AT3" s="30">
        <v>-4.1000000000000003E-3</v>
      </c>
      <c r="AU3" s="30">
        <v>-2.3E-3</v>
      </c>
      <c r="AV3" s="30">
        <v>-4.1999999999999997E-3</v>
      </c>
      <c r="AW3" s="30">
        <v>-1E-4</v>
      </c>
      <c r="AY3" s="27">
        <v>68.152827194880146</v>
      </c>
      <c r="AZ3" s="27">
        <v>2.531960413970985E-2</v>
      </c>
      <c r="BC3" s="13" cm="1">
        <f t="array" ref="BC3">(EXP(-1/2*MMULT(TRANSPOSE($A$36:$A$45),$AY$2:$AY$11))*1/($B$31*$D$46)+$D$47/$D$46*EXP($BB$2)-1)*AY3</f>
        <v>0.36917173321471103</v>
      </c>
      <c r="BD3" s="13">
        <f t="shared" ref="BD3:BD11" si="12">EXP($BB$2)*$D$47/$D$46*AZ3</f>
        <v>3.8346303144871929E-4</v>
      </c>
      <c r="BE3" s="2">
        <f t="shared" si="0"/>
        <v>0.36955519624615973</v>
      </c>
      <c r="BF3" s="2">
        <f t="shared" si="1"/>
        <v>2.2548077481463164E-2</v>
      </c>
      <c r="BI3">
        <v>9.9685718691988764E-4</v>
      </c>
      <c r="BJ3">
        <v>1.390933089274246E-3</v>
      </c>
      <c r="BK3">
        <v>1.1120410715069031E-3</v>
      </c>
      <c r="BL3">
        <v>1.2307819907414492E-3</v>
      </c>
      <c r="BM3">
        <v>1.2719714460751753E-3</v>
      </c>
      <c r="BN3">
        <v>1.1444785077415348E-3</v>
      </c>
      <c r="BO3">
        <v>1.1052651443133159E-3</v>
      </c>
      <c r="BP3">
        <v>3.3874529869694608E-4</v>
      </c>
      <c r="BQ3">
        <v>5.2515665566104383E-4</v>
      </c>
      <c r="BR3">
        <v>1.1978306683358897E-3</v>
      </c>
      <c r="BU3">
        <f t="shared" si="2"/>
        <v>9.0576091691988759E-4</v>
      </c>
      <c r="BV3">
        <f t="shared" si="3"/>
        <v>2.4814095892742461E-3</v>
      </c>
      <c r="BW3">
        <f t="shared" si="4"/>
        <v>1.5808955715069031E-3</v>
      </c>
      <c r="BX3">
        <f t="shared" si="5"/>
        <v>1.3135733227414492E-3</v>
      </c>
      <c r="BY3">
        <f t="shared" si="6"/>
        <v>1.4347856960751752E-3</v>
      </c>
      <c r="BZ3">
        <f t="shared" si="7"/>
        <v>1.1070619467415349E-3</v>
      </c>
      <c r="CA3">
        <f t="shared" si="8"/>
        <v>9.1550825431331584E-4</v>
      </c>
      <c r="CB3">
        <f t="shared" si="9"/>
        <v>2.4077583869694608E-4</v>
      </c>
      <c r="CC3">
        <f t="shared" si="10"/>
        <v>3.4764971566104383E-4</v>
      </c>
      <c r="CD3">
        <f t="shared" si="11"/>
        <v>1.1802185073358897E-3</v>
      </c>
    </row>
    <row r="4" spans="1:82" x14ac:dyDescent="0.3">
      <c r="N4" s="15">
        <v>3</v>
      </c>
      <c r="O4" s="16">
        <v>0.95051899020159003</v>
      </c>
      <c r="V4" s="21">
        <v>2.9817258341656879E-2</v>
      </c>
      <c r="AC4" s="22">
        <v>-2.3570749999999999E-4</v>
      </c>
      <c r="AD4" s="22">
        <v>4.688545E-4</v>
      </c>
      <c r="AE4" s="22">
        <v>2.2008537999999998E-3</v>
      </c>
      <c r="AF4" s="22">
        <v>-4.9074133999999999E-4</v>
      </c>
      <c r="AG4" s="22">
        <v>-4.2954382999999997E-5</v>
      </c>
      <c r="AH4" s="22">
        <v>-3.2092650999999999E-4</v>
      </c>
      <c r="AI4" s="22">
        <v>-3.1276315000000002E-4</v>
      </c>
      <c r="AJ4" s="22">
        <v>-7.3060531999999997E-5</v>
      </c>
      <c r="AK4" s="22">
        <v>2.5982765000000002E-4</v>
      </c>
      <c r="AL4" s="22">
        <v>-1.6871624000000001E-4</v>
      </c>
      <c r="AN4" s="30">
        <v>0</v>
      </c>
      <c r="AO4" s="30">
        <v>0</v>
      </c>
      <c r="AP4" s="30">
        <v>4.3999999999999997E-2</v>
      </c>
      <c r="AQ4" s="30">
        <v>-1.12E-2</v>
      </c>
      <c r="AR4" s="30">
        <v>-2.5000000000000001E-3</v>
      </c>
      <c r="AS4" s="30">
        <v>-8.8000000000000005E-3</v>
      </c>
      <c r="AT4" s="30">
        <v>-2.5999999999999999E-3</v>
      </c>
      <c r="AU4" s="30">
        <v>4.0000000000000002E-4</v>
      </c>
      <c r="AV4" s="30">
        <v>9.4999999999999998E-3</v>
      </c>
      <c r="AW4" s="30">
        <v>-3.0000000000000001E-3</v>
      </c>
      <c r="AY4" s="27">
        <v>-21.169323601528713</v>
      </c>
      <c r="AZ4" s="27">
        <v>6.8005767450422736E-2</v>
      </c>
      <c r="BC4" s="13" cm="1">
        <f t="array" ref="BC4">(EXP(-1/2*MMULT(TRANSPOSE($A$36:$A$45),$AY$2:$AY$11))*1/($B$31*$D$46)+$D$47/$D$46*EXP($BB$2)-1)*AY4</f>
        <v>-0.1146704576555929</v>
      </c>
      <c r="BD4" s="13">
        <f t="shared" si="12"/>
        <v>1.0299409737467792E-3</v>
      </c>
      <c r="BE4" s="2">
        <f t="shared" si="0"/>
        <v>-0.11364051668184612</v>
      </c>
      <c r="BF4" s="2">
        <f t="shared" si="1"/>
        <v>1.2914167031716946E-2</v>
      </c>
      <c r="BI4">
        <v>7.9698020187308983E-4</v>
      </c>
      <c r="BJ4">
        <v>1.1120410715069031E-3</v>
      </c>
      <c r="BK4">
        <v>8.8906889501310683E-4</v>
      </c>
      <c r="BL4">
        <v>9.840014119512127E-4</v>
      </c>
      <c r="BM4">
        <v>1.016932087335463E-3</v>
      </c>
      <c r="BN4">
        <v>9.1500239363029637E-4</v>
      </c>
      <c r="BO4">
        <v>8.8365158961221154E-4</v>
      </c>
      <c r="BP4">
        <v>2.7082444715398189E-4</v>
      </c>
      <c r="BQ4">
        <v>4.1985899578749917E-4</v>
      </c>
      <c r="BR4">
        <v>9.5765706501029174E-4</v>
      </c>
      <c r="BU4">
        <f t="shared" si="2"/>
        <v>5.6127270187308984E-4</v>
      </c>
      <c r="BV4">
        <f t="shared" si="3"/>
        <v>1.5808955715069031E-3</v>
      </c>
      <c r="BW4">
        <f t="shared" si="4"/>
        <v>3.0899226950131067E-3</v>
      </c>
      <c r="BX4">
        <f t="shared" si="5"/>
        <v>4.9326007195121271E-4</v>
      </c>
      <c r="BY4">
        <f t="shared" si="6"/>
        <v>9.73977704335463E-4</v>
      </c>
      <c r="BZ4">
        <f t="shared" si="7"/>
        <v>5.9407588363029644E-4</v>
      </c>
      <c r="CA4">
        <f t="shared" si="8"/>
        <v>5.7088843961221152E-4</v>
      </c>
      <c r="CB4">
        <f t="shared" si="9"/>
        <v>1.9776391515398189E-4</v>
      </c>
      <c r="CC4">
        <f t="shared" si="10"/>
        <v>6.796866457874992E-4</v>
      </c>
      <c r="CD4">
        <f t="shared" si="11"/>
        <v>7.8894082501029176E-4</v>
      </c>
    </row>
    <row r="5" spans="1:82" x14ac:dyDescent="0.3">
      <c r="A5" t="s">
        <v>13</v>
      </c>
      <c r="B5" t="s">
        <v>2</v>
      </c>
      <c r="C5" t="s">
        <v>3</v>
      </c>
      <c r="D5" t="s">
        <v>4</v>
      </c>
      <c r="H5" t="s">
        <v>66</v>
      </c>
      <c r="N5" s="15">
        <v>4</v>
      </c>
      <c r="O5" s="16">
        <v>1.0520129921214001</v>
      </c>
      <c r="V5" s="21">
        <v>3.300106940336936E-2</v>
      </c>
      <c r="AC5" s="22">
        <v>9.6327742000000004E-5</v>
      </c>
      <c r="AD5" s="22">
        <v>8.2791332000000002E-5</v>
      </c>
      <c r="AE5" s="22">
        <v>-4.9074133999999999E-4</v>
      </c>
      <c r="AF5" s="22">
        <v>6.3211371999999995E-4</v>
      </c>
      <c r="AG5" s="22">
        <v>4.7384342999999997E-5</v>
      </c>
      <c r="AH5" s="22">
        <v>3.985572E-5</v>
      </c>
      <c r="AI5" s="22">
        <v>2.1944030000000001E-5</v>
      </c>
      <c r="AJ5" s="22">
        <v>-1.7496444000000001E-5</v>
      </c>
      <c r="AK5" s="22">
        <v>-1.7171474999999999E-4</v>
      </c>
      <c r="AL5" s="22">
        <v>6.3382488999999995E-5</v>
      </c>
      <c r="AN5" s="30">
        <v>0</v>
      </c>
      <c r="AO5" s="30">
        <v>0</v>
      </c>
      <c r="AP5" s="30">
        <v>0</v>
      </c>
      <c r="AQ5" s="30">
        <v>2.1999999999999999E-2</v>
      </c>
      <c r="AR5" s="30">
        <v>2.0000000000000001E-4</v>
      </c>
      <c r="AS5" s="30">
        <v>-5.9999999999999995E-4</v>
      </c>
      <c r="AT5" s="30">
        <v>-2.5000000000000001E-3</v>
      </c>
      <c r="AU5" s="30">
        <v>-1.4E-3</v>
      </c>
      <c r="AV5" s="30">
        <v>-4.3E-3</v>
      </c>
      <c r="AW5" s="30">
        <v>6.9999999999999999E-4</v>
      </c>
      <c r="AY5" s="27">
        <v>-13.4293958684245</v>
      </c>
      <c r="AZ5" s="27">
        <v>0.15528927681423288</v>
      </c>
      <c r="BC5" s="13" cm="1">
        <f t="array" ref="BC5">(EXP(-1/2*MMULT(TRANSPOSE($A$36:$A$45),$AY$2:$AY$11))*1/($B$31*$D$46)+$D$47/$D$46*EXP($BB$2)-1)*AY5</f>
        <v>-7.2744646888914299E-2</v>
      </c>
      <c r="BD5" s="13">
        <f t="shared" si="12"/>
        <v>2.3518415418380804E-3</v>
      </c>
      <c r="BE5" s="2">
        <f t="shared" si="0"/>
        <v>-7.0392805347076218E-2</v>
      </c>
      <c r="BF5" s="2">
        <f t="shared" si="1"/>
        <v>1.8907147156088867E-2</v>
      </c>
      <c r="BI5">
        <v>8.8207972221176578E-4</v>
      </c>
      <c r="BJ5">
        <v>1.230781990741449E-3</v>
      </c>
      <c r="BK5">
        <v>9.840014119512127E-4</v>
      </c>
      <c r="BL5">
        <v>1.0890705817660012E-3</v>
      </c>
      <c r="BM5">
        <v>1.1255175109706626E-3</v>
      </c>
      <c r="BN5">
        <v>1.0127040236377603E-3</v>
      </c>
      <c r="BO5">
        <v>9.7800566044831767E-4</v>
      </c>
      <c r="BP5">
        <v>2.9974239328943799E-4</v>
      </c>
      <c r="BQ5">
        <v>4.6469047223750498E-4</v>
      </c>
      <c r="BR5">
        <v>1.0599132524159323E-3</v>
      </c>
      <c r="BU5">
        <f t="shared" si="2"/>
        <v>9.7840746421176575E-4</v>
      </c>
      <c r="BV5">
        <f t="shared" si="3"/>
        <v>1.313573322741449E-3</v>
      </c>
      <c r="BW5">
        <f t="shared" si="4"/>
        <v>4.9326007195121271E-4</v>
      </c>
      <c r="BX5">
        <f t="shared" si="5"/>
        <v>1.7211843017660012E-3</v>
      </c>
      <c r="BY5">
        <f t="shared" si="6"/>
        <v>1.1729018539706627E-3</v>
      </c>
      <c r="BZ5">
        <f t="shared" si="7"/>
        <v>1.0525597436377603E-3</v>
      </c>
      <c r="CA5">
        <f t="shared" si="8"/>
        <v>9.9994969044831764E-4</v>
      </c>
      <c r="CB5">
        <f t="shared" si="9"/>
        <v>2.82245949289438E-4</v>
      </c>
      <c r="CC5">
        <f t="shared" si="10"/>
        <v>2.92975722237505E-4</v>
      </c>
      <c r="CD5">
        <f t="shared" si="11"/>
        <v>1.1232957414159324E-3</v>
      </c>
    </row>
    <row r="6" spans="1:82" x14ac:dyDescent="0.3">
      <c r="A6" t="s">
        <v>2</v>
      </c>
      <c r="B6" s="18">
        <v>1.0291523000000001E-3</v>
      </c>
      <c r="C6" s="18">
        <v>3.6629254000000001E-4</v>
      </c>
      <c r="D6" s="18">
        <v>2.9491997E-5</v>
      </c>
      <c r="H6" s="32">
        <v>3.2099999999999997E-2</v>
      </c>
      <c r="I6" s="32">
        <v>1.14E-2</v>
      </c>
      <c r="J6" s="32">
        <v>8.9999999999999998E-4</v>
      </c>
      <c r="M6" s="5"/>
      <c r="N6" s="15">
        <v>5</v>
      </c>
      <c r="O6" s="16">
        <v>1.0872197488626001</v>
      </c>
      <c r="V6" s="21">
        <v>3.4105486013606245E-2</v>
      </c>
      <c r="AA6" s="6"/>
      <c r="AC6" s="22">
        <v>1.5443544E-6</v>
      </c>
      <c r="AD6" s="22">
        <v>1.6281425000000001E-4</v>
      </c>
      <c r="AE6" s="22">
        <v>-4.2954382999999997E-5</v>
      </c>
      <c r="AF6" s="22">
        <v>4.7384342999999997E-5</v>
      </c>
      <c r="AG6" s="22">
        <v>3.7634064000000001E-4</v>
      </c>
      <c r="AH6" s="23">
        <v>-3.2870190999999999E-6</v>
      </c>
      <c r="AI6" s="22">
        <v>-3.8143072999999997E-5</v>
      </c>
      <c r="AJ6" s="22">
        <v>-8.2068051E-5</v>
      </c>
      <c r="AK6" s="22">
        <v>-2.9943260999999998E-5</v>
      </c>
      <c r="AL6" s="22">
        <v>1.3750298000000001E-5</v>
      </c>
      <c r="AN6" s="30">
        <v>0</v>
      </c>
      <c r="AO6" s="30">
        <v>0</v>
      </c>
      <c r="AP6" s="30">
        <v>0</v>
      </c>
      <c r="AQ6" s="30">
        <v>0</v>
      </c>
      <c r="AR6" s="30">
        <v>1.8599999999999998E-2</v>
      </c>
      <c r="AS6" s="30">
        <v>-6.9999999999999999E-4</v>
      </c>
      <c r="AT6" s="30">
        <v>-1.2999999999999999E-3</v>
      </c>
      <c r="AU6" s="30">
        <v>-3.8E-3</v>
      </c>
      <c r="AV6" s="30">
        <v>8.0000000000000004E-4</v>
      </c>
      <c r="AW6" s="30">
        <v>4.0000000000000002E-4</v>
      </c>
      <c r="AY6" s="27">
        <v>-21.918468981640661</v>
      </c>
      <c r="AZ6" s="27">
        <v>0.18195155549600839</v>
      </c>
      <c r="BC6" s="13" cm="1">
        <f t="array" ref="BC6">(EXP(-1/2*MMULT(TRANSPOSE($A$36:$A$45),$AY$2:$AY$11))*1/($B$31*$D$46)+$D$47/$D$46*EXP($BB$2)-1)*AY6</f>
        <v>-0.11872844482632172</v>
      </c>
      <c r="BD6" s="13">
        <f t="shared" si="12"/>
        <v>2.7556392533753414E-3</v>
      </c>
      <c r="BE6" s="2">
        <f t="shared" si="0"/>
        <v>-0.11597280557294638</v>
      </c>
      <c r="BF6" s="2">
        <f t="shared" si="1"/>
        <v>2.4049139118013686E-2</v>
      </c>
      <c r="BI6">
        <v>9.1159947761291506E-4</v>
      </c>
      <c r="BJ6">
        <v>1.2719714460751753E-3</v>
      </c>
      <c r="BK6">
        <v>1.016932087335463E-3</v>
      </c>
      <c r="BL6">
        <v>1.1255175109706626E-3</v>
      </c>
      <c r="BM6">
        <v>1.1631841762242913E-3</v>
      </c>
      <c r="BN6" s="6">
        <v>1.0465952630787792E-3</v>
      </c>
      <c r="BO6">
        <v>1.0107356815001367E-3</v>
      </c>
      <c r="BP6">
        <v>3.0977359785116701E-4</v>
      </c>
      <c r="BQ6">
        <v>4.8024184331233225E-4</v>
      </c>
      <c r="BR6">
        <v>1.0953843999436197E-3</v>
      </c>
      <c r="BU6">
        <f t="shared" si="2"/>
        <v>9.131438320129151E-4</v>
      </c>
      <c r="BV6">
        <f t="shared" si="3"/>
        <v>1.4347856960751752E-3</v>
      </c>
      <c r="BW6">
        <f t="shared" si="4"/>
        <v>9.73977704335463E-4</v>
      </c>
      <c r="BX6">
        <f t="shared" si="5"/>
        <v>1.1729018539706627E-3</v>
      </c>
      <c r="BY6">
        <f t="shared" si="6"/>
        <v>1.5395248162242913E-3</v>
      </c>
      <c r="BZ6">
        <f t="shared" si="7"/>
        <v>1.0433082439787792E-3</v>
      </c>
      <c r="CA6">
        <f t="shared" si="8"/>
        <v>9.7259260850013677E-4</v>
      </c>
      <c r="CB6">
        <f t="shared" si="9"/>
        <v>2.2770554685116703E-4</v>
      </c>
      <c r="CC6">
        <f t="shared" si="10"/>
        <v>4.5029858231233227E-4</v>
      </c>
      <c r="CD6">
        <f t="shared" si="11"/>
        <v>1.1091346979436197E-3</v>
      </c>
    </row>
    <row r="7" spans="1:82" x14ac:dyDescent="0.3">
      <c r="A7" t="s">
        <v>3</v>
      </c>
      <c r="B7" s="18">
        <v>3.6629254000000001E-4</v>
      </c>
      <c r="C7" s="18">
        <v>9.3611946999999998E-4</v>
      </c>
      <c r="D7" s="18">
        <v>-4.0746559999999998E-5</v>
      </c>
      <c r="H7" s="32">
        <v>0</v>
      </c>
      <c r="I7" s="32">
        <v>2.8400000000000002E-2</v>
      </c>
      <c r="J7" s="32">
        <v>-1.8E-3</v>
      </c>
      <c r="M7" s="5"/>
      <c r="N7" s="15">
        <v>6</v>
      </c>
      <c r="O7" s="16">
        <v>0.97824494378771998</v>
      </c>
      <c r="V7" s="21">
        <v>3.0687006268177625E-2</v>
      </c>
      <c r="AC7" s="22">
        <v>-2.3959953E-4</v>
      </c>
      <c r="AD7" s="22">
        <v>-3.7416560999999997E-5</v>
      </c>
      <c r="AE7" s="22">
        <v>-3.2092650999999999E-4</v>
      </c>
      <c r="AF7" s="22">
        <v>3.985572E-5</v>
      </c>
      <c r="AG7" s="22">
        <v>-3.2870190999999999E-6</v>
      </c>
      <c r="AH7" s="22">
        <v>1.0827130999999999E-3</v>
      </c>
      <c r="AI7" s="22">
        <v>-1.4851244000000001E-4</v>
      </c>
      <c r="AJ7" s="22">
        <v>-1.2118684000000001E-4</v>
      </c>
      <c r="AK7" s="22">
        <v>-4.3523447999999998E-4</v>
      </c>
      <c r="AL7" s="22">
        <v>-2.4598239999999998E-4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0.03</v>
      </c>
      <c r="AT7" s="30">
        <v>-1.1999999999999999E-3</v>
      </c>
      <c r="AU7" s="30">
        <v>-2.2000000000000001E-3</v>
      </c>
      <c r="AV7" s="30">
        <v>-8.5000000000000006E-3</v>
      </c>
      <c r="AW7" s="30">
        <v>-7.9000000000000008E-3</v>
      </c>
      <c r="AY7" s="27">
        <v>-17.525193555253974</v>
      </c>
      <c r="AZ7" s="27">
        <v>0.13829012978384911</v>
      </c>
      <c r="BC7" s="13" cm="1">
        <f t="array" ref="BC7">(EXP(-1/2*MMULT(TRANSPOSE($A$36:$A$45),$AY$2:$AY$11))*1/($B$31*$D$46)+$D$47/$D$46*EXP($BB$2)-1)*AY7</f>
        <v>-9.4930853876630167E-2</v>
      </c>
      <c r="BD7" s="13">
        <f t="shared" si="12"/>
        <v>2.0943910534202879E-3</v>
      </c>
      <c r="BE7" s="2">
        <f t="shared" si="0"/>
        <v>-9.2836462823209884E-2</v>
      </c>
      <c r="BF7" s="2">
        <f t="shared" si="1"/>
        <v>1.4746240357005103E-2</v>
      </c>
      <c r="BI7">
        <v>8.2022753971061299E-4</v>
      </c>
      <c r="BJ7">
        <v>1.1444785077415348E-3</v>
      </c>
      <c r="BK7">
        <v>9.1500239363029637E-4</v>
      </c>
      <c r="BL7">
        <v>1.0127040236377603E-3</v>
      </c>
      <c r="BM7">
        <v>1.0465952630787792E-3</v>
      </c>
      <c r="BN7">
        <v>9.4169235370317292E-4</v>
      </c>
      <c r="BO7">
        <v>9.0942706933692702E-4</v>
      </c>
      <c r="BP7">
        <v>2.7872420100339009E-4</v>
      </c>
      <c r="BQ7">
        <v>4.3210597996132873E-4</v>
      </c>
      <c r="BR7">
        <v>9.8559123109178532E-4</v>
      </c>
      <c r="BU7">
        <f t="shared" si="2"/>
        <v>5.8062800971061298E-4</v>
      </c>
      <c r="BV7">
        <f t="shared" si="3"/>
        <v>1.1070619467415349E-3</v>
      </c>
      <c r="BW7">
        <f t="shared" si="4"/>
        <v>5.9407588363029644E-4</v>
      </c>
      <c r="BX7">
        <f t="shared" si="5"/>
        <v>1.0525597436377603E-3</v>
      </c>
      <c r="BY7">
        <f t="shared" si="6"/>
        <v>1.0433082439787792E-3</v>
      </c>
      <c r="BZ7">
        <f t="shared" si="7"/>
        <v>2.0244054537031731E-3</v>
      </c>
      <c r="CA7">
        <f t="shared" si="8"/>
        <v>7.6091462933692699E-4</v>
      </c>
      <c r="CB7">
        <f t="shared" si="9"/>
        <v>1.5753736100339007E-4</v>
      </c>
      <c r="CC7">
        <f t="shared" si="10"/>
        <v>-3.1285000386712509E-6</v>
      </c>
      <c r="CD7">
        <f t="shared" si="11"/>
        <v>7.3960883109178534E-4</v>
      </c>
    </row>
    <row r="8" spans="1:82" x14ac:dyDescent="0.3">
      <c r="A8" t="s">
        <v>4</v>
      </c>
      <c r="B8" s="18">
        <v>2.9491997E-5</v>
      </c>
      <c r="C8" s="18">
        <v>-4.0746559999999998E-5</v>
      </c>
      <c r="D8" s="18">
        <v>5.8056868000000005E-4</v>
      </c>
      <c r="H8" s="32">
        <v>0</v>
      </c>
      <c r="I8" s="32">
        <v>0</v>
      </c>
      <c r="J8" s="32">
        <v>2.4E-2</v>
      </c>
      <c r="M8" s="5"/>
      <c r="N8" s="15">
        <v>7</v>
      </c>
      <c r="O8" s="16">
        <v>0.94472725495120002</v>
      </c>
      <c r="V8" s="21">
        <v>2.9635574789841957E-2</v>
      </c>
      <c r="AC8" s="22">
        <v>3.5753907000000003E-4</v>
      </c>
      <c r="AD8" s="22">
        <v>-1.8975689000000001E-4</v>
      </c>
      <c r="AE8" s="22">
        <v>-3.1276315000000002E-4</v>
      </c>
      <c r="AF8" s="22">
        <v>2.1944030000000001E-5</v>
      </c>
      <c r="AG8" s="22">
        <v>-3.8143072999999997E-5</v>
      </c>
      <c r="AH8" s="22">
        <v>-1.4851244000000001E-4</v>
      </c>
      <c r="AI8" s="22">
        <v>5.8420811999999997E-4</v>
      </c>
      <c r="AJ8" s="22">
        <v>-1.107456E-5</v>
      </c>
      <c r="AK8" s="22">
        <v>1.9834164000000001E-4</v>
      </c>
      <c r="AL8" s="22">
        <v>7.9604141999999994E-5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1.8200000000000001E-2</v>
      </c>
      <c r="AU8" s="30">
        <v>-6.4999999999999997E-3</v>
      </c>
      <c r="AV8" s="30">
        <v>1.5E-3</v>
      </c>
      <c r="AW8" s="30">
        <v>5.9999999999999995E-4</v>
      </c>
      <c r="AY8" s="27">
        <v>37.349325483622117</v>
      </c>
      <c r="AZ8" s="27">
        <v>0.16979746922157646</v>
      </c>
      <c r="BC8" s="13" cm="1">
        <f t="array" ref="BC8">(EXP(-1/2*MMULT(TRANSPOSE($A$36:$A$45),$AY$2:$AY$11))*1/($B$31*$D$46)+$D$47/$D$46*EXP($BB$2)-1)*AY8</f>
        <v>0.20231464769263416</v>
      </c>
      <c r="BD8" s="13">
        <f t="shared" si="12"/>
        <v>2.5715667559711086E-3</v>
      </c>
      <c r="BE8" s="2">
        <f t="shared" si="0"/>
        <v>0.20488621444860527</v>
      </c>
      <c r="BF8" s="2">
        <f t="shared" si="1"/>
        <v>1.3115674323227366E-2</v>
      </c>
      <c r="BI8">
        <v>7.9212401448847754E-4</v>
      </c>
      <c r="BJ8">
        <v>1.1052651443133159E-3</v>
      </c>
      <c r="BK8">
        <v>8.8365158961221143E-4</v>
      </c>
      <c r="BL8">
        <v>9.7800566044831767E-4</v>
      </c>
      <c r="BM8">
        <v>1.0107356815001367E-3</v>
      </c>
      <c r="BN8">
        <v>9.0942706933692691E-4</v>
      </c>
      <c r="BO8">
        <v>8.7826729312431612E-4</v>
      </c>
      <c r="BP8">
        <v>2.6917425024743042E-4</v>
      </c>
      <c r="BQ8">
        <v>4.1730069640456933E-4</v>
      </c>
      <c r="BR8">
        <v>9.5182183579511437E-4</v>
      </c>
      <c r="BU8">
        <f t="shared" si="2"/>
        <v>1.1496630844884776E-3</v>
      </c>
      <c r="BV8">
        <f t="shared" si="3"/>
        <v>9.1550825431331584E-4</v>
      </c>
      <c r="BW8">
        <f t="shared" si="4"/>
        <v>5.7088843961221141E-4</v>
      </c>
      <c r="BX8">
        <f t="shared" si="5"/>
        <v>9.9994969044831764E-4</v>
      </c>
      <c r="BY8">
        <f t="shared" si="6"/>
        <v>9.7259260850013677E-4</v>
      </c>
      <c r="BZ8">
        <f t="shared" si="7"/>
        <v>7.6091462933692688E-4</v>
      </c>
      <c r="CA8">
        <f t="shared" si="8"/>
        <v>1.462475413124316E-3</v>
      </c>
      <c r="CB8">
        <f t="shared" si="9"/>
        <v>2.5809969024743042E-4</v>
      </c>
      <c r="CC8">
        <f t="shared" si="10"/>
        <v>6.1564233640456936E-4</v>
      </c>
      <c r="CD8">
        <f t="shared" si="11"/>
        <v>1.0314259777951143E-3</v>
      </c>
    </row>
    <row r="9" spans="1:82" x14ac:dyDescent="0.3">
      <c r="N9" s="15">
        <v>8</v>
      </c>
      <c r="O9" s="16">
        <v>0.28954311805826</v>
      </c>
      <c r="V9" s="21">
        <v>9.0828084879829608E-3</v>
      </c>
      <c r="AC9" s="22">
        <v>1.4482402E-4</v>
      </c>
      <c r="AD9" s="22">
        <v>-9.7969460000000002E-5</v>
      </c>
      <c r="AE9" s="22">
        <v>-7.3060531999999997E-5</v>
      </c>
      <c r="AF9" s="22">
        <v>-1.7496444000000001E-5</v>
      </c>
      <c r="AG9" s="22">
        <v>-8.2068051E-5</v>
      </c>
      <c r="AH9" s="22">
        <v>-1.2118684000000001E-4</v>
      </c>
      <c r="AI9" s="22">
        <v>-1.107456E-5</v>
      </c>
      <c r="AJ9" s="22">
        <v>1.1639217000000001E-3</v>
      </c>
      <c r="AK9" s="22">
        <v>1.3609743E-4</v>
      </c>
      <c r="AL9" s="23">
        <v>-1.782314E-6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3.2500000000000001E-2</v>
      </c>
      <c r="AV9" s="30">
        <v>1.4E-3</v>
      </c>
      <c r="AW9" s="30">
        <v>-1E-3</v>
      </c>
      <c r="AY9" s="27">
        <v>3.4886676077288818</v>
      </c>
      <c r="AZ9" s="27">
        <v>7.9158199751580255E-2</v>
      </c>
      <c r="BC9" s="13" cm="1">
        <f t="array" ref="BC9">(EXP(-1/2*MMULT(TRANSPOSE($A$36:$A$45),$AY$2:$AY$11))*1/($B$31*$D$46)+$D$47/$D$46*EXP($BB$2)-1)*AY9</f>
        <v>1.8897491422806938E-2</v>
      </c>
      <c r="BD9" s="13">
        <f t="shared" si="12"/>
        <v>1.1988435156124074E-3</v>
      </c>
      <c r="BE9" s="2">
        <f t="shared" si="0"/>
        <v>2.0096334938419346E-2</v>
      </c>
      <c r="BF9" s="2">
        <f t="shared" si="1"/>
        <v>4.0386267795713412E-4</v>
      </c>
      <c r="BI9">
        <v>2.4277277472604242E-4</v>
      </c>
      <c r="BJ9">
        <v>3.3874529869694608E-4</v>
      </c>
      <c r="BK9">
        <v>2.7082444715398194E-4</v>
      </c>
      <c r="BL9">
        <v>2.9974239328943805E-4</v>
      </c>
      <c r="BM9">
        <v>3.0977359785116701E-4</v>
      </c>
      <c r="BN9">
        <v>2.7872420100339009E-4</v>
      </c>
      <c r="BO9">
        <v>2.6917425024743042E-4</v>
      </c>
      <c r="BP9">
        <v>8.2497410029375341E-5</v>
      </c>
      <c r="BQ9">
        <v>1.2789569071033484E-4</v>
      </c>
      <c r="BR9" s="6">
        <v>2.9171748854254278E-4</v>
      </c>
      <c r="BU9">
        <f t="shared" si="2"/>
        <v>3.8759679472604239E-4</v>
      </c>
      <c r="BV9">
        <f t="shared" si="3"/>
        <v>2.4077583869694608E-4</v>
      </c>
      <c r="BW9">
        <f t="shared" si="4"/>
        <v>1.9776391515398194E-4</v>
      </c>
      <c r="BX9">
        <f t="shared" si="5"/>
        <v>2.8224594928943805E-4</v>
      </c>
      <c r="BY9">
        <f t="shared" si="6"/>
        <v>2.2770554685116703E-4</v>
      </c>
      <c r="BZ9">
        <f t="shared" si="7"/>
        <v>1.5753736100339007E-4</v>
      </c>
      <c r="CA9">
        <f t="shared" si="8"/>
        <v>2.5809969024743042E-4</v>
      </c>
      <c r="CB9">
        <f t="shared" si="9"/>
        <v>1.2464191100293755E-3</v>
      </c>
      <c r="CC9">
        <f t="shared" si="10"/>
        <v>2.6399312071033487E-4</v>
      </c>
      <c r="CD9">
        <f t="shared" si="11"/>
        <v>2.8993517454254275E-4</v>
      </c>
    </row>
    <row r="10" spans="1:82" x14ac:dyDescent="0.3">
      <c r="A10" t="s">
        <v>15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H10" t="s">
        <v>67</v>
      </c>
      <c r="N10" s="15">
        <v>9</v>
      </c>
      <c r="O10" s="16">
        <v>0.44887854129359001</v>
      </c>
      <c r="V10" s="21">
        <v>1.4081073148195034E-2</v>
      </c>
      <c r="AC10" s="22">
        <v>2.5852626999999998E-4</v>
      </c>
      <c r="AD10" s="22">
        <v>-1.7750694E-4</v>
      </c>
      <c r="AE10" s="22">
        <v>2.5982765000000002E-4</v>
      </c>
      <c r="AF10" s="22">
        <v>-1.7171474999999999E-4</v>
      </c>
      <c r="AG10" s="22">
        <v>-2.9943260999999998E-5</v>
      </c>
      <c r="AH10" s="22">
        <v>-4.3523447999999998E-4</v>
      </c>
      <c r="AI10" s="22">
        <v>1.9834164000000001E-4</v>
      </c>
      <c r="AJ10" s="22">
        <v>1.3609743E-4</v>
      </c>
      <c r="AK10" s="22">
        <v>1.1564575E-3</v>
      </c>
      <c r="AL10" s="22">
        <v>1.2462983000000001E-4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2.8899999999999999E-2</v>
      </c>
      <c r="AW10" s="30">
        <v>1.8E-3</v>
      </c>
      <c r="AY10" s="27">
        <v>-7.0817990286024308</v>
      </c>
      <c r="AZ10" s="27">
        <v>3.0971612112957958E-2</v>
      </c>
      <c r="BC10" s="13" cm="1">
        <f t="array" ref="BC10">(EXP(-1/2*MMULT(TRANSPOSE($A$36:$A$45),$AY$2:$AY$11))*1/($B$31*$D$46)+$D$47/$D$46*EXP($BB$2)-1)*AY10</f>
        <v>-3.8360844726098443E-2</v>
      </c>
      <c r="BD10" s="13">
        <f t="shared" si="12"/>
        <v>4.6906216243177134E-4</v>
      </c>
      <c r="BE10" s="2">
        <f t="shared" si="0"/>
        <v>-3.7891782563666675E-2</v>
      </c>
      <c r="BF10" s="2">
        <f t="shared" si="1"/>
        <v>1.4357871858521939E-3</v>
      </c>
      <c r="BI10">
        <v>3.7637050300361793E-4</v>
      </c>
      <c r="BJ10">
        <v>5.2515665566104373E-4</v>
      </c>
      <c r="BK10">
        <v>4.1985899578749912E-4</v>
      </c>
      <c r="BL10">
        <v>4.6469047223750504E-4</v>
      </c>
      <c r="BM10">
        <v>4.8024184331233225E-4</v>
      </c>
      <c r="BN10">
        <v>4.3210597996132867E-4</v>
      </c>
      <c r="BO10">
        <v>4.1730069640456933E-4</v>
      </c>
      <c r="BP10">
        <v>1.2789569071033484E-4</v>
      </c>
      <c r="BQ10">
        <v>1.9827662100481923E-4</v>
      </c>
      <c r="BR10">
        <v>4.5224946669413879E-4</v>
      </c>
      <c r="BU10">
        <f t="shared" si="2"/>
        <v>6.3489677300361796E-4</v>
      </c>
      <c r="BV10">
        <f t="shared" si="3"/>
        <v>3.4764971566104372E-4</v>
      </c>
      <c r="BW10">
        <f t="shared" si="4"/>
        <v>6.7968664578749909E-4</v>
      </c>
      <c r="BX10">
        <f t="shared" si="5"/>
        <v>2.9297572223750505E-4</v>
      </c>
      <c r="BY10">
        <f t="shared" si="6"/>
        <v>4.5029858231233227E-4</v>
      </c>
      <c r="BZ10">
        <f t="shared" si="7"/>
        <v>-3.1285000386713051E-6</v>
      </c>
      <c r="CA10">
        <f t="shared" si="8"/>
        <v>6.1564233640456936E-4</v>
      </c>
      <c r="CB10">
        <f t="shared" si="9"/>
        <v>2.6399312071033487E-4</v>
      </c>
      <c r="CC10">
        <f t="shared" si="10"/>
        <v>1.3547341210048192E-3</v>
      </c>
      <c r="CD10">
        <f t="shared" si="11"/>
        <v>5.7687929669413885E-4</v>
      </c>
    </row>
    <row r="11" spans="1:82" x14ac:dyDescent="0.3">
      <c r="A11" t="s">
        <v>5</v>
      </c>
      <c r="B11" s="18">
        <v>9.7195175000000002E-4</v>
      </c>
      <c r="C11" s="18">
        <v>2.9957962999999999E-3</v>
      </c>
      <c r="D11" s="18">
        <v>6.5367324999999999E-4</v>
      </c>
      <c r="E11" s="18">
        <v>3.0493135E-5</v>
      </c>
      <c r="F11" s="18">
        <v>1.7133443999999999E-4</v>
      </c>
      <c r="H11" s="32">
        <v>3.1199999999999999E-2</v>
      </c>
      <c r="I11" s="32">
        <v>9.6100000000000005E-2</v>
      </c>
      <c r="J11" s="32">
        <v>2.1000000000000001E-2</v>
      </c>
      <c r="K11" s="32">
        <v>1E-3</v>
      </c>
      <c r="L11" s="32">
        <v>5.4999999999999997E-3</v>
      </c>
      <c r="N11" s="15">
        <v>10</v>
      </c>
      <c r="O11" s="16">
        <v>1.0238477934599</v>
      </c>
      <c r="V11" s="21">
        <v>3.2117542600232127E-2</v>
      </c>
      <c r="AC11" s="22">
        <v>8.6106527E-5</v>
      </c>
      <c r="AD11" s="22">
        <v>-1.7612161000000001E-5</v>
      </c>
      <c r="AE11" s="22">
        <v>-1.6871624000000001E-4</v>
      </c>
      <c r="AF11" s="22">
        <v>6.3382488999999995E-5</v>
      </c>
      <c r="AG11" s="22">
        <v>1.3750298000000001E-5</v>
      </c>
      <c r="AH11" s="22">
        <v>-2.4598239999999998E-4</v>
      </c>
      <c r="AI11" s="22">
        <v>7.9604141999999994E-5</v>
      </c>
      <c r="AJ11" s="22">
        <v>-1.782314E-6</v>
      </c>
      <c r="AK11" s="22">
        <v>1.2462983000000001E-4</v>
      </c>
      <c r="AL11" s="22">
        <v>4.5543982E-4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1.9099999999999999E-2</v>
      </c>
      <c r="AY11" s="27">
        <v>-25.963674424432909</v>
      </c>
      <c r="AZ11" s="27">
        <v>0.19189184062039111</v>
      </c>
      <c r="BC11" s="13" cm="1">
        <f t="array" ref="BC11">(EXP(-1/2*MMULT(TRANSPOSE($A$36:$A$45),$AY$2:$AY$11))*1/($B$31*$D$46)+$D$47/$D$46*EXP($BB$2)-1)*AY11</f>
        <v>-0.14064060263387609</v>
      </c>
      <c r="BD11" s="13">
        <f t="shared" si="12"/>
        <v>2.9061839398652183E-3</v>
      </c>
      <c r="BE11" s="2">
        <f t="shared" si="0"/>
        <v>-0.13773441869401087</v>
      </c>
      <c r="BF11" s="2">
        <f t="shared" si="1"/>
        <v>2.6829130170944415E-2</v>
      </c>
      <c r="BI11">
        <v>8.5846409122865687E-4</v>
      </c>
      <c r="BJ11">
        <v>1.1978306683358897E-3</v>
      </c>
      <c r="BK11">
        <v>9.5765706501029163E-4</v>
      </c>
      <c r="BL11">
        <v>1.0599132524159326E-3</v>
      </c>
      <c r="BM11">
        <v>1.0953843999436197E-3</v>
      </c>
      <c r="BN11">
        <v>9.8559123109178532E-4</v>
      </c>
      <c r="BO11">
        <v>9.5182183579511437E-4</v>
      </c>
      <c r="BP11">
        <v>2.9171748854254278E-4</v>
      </c>
      <c r="BQ11">
        <v>4.5224946669413879E-4</v>
      </c>
      <c r="BR11">
        <v>1.0315365426777257E-3</v>
      </c>
      <c r="BU11">
        <f t="shared" si="2"/>
        <v>9.445706182286569E-4</v>
      </c>
      <c r="BV11">
        <f t="shared" si="3"/>
        <v>1.1802185073358897E-3</v>
      </c>
      <c r="BW11">
        <f t="shared" si="4"/>
        <v>7.8894082501029166E-4</v>
      </c>
      <c r="BX11">
        <f t="shared" si="5"/>
        <v>1.1232957414159326E-3</v>
      </c>
      <c r="BY11">
        <f t="shared" si="6"/>
        <v>1.1091346979436197E-3</v>
      </c>
      <c r="BZ11">
        <f t="shared" si="7"/>
        <v>7.3960883109178534E-4</v>
      </c>
      <c r="CA11">
        <f t="shared" si="8"/>
        <v>1.0314259777951143E-3</v>
      </c>
      <c r="CB11">
        <f t="shared" si="9"/>
        <v>2.8993517454254275E-4</v>
      </c>
      <c r="CC11">
        <f t="shared" si="10"/>
        <v>5.7687929669413885E-4</v>
      </c>
      <c r="CD11">
        <f t="shared" si="11"/>
        <v>1.4869763626777256E-3</v>
      </c>
    </row>
    <row r="12" spans="1:82" x14ac:dyDescent="0.3">
      <c r="A12" t="s">
        <v>6</v>
      </c>
      <c r="B12" s="18">
        <v>2.9957962999999999E-3</v>
      </c>
      <c r="C12" s="18">
        <v>0.61995940999999999</v>
      </c>
      <c r="D12" s="18">
        <v>-0.24622057</v>
      </c>
      <c r="E12" s="18">
        <v>-7.7991266E-5</v>
      </c>
      <c r="F12" s="18">
        <v>-1.5250082000000001E-3</v>
      </c>
      <c r="H12" s="32">
        <v>0</v>
      </c>
      <c r="I12" s="32">
        <v>0.78149999999999997</v>
      </c>
      <c r="J12" s="32">
        <v>-0.31759999999999999</v>
      </c>
      <c r="K12" s="32">
        <v>-2.0000000000000001E-4</v>
      </c>
      <c r="L12" s="32">
        <v>-2.5999999999999999E-3</v>
      </c>
      <c r="AN12" s="30" t="s">
        <v>65</v>
      </c>
      <c r="AO12" s="30"/>
      <c r="AP12" s="30"/>
      <c r="AQ12" s="30"/>
      <c r="AR12" s="30"/>
      <c r="AS12" s="30"/>
      <c r="AT12" s="30"/>
      <c r="AU12" s="30"/>
      <c r="AV12" s="30"/>
      <c r="AW12" s="30"/>
      <c r="AY12" s="28"/>
      <c r="AZ12" s="28"/>
      <c r="BE12">
        <v>1</v>
      </c>
      <c r="BF12" s="2">
        <f>SUM(BF2:BF11)</f>
        <v>0.1355087601306692</v>
      </c>
    </row>
    <row r="13" spans="1:82" x14ac:dyDescent="0.3">
      <c r="A13" t="s">
        <v>7</v>
      </c>
      <c r="B13" s="18">
        <v>6.5367324999999999E-4</v>
      </c>
      <c r="C13" s="18">
        <v>-0.24622057</v>
      </c>
      <c r="D13" s="18">
        <v>0.44684812000000002</v>
      </c>
      <c r="E13" s="18">
        <v>1.8287366000000001E-3</v>
      </c>
      <c r="F13" s="18">
        <v>-3.5128829E-3</v>
      </c>
      <c r="H13" s="32">
        <v>0</v>
      </c>
      <c r="I13" s="32">
        <v>0</v>
      </c>
      <c r="J13" s="32">
        <v>0.58779999999999999</v>
      </c>
      <c r="K13" s="32">
        <v>3.0000000000000001E-3</v>
      </c>
      <c r="L13" s="32">
        <v>-7.6E-3</v>
      </c>
      <c r="N13" s="15" t="s">
        <v>18</v>
      </c>
      <c r="O13" s="15" t="s">
        <v>2</v>
      </c>
      <c r="P13" s="15" t="s">
        <v>3</v>
      </c>
      <c r="Q13" s="15" t="s">
        <v>4</v>
      </c>
      <c r="U13" t="s">
        <v>47</v>
      </c>
      <c r="V13">
        <v>1</v>
      </c>
      <c r="W13">
        <v>2</v>
      </c>
      <c r="X13">
        <v>3</v>
      </c>
      <c r="AB13" t="s">
        <v>11</v>
      </c>
      <c r="AC13">
        <v>1</v>
      </c>
      <c r="AD13">
        <v>2</v>
      </c>
      <c r="AE13">
        <v>3</v>
      </c>
      <c r="AF13">
        <v>4</v>
      </c>
      <c r="AG13">
        <v>5</v>
      </c>
      <c r="AH13">
        <v>6</v>
      </c>
      <c r="AI13">
        <v>7</v>
      </c>
      <c r="AJ13">
        <v>8</v>
      </c>
      <c r="AK13">
        <v>9</v>
      </c>
      <c r="AL13">
        <v>10</v>
      </c>
      <c r="AN13" s="30" t="s">
        <v>42</v>
      </c>
      <c r="AO13" s="30"/>
      <c r="AP13" s="30"/>
      <c r="AQ13" s="30"/>
      <c r="AR13" s="30"/>
      <c r="AS13" s="30"/>
      <c r="AT13" s="30"/>
      <c r="AU13" s="30"/>
      <c r="AV13" s="30"/>
      <c r="AW13" s="30"/>
      <c r="AY13" s="26" t="s">
        <v>33</v>
      </c>
      <c r="AZ13" s="26" t="s">
        <v>51</v>
      </c>
      <c r="BA13" s="11" t="s">
        <v>49</v>
      </c>
      <c r="BB13" s="8" t="s">
        <v>53</v>
      </c>
      <c r="BC13" s="8" t="s">
        <v>58</v>
      </c>
      <c r="BD13" s="8" t="s">
        <v>59</v>
      </c>
      <c r="BE13" s="33" t="s">
        <v>60</v>
      </c>
      <c r="BF13" s="8" t="s">
        <v>61</v>
      </c>
      <c r="BH13" t="s">
        <v>30</v>
      </c>
      <c r="BI13">
        <v>1</v>
      </c>
      <c r="BJ13">
        <v>2</v>
      </c>
      <c r="BK13">
        <v>3</v>
      </c>
      <c r="BL13">
        <v>4</v>
      </c>
      <c r="BM13">
        <v>5</v>
      </c>
      <c r="BN13">
        <v>6</v>
      </c>
      <c r="BO13">
        <v>7</v>
      </c>
      <c r="BP13">
        <v>8</v>
      </c>
      <c r="BQ13">
        <v>9</v>
      </c>
      <c r="BR13">
        <v>10</v>
      </c>
      <c r="BT13" t="s">
        <v>39</v>
      </c>
      <c r="BU13">
        <v>1</v>
      </c>
      <c r="BV13">
        <v>2</v>
      </c>
      <c r="BW13">
        <v>3</v>
      </c>
      <c r="BX13">
        <v>4</v>
      </c>
      <c r="BY13">
        <v>5</v>
      </c>
      <c r="BZ13">
        <v>6</v>
      </c>
      <c r="CA13">
        <v>7</v>
      </c>
      <c r="CB13">
        <v>8</v>
      </c>
      <c r="CC13">
        <v>9</v>
      </c>
      <c r="CD13">
        <v>10</v>
      </c>
    </row>
    <row r="14" spans="1:82" x14ac:dyDescent="0.3">
      <c r="A14" t="s">
        <v>8</v>
      </c>
      <c r="B14" s="18">
        <v>3.0493135E-5</v>
      </c>
      <c r="C14" s="18">
        <v>-7.7991266E-5</v>
      </c>
      <c r="D14" s="18">
        <v>1.8287366000000001E-3</v>
      </c>
      <c r="E14" s="18">
        <v>1.1804626000000001E-4</v>
      </c>
      <c r="F14" s="18">
        <v>-9.0151369999999997E-5</v>
      </c>
      <c r="H14" s="32">
        <v>0</v>
      </c>
      <c r="I14" s="32">
        <v>0</v>
      </c>
      <c r="J14" s="32">
        <v>0</v>
      </c>
      <c r="K14" s="32">
        <v>1.04E-2</v>
      </c>
      <c r="L14" s="32">
        <v>-7.1000000000000004E-3</v>
      </c>
      <c r="N14" s="15">
        <v>1</v>
      </c>
      <c r="O14" s="16">
        <v>0.86668705791902001</v>
      </c>
      <c r="P14" s="16">
        <v>-0.3084783296561</v>
      </c>
      <c r="Q14" s="16">
        <v>-0.14382227042660001</v>
      </c>
      <c r="U14">
        <v>1</v>
      </c>
      <c r="V14" s="21">
        <f t="array" ref="V14:X23">MMULT(O14:Q23,H6:J8)</f>
        <v>2.782065455920054E-2</v>
      </c>
      <c r="W14" s="21">
        <v>1.1194478980435883E-3</v>
      </c>
      <c r="X14" s="21">
        <v>-2.1164551447303021E-3</v>
      </c>
      <c r="Z14" s="6"/>
      <c r="AB14">
        <v>1</v>
      </c>
      <c r="AC14" s="22">
        <v>4.5888492999999998E-4</v>
      </c>
      <c r="AD14" s="22">
        <v>-1.5623403000000001E-4</v>
      </c>
      <c r="AE14" s="22">
        <v>-1.8581644999999999E-4</v>
      </c>
      <c r="AF14" s="22">
        <v>4.2513399000000003E-5</v>
      </c>
      <c r="AG14" s="23">
        <v>-7.0704049999999996E-6</v>
      </c>
      <c r="AH14" s="22">
        <v>-2.1229830999999999E-4</v>
      </c>
      <c r="AI14" s="22">
        <v>2.3059999999999999E-4</v>
      </c>
      <c r="AJ14" s="22">
        <v>8.4701889E-5</v>
      </c>
      <c r="AK14" s="22">
        <v>1.9036779E-4</v>
      </c>
      <c r="AL14" s="22">
        <v>2.8798437E-5</v>
      </c>
      <c r="AN14" s="30">
        <v>2.1399999999999999E-2</v>
      </c>
      <c r="AO14" s="30">
        <v>-7.3000000000000001E-3</v>
      </c>
      <c r="AP14" s="30">
        <v>-8.6999999999999994E-3</v>
      </c>
      <c r="AQ14" s="30">
        <v>2E-3</v>
      </c>
      <c r="AR14" s="30">
        <v>-2.9999999999999997E-4</v>
      </c>
      <c r="AS14" s="30">
        <v>-9.9000000000000008E-3</v>
      </c>
      <c r="AT14" s="30">
        <v>1.0800000000000001E-2</v>
      </c>
      <c r="AU14" s="30">
        <v>4.0000000000000001E-3</v>
      </c>
      <c r="AV14" s="30">
        <v>8.8999999999999999E-3</v>
      </c>
      <c r="AW14" s="30">
        <v>1.2999999999999999E-3</v>
      </c>
      <c r="AY14" s="27">
        <f t="array" ref="AY14:AY23">MMULT(MINVERSE(MMULT(V14:X23,TRANSPOSE(V14:X23))+MMULT(AN14:AW23,TRANSPOSE(AN14:AW23))),B36:B45)</f>
        <v>17.687318463403926</v>
      </c>
      <c r="AZ14" s="27">
        <f t="array" ref="AZ14:AZ23">MMULT(MINVERSE(MMULT(V14:X23,TRANSPOSE(V14:X23))+MMULT(AN14:AW23,TRANSPOSE(AN14:AW23))),MMULT(V14:X23,BA14:BA16))</f>
        <v>5.0178531864164433E-2</v>
      </c>
      <c r="BA14" s="12">
        <f t="array" ref="BA14">SQRT(MMULT(MMULT(TRANSPOSE(F19:F28),BU14:CD23),F19:F28))</f>
        <v>3.4240644664683073E-2</v>
      </c>
      <c r="BB14" s="3" cm="1">
        <f t="array" ref="BB14">SUMPRODUCT(E36:E45,F19:F28)-1/2*MMULT(TRANSPOSE(B36:B45),AY14:AY23)-MMULT(TRANSPOSE(B36:B45),AZ14:AZ23)</f>
        <v>-3.2276092499271418</v>
      </c>
      <c r="BC14" s="13" cm="1">
        <f t="array" ref="BC14">(EXP(-1/2*MMULT(TRANSPOSE($B$36:$B$45),$AY$14:$AY$23))*1/($B$31*$E$46)+$E$47/$E$46*EXP($BB$14)-1)*AY14</f>
        <v>6.444035692918032E-2</v>
      </c>
      <c r="BD14" s="13">
        <f>EXP($BB$14)*$E$47/$E$46*AZ14</f>
        <v>5.933548121905694E-4</v>
      </c>
      <c r="BE14" s="2">
        <f t="shared" ref="BE14:BE23" si="13">BD14+BC14</f>
        <v>6.5033711741370889E-2</v>
      </c>
      <c r="BF14" s="2">
        <f t="shared" ref="BF14:BF23" si="14">(BE14-B19)^2</f>
        <v>4.2293836628597217E-3</v>
      </c>
      <c r="BH14">
        <v>1</v>
      </c>
      <c r="BI14">
        <f t="array" ref="BI14:BR23">MMULT(MMULT(O14:Q23,B6:D8),TRANSPOSE(O14:Q23))</f>
        <v>6.673056583008602E-4</v>
      </c>
      <c r="BJ14">
        <v>1.0186482399387165E-3</v>
      </c>
      <c r="BK14">
        <v>7.3174405425399842E-4</v>
      </c>
      <c r="BL14">
        <v>8.2827817141812828E-4</v>
      </c>
      <c r="BM14" s="6">
        <v>8.5223500119930879E-4</v>
      </c>
      <c r="BN14">
        <v>7.8330085316632764E-4</v>
      </c>
      <c r="BO14">
        <v>7.7278583816905424E-4</v>
      </c>
      <c r="BP14">
        <v>3.4646471476336297E-4</v>
      </c>
      <c r="BQ14">
        <v>4.6049780694236599E-4</v>
      </c>
      <c r="BR14">
        <v>8.0400329063344718E-4</v>
      </c>
      <c r="BT14">
        <v>1</v>
      </c>
      <c r="BU14">
        <f t="shared" ref="BU14:BU23" si="15">BI14+AC14</f>
        <v>1.1261905883008603E-3</v>
      </c>
      <c r="BV14">
        <f t="shared" ref="BV14:BV23" si="16">BJ14+AD14</f>
        <v>8.6241420993871652E-4</v>
      </c>
      <c r="BW14">
        <f t="shared" ref="BW14:BW23" si="17">BK14+AE14</f>
        <v>5.4592760425399849E-4</v>
      </c>
      <c r="BX14">
        <f t="shared" ref="BX14:BX23" si="18">BL14+AF14</f>
        <v>8.707915704181283E-4</v>
      </c>
      <c r="BY14">
        <f t="shared" ref="BY14:BY23" si="19">BM14+AG14</f>
        <v>8.4516459619930881E-4</v>
      </c>
      <c r="BZ14">
        <f t="shared" ref="BZ14:BZ23" si="20">BN14+AH14</f>
        <v>5.710025431663276E-4</v>
      </c>
      <c r="CA14">
        <f t="shared" ref="CA14:CA23" si="21">BO14+AI14</f>
        <v>1.0033858381690542E-3</v>
      </c>
      <c r="CB14">
        <f t="shared" ref="CB14:CB23" si="22">BP14+AJ14</f>
        <v>4.3116660376336295E-4</v>
      </c>
      <c r="CC14">
        <f t="shared" ref="CC14:CC23" si="23">BQ14+AK14</f>
        <v>6.5086559694236602E-4</v>
      </c>
      <c r="CD14">
        <f t="shared" ref="CD14:CD23" si="24">BR14+AL14</f>
        <v>8.3280172763344719E-4</v>
      </c>
    </row>
    <row r="15" spans="1:82" x14ac:dyDescent="0.3">
      <c r="A15" t="s">
        <v>9</v>
      </c>
      <c r="B15" s="18">
        <v>1.7133443999999999E-4</v>
      </c>
      <c r="C15" s="18">
        <v>-1.5250082000000001E-3</v>
      </c>
      <c r="D15" s="18">
        <v>-3.5128829E-3</v>
      </c>
      <c r="E15" s="18">
        <v>-9.0151369999999997E-5</v>
      </c>
      <c r="F15" s="18">
        <v>2.2741839E-4</v>
      </c>
      <c r="H15" s="32">
        <v>0</v>
      </c>
      <c r="I15" s="32">
        <v>0</v>
      </c>
      <c r="J15" s="32">
        <v>0</v>
      </c>
      <c r="K15" s="32">
        <v>0</v>
      </c>
      <c r="L15" s="32">
        <v>9.1000000000000004E-3</v>
      </c>
      <c r="N15" s="15">
        <v>2</v>
      </c>
      <c r="O15" s="16">
        <v>1.3238317764895</v>
      </c>
      <c r="P15" s="16">
        <v>1.6088171671269001E-2</v>
      </c>
      <c r="Q15" s="16">
        <v>0.16539891530007</v>
      </c>
      <c r="U15">
        <v>2</v>
      </c>
      <c r="V15" s="21">
        <v>4.2495000025312944E-2</v>
      </c>
      <c r="W15" s="21">
        <v>1.5548586327444339E-2</v>
      </c>
      <c r="X15" s="21">
        <v>5.1320638570339465E-3</v>
      </c>
      <c r="AB15">
        <v>2</v>
      </c>
      <c r="AC15" s="22">
        <v>-1.5623403000000001E-4</v>
      </c>
      <c r="AD15" s="22">
        <v>8.3479610999999995E-4</v>
      </c>
      <c r="AE15" s="22">
        <v>2.4964133999999999E-4</v>
      </c>
      <c r="AF15" s="22">
        <v>4.0238938000000003E-5</v>
      </c>
      <c r="AG15" s="22">
        <v>1.1168361E-4</v>
      </c>
      <c r="AH15" s="22">
        <v>1.0481977E-4</v>
      </c>
      <c r="AI15" s="22">
        <v>-1.6638899000000001E-4</v>
      </c>
      <c r="AJ15" s="22">
        <v>-1.6050936E-4</v>
      </c>
      <c r="AK15" s="22">
        <v>-2.7974089999999998E-4</v>
      </c>
      <c r="AL15" s="22">
        <v>-1.1290512E-4</v>
      </c>
      <c r="AN15" s="30">
        <v>0</v>
      </c>
      <c r="AO15" s="30">
        <v>2.8000000000000001E-2</v>
      </c>
      <c r="AP15" s="30">
        <v>6.7000000000000002E-3</v>
      </c>
      <c r="AQ15" s="30">
        <v>2E-3</v>
      </c>
      <c r="AR15" s="30">
        <v>3.8999999999999998E-3</v>
      </c>
      <c r="AS15" s="30">
        <v>1.1999999999999999E-3</v>
      </c>
      <c r="AT15" s="30">
        <v>-3.0999999999999999E-3</v>
      </c>
      <c r="AU15" s="30">
        <v>-4.7000000000000002E-3</v>
      </c>
      <c r="AV15" s="30">
        <v>-7.7000000000000002E-3</v>
      </c>
      <c r="AW15" s="30">
        <v>-3.7000000000000002E-3</v>
      </c>
      <c r="AY15" s="27">
        <v>64.063022983861842</v>
      </c>
      <c r="AZ15" s="27">
        <v>4.4801296431824844E-2</v>
      </c>
      <c r="BA15" s="4">
        <v>0</v>
      </c>
      <c r="BC15" s="13" cm="1">
        <f t="array" ref="BC15">(EXP(-1/2*MMULT(TRANSPOSE($B$36:$B$45),$AY$14:$AY$23))*1/($B$31*$E$46)+$E$47/$E$46*EXP($BB$14)-1)*AY15</f>
        <v>0.23340135338117607</v>
      </c>
      <c r="BD15" s="13">
        <f t="shared" ref="BD15:BD23" si="25">EXP($BB$14)*$E$47/$E$46*AZ15</f>
        <v>5.297696812286382E-4</v>
      </c>
      <c r="BE15" s="2">
        <f t="shared" si="13"/>
        <v>0.23393112306240471</v>
      </c>
      <c r="BF15" s="2">
        <f t="shared" si="14"/>
        <v>8.1672635226119977E-2</v>
      </c>
      <c r="BH15">
        <v>2</v>
      </c>
      <c r="BI15">
        <v>1.0186482399387169E-3</v>
      </c>
      <c r="BJ15">
        <v>1.8480465925829611E-3</v>
      </c>
      <c r="BK15">
        <v>1.4945100633301806E-3</v>
      </c>
      <c r="BL15">
        <v>1.3911422282623291E-3</v>
      </c>
      <c r="BM15">
        <v>1.496882089794514E-3</v>
      </c>
      <c r="BN15">
        <v>1.3379754325164878E-3</v>
      </c>
      <c r="BO15">
        <v>1.1789204458250706E-3</v>
      </c>
      <c r="BP15">
        <v>2.5314507941815503E-4</v>
      </c>
      <c r="BQ15">
        <v>7.7978708627904369E-4</v>
      </c>
      <c r="BR15">
        <v>1.4813914152552793E-3</v>
      </c>
      <c r="BT15">
        <v>2</v>
      </c>
      <c r="BU15">
        <f t="shared" si="15"/>
        <v>8.6241420993871695E-4</v>
      </c>
      <c r="BV15">
        <f t="shared" si="16"/>
        <v>2.6828427025829609E-3</v>
      </c>
      <c r="BW15">
        <f t="shared" si="17"/>
        <v>1.7441514033301807E-3</v>
      </c>
      <c r="BX15">
        <f t="shared" si="18"/>
        <v>1.4313811662623292E-3</v>
      </c>
      <c r="BY15">
        <f t="shared" si="19"/>
        <v>1.608565699794514E-3</v>
      </c>
      <c r="BZ15">
        <f t="shared" si="20"/>
        <v>1.4427952025164879E-3</v>
      </c>
      <c r="CA15">
        <f t="shared" si="21"/>
        <v>1.0125314558250705E-3</v>
      </c>
      <c r="CB15">
        <f t="shared" si="22"/>
        <v>9.2635719418155023E-5</v>
      </c>
      <c r="CC15">
        <f t="shared" si="23"/>
        <v>5.0004618627904371E-4</v>
      </c>
      <c r="CD15">
        <f t="shared" si="24"/>
        <v>1.3684862952552793E-3</v>
      </c>
    </row>
    <row r="16" spans="1:82" x14ac:dyDescent="0.3">
      <c r="N16" s="15">
        <v>3</v>
      </c>
      <c r="O16" s="16">
        <v>1.0056611440240999</v>
      </c>
      <c r="P16" s="16">
        <v>-4.4946923322447999E-2</v>
      </c>
      <c r="Q16" s="16">
        <v>1.0096541378202</v>
      </c>
      <c r="U16">
        <v>3</v>
      </c>
      <c r="V16" s="21">
        <v>3.2281722723173603E-2</v>
      </c>
      <c r="W16" s="21">
        <v>1.0188044419517215E-2</v>
      </c>
      <c r="X16" s="21">
        <v>2.5217698799286897E-2</v>
      </c>
      <c r="AB16">
        <v>3</v>
      </c>
      <c r="AC16" s="22">
        <v>-1.8581644999999999E-4</v>
      </c>
      <c r="AD16" s="22">
        <v>2.4964133999999999E-4</v>
      </c>
      <c r="AE16" s="22">
        <v>1.3308831E-3</v>
      </c>
      <c r="AF16" s="22">
        <v>-3.0658958999999999E-4</v>
      </c>
      <c r="AG16" s="22">
        <v>-5.7536042999999997E-5</v>
      </c>
      <c r="AH16" s="22">
        <v>-1.1297817E-4</v>
      </c>
      <c r="AI16" s="22">
        <v>-1.6632501999999999E-4</v>
      </c>
      <c r="AJ16" s="22">
        <v>-1.1286569000000001E-4</v>
      </c>
      <c r="AK16" s="22">
        <v>1.1602101999999999E-4</v>
      </c>
      <c r="AL16" s="22">
        <v>-2.2500916000000001E-4</v>
      </c>
      <c r="AN16" s="30">
        <v>0</v>
      </c>
      <c r="AO16" s="30">
        <v>0</v>
      </c>
      <c r="AP16" s="30">
        <v>3.4799999999999998E-2</v>
      </c>
      <c r="AQ16" s="30">
        <v>-8.6999999999999994E-3</v>
      </c>
      <c r="AR16" s="30">
        <v>-2.5000000000000001E-3</v>
      </c>
      <c r="AS16" s="30">
        <v>-5.8999999999999999E-3</v>
      </c>
      <c r="AT16" s="30">
        <v>-1.5E-3</v>
      </c>
      <c r="AU16" s="30">
        <v>-1.4E-3</v>
      </c>
      <c r="AV16" s="30">
        <v>7.0000000000000001E-3</v>
      </c>
      <c r="AW16" s="30">
        <v>-5.4000000000000003E-3</v>
      </c>
      <c r="AY16" s="27">
        <v>-24.139536397080914</v>
      </c>
      <c r="AZ16" s="27">
        <v>6.1044023963534089E-2</v>
      </c>
      <c r="BA16" s="4">
        <v>0</v>
      </c>
      <c r="BC16" s="13" cm="1">
        <f t="array" ref="BC16">(EXP(-1/2*MMULT(TRANSPOSE($B$36:$B$45),$AY$14:$AY$23))*1/($B$31*$E$46)+$E$47/$E$46*EXP($BB$14)-1)*AY16</f>
        <v>-8.7947777089634985E-2</v>
      </c>
      <c r="BD16" s="13">
        <f t="shared" si="25"/>
        <v>7.2183788621577548E-4</v>
      </c>
      <c r="BE16" s="2">
        <f t="shared" si="13"/>
        <v>-8.7225939203419214E-2</v>
      </c>
      <c r="BF16" s="2">
        <f t="shared" si="14"/>
        <v>7.6083644699185852E-3</v>
      </c>
      <c r="BH16">
        <v>3</v>
      </c>
      <c r="BI16">
        <v>7.3174405425399831E-4</v>
      </c>
      <c r="BJ16">
        <v>1.4945100633301804E-3</v>
      </c>
      <c r="BK16">
        <v>1.665036333486157E-3</v>
      </c>
      <c r="BL16">
        <v>9.0217458946322254E-4</v>
      </c>
      <c r="BM16">
        <v>1.2073915863849852E-3</v>
      </c>
      <c r="BN16">
        <v>8.0251530254695316E-4</v>
      </c>
      <c r="BO16">
        <v>6.6089583527268044E-4</v>
      </c>
      <c r="BP16">
        <v>1.8989194258637893E-4</v>
      </c>
      <c r="BQ16">
        <v>5.6089536932315111E-4</v>
      </c>
      <c r="BR16">
        <v>1.3089856630322477E-3</v>
      </c>
      <c r="BT16">
        <v>3</v>
      </c>
      <c r="BU16">
        <f t="shared" si="15"/>
        <v>5.4592760425399827E-4</v>
      </c>
      <c r="BV16">
        <f t="shared" si="16"/>
        <v>1.7441514033301804E-3</v>
      </c>
      <c r="BW16">
        <f t="shared" si="17"/>
        <v>2.9959194334861572E-3</v>
      </c>
      <c r="BX16">
        <f t="shared" si="18"/>
        <v>5.955849994632226E-4</v>
      </c>
      <c r="BY16">
        <f t="shared" si="19"/>
        <v>1.1498555433849852E-3</v>
      </c>
      <c r="BZ16">
        <f t="shared" si="20"/>
        <v>6.8953713254695317E-4</v>
      </c>
      <c r="CA16">
        <f t="shared" si="21"/>
        <v>4.9457081527268048E-4</v>
      </c>
      <c r="CB16">
        <f t="shared" si="22"/>
        <v>7.7026252586378927E-5</v>
      </c>
      <c r="CC16">
        <f t="shared" si="23"/>
        <v>6.7691638932315115E-4</v>
      </c>
      <c r="CD16">
        <f t="shared" si="24"/>
        <v>1.0839765030322478E-3</v>
      </c>
    </row>
    <row r="17" spans="1:82" x14ac:dyDescent="0.3">
      <c r="B17" t="s">
        <v>63</v>
      </c>
      <c r="F17" t="s">
        <v>62</v>
      </c>
      <c r="N17" s="15">
        <v>4</v>
      </c>
      <c r="O17" s="16">
        <v>1.0517152204732001</v>
      </c>
      <c r="P17" s="16">
        <v>-2.1971917730689999E-2</v>
      </c>
      <c r="Q17" s="16">
        <v>-0.31419059136504002</v>
      </c>
      <c r="U17">
        <v>4</v>
      </c>
      <c r="V17" s="21">
        <v>3.3760058577189722E-2</v>
      </c>
      <c r="W17" s="21">
        <v>1.1365551049842885E-2</v>
      </c>
      <c r="X17" s="21">
        <v>-6.5544810424198385E-3</v>
      </c>
      <c r="AB17">
        <v>4</v>
      </c>
      <c r="AC17" s="22">
        <v>4.2513399000000003E-5</v>
      </c>
      <c r="AD17" s="22">
        <v>4.0238938000000003E-5</v>
      </c>
      <c r="AE17" s="22">
        <v>-3.0658958999999999E-4</v>
      </c>
      <c r="AF17" s="22">
        <v>4.0178586000000002E-4</v>
      </c>
      <c r="AG17" s="22">
        <v>1.8813755E-5</v>
      </c>
      <c r="AH17" s="22">
        <v>5.4266416999999999E-5</v>
      </c>
      <c r="AI17" s="22">
        <v>-2.9042863000000002E-5</v>
      </c>
      <c r="AJ17" s="23">
        <v>4.1626964000000003E-7</v>
      </c>
      <c r="AK17" s="22">
        <v>-1.7789862E-4</v>
      </c>
      <c r="AL17" s="22">
        <v>1.5401351000000001E-5</v>
      </c>
      <c r="AN17" s="30">
        <v>0</v>
      </c>
      <c r="AO17" s="30">
        <v>0</v>
      </c>
      <c r="AP17" s="30">
        <v>0</v>
      </c>
      <c r="AQ17" s="30">
        <v>1.78E-2</v>
      </c>
      <c r="AR17" s="30">
        <v>-5.0000000000000001E-4</v>
      </c>
      <c r="AS17" s="30">
        <v>1.1000000000000001E-3</v>
      </c>
      <c r="AT17" s="30">
        <v>-3.2000000000000002E-3</v>
      </c>
      <c r="AU17" s="30">
        <v>-5.9999999999999995E-4</v>
      </c>
      <c r="AV17" s="30">
        <v>-6.7000000000000002E-3</v>
      </c>
      <c r="AW17" s="30">
        <v>-1.5E-3</v>
      </c>
      <c r="AY17" s="27">
        <v>-38.808517093782413</v>
      </c>
      <c r="AZ17" s="27">
        <v>0.11269536909618144</v>
      </c>
      <c r="BC17" s="13" cm="1">
        <f t="array" ref="BC17">(EXP(-1/2*MMULT(TRANSPOSE($B$36:$B$45),$AY$14:$AY$23))*1/($B$31*$E$46)+$E$47/$E$46*EXP($BB$14)-1)*AY17</f>
        <v>-0.14139139850904503</v>
      </c>
      <c r="BD17" s="13">
        <f t="shared" si="25"/>
        <v>1.3326085295964274E-3</v>
      </c>
      <c r="BE17" s="2">
        <f t="shared" si="13"/>
        <v>-0.14005878997944859</v>
      </c>
      <c r="BF17" s="2">
        <f t="shared" si="14"/>
        <v>4.2919096894031776E-2</v>
      </c>
      <c r="BH17">
        <v>4</v>
      </c>
      <c r="BI17">
        <v>8.2827817141812839E-4</v>
      </c>
      <c r="BJ17">
        <v>1.3911422282623293E-3</v>
      </c>
      <c r="BK17">
        <v>9.0217458946322275E-4</v>
      </c>
      <c r="BL17">
        <v>1.1591316790963734E-3</v>
      </c>
      <c r="BM17">
        <v>1.1333551293667419E-3</v>
      </c>
      <c r="BN17">
        <v>1.1416367395825763E-3</v>
      </c>
      <c r="BO17">
        <v>1.0423797408581402E-3</v>
      </c>
      <c r="BP17" s="6">
        <v>2.3646004455456807E-4</v>
      </c>
      <c r="BQ17">
        <v>6.241829470418341E-4</v>
      </c>
      <c r="BR17">
        <v>1.0628154494297811E-3</v>
      </c>
      <c r="BT17">
        <v>4</v>
      </c>
      <c r="BU17">
        <f t="shared" si="15"/>
        <v>8.7079157041812841E-4</v>
      </c>
      <c r="BV17">
        <f t="shared" si="16"/>
        <v>1.4313811662623294E-3</v>
      </c>
      <c r="BW17">
        <f t="shared" si="17"/>
        <v>5.9558499946322282E-4</v>
      </c>
      <c r="BX17">
        <f t="shared" si="18"/>
        <v>1.5609175390963734E-3</v>
      </c>
      <c r="BY17">
        <f t="shared" si="19"/>
        <v>1.1521688843667418E-3</v>
      </c>
      <c r="BZ17">
        <f t="shared" si="20"/>
        <v>1.1959031565825762E-3</v>
      </c>
      <c r="CA17">
        <f t="shared" si="21"/>
        <v>1.0133368778581402E-3</v>
      </c>
      <c r="CB17">
        <f t="shared" si="22"/>
        <v>2.3687631419456805E-4</v>
      </c>
      <c r="CC17">
        <f t="shared" si="23"/>
        <v>4.4628432704183407E-4</v>
      </c>
      <c r="CD17">
        <f t="shared" si="24"/>
        <v>1.0782168004297812E-3</v>
      </c>
    </row>
    <row r="18" spans="1:82" x14ac:dyDescent="0.3">
      <c r="A18" t="s">
        <v>26</v>
      </c>
      <c r="B18" t="s">
        <v>27</v>
      </c>
      <c r="C18" t="s">
        <v>21</v>
      </c>
      <c r="F18" t="s">
        <v>28</v>
      </c>
      <c r="N18" s="15">
        <v>5</v>
      </c>
      <c r="O18" s="16">
        <v>1.1103728458225</v>
      </c>
      <c r="P18" s="16">
        <v>-8.6555158687057002E-2</v>
      </c>
      <c r="Q18" s="16">
        <v>0.11021923831347</v>
      </c>
      <c r="U18">
        <v>5</v>
      </c>
      <c r="V18" s="21">
        <v>3.5642968350902242E-2</v>
      </c>
      <c r="W18" s="21">
        <v>1.020008393566408E-2</v>
      </c>
      <c r="X18" s="21">
        <v>3.8003965664002324E-3</v>
      </c>
      <c r="AB18">
        <v>5</v>
      </c>
      <c r="AC18" s="22">
        <v>-7.0704049999999996E-6</v>
      </c>
      <c r="AD18" s="22">
        <v>1.1168361E-4</v>
      </c>
      <c r="AE18" s="22">
        <v>-5.7536042999999997E-5</v>
      </c>
      <c r="AF18" s="22">
        <v>1.8813755E-5</v>
      </c>
      <c r="AG18" s="22">
        <v>3.4123536999999999E-4</v>
      </c>
      <c r="AH18" s="22">
        <v>1.0418735E-5</v>
      </c>
      <c r="AI18" s="22">
        <v>-2.8017075000000001E-5</v>
      </c>
      <c r="AJ18" s="22">
        <v>-7.5382703999999997E-5</v>
      </c>
      <c r="AK18" s="22">
        <v>-3.3339710999999999E-5</v>
      </c>
      <c r="AL18" s="23">
        <v>-9.7551600999999999E-6</v>
      </c>
      <c r="AN18" s="30">
        <v>0</v>
      </c>
      <c r="AO18" s="30">
        <v>0</v>
      </c>
      <c r="AP18" s="30">
        <v>0</v>
      </c>
      <c r="AQ18" s="30">
        <v>0</v>
      </c>
      <c r="AR18" s="30">
        <v>1.7899999999999999E-2</v>
      </c>
      <c r="AS18" s="30">
        <v>-5.9999999999999995E-4</v>
      </c>
      <c r="AT18" s="30">
        <v>-1E-3</v>
      </c>
      <c r="AU18" s="30">
        <v>-3.3E-3</v>
      </c>
      <c r="AV18" s="30">
        <v>8.0000000000000004E-4</v>
      </c>
      <c r="AW18" s="30">
        <v>-5.0000000000000001E-4</v>
      </c>
      <c r="AY18" s="27">
        <v>-44.507449113299309</v>
      </c>
      <c r="AZ18" s="27">
        <v>0.13533208275496822</v>
      </c>
      <c r="BC18" s="13" cm="1">
        <f t="array" ref="BC18">(EXP(-1/2*MMULT(TRANSPOSE($B$36:$B$45),$AY$14:$AY$23))*1/($B$31*$E$46)+$E$47/$E$46*EXP($BB$14)-1)*AY18</f>
        <v>-0.1621543657283353</v>
      </c>
      <c r="BD18" s="13">
        <f t="shared" si="25"/>
        <v>1.6002848143068108E-3</v>
      </c>
      <c r="BE18" s="2">
        <f t="shared" si="13"/>
        <v>-0.16055408091402848</v>
      </c>
      <c r="BF18" s="2">
        <f t="shared" si="14"/>
        <v>3.9863765762117379E-2</v>
      </c>
      <c r="BH18">
        <v>5</v>
      </c>
      <c r="BI18">
        <v>8.52235001199309E-4</v>
      </c>
      <c r="BJ18">
        <v>1.496882089794514E-3</v>
      </c>
      <c r="BK18">
        <v>1.2073915863849852E-3</v>
      </c>
      <c r="BL18">
        <v>1.1333551293667419E-3</v>
      </c>
      <c r="BM18">
        <v>1.2205251862419616E-3</v>
      </c>
      <c r="BN18">
        <v>1.0824458704737847E-3</v>
      </c>
      <c r="BO18">
        <v>9.7635327909148658E-4</v>
      </c>
      <c r="BP18">
        <v>2.6711651815521456E-4</v>
      </c>
      <c r="BQ18">
        <v>6.3714124154705973E-4</v>
      </c>
      <c r="BR18" s="6">
        <v>1.2021255677893165E-3</v>
      </c>
      <c r="BT18">
        <v>5</v>
      </c>
      <c r="BU18">
        <f t="shared" si="15"/>
        <v>8.4516459619930903E-4</v>
      </c>
      <c r="BV18">
        <f t="shared" si="16"/>
        <v>1.608565699794514E-3</v>
      </c>
      <c r="BW18">
        <f t="shared" si="17"/>
        <v>1.1498555433849852E-3</v>
      </c>
      <c r="BX18">
        <f t="shared" si="18"/>
        <v>1.1521688843667418E-3</v>
      </c>
      <c r="BY18">
        <f t="shared" si="19"/>
        <v>1.5617605562419615E-3</v>
      </c>
      <c r="BZ18">
        <f t="shared" si="20"/>
        <v>1.0928646054737846E-3</v>
      </c>
      <c r="CA18">
        <f t="shared" si="21"/>
        <v>9.4833620409148659E-4</v>
      </c>
      <c r="CB18">
        <f t="shared" si="22"/>
        <v>1.9173381415521457E-4</v>
      </c>
      <c r="CC18">
        <f t="shared" si="23"/>
        <v>6.0380153054705968E-4</v>
      </c>
      <c r="CD18">
        <f t="shared" si="24"/>
        <v>1.1923704076893164E-3</v>
      </c>
    </row>
    <row r="19" spans="1:82" x14ac:dyDescent="0.3">
      <c r="A19">
        <v>1</v>
      </c>
      <c r="B19" s="19">
        <v>0</v>
      </c>
      <c r="C19" s="14">
        <v>63014</v>
      </c>
      <c r="F19" s="20">
        <v>1.9221753000000001E-2</v>
      </c>
      <c r="N19" s="15">
        <v>6</v>
      </c>
      <c r="O19" s="16">
        <v>0.98321737120427999</v>
      </c>
      <c r="P19" s="16">
        <v>8.6928515963824005E-2</v>
      </c>
      <c r="Q19" s="16">
        <v>-0.40956056330561003</v>
      </c>
      <c r="U19">
        <v>6</v>
      </c>
      <c r="V19" s="21">
        <v>3.1561277615657385E-2</v>
      </c>
      <c r="W19" s="21">
        <v>1.3677447885101394E-2</v>
      </c>
      <c r="X19" s="21">
        <v>-9.101029213985673E-3</v>
      </c>
      <c r="AB19">
        <v>6</v>
      </c>
      <c r="AC19" s="22">
        <v>-2.1229830999999999E-4</v>
      </c>
      <c r="AD19" s="22">
        <v>1.0481977E-4</v>
      </c>
      <c r="AE19" s="22">
        <v>-1.1297817E-4</v>
      </c>
      <c r="AF19" s="22">
        <v>5.4266416999999999E-5</v>
      </c>
      <c r="AG19" s="22">
        <v>1.0418735E-5</v>
      </c>
      <c r="AH19" s="22">
        <v>8.1308227000000002E-4</v>
      </c>
      <c r="AI19" s="22">
        <v>-1.6580691999999999E-4</v>
      </c>
      <c r="AJ19" s="22">
        <v>-1.1008889E-4</v>
      </c>
      <c r="AK19" s="22">
        <v>-2.8526931E-4</v>
      </c>
      <c r="AL19" s="22">
        <v>-8.3553037000000006E-5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2.5999999999999999E-2</v>
      </c>
      <c r="AT19" s="30">
        <v>-2.3999999999999998E-3</v>
      </c>
      <c r="AU19" s="30">
        <v>-2.8999999999999998E-3</v>
      </c>
      <c r="AV19" s="30">
        <v>-5.3E-3</v>
      </c>
      <c r="AW19" s="30">
        <v>-3.7000000000000002E-3</v>
      </c>
      <c r="AY19" s="27">
        <v>-12.428567349133409</v>
      </c>
      <c r="AZ19" s="27">
        <v>6.1084459979249939E-2</v>
      </c>
      <c r="BC19" s="13" cm="1">
        <f t="array" ref="BC19">(EXP(-1/2*MMULT(TRANSPOSE($B$36:$B$45),$AY$14:$AY$23))*1/($B$31*$E$46)+$E$47/$E$46*EXP($BB$14)-1)*AY19</f>
        <v>-4.5281104524330477E-2</v>
      </c>
      <c r="BD19" s="13">
        <f t="shared" si="25"/>
        <v>7.2231603700296393E-4</v>
      </c>
      <c r="BE19" s="2">
        <f t="shared" si="13"/>
        <v>-4.4558788487327514E-2</v>
      </c>
      <c r="BF19" s="2">
        <f t="shared" si="14"/>
        <v>5.3518624437700517E-3</v>
      </c>
      <c r="BH19">
        <v>6</v>
      </c>
      <c r="BI19">
        <v>7.8330085316632764E-4</v>
      </c>
      <c r="BJ19">
        <v>1.3379754325164874E-3</v>
      </c>
      <c r="BK19">
        <v>8.0251530254695305E-4</v>
      </c>
      <c r="BL19">
        <v>1.1416367395825761E-3</v>
      </c>
      <c r="BM19">
        <v>1.0824458704737844E-3</v>
      </c>
      <c r="BN19">
        <v>1.1411198016081394E-3</v>
      </c>
      <c r="BO19">
        <v>1.0249071130752022E-3</v>
      </c>
      <c r="BP19">
        <v>1.6769192539838846E-4</v>
      </c>
      <c r="BQ19">
        <v>6.052434544885851E-4</v>
      </c>
      <c r="BR19">
        <v>1.0033641991155113E-3</v>
      </c>
      <c r="BT19">
        <v>6</v>
      </c>
      <c r="BU19">
        <f t="shared" si="15"/>
        <v>5.710025431663276E-4</v>
      </c>
      <c r="BV19">
        <f t="shared" si="16"/>
        <v>1.4427952025164875E-3</v>
      </c>
      <c r="BW19">
        <f t="shared" si="17"/>
        <v>6.8953713254695306E-4</v>
      </c>
      <c r="BX19">
        <f t="shared" si="18"/>
        <v>1.195903156582576E-3</v>
      </c>
      <c r="BY19">
        <f t="shared" si="19"/>
        <v>1.0928646054737844E-3</v>
      </c>
      <c r="BZ19">
        <f t="shared" si="20"/>
        <v>1.9542020716081395E-3</v>
      </c>
      <c r="CA19">
        <f t="shared" si="21"/>
        <v>8.5910019307520221E-4</v>
      </c>
      <c r="CB19">
        <f t="shared" si="22"/>
        <v>5.7603035398388455E-5</v>
      </c>
      <c r="CC19">
        <f t="shared" si="23"/>
        <v>3.199741444885851E-4</v>
      </c>
      <c r="CD19">
        <f t="shared" si="24"/>
        <v>9.1981116211551132E-4</v>
      </c>
    </row>
    <row r="20" spans="1:82" x14ac:dyDescent="0.3">
      <c r="A20">
        <v>2</v>
      </c>
      <c r="B20" s="19">
        <v>0.51971536900000004</v>
      </c>
      <c r="C20">
        <v>63014</v>
      </c>
      <c r="F20" s="20">
        <v>8.9388967E-2</v>
      </c>
      <c r="N20" s="15">
        <v>7</v>
      </c>
      <c r="O20" s="16">
        <v>0.97695205831168996</v>
      </c>
      <c r="P20" s="16">
        <v>-0.1938427175154</v>
      </c>
      <c r="Q20" s="16">
        <v>-0.49858878050929001</v>
      </c>
      <c r="U20">
        <v>7</v>
      </c>
      <c r="V20" s="21">
        <v>3.1360161071805247E-2</v>
      </c>
      <c r="W20" s="21">
        <v>5.6321202873159046E-3</v>
      </c>
      <c r="X20" s="21">
        <v>-1.073795698821472E-2</v>
      </c>
      <c r="AB20">
        <v>7</v>
      </c>
      <c r="AC20" s="22">
        <v>2.3059999999999999E-4</v>
      </c>
      <c r="AD20" s="22">
        <v>-1.6638899000000001E-4</v>
      </c>
      <c r="AE20" s="22">
        <v>-1.6632501999999999E-4</v>
      </c>
      <c r="AF20" s="22">
        <v>-2.9042863000000002E-5</v>
      </c>
      <c r="AG20" s="22">
        <v>-2.8017075000000001E-5</v>
      </c>
      <c r="AH20" s="22">
        <v>-1.6580691999999999E-4</v>
      </c>
      <c r="AI20" s="22">
        <v>3.6856726999999999E-4</v>
      </c>
      <c r="AJ20" s="23">
        <v>-5.7308774999999997E-6</v>
      </c>
      <c r="AK20" s="22">
        <v>1.6367226999999999E-4</v>
      </c>
      <c r="AL20" s="22">
        <v>6.8469337000000007E-5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1.4999999999999999E-2</v>
      </c>
      <c r="AU20" s="30">
        <v>-5.1000000000000004E-3</v>
      </c>
      <c r="AV20" s="30">
        <v>1.4E-3</v>
      </c>
      <c r="AW20" s="30">
        <v>1.2999999999999999E-3</v>
      </c>
      <c r="AY20" s="27">
        <v>64.72645936422758</v>
      </c>
      <c r="AZ20" s="27">
        <v>0.23940840515775785</v>
      </c>
      <c r="BC20" s="13" cm="1">
        <f t="array" ref="BC20">(EXP(-1/2*MMULT(TRANSPOSE($B$36:$B$45),$AY$14:$AY$23))*1/($B$31*$E$46)+$E$47/$E$46*EXP($BB$14)-1)*AY20</f>
        <v>0.23581845675606175</v>
      </c>
      <c r="BD20" s="13">
        <f t="shared" si="25"/>
        <v>2.8309742035452961E-3</v>
      </c>
      <c r="BE20" s="2">
        <f t="shared" si="13"/>
        <v>0.23864943095960706</v>
      </c>
      <c r="BF20" s="2">
        <f t="shared" si="14"/>
        <v>6.5222531981033293E-3</v>
      </c>
      <c r="BH20">
        <v>7</v>
      </c>
      <c r="BI20">
        <v>7.7278583816905424E-4</v>
      </c>
      <c r="BJ20">
        <v>1.1789204458250702E-3</v>
      </c>
      <c r="BK20">
        <v>6.6089583527268033E-4</v>
      </c>
      <c r="BL20">
        <v>1.0423797408581398E-3</v>
      </c>
      <c r="BM20">
        <v>9.7635327909148615E-4</v>
      </c>
      <c r="BN20">
        <v>1.024907113075202E-3</v>
      </c>
      <c r="BO20">
        <v>9.8641760620364356E-4</v>
      </c>
      <c r="BP20" s="6">
        <v>3.2051857035342258E-4</v>
      </c>
      <c r="BQ20">
        <v>5.5430960477305803E-4</v>
      </c>
      <c r="BR20">
        <v>8.8110786376693223E-4</v>
      </c>
      <c r="BT20">
        <v>7</v>
      </c>
      <c r="BU20">
        <f t="shared" si="15"/>
        <v>1.0033858381690542E-3</v>
      </c>
      <c r="BV20">
        <f t="shared" si="16"/>
        <v>1.0125314558250701E-3</v>
      </c>
      <c r="BW20">
        <f t="shared" si="17"/>
        <v>4.9457081527268037E-4</v>
      </c>
      <c r="BX20">
        <f t="shared" si="18"/>
        <v>1.0133368778581398E-3</v>
      </c>
      <c r="BY20">
        <f t="shared" si="19"/>
        <v>9.4833620409148615E-4</v>
      </c>
      <c r="BZ20">
        <f t="shared" si="20"/>
        <v>8.59100193075202E-4</v>
      </c>
      <c r="CA20">
        <f t="shared" si="21"/>
        <v>1.3549848762036435E-3</v>
      </c>
      <c r="CB20">
        <f t="shared" si="22"/>
        <v>3.147876928534226E-4</v>
      </c>
      <c r="CC20">
        <f t="shared" si="23"/>
        <v>7.1798187477305805E-4</v>
      </c>
      <c r="CD20">
        <f t="shared" si="24"/>
        <v>9.4957720076693222E-4</v>
      </c>
    </row>
    <row r="21" spans="1:82" x14ac:dyDescent="0.3">
      <c r="A21">
        <v>3</v>
      </c>
      <c r="B21" s="19">
        <v>0</v>
      </c>
      <c r="C21">
        <v>63014</v>
      </c>
      <c r="F21" s="20">
        <v>4.0318798000000003E-2</v>
      </c>
      <c r="N21" s="15">
        <v>8</v>
      </c>
      <c r="O21" s="16">
        <v>0.47299440701451001</v>
      </c>
      <c r="P21" s="16">
        <v>-0.76486044479085002</v>
      </c>
      <c r="Q21" s="16">
        <v>-0.14221921517948999</v>
      </c>
      <c r="U21">
        <v>8</v>
      </c>
      <c r="V21" s="21">
        <v>1.518312046516577E-2</v>
      </c>
      <c r="W21" s="21">
        <v>-1.6329900392094726E-2</v>
      </c>
      <c r="X21" s="21">
        <v>-1.610817397371171E-3</v>
      </c>
      <c r="AB21">
        <v>8</v>
      </c>
      <c r="AC21" s="22">
        <v>8.4701889E-5</v>
      </c>
      <c r="AD21" s="22">
        <v>-1.6050936E-4</v>
      </c>
      <c r="AE21" s="22">
        <v>-1.1286569000000001E-4</v>
      </c>
      <c r="AF21" s="22">
        <v>4.1626964000000003E-7</v>
      </c>
      <c r="AG21" s="22">
        <v>-7.5382703999999997E-5</v>
      </c>
      <c r="AH21" s="22">
        <v>-1.1008889E-4</v>
      </c>
      <c r="AI21" s="22">
        <v>-5.7308774999999997E-6</v>
      </c>
      <c r="AJ21" s="22">
        <v>8.9719384999999998E-4</v>
      </c>
      <c r="AK21" s="22">
        <v>1.4414492999999999E-4</v>
      </c>
      <c r="AL21" s="22">
        <v>-3.1366053000000003E-5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2.8500000000000001E-2</v>
      </c>
      <c r="AV21" s="30">
        <v>2.5999999999999999E-3</v>
      </c>
      <c r="AW21" s="30">
        <v>-2.3999999999999998E-3</v>
      </c>
      <c r="AY21" s="27">
        <v>0.59497304712080146</v>
      </c>
      <c r="AZ21" s="27">
        <v>0.2052557899660008</v>
      </c>
      <c r="BC21" s="13" cm="1">
        <f t="array" ref="BC21">(EXP(-1/2*MMULT(TRANSPOSE($B$36:$B$45),$AY$14:$AY$23))*1/($B$31*$E$46)+$E$47/$E$46*EXP($BB$14)-1)*AY21</f>
        <v>2.1676703339194516E-3</v>
      </c>
      <c r="BD21" s="13">
        <f t="shared" si="25"/>
        <v>2.4271238352686982E-3</v>
      </c>
      <c r="BE21" s="2">
        <f t="shared" si="13"/>
        <v>4.5947941691881497E-3</v>
      </c>
      <c r="BF21" s="2">
        <f t="shared" si="14"/>
        <v>2.1112133457205418E-5</v>
      </c>
      <c r="BH21">
        <v>8</v>
      </c>
      <c r="BI21">
        <v>3.4646471476336291E-4</v>
      </c>
      <c r="BJ21">
        <v>2.5314507941815492E-4</v>
      </c>
      <c r="BK21">
        <v>1.8989194258637888E-4</v>
      </c>
      <c r="BL21">
        <v>2.3646004455456796E-4</v>
      </c>
      <c r="BM21">
        <v>2.671165181552144E-4</v>
      </c>
      <c r="BN21">
        <v>1.6769192539838843E-4</v>
      </c>
      <c r="BO21">
        <v>3.2051857035342253E-4</v>
      </c>
      <c r="BP21">
        <v>5.1176599308617142E-4</v>
      </c>
      <c r="BQ21">
        <v>1.4791948456543478E-4</v>
      </c>
      <c r="BR21">
        <v>2.2230211151095811E-4</v>
      </c>
      <c r="BT21">
        <v>8</v>
      </c>
      <c r="BU21">
        <f t="shared" si="15"/>
        <v>4.311666037633629E-4</v>
      </c>
      <c r="BV21">
        <f t="shared" si="16"/>
        <v>9.2635719418154914E-5</v>
      </c>
      <c r="BW21">
        <f t="shared" si="17"/>
        <v>7.7026252586378873E-5</v>
      </c>
      <c r="BX21">
        <f t="shared" si="18"/>
        <v>2.3687631419456795E-4</v>
      </c>
      <c r="BY21">
        <f t="shared" si="19"/>
        <v>1.9173381415521441E-4</v>
      </c>
      <c r="BZ21">
        <f t="shared" si="20"/>
        <v>5.7603035398388428E-5</v>
      </c>
      <c r="CA21">
        <f t="shared" si="21"/>
        <v>3.1478769285342255E-4</v>
      </c>
      <c r="CB21">
        <f t="shared" si="22"/>
        <v>1.4089598430861714E-3</v>
      </c>
      <c r="CC21">
        <f t="shared" si="23"/>
        <v>2.920644145654348E-4</v>
      </c>
      <c r="CD21">
        <f t="shared" si="24"/>
        <v>1.9093605851095813E-4</v>
      </c>
    </row>
    <row r="22" spans="1:82" x14ac:dyDescent="0.3">
      <c r="A22">
        <v>4</v>
      </c>
      <c r="B22" s="19">
        <v>6.7110456999999998E-2</v>
      </c>
      <c r="C22">
        <v>63014</v>
      </c>
      <c r="F22" s="20">
        <v>0.43147363999999999</v>
      </c>
      <c r="N22" s="15">
        <v>9</v>
      </c>
      <c r="O22" s="16">
        <v>0.59210512399269999</v>
      </c>
      <c r="P22" s="16">
        <v>-4.7022150502562997E-2</v>
      </c>
      <c r="Q22" s="16">
        <v>-7.5113645210165003E-2</v>
      </c>
      <c r="U22">
        <v>9</v>
      </c>
      <c r="V22" s="21">
        <v>1.9006574480165666E-2</v>
      </c>
      <c r="W22" s="21">
        <v>5.4145693392439907E-3</v>
      </c>
      <c r="X22" s="21">
        <v>-1.1851930025459168E-3</v>
      </c>
      <c r="AB22">
        <v>9</v>
      </c>
      <c r="AC22" s="22">
        <v>1.9036779E-4</v>
      </c>
      <c r="AD22" s="22">
        <v>-2.7974089999999998E-4</v>
      </c>
      <c r="AE22" s="22">
        <v>1.1602101999999999E-4</v>
      </c>
      <c r="AF22" s="22">
        <v>-1.7789862E-4</v>
      </c>
      <c r="AG22" s="22">
        <v>-3.3339710999999999E-5</v>
      </c>
      <c r="AH22" s="22">
        <v>-2.8526931E-4</v>
      </c>
      <c r="AI22" s="22">
        <v>1.6367226999999999E-4</v>
      </c>
      <c r="AJ22" s="22">
        <v>1.4414492999999999E-4</v>
      </c>
      <c r="AK22" s="22">
        <v>9.4817095999999998E-4</v>
      </c>
      <c r="AL22" s="22">
        <v>3.9740960000000002E-5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2.5999999999999999E-2</v>
      </c>
      <c r="AW22" s="30">
        <v>5.0000000000000001E-4</v>
      </c>
      <c r="AY22" s="27">
        <v>-5.9458662283853796</v>
      </c>
      <c r="AZ22" s="27">
        <v>7.1037099283211003E-4</v>
      </c>
      <c r="BC22" s="13" cm="1">
        <f t="array" ref="BC22">(EXP(-1/2*MMULT(TRANSPOSE($B$36:$B$45),$AY$14:$AY$23))*1/($B$31*$E$46)+$E$47/$E$46*EXP($BB$14)-1)*AY22</f>
        <v>-2.1662624710641135E-2</v>
      </c>
      <c r="BD22" s="13">
        <f t="shared" si="25"/>
        <v>8.4000474182574759E-6</v>
      </c>
      <c r="BE22" s="2">
        <f t="shared" si="13"/>
        <v>-2.1654224663222876E-2</v>
      </c>
      <c r="BF22" s="2">
        <f t="shared" si="14"/>
        <v>4.6890544576532985E-4</v>
      </c>
      <c r="BH22">
        <v>9</v>
      </c>
      <c r="BI22">
        <v>4.6049780694236593E-4</v>
      </c>
      <c r="BJ22">
        <v>7.7978708627904369E-4</v>
      </c>
      <c r="BK22">
        <v>5.6089536932315111E-4</v>
      </c>
      <c r="BL22">
        <v>6.2418294704183388E-4</v>
      </c>
      <c r="BM22">
        <v>6.3714124154705973E-4</v>
      </c>
      <c r="BN22">
        <v>6.0524345448858521E-4</v>
      </c>
      <c r="BO22">
        <v>5.5430960477305814E-4</v>
      </c>
      <c r="BP22">
        <v>1.4791948456543483E-4</v>
      </c>
      <c r="BQ22">
        <v>3.4284654646453368E-4</v>
      </c>
      <c r="BR22">
        <v>6.099967321249244E-4</v>
      </c>
      <c r="BT22">
        <v>9</v>
      </c>
      <c r="BU22">
        <f t="shared" si="15"/>
        <v>6.5086559694236591E-4</v>
      </c>
      <c r="BV22">
        <f t="shared" si="16"/>
        <v>5.0004618627904371E-4</v>
      </c>
      <c r="BW22">
        <f t="shared" si="17"/>
        <v>6.7691638932315115E-4</v>
      </c>
      <c r="BX22">
        <f t="shared" si="18"/>
        <v>4.4628432704183385E-4</v>
      </c>
      <c r="BY22">
        <f t="shared" si="19"/>
        <v>6.0380153054705968E-4</v>
      </c>
      <c r="BZ22">
        <f t="shared" si="20"/>
        <v>3.1997414448858521E-4</v>
      </c>
      <c r="CA22">
        <f t="shared" si="21"/>
        <v>7.1798187477305816E-4</v>
      </c>
      <c r="CB22">
        <f t="shared" si="22"/>
        <v>2.920644145654348E-4</v>
      </c>
      <c r="CC22">
        <f t="shared" si="23"/>
        <v>1.2910175064645337E-3</v>
      </c>
      <c r="CD22">
        <f t="shared" si="24"/>
        <v>6.4973769212492438E-4</v>
      </c>
    </row>
    <row r="23" spans="1:82" x14ac:dyDescent="0.3">
      <c r="A23">
        <v>5</v>
      </c>
      <c r="B23" s="19">
        <v>3.9105042999999999E-2</v>
      </c>
      <c r="C23">
        <v>63014</v>
      </c>
      <c r="F23" s="20">
        <v>9.2983276000000004E-2</v>
      </c>
      <c r="N23" s="15">
        <v>10</v>
      </c>
      <c r="O23" s="16">
        <v>1.0593604192781001</v>
      </c>
      <c r="P23" s="16">
        <v>-3.8282844059309998E-2</v>
      </c>
      <c r="Q23" s="16">
        <v>0.33899265053638999</v>
      </c>
      <c r="U23">
        <v>10</v>
      </c>
      <c r="V23" s="21">
        <v>3.4005469458827008E-2</v>
      </c>
      <c r="W23" s="21">
        <v>1.0989476008485939E-2</v>
      </c>
      <c r="X23" s="21">
        <v>9.1581571095304074E-3</v>
      </c>
      <c r="AB23">
        <v>10</v>
      </c>
      <c r="AC23" s="22">
        <v>2.8798437E-5</v>
      </c>
      <c r="AD23" s="22">
        <v>-1.1290512E-4</v>
      </c>
      <c r="AE23" s="22">
        <v>-2.2500916000000001E-4</v>
      </c>
      <c r="AF23" s="22">
        <v>1.5401351000000001E-5</v>
      </c>
      <c r="AG23" s="22">
        <v>-9.7551600999999999E-6</v>
      </c>
      <c r="AH23" s="22">
        <v>-8.3553037000000006E-5</v>
      </c>
      <c r="AI23" s="22">
        <v>6.8469337000000007E-5</v>
      </c>
      <c r="AJ23" s="22">
        <v>-3.1366053000000003E-5</v>
      </c>
      <c r="AK23" s="22">
        <v>3.9740960000000002E-5</v>
      </c>
      <c r="AL23" s="22">
        <v>2.8684197E-4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1.4800000000000001E-2</v>
      </c>
      <c r="AY23" s="27">
        <v>-19.600030770860595</v>
      </c>
      <c r="AZ23" s="27">
        <v>0.16914830739313702</v>
      </c>
      <c r="BC23" s="13" cm="1">
        <f t="array" ref="BC23">(EXP(-1/2*MMULT(TRANSPOSE($B$36:$B$45),$AY$14:$AY$23))*1/($B$31*$E$46)+$E$47/$E$46*EXP($BB$14)-1)*AY23</f>
        <v>-7.1408957853643082E-2</v>
      </c>
      <c r="BD23" s="13">
        <f t="shared" si="25"/>
        <v>2.0001574067033297E-3</v>
      </c>
      <c r="BE23" s="2">
        <f t="shared" si="13"/>
        <v>-6.9408800446939756E-2</v>
      </c>
      <c r="BF23" s="2">
        <f t="shared" si="14"/>
        <v>9.1145941155057076E-3</v>
      </c>
      <c r="BH23">
        <v>10</v>
      </c>
      <c r="BI23">
        <v>8.0400329063344729E-4</v>
      </c>
      <c r="BJ23">
        <v>1.481391415255279E-3</v>
      </c>
      <c r="BK23">
        <v>1.3089856630322477E-3</v>
      </c>
      <c r="BL23">
        <v>1.0628154494297811E-3</v>
      </c>
      <c r="BM23">
        <v>1.2021255677893165E-3</v>
      </c>
      <c r="BN23">
        <v>1.0033641991155113E-3</v>
      </c>
      <c r="BO23">
        <v>8.8110786376693255E-4</v>
      </c>
      <c r="BP23">
        <v>2.2230211151095825E-4</v>
      </c>
      <c r="BQ23">
        <v>6.0999673212492429E-4</v>
      </c>
      <c r="BR23">
        <v>1.2155785171969594E-3</v>
      </c>
      <c r="BT23">
        <v>10</v>
      </c>
      <c r="BU23">
        <f t="shared" si="15"/>
        <v>8.3280172763344729E-4</v>
      </c>
      <c r="BV23">
        <f t="shared" si="16"/>
        <v>1.3684862952552791E-3</v>
      </c>
      <c r="BW23">
        <f t="shared" si="17"/>
        <v>1.0839765030322478E-3</v>
      </c>
      <c r="BX23">
        <f t="shared" si="18"/>
        <v>1.0782168004297812E-3</v>
      </c>
      <c r="BY23">
        <f t="shared" si="19"/>
        <v>1.1923704076893164E-3</v>
      </c>
      <c r="BZ23">
        <f t="shared" si="20"/>
        <v>9.1981116211551132E-4</v>
      </c>
      <c r="CA23">
        <f t="shared" si="21"/>
        <v>9.4957720076693254E-4</v>
      </c>
      <c r="CB23">
        <f t="shared" si="22"/>
        <v>1.9093605851095823E-4</v>
      </c>
      <c r="CC23">
        <f t="shared" si="23"/>
        <v>6.4973769212492427E-4</v>
      </c>
      <c r="CD23">
        <f t="shared" si="24"/>
        <v>1.5024204871969594E-3</v>
      </c>
    </row>
    <row r="24" spans="1:82" x14ac:dyDescent="0.3">
      <c r="A24">
        <v>6</v>
      </c>
      <c r="B24" s="19">
        <v>2.8597635999999999E-2</v>
      </c>
      <c r="C24">
        <v>63014</v>
      </c>
      <c r="F24" s="20">
        <v>0.12455071</v>
      </c>
      <c r="U24" t="s">
        <v>64</v>
      </c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Y24" s="28"/>
      <c r="AZ24" s="28"/>
      <c r="BE24" s="2"/>
      <c r="BF24" s="2">
        <f>SUM(BF14:BF23)</f>
        <v>0.19777197335164906</v>
      </c>
    </row>
    <row r="25" spans="1:82" x14ac:dyDescent="0.3">
      <c r="A25">
        <v>7</v>
      </c>
      <c r="B25" s="19">
        <v>0.319409899</v>
      </c>
      <c r="C25">
        <v>63014</v>
      </c>
      <c r="F25" s="20">
        <v>4.9538988999999999E-2</v>
      </c>
      <c r="N25" s="15" t="s">
        <v>19</v>
      </c>
      <c r="O25" s="15" t="s">
        <v>5</v>
      </c>
      <c r="P25" s="15" t="s">
        <v>6</v>
      </c>
      <c r="Q25" s="15" t="s">
        <v>7</v>
      </c>
      <c r="R25" s="15" t="s">
        <v>8</v>
      </c>
      <c r="S25" s="15" t="s">
        <v>9</v>
      </c>
      <c r="U25" t="s">
        <v>48</v>
      </c>
      <c r="V25">
        <v>1</v>
      </c>
      <c r="W25">
        <v>2</v>
      </c>
      <c r="X25">
        <v>3</v>
      </c>
      <c r="Y25">
        <v>4</v>
      </c>
      <c r="Z25">
        <v>5</v>
      </c>
      <c r="AB25" t="s">
        <v>12</v>
      </c>
      <c r="AC25">
        <v>1</v>
      </c>
      <c r="AD25">
        <v>2</v>
      </c>
      <c r="AE25">
        <v>3</v>
      </c>
      <c r="AF25">
        <v>4</v>
      </c>
      <c r="AG25">
        <v>5</v>
      </c>
      <c r="AH25">
        <v>6</v>
      </c>
      <c r="AI25">
        <v>7</v>
      </c>
      <c r="AJ25">
        <v>8</v>
      </c>
      <c r="AK25">
        <v>9</v>
      </c>
      <c r="AL25">
        <v>10</v>
      </c>
      <c r="AN25" s="30" t="s">
        <v>43</v>
      </c>
      <c r="AO25" s="30"/>
      <c r="AP25" s="30"/>
      <c r="AQ25" s="30"/>
      <c r="AR25" s="30"/>
      <c r="AS25" s="30"/>
      <c r="AT25" s="30"/>
      <c r="AU25" s="30"/>
      <c r="AV25" s="30"/>
      <c r="AW25" s="30"/>
      <c r="AY25" s="26" t="s">
        <v>34</v>
      </c>
      <c r="AZ25" s="26" t="s">
        <v>52</v>
      </c>
      <c r="BA25" s="11" t="s">
        <v>50</v>
      </c>
      <c r="BB25" s="8" t="s">
        <v>53</v>
      </c>
      <c r="BC25" s="8" t="s">
        <v>58</v>
      </c>
      <c r="BD25" s="8" t="s">
        <v>59</v>
      </c>
      <c r="BE25" s="33" t="s">
        <v>60</v>
      </c>
      <c r="BF25" s="8" t="s">
        <v>61</v>
      </c>
      <c r="BH25" t="s">
        <v>31</v>
      </c>
      <c r="BI25">
        <v>1</v>
      </c>
      <c r="BJ25">
        <v>2</v>
      </c>
      <c r="BK25">
        <v>3</v>
      </c>
      <c r="BL25">
        <v>4</v>
      </c>
      <c r="BM25">
        <v>5</v>
      </c>
      <c r="BN25">
        <v>6</v>
      </c>
      <c r="BO25">
        <v>7</v>
      </c>
      <c r="BP25">
        <v>8</v>
      </c>
      <c r="BQ25">
        <v>9</v>
      </c>
      <c r="BR25">
        <v>10</v>
      </c>
      <c r="BT25" t="s">
        <v>40</v>
      </c>
      <c r="BU25">
        <v>1</v>
      </c>
      <c r="BV25">
        <v>2</v>
      </c>
      <c r="BW25">
        <v>3</v>
      </c>
      <c r="BX25">
        <v>4</v>
      </c>
      <c r="BY25">
        <v>5</v>
      </c>
      <c r="BZ25">
        <v>6</v>
      </c>
      <c r="CA25">
        <v>7</v>
      </c>
      <c r="CB25">
        <v>8</v>
      </c>
      <c r="CC25">
        <v>9</v>
      </c>
      <c r="CD25">
        <v>10</v>
      </c>
    </row>
    <row r="26" spans="1:82" x14ac:dyDescent="0.3">
      <c r="A26">
        <v>8</v>
      </c>
      <c r="B26" s="19">
        <v>0</v>
      </c>
      <c r="C26">
        <v>63014</v>
      </c>
      <c r="F26" s="20">
        <v>2.2816064E-2</v>
      </c>
      <c r="N26" s="15">
        <v>1</v>
      </c>
      <c r="O26" s="16">
        <v>0.86016186328411903</v>
      </c>
      <c r="P26" s="16">
        <v>3.2004528953699998E-4</v>
      </c>
      <c r="Q26" s="16">
        <v>2.9311881055789999E-3</v>
      </c>
      <c r="R26" s="16">
        <v>0.32192602156884098</v>
      </c>
      <c r="S26" s="16">
        <v>-9.5355461401328001E-2</v>
      </c>
      <c r="T26" s="7"/>
      <c r="U26">
        <v>1</v>
      </c>
      <c r="V26" s="21">
        <f t="array" ref="V26:Z35">MMULT(MMULT(O26:S35,H11:L15),TRANSPOSE(O26:S35))</f>
        <v>2.4377761222539093E-2</v>
      </c>
      <c r="W26" s="21">
        <v>2.8576669692259256E-2</v>
      </c>
      <c r="X26" s="21">
        <v>2.0905538260554708E-2</v>
      </c>
      <c r="Y26" s="21">
        <v>2.6560770626067765E-2</v>
      </c>
      <c r="Z26" s="21">
        <v>3.0182118465539021E-2</v>
      </c>
      <c r="AB26">
        <v>1</v>
      </c>
      <c r="AC26" s="22">
        <v>5.5287871999999997E-4</v>
      </c>
      <c r="AD26" s="22">
        <v>-2.3398483E-5</v>
      </c>
      <c r="AE26" s="22">
        <v>-8.6940272000000002E-5</v>
      </c>
      <c r="AF26" s="22">
        <v>1.7800077E-5</v>
      </c>
      <c r="AG26" s="22">
        <v>-1.05389E-5</v>
      </c>
      <c r="AH26" s="22">
        <v>-2.8061124999999998E-4</v>
      </c>
      <c r="AI26" s="22">
        <v>3.3589645000000002E-4</v>
      </c>
      <c r="AJ26" s="22">
        <v>4.7350535000000003E-5</v>
      </c>
      <c r="AK26" s="22">
        <v>1.6847264000000001E-4</v>
      </c>
      <c r="AL26" s="22">
        <v>7.2784299999999994E-5</v>
      </c>
      <c r="AN26" s="30">
        <v>2.35E-2</v>
      </c>
      <c r="AO26" s="30">
        <v>-1E-3</v>
      </c>
      <c r="AP26" s="30">
        <v>-3.7000000000000002E-3</v>
      </c>
      <c r="AQ26" s="30">
        <v>8.0000000000000004E-4</v>
      </c>
      <c r="AR26" s="30">
        <v>-4.0000000000000002E-4</v>
      </c>
      <c r="AS26" s="30">
        <v>-1.1900000000000001E-2</v>
      </c>
      <c r="AT26" s="30">
        <v>1.43E-2</v>
      </c>
      <c r="AU26" s="30">
        <v>2E-3</v>
      </c>
      <c r="AV26" s="30">
        <v>7.1999999999999998E-3</v>
      </c>
      <c r="AW26" s="30">
        <v>3.0999999999999999E-3</v>
      </c>
      <c r="AY26" s="27">
        <f t="array" ref="AY26:AY35">MMULT(MINVERSE(MMULT(V26:Z35,TRANSPOSE(V26:Z35))+MMULT(AN26:AW35,TRANSPOSE(AN26:AW35))),C36:C45)</f>
        <v>-22.125254405277133</v>
      </c>
      <c r="AZ26" s="27">
        <f t="array" ref="AZ26:AZ35">MMULT(MINVERSE(MMULT(V26:Z35,TRANSPOSE(V26:Z35))+MMULT(AN26:AW35,TRANSPOSE(AN26:AW35))),MMULT(V26:Z35,BA26:BA30))</f>
        <v>-0.10350482937516203</v>
      </c>
      <c r="BA26" s="12">
        <f t="array" ref="BA26">SQRT(MMULT(MMULT(TRANSPOSE(F19:F28),BU26:CD35),F19:F28))</f>
        <v>3.3527944168352808E-2</v>
      </c>
      <c r="BB26" s="3" cm="1">
        <f t="array" ref="BB26">SUMPRODUCT(F36:F45,F19:F28)-1/2*MMULT(TRANSPOSE(C36:C45),AY26:AY35)-MMULT(TRANSPOSE(C36:C45),AZ26:AZ35)</f>
        <v>-3.280563632796071</v>
      </c>
      <c r="BC26" s="13" cm="1">
        <f t="array" ref="BC26">(EXP(-1/2*MMULT(TRANSPOSE($C$36:$C$45),$AY$26:$AY$35))*1/($B$31*$F$46)+$F$47/$F$46*EXP($BB$26)-1)*AY26</f>
        <v>-8.1771712138557953E-2</v>
      </c>
      <c r="BD26" s="13">
        <f>EXP($BB$26)*$F$47/$F$46*AZ26</f>
        <v>-1.9473675634567652E-3</v>
      </c>
      <c r="BE26" s="2">
        <f t="shared" ref="BE26:BE35" si="26">BD26+BC26</f>
        <v>-8.3719079702014712E-2</v>
      </c>
      <c r="BF26" s="2">
        <f t="shared" ref="BF26:BF35" si="27">(BE26-B19)^2</f>
        <v>7.0088843061522918E-3</v>
      </c>
      <c r="BH26">
        <v>1</v>
      </c>
      <c r="BI26">
        <f t="array" ref="BI26:BR35">MMULT(MMULT(O26:S35,B11:F15),TRANSPOSE(O26:S35))</f>
        <v>7.4162267555797495E-4</v>
      </c>
      <c r="BJ26">
        <v>8.9809020211158261E-4</v>
      </c>
      <c r="BK26">
        <v>6.8977247987714058E-4</v>
      </c>
      <c r="BL26">
        <v>8.2383071806268755E-4</v>
      </c>
      <c r="BM26">
        <v>9.4310899741106759E-4</v>
      </c>
      <c r="BN26">
        <v>7.6656977873770869E-4</v>
      </c>
      <c r="BO26">
        <v>8.1118187021111932E-4</v>
      </c>
      <c r="BP26">
        <v>2.8311826529729949E-4</v>
      </c>
      <c r="BQ26">
        <v>5.5001917521166213E-4</v>
      </c>
      <c r="BR26">
        <v>8.9887914056604762E-4</v>
      </c>
      <c r="BT26">
        <v>1</v>
      </c>
      <c r="BU26">
        <f t="shared" ref="BU26:BU35" si="28">BI26+AC26</f>
        <v>1.2945013955579748E-3</v>
      </c>
      <c r="BV26">
        <f t="shared" ref="BV26:BV35" si="29">BJ26+AD26</f>
        <v>8.746917191115826E-4</v>
      </c>
      <c r="BW26">
        <f t="shared" ref="BW26:BW35" si="30">BK26+AE26</f>
        <v>6.0283220787714061E-4</v>
      </c>
      <c r="BX26">
        <f t="shared" ref="BX26:BX35" si="31">BL26+AF26</f>
        <v>8.4163079506268757E-4</v>
      </c>
      <c r="BY26">
        <f t="shared" ref="BY26:BY35" si="32">BM26+AG26</f>
        <v>9.3257009741106757E-4</v>
      </c>
      <c r="BZ26">
        <f t="shared" ref="BZ26:BZ35" si="33">BN26+AH26</f>
        <v>4.8595852873770871E-4</v>
      </c>
      <c r="CA26">
        <f t="shared" ref="CA26:CA35" si="34">BO26+AI26</f>
        <v>1.1470783202111193E-3</v>
      </c>
      <c r="CB26">
        <f t="shared" ref="CB26:CB35" si="35">BP26+AJ26</f>
        <v>3.3046880029729951E-4</v>
      </c>
      <c r="CC26">
        <f t="shared" ref="CC26:CC35" si="36">BQ26+AK26</f>
        <v>7.184918152116622E-4</v>
      </c>
      <c r="CD26">
        <f t="shared" ref="CD26:CD35" si="37">BR26+AL26</f>
        <v>9.7166344056604762E-4</v>
      </c>
    </row>
    <row r="27" spans="1:82" x14ac:dyDescent="0.3">
      <c r="A27">
        <v>9</v>
      </c>
      <c r="B27" s="19">
        <v>0</v>
      </c>
      <c r="C27">
        <v>63014</v>
      </c>
      <c r="F27" s="20">
        <v>2.4222534E-2</v>
      </c>
      <c r="N27" s="15">
        <v>2</v>
      </c>
      <c r="O27" s="16">
        <v>1.0656274235779399</v>
      </c>
      <c r="P27" s="16">
        <v>-3.3581716988019998E-3</v>
      </c>
      <c r="Q27" s="16">
        <v>-4.0513265811330003E-3</v>
      </c>
      <c r="R27" s="16">
        <v>-6.9657551630876002E-2</v>
      </c>
      <c r="S27" s="16">
        <v>0.40549784907176301</v>
      </c>
      <c r="T27" s="7"/>
      <c r="U27">
        <v>2</v>
      </c>
      <c r="V27" s="21">
        <v>2.7836446645290683E-2</v>
      </c>
      <c r="W27" s="21">
        <v>3.9075615538003386E-2</v>
      </c>
      <c r="X27" s="21">
        <v>3.5370124313509006E-2</v>
      </c>
      <c r="Y27" s="21">
        <v>3.3844026357263191E-2</v>
      </c>
      <c r="Z27" s="21">
        <v>3.7841437542133649E-2</v>
      </c>
      <c r="AB27">
        <v>2</v>
      </c>
      <c r="AC27" s="22">
        <v>-2.3398483E-5</v>
      </c>
      <c r="AD27" s="22">
        <v>9.8114215999999996E-4</v>
      </c>
      <c r="AE27" s="22">
        <v>4.8733468000000001E-4</v>
      </c>
      <c r="AF27" s="22">
        <v>8.8255329000000001E-5</v>
      </c>
      <c r="AG27" s="22">
        <v>1.7039325E-4</v>
      </c>
      <c r="AH27" s="22">
        <v>-1.6251427999999999E-4</v>
      </c>
      <c r="AI27" s="22">
        <v>-1.2813955000000001E-4</v>
      </c>
      <c r="AJ27" s="22">
        <v>-1.0308891E-4</v>
      </c>
      <c r="AK27" s="22">
        <v>-4.3819273000000002E-5</v>
      </c>
      <c r="AL27" s="22">
        <v>2.2192424E-5</v>
      </c>
      <c r="AN27" s="30">
        <v>0</v>
      </c>
      <c r="AO27" s="30">
        <v>3.1300000000000001E-2</v>
      </c>
      <c r="AP27" s="30">
        <v>1.54E-2</v>
      </c>
      <c r="AQ27" s="30">
        <v>2.8E-3</v>
      </c>
      <c r="AR27" s="30">
        <v>5.4000000000000003E-3</v>
      </c>
      <c r="AS27" s="30">
        <v>-5.5999999999999999E-3</v>
      </c>
      <c r="AT27" s="30">
        <v>-3.5999999999999999E-3</v>
      </c>
      <c r="AU27" s="30">
        <v>-3.2000000000000002E-3</v>
      </c>
      <c r="AV27" s="30">
        <v>-1.1999999999999999E-3</v>
      </c>
      <c r="AW27" s="30">
        <v>8.0000000000000004E-4</v>
      </c>
      <c r="AY27" s="27">
        <v>58.770462983520574</v>
      </c>
      <c r="AZ27" s="27">
        <v>3.6008409751412909E-2</v>
      </c>
      <c r="BA27" s="4">
        <v>0</v>
      </c>
      <c r="BC27" s="13" cm="1">
        <f t="array" ref="BC27">(EXP(-1/2*MMULT(TRANSPOSE($C$36:$C$45),$AY$26:$AY$35))*1/($B$31*$F$46)+$F$47/$F$46*EXP($BB$26)-1)*AY27</f>
        <v>0.21720705639398161</v>
      </c>
      <c r="BD27" s="13">
        <f t="shared" ref="BD27:BD35" si="38">EXP($BB$26)*$F$47/$F$46*AZ27</f>
        <v>6.7747185889655513E-4</v>
      </c>
      <c r="BE27" s="2">
        <f t="shared" si="26"/>
        <v>0.21788452825287816</v>
      </c>
      <c r="BF27" s="2">
        <f t="shared" si="27"/>
        <v>9.110185642611443E-2</v>
      </c>
      <c r="BH27">
        <v>2</v>
      </c>
      <c r="BI27">
        <v>8.9809020211158283E-4</v>
      </c>
      <c r="BJ27">
        <v>1.2875461309475201E-3</v>
      </c>
      <c r="BK27">
        <v>1.1163456158918377E-3</v>
      </c>
      <c r="BL27">
        <v>1.117437432733559E-3</v>
      </c>
      <c r="BM27">
        <v>1.2407719044566438E-3</v>
      </c>
      <c r="BN27">
        <v>1.062877017157628E-3</v>
      </c>
      <c r="BO27">
        <v>9.8214382919391968E-4</v>
      </c>
      <c r="BP27">
        <v>3.0976171256906417E-4</v>
      </c>
      <c r="BQ27">
        <v>5.5219115246329833E-4</v>
      </c>
      <c r="BR27">
        <v>1.1622232623947656E-3</v>
      </c>
      <c r="BT27">
        <v>2</v>
      </c>
      <c r="BU27">
        <f t="shared" si="28"/>
        <v>8.7469171911158281E-4</v>
      </c>
      <c r="BV27">
        <f t="shared" si="29"/>
        <v>2.26868829094752E-3</v>
      </c>
      <c r="BW27">
        <f t="shared" si="30"/>
        <v>1.6036802958918376E-3</v>
      </c>
      <c r="BX27">
        <f t="shared" si="31"/>
        <v>1.205692761733559E-3</v>
      </c>
      <c r="BY27">
        <f t="shared" si="32"/>
        <v>1.4111651544566439E-3</v>
      </c>
      <c r="BZ27">
        <f t="shared" si="33"/>
        <v>9.0036273715762805E-4</v>
      </c>
      <c r="CA27">
        <f t="shared" si="34"/>
        <v>8.5400427919391972E-4</v>
      </c>
      <c r="CB27">
        <f t="shared" si="35"/>
        <v>2.0667280256906419E-4</v>
      </c>
      <c r="CC27">
        <f t="shared" si="36"/>
        <v>5.0837187946329828E-4</v>
      </c>
      <c r="CD27">
        <f t="shared" si="37"/>
        <v>1.1844156863947655E-3</v>
      </c>
    </row>
    <row r="28" spans="1:82" x14ac:dyDescent="0.3">
      <c r="A28">
        <v>10</v>
      </c>
      <c r="B28" s="19">
        <v>2.6061582999999999E-2</v>
      </c>
      <c r="C28">
        <v>63014</v>
      </c>
      <c r="F28" s="20">
        <v>0.10548523</v>
      </c>
      <c r="N28" s="15">
        <v>3</v>
      </c>
      <c r="O28" s="16">
        <v>0.69258941393525697</v>
      </c>
      <c r="P28" s="16">
        <v>3.3011523686949998E-3</v>
      </c>
      <c r="Q28" s="16">
        <v>1.29947583522E-4</v>
      </c>
      <c r="R28" s="16">
        <v>4.5846423930303998E-2</v>
      </c>
      <c r="S28" s="16">
        <v>1.18947653525875</v>
      </c>
      <c r="T28" s="7"/>
      <c r="U28">
        <v>3</v>
      </c>
      <c r="V28" s="21">
        <v>1.7661907424120184E-2</v>
      </c>
      <c r="W28" s="21">
        <v>2.8456288271227401E-2</v>
      </c>
      <c r="X28" s="21">
        <v>3.2257225769197734E-2</v>
      </c>
      <c r="Y28" s="21">
        <v>2.2933574171102283E-2</v>
      </c>
      <c r="Z28" s="21">
        <v>2.4286515829481617E-2</v>
      </c>
      <c r="AB28">
        <v>3</v>
      </c>
      <c r="AC28" s="22">
        <v>-8.6940272000000002E-5</v>
      </c>
      <c r="AD28" s="22">
        <v>4.8733468000000001E-4</v>
      </c>
      <c r="AE28" s="22">
        <v>1.7097570999999999E-3</v>
      </c>
      <c r="AF28" s="22">
        <v>-3.8334639999999999E-4</v>
      </c>
      <c r="AG28" s="22">
        <v>4.6727826000000001E-5</v>
      </c>
      <c r="AH28" s="22">
        <v>-3.4438900000000001E-4</v>
      </c>
      <c r="AI28" s="22">
        <v>-1.5375265999999999E-4</v>
      </c>
      <c r="AJ28" s="22">
        <v>-4.6395801999999999E-5</v>
      </c>
      <c r="AK28" s="22">
        <v>4.3783979999999998E-4</v>
      </c>
      <c r="AL28" s="22">
        <v>-6.7986270999999997E-5</v>
      </c>
      <c r="AN28" s="30">
        <v>0</v>
      </c>
      <c r="AO28" s="30">
        <v>0</v>
      </c>
      <c r="AP28" s="30">
        <v>3.8199999999999998E-2</v>
      </c>
      <c r="AQ28" s="30">
        <v>-1.11E-2</v>
      </c>
      <c r="AR28" s="30">
        <v>-1E-3</v>
      </c>
      <c r="AS28" s="30">
        <v>-7.9000000000000008E-3</v>
      </c>
      <c r="AT28" s="30">
        <v>-1.1999999999999999E-3</v>
      </c>
      <c r="AU28" s="30">
        <v>2.9999999999999997E-4</v>
      </c>
      <c r="AV28" s="30">
        <v>1.26E-2</v>
      </c>
      <c r="AW28" s="30">
        <v>-1.8E-3</v>
      </c>
      <c r="AY28" s="27">
        <v>-26.967158712461902</v>
      </c>
      <c r="AZ28" s="27">
        <v>-0.1076951752017192</v>
      </c>
      <c r="BA28" s="4">
        <v>0</v>
      </c>
      <c r="BC28" s="13" cm="1">
        <f t="array" ref="BC28">(EXP(-1/2*MMULT(TRANSPOSE($C$36:$C$45),$AY$26:$AY$35))*1/($B$31*$F$46)+$F$47/$F$46*EXP($BB$26)-1)*AY28</f>
        <v>-9.9666684009033835E-2</v>
      </c>
      <c r="BD28" s="13">
        <f t="shared" si="38"/>
        <v>-2.0262058514049219E-3</v>
      </c>
      <c r="BE28" s="2">
        <f t="shared" si="26"/>
        <v>-0.10169288986043876</v>
      </c>
      <c r="BF28" s="2">
        <f t="shared" si="27"/>
        <v>1.0341443848167327E-2</v>
      </c>
      <c r="BH28">
        <v>3</v>
      </c>
      <c r="BI28">
        <v>6.8977247987714058E-4</v>
      </c>
      <c r="BJ28">
        <v>1.1163456158918377E-3</v>
      </c>
      <c r="BK28">
        <v>1.0699437774874681E-3</v>
      </c>
      <c r="BL28">
        <v>9.2953941358156207E-4</v>
      </c>
      <c r="BM28">
        <v>1.0160396478314333E-3</v>
      </c>
      <c r="BN28">
        <v>8.790406759788934E-4</v>
      </c>
      <c r="BO28">
        <v>7.5598860063899609E-4</v>
      </c>
      <c r="BP28">
        <v>1.9827900267876974E-4</v>
      </c>
      <c r="BQ28">
        <v>3.7253258544053737E-4</v>
      </c>
      <c r="BR28">
        <v>9.4992980566927789E-4</v>
      </c>
      <c r="BT28">
        <v>3</v>
      </c>
      <c r="BU28">
        <f t="shared" si="28"/>
        <v>6.0283220787714061E-4</v>
      </c>
      <c r="BV28">
        <f t="shared" si="29"/>
        <v>1.6036802958918376E-3</v>
      </c>
      <c r="BW28">
        <f t="shared" si="30"/>
        <v>2.7797008774874681E-3</v>
      </c>
      <c r="BX28">
        <f t="shared" si="31"/>
        <v>5.4619301358156203E-4</v>
      </c>
      <c r="BY28">
        <f t="shared" si="32"/>
        <v>1.0627674738314333E-3</v>
      </c>
      <c r="BZ28">
        <f t="shared" si="33"/>
        <v>5.3465167597889344E-4</v>
      </c>
      <c r="CA28">
        <f t="shared" si="34"/>
        <v>6.0223594063899607E-4</v>
      </c>
      <c r="CB28">
        <f t="shared" si="35"/>
        <v>1.5188320067876973E-4</v>
      </c>
      <c r="CC28">
        <f t="shared" si="36"/>
        <v>8.103723854405373E-4</v>
      </c>
      <c r="CD28">
        <f t="shared" si="37"/>
        <v>8.8194353466927787E-4</v>
      </c>
    </row>
    <row r="29" spans="1:82" x14ac:dyDescent="0.3">
      <c r="N29" s="15">
        <v>4</v>
      </c>
      <c r="O29" s="16">
        <v>0.99187981162210803</v>
      </c>
      <c r="P29" s="16">
        <v>-3.0859361654690001E-3</v>
      </c>
      <c r="Q29" s="16">
        <v>-2.40611130339E-3</v>
      </c>
      <c r="R29" s="16">
        <v>1.3455518198861999E-2</v>
      </c>
      <c r="S29" s="16">
        <v>0.121029765905409</v>
      </c>
      <c r="T29" s="7"/>
      <c r="U29">
        <v>4</v>
      </c>
      <c r="V29" s="21">
        <v>2.6452264483105718E-2</v>
      </c>
      <c r="W29" s="21">
        <v>3.5135251840562667E-2</v>
      </c>
      <c r="X29" s="21">
        <v>2.9510974968121099E-2</v>
      </c>
      <c r="Y29" s="21">
        <v>3.1159895327011092E-2</v>
      </c>
      <c r="Z29" s="21">
        <v>3.5183969182161476E-2</v>
      </c>
      <c r="AB29">
        <v>4</v>
      </c>
      <c r="AC29" s="22">
        <v>1.7800077E-5</v>
      </c>
      <c r="AD29" s="23">
        <v>8.8255329000000001E-5</v>
      </c>
      <c r="AE29" s="22">
        <v>-3.8334639999999999E-4</v>
      </c>
      <c r="AF29" s="22">
        <v>8.1313971999999999E-4</v>
      </c>
      <c r="AG29" s="22">
        <v>2.2419561000000001E-5</v>
      </c>
      <c r="AH29" s="22">
        <v>-1.4394086999999999E-5</v>
      </c>
      <c r="AI29" s="22">
        <v>-8.5223459000000003E-5</v>
      </c>
      <c r="AJ29" s="22">
        <v>-4.6864482999999998E-5</v>
      </c>
      <c r="AK29" s="22">
        <v>-2.4908044999999998E-4</v>
      </c>
      <c r="AL29" s="22">
        <v>7.9892132000000001E-5</v>
      </c>
      <c r="AN29" s="30">
        <v>0</v>
      </c>
      <c r="AO29" s="30">
        <v>0</v>
      </c>
      <c r="AP29" s="30">
        <v>0</v>
      </c>
      <c r="AQ29" s="30">
        <v>2.6100000000000002E-2</v>
      </c>
      <c r="AR29" s="30">
        <v>-2.0000000000000001E-4</v>
      </c>
      <c r="AS29" s="30">
        <v>-3.0000000000000001E-3</v>
      </c>
      <c r="AT29" s="30">
        <v>-3.8E-3</v>
      </c>
      <c r="AU29" s="30">
        <v>-1.4E-3</v>
      </c>
      <c r="AV29" s="30">
        <v>-4.1999999999999997E-3</v>
      </c>
      <c r="AW29" s="30">
        <v>2.0999999999999999E-3</v>
      </c>
      <c r="AY29" s="27">
        <v>17.748038813846218</v>
      </c>
      <c r="AZ29" s="27">
        <v>-3.1189844320114735E-3</v>
      </c>
      <c r="BA29" s="4">
        <v>0</v>
      </c>
      <c r="BC29" s="13" cm="1">
        <f t="array" ref="BC29">(EXP(-1/2*MMULT(TRANSPOSE($C$36:$C$45),$AY$26:$AY$35))*1/($B$31*$F$46)+$F$47/$F$46*EXP($BB$26)-1)*AY29</f>
        <v>6.5594161961981201E-2</v>
      </c>
      <c r="BD29" s="13">
        <f t="shared" si="38"/>
        <v>-5.8681407915863803E-5</v>
      </c>
      <c r="BE29" s="2">
        <f t="shared" si="26"/>
        <v>6.5535480554065342E-2</v>
      </c>
      <c r="BF29" s="2">
        <f t="shared" si="27"/>
        <v>2.4805508052489605E-6</v>
      </c>
      <c r="BH29">
        <v>4</v>
      </c>
      <c r="BI29">
        <v>8.2383071806268733E-4</v>
      </c>
      <c r="BJ29" s="6">
        <v>1.1174374327335588E-3</v>
      </c>
      <c r="BK29">
        <v>9.2953941358156185E-4</v>
      </c>
      <c r="BL29">
        <v>9.8768829806308552E-4</v>
      </c>
      <c r="BM29">
        <v>1.1070338639053081E-3</v>
      </c>
      <c r="BN29">
        <v>9.3596293721346616E-4</v>
      </c>
      <c r="BO29">
        <v>9.0075691021372769E-4</v>
      </c>
      <c r="BP29">
        <v>2.9762124335617682E-4</v>
      </c>
      <c r="BQ29">
        <v>5.3926750596902401E-4</v>
      </c>
      <c r="BR29">
        <v>1.0410561878321553E-3</v>
      </c>
      <c r="BT29">
        <v>4</v>
      </c>
      <c r="BU29">
        <f t="shared" si="28"/>
        <v>8.4163079506268735E-4</v>
      </c>
      <c r="BV29">
        <f t="shared" si="29"/>
        <v>1.2056927617335588E-3</v>
      </c>
      <c r="BW29">
        <f t="shared" si="30"/>
        <v>5.4619301358156181E-4</v>
      </c>
      <c r="BX29">
        <f t="shared" si="31"/>
        <v>1.8008280180630855E-3</v>
      </c>
      <c r="BY29">
        <f t="shared" si="32"/>
        <v>1.1294534249053081E-3</v>
      </c>
      <c r="BZ29">
        <f t="shared" si="33"/>
        <v>9.2156885021346614E-4</v>
      </c>
      <c r="CA29">
        <f t="shared" si="34"/>
        <v>8.1553345121372764E-4</v>
      </c>
      <c r="CB29">
        <f t="shared" si="35"/>
        <v>2.5075676035617682E-4</v>
      </c>
      <c r="CC29">
        <f t="shared" si="36"/>
        <v>2.9018705596902403E-4</v>
      </c>
      <c r="CD29">
        <f t="shared" si="37"/>
        <v>1.1209483198321552E-3</v>
      </c>
    </row>
    <row r="30" spans="1:82" x14ac:dyDescent="0.3">
      <c r="A30" t="s">
        <v>22</v>
      </c>
      <c r="B30" s="29">
        <v>0</v>
      </c>
      <c r="N30" s="15">
        <v>5</v>
      </c>
      <c r="O30" s="16">
        <v>1.1409956100055301</v>
      </c>
      <c r="P30" s="16">
        <v>1.796783982056E-3</v>
      </c>
      <c r="Q30" s="16">
        <v>7.3529109658499999E-4</v>
      </c>
      <c r="R30" s="16">
        <v>-0.13388856046196801</v>
      </c>
      <c r="S30" s="16">
        <v>-2.4246872568631998E-2</v>
      </c>
      <c r="T30" s="7"/>
      <c r="U30">
        <v>5</v>
      </c>
      <c r="V30" s="21">
        <v>2.9978945916489877E-2</v>
      </c>
      <c r="W30" s="21">
        <v>4.0319803516492905E-2</v>
      </c>
      <c r="X30" s="21">
        <v>3.3334392764397411E-2</v>
      </c>
      <c r="Y30" s="21">
        <v>3.5753233625019851E-2</v>
      </c>
      <c r="Z30" s="21">
        <v>4.0699238125534984E-2</v>
      </c>
      <c r="AB30">
        <v>5</v>
      </c>
      <c r="AC30" s="23">
        <v>-1.05389E-5</v>
      </c>
      <c r="AD30" s="22">
        <v>1.7039325E-4</v>
      </c>
      <c r="AE30" s="22">
        <v>4.6727826000000001E-5</v>
      </c>
      <c r="AF30" s="22">
        <v>2.2419561000000001E-5</v>
      </c>
      <c r="AG30" s="22">
        <v>3.6395233E-4</v>
      </c>
      <c r="AH30" s="22">
        <v>-8.2958903999999994E-5</v>
      </c>
      <c r="AI30" s="22">
        <v>-5.3876133999999997E-5</v>
      </c>
      <c r="AJ30" s="22">
        <v>-7.5004915000000005E-5</v>
      </c>
      <c r="AK30" s="22">
        <v>2.6363236E-5</v>
      </c>
      <c r="AL30" s="23">
        <v>2.1928880000000001E-5</v>
      </c>
      <c r="AN30" s="30">
        <v>0</v>
      </c>
      <c r="AO30" s="30">
        <v>0</v>
      </c>
      <c r="AP30" s="30">
        <v>0</v>
      </c>
      <c r="AQ30" s="30">
        <v>0</v>
      </c>
      <c r="AR30" s="30">
        <v>1.83E-2</v>
      </c>
      <c r="AS30" s="30">
        <v>-3.5999999999999999E-3</v>
      </c>
      <c r="AT30" s="30">
        <v>-1.6000000000000001E-3</v>
      </c>
      <c r="AU30" s="30">
        <v>-3.0999999999999999E-3</v>
      </c>
      <c r="AV30" s="30">
        <v>2.5999999999999999E-3</v>
      </c>
      <c r="AW30" s="30">
        <v>1E-3</v>
      </c>
      <c r="AY30" s="27">
        <v>-25.0426798234692</v>
      </c>
      <c r="AZ30" s="27">
        <v>-0.10149966734685045</v>
      </c>
      <c r="BA30" s="4">
        <v>0</v>
      </c>
      <c r="BC30" s="13" cm="1">
        <f t="array" ref="BC30">(EXP(-1/2*MMULT(TRANSPOSE($C$36:$C$45),$AY$26:$AY$35))*1/($B$31*$F$46)+$F$47/$F$46*EXP($BB$26)-1)*AY30</f>
        <v>-9.2554090822764792E-2</v>
      </c>
      <c r="BD30" s="13">
        <f t="shared" si="38"/>
        <v>-1.9096419083643259E-3</v>
      </c>
      <c r="BE30" s="2">
        <f t="shared" si="26"/>
        <v>-9.4463732731129124E-2</v>
      </c>
      <c r="BF30" s="2">
        <f t="shared" si="27"/>
        <v>1.7840617850312671E-2</v>
      </c>
      <c r="BG30" s="6"/>
      <c r="BH30">
        <v>5</v>
      </c>
      <c r="BI30" s="6">
        <v>9.4310899741106716E-4</v>
      </c>
      <c r="BJ30">
        <v>1.2407719044566429E-3</v>
      </c>
      <c r="BK30">
        <v>1.0160396478314329E-3</v>
      </c>
      <c r="BL30">
        <v>1.1070338639053079E-3</v>
      </c>
      <c r="BM30">
        <v>1.2631318926966274E-3</v>
      </c>
      <c r="BN30">
        <v>1.0555486242272356E-3</v>
      </c>
      <c r="BO30">
        <v>1.0324830441427162E-3</v>
      </c>
      <c r="BP30">
        <v>3.5405926306350543E-4</v>
      </c>
      <c r="BQ30">
        <v>6.3679000896982654E-4</v>
      </c>
      <c r="BR30" s="6">
        <v>1.1869179013944901E-3</v>
      </c>
      <c r="BT30">
        <v>5</v>
      </c>
      <c r="BU30">
        <f t="shared" si="28"/>
        <v>9.3257009741106714E-4</v>
      </c>
      <c r="BV30">
        <f t="shared" si="29"/>
        <v>1.411165154456643E-3</v>
      </c>
      <c r="BW30">
        <f t="shared" si="30"/>
        <v>1.0627674738314329E-3</v>
      </c>
      <c r="BX30">
        <f t="shared" si="31"/>
        <v>1.1294534249053079E-3</v>
      </c>
      <c r="BY30">
        <f t="shared" si="32"/>
        <v>1.6270842226966274E-3</v>
      </c>
      <c r="BZ30">
        <f t="shared" si="33"/>
        <v>9.7258972022723554E-4</v>
      </c>
      <c r="CA30">
        <f t="shared" si="34"/>
        <v>9.7860691014271632E-4</v>
      </c>
      <c r="CB30">
        <f t="shared" si="35"/>
        <v>2.7905434806350541E-4</v>
      </c>
      <c r="CC30">
        <f t="shared" si="36"/>
        <v>6.6315324496982653E-4</v>
      </c>
      <c r="CD30">
        <f t="shared" si="37"/>
        <v>1.2088467813944901E-3</v>
      </c>
    </row>
    <row r="31" spans="1:82" x14ac:dyDescent="0.3">
      <c r="A31" s="8" t="s">
        <v>23</v>
      </c>
      <c r="B31" s="9">
        <v>1</v>
      </c>
      <c r="N31" s="15">
        <v>6</v>
      </c>
      <c r="O31" s="16">
        <v>1.03686700830002</v>
      </c>
      <c r="P31" s="16">
        <v>-4.91227523045E-3</v>
      </c>
      <c r="Q31" s="16">
        <v>-6.2664523654009999E-3</v>
      </c>
      <c r="R31" s="16">
        <v>-0.57639381381028298</v>
      </c>
      <c r="S31" s="16">
        <v>-0.27654519923396897</v>
      </c>
      <c r="T31" s="7"/>
      <c r="U31">
        <v>6</v>
      </c>
      <c r="V31" s="21">
        <v>2.5613174903525368E-2</v>
      </c>
      <c r="W31" s="21">
        <v>3.7394501921753594E-2</v>
      </c>
      <c r="X31" s="21">
        <v>3.1225720478734866E-2</v>
      </c>
      <c r="Y31" s="21">
        <v>3.2565923546696844E-2</v>
      </c>
      <c r="Z31" s="21">
        <v>3.7586289624076293E-2</v>
      </c>
      <c r="AB31">
        <v>6</v>
      </c>
      <c r="AC31" s="22">
        <v>-2.8061124999999998E-4</v>
      </c>
      <c r="AD31" s="22">
        <v>-1.6251427999999999E-4</v>
      </c>
      <c r="AE31" s="22">
        <v>-3.4438900000000001E-4</v>
      </c>
      <c r="AF31" s="22">
        <v>-1.4394086999999999E-5</v>
      </c>
      <c r="AG31" s="22">
        <v>-8.2958903999999994E-5</v>
      </c>
      <c r="AH31" s="22">
        <v>1.0786178999999999E-3</v>
      </c>
      <c r="AI31" s="22">
        <v>-2.1143814999999999E-4</v>
      </c>
      <c r="AJ31" s="22">
        <v>-1.3286654E-4</v>
      </c>
      <c r="AK31" s="22">
        <v>-3.9150281000000002E-4</v>
      </c>
      <c r="AL31" s="22">
        <v>-3.2162089999999998E-4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2.86E-2</v>
      </c>
      <c r="AT31" s="30">
        <v>-3.0999999999999999E-3</v>
      </c>
      <c r="AU31" s="30">
        <v>-4.8999999999999998E-3</v>
      </c>
      <c r="AV31" s="30">
        <v>-7.4999999999999997E-3</v>
      </c>
      <c r="AW31" s="30">
        <v>-9.9000000000000008E-3</v>
      </c>
      <c r="AY31" s="27">
        <v>-25.060670788072287</v>
      </c>
      <c r="AZ31" s="27">
        <v>-6.9565876508163205E-2</v>
      </c>
      <c r="BC31" s="13" cm="1">
        <f t="array" ref="BC31">(EXP(-1/2*MMULT(TRANSPOSE($C$36:$C$45),$AY$26:$AY$35))*1/($B$31*$F$46)+$F$47/$F$46*EXP($BB$26)-1)*AY31</f>
        <v>-9.2620582803000187E-2</v>
      </c>
      <c r="BD31" s="13">
        <f t="shared" si="38"/>
        <v>-1.3088310202842063E-3</v>
      </c>
      <c r="BE31" s="2">
        <f t="shared" si="26"/>
        <v>-9.3929413823284388E-2</v>
      </c>
      <c r="BF31" s="2">
        <f t="shared" si="27"/>
        <v>1.5012877938397614E-2</v>
      </c>
      <c r="BH31">
        <v>6</v>
      </c>
      <c r="BI31">
        <v>7.6656977873770847E-4</v>
      </c>
      <c r="BJ31">
        <v>1.062877017157628E-3</v>
      </c>
      <c r="BK31">
        <v>8.790406759788934E-4</v>
      </c>
      <c r="BL31">
        <v>9.3596293721346627E-4</v>
      </c>
      <c r="BM31">
        <v>1.0555486242272358E-3</v>
      </c>
      <c r="BN31">
        <v>9.12891011732896E-4</v>
      </c>
      <c r="BO31">
        <v>8.381750123741884E-4</v>
      </c>
      <c r="BP31">
        <v>2.9270033149265181E-4</v>
      </c>
      <c r="BQ31">
        <v>4.6963529427740305E-4</v>
      </c>
      <c r="BR31">
        <v>9.772671730296468E-4</v>
      </c>
      <c r="BT31">
        <v>6</v>
      </c>
      <c r="BU31">
        <f t="shared" si="28"/>
        <v>4.8595852873770849E-4</v>
      </c>
      <c r="BV31">
        <f t="shared" si="29"/>
        <v>9.0036273715762805E-4</v>
      </c>
      <c r="BW31">
        <f t="shared" si="30"/>
        <v>5.3465167597889344E-4</v>
      </c>
      <c r="BX31">
        <f t="shared" si="31"/>
        <v>9.2156885021346625E-4</v>
      </c>
      <c r="BY31">
        <f t="shared" si="32"/>
        <v>9.7258972022723576E-4</v>
      </c>
      <c r="BZ31">
        <f t="shared" si="33"/>
        <v>1.9915089117328961E-3</v>
      </c>
      <c r="CA31">
        <f t="shared" si="34"/>
        <v>6.2673686237418847E-4</v>
      </c>
      <c r="CB31">
        <f t="shared" si="35"/>
        <v>1.5983379149265181E-4</v>
      </c>
      <c r="CC31">
        <f t="shared" si="36"/>
        <v>7.8132484277403027E-5</v>
      </c>
      <c r="CD31">
        <f t="shared" si="37"/>
        <v>6.5564627302964681E-4</v>
      </c>
    </row>
    <row r="32" spans="1:82" x14ac:dyDescent="0.3">
      <c r="A32" t="s">
        <v>24</v>
      </c>
      <c r="N32" s="15">
        <v>7</v>
      </c>
      <c r="O32" s="16">
        <v>0.93561094546208101</v>
      </c>
      <c r="P32" s="16">
        <v>9.7750012319500006E-4</v>
      </c>
      <c r="Q32" s="16">
        <v>3.9604299148750001E-3</v>
      </c>
      <c r="R32" s="16">
        <v>0.34295079206141299</v>
      </c>
      <c r="S32" s="16">
        <v>-8.5025252236733004E-2</v>
      </c>
      <c r="T32" s="7"/>
      <c r="U32">
        <v>7</v>
      </c>
      <c r="V32" s="21">
        <v>2.6473124462790681E-2</v>
      </c>
      <c r="W32" s="21">
        <v>3.1172369707969987E-2</v>
      </c>
      <c r="X32" s="21">
        <v>2.2991925781840727E-2</v>
      </c>
      <c r="Y32" s="21">
        <v>2.8913318591652203E-2</v>
      </c>
      <c r="Z32" s="21">
        <v>3.2835178685460098E-2</v>
      </c>
      <c r="AB32">
        <v>7</v>
      </c>
      <c r="AC32" s="22">
        <v>3.3589645000000002E-4</v>
      </c>
      <c r="AD32" s="22">
        <v>-1.2813955000000001E-4</v>
      </c>
      <c r="AE32" s="22">
        <v>-1.5375265999999999E-4</v>
      </c>
      <c r="AF32" s="22">
        <v>-8.5223459000000003E-5</v>
      </c>
      <c r="AG32" s="22">
        <v>-5.3876133999999997E-5</v>
      </c>
      <c r="AH32" s="22">
        <v>-2.1143814999999999E-4</v>
      </c>
      <c r="AI32" s="22">
        <v>5.2619475000000005E-4</v>
      </c>
      <c r="AJ32" s="22">
        <v>-3.5694364000000003E-5</v>
      </c>
      <c r="AK32" s="22">
        <v>1.1489296E-4</v>
      </c>
      <c r="AL32" s="22">
        <v>5.8926267000000002E-5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1.6799999999999999E-2</v>
      </c>
      <c r="AU32" s="30">
        <v>-6.0000000000000001E-3</v>
      </c>
      <c r="AV32" s="30">
        <v>-6.9999999999999999E-4</v>
      </c>
      <c r="AW32" s="30">
        <v>-2.9999999999999997E-4</v>
      </c>
      <c r="AY32" s="27">
        <v>41.513398563252615</v>
      </c>
      <c r="AZ32" s="27">
        <v>0.28851533154412834</v>
      </c>
      <c r="BC32" s="13" cm="1">
        <f t="array" ref="BC32">(EXP(-1/2*MMULT(TRANSPOSE($C$36:$C$45),$AY$26:$AY$35))*1/($B$31*$F$46)+$F$47/$F$46*EXP($BB$26)-1)*AY32</f>
        <v>0.15342746415597647</v>
      </c>
      <c r="BD32" s="13">
        <f t="shared" si="38"/>
        <v>5.4282046702628112E-3</v>
      </c>
      <c r="BE32" s="2">
        <f t="shared" si="26"/>
        <v>0.15885566882623928</v>
      </c>
      <c r="BF32" s="2">
        <f t="shared" si="27"/>
        <v>2.5777660826688937E-2</v>
      </c>
      <c r="BH32">
        <v>7</v>
      </c>
      <c r="BI32">
        <v>8.1118187021111921E-4</v>
      </c>
      <c r="BJ32">
        <v>9.8214382919391925E-4</v>
      </c>
      <c r="BK32">
        <v>7.5598860063899598E-4</v>
      </c>
      <c r="BL32">
        <v>9.0075691021372758E-4</v>
      </c>
      <c r="BM32">
        <v>1.0324830441427164E-3</v>
      </c>
      <c r="BN32">
        <v>8.3817501237418851E-4</v>
      </c>
      <c r="BO32">
        <v>8.8746349351125932E-4</v>
      </c>
      <c r="BP32">
        <v>3.0923508386495626E-4</v>
      </c>
      <c r="BQ32">
        <v>6.0183314472455685E-4</v>
      </c>
      <c r="BR32">
        <v>9.8362933446706599E-4</v>
      </c>
      <c r="BT32">
        <v>7</v>
      </c>
      <c r="BU32">
        <f t="shared" si="28"/>
        <v>1.1470783202111193E-3</v>
      </c>
      <c r="BV32">
        <f t="shared" si="29"/>
        <v>8.5400427919391929E-4</v>
      </c>
      <c r="BW32">
        <f t="shared" si="30"/>
        <v>6.0223594063899596E-4</v>
      </c>
      <c r="BX32">
        <f t="shared" si="31"/>
        <v>8.1553345121372764E-4</v>
      </c>
      <c r="BY32">
        <f t="shared" si="32"/>
        <v>9.7860691014271654E-4</v>
      </c>
      <c r="BZ32">
        <f t="shared" si="33"/>
        <v>6.2673686237418847E-4</v>
      </c>
      <c r="CA32">
        <f t="shared" si="34"/>
        <v>1.4136582435112593E-3</v>
      </c>
      <c r="CB32">
        <f t="shared" si="35"/>
        <v>2.7354071986495623E-4</v>
      </c>
      <c r="CC32">
        <f t="shared" si="36"/>
        <v>7.1672610472455682E-4</v>
      </c>
      <c r="CD32">
        <f t="shared" si="37"/>
        <v>1.042555601467066E-3</v>
      </c>
    </row>
    <row r="33" spans="1:82" x14ac:dyDescent="0.3">
      <c r="N33" s="15">
        <v>8</v>
      </c>
      <c r="O33" s="16">
        <v>0.42808565706608298</v>
      </c>
      <c r="P33" s="16">
        <v>-1.5155454941910001E-3</v>
      </c>
      <c r="Q33" s="16">
        <v>-2.8469773562310001E-3</v>
      </c>
      <c r="R33" s="16">
        <v>-0.196516282583305</v>
      </c>
      <c r="S33" s="16">
        <v>-0.54522897999233499</v>
      </c>
      <c r="T33" s="7"/>
      <c r="U33">
        <v>8</v>
      </c>
      <c r="V33" s="21">
        <v>1.1114534698574851E-2</v>
      </c>
      <c r="W33" s="21">
        <v>1.3699133421102464E-2</v>
      </c>
      <c r="X33" s="21">
        <v>7.8978317745492955E-3</v>
      </c>
      <c r="Y33" s="21">
        <v>1.2940332881165108E-2</v>
      </c>
      <c r="Z33" s="21">
        <v>1.5563159539291388E-2</v>
      </c>
      <c r="AB33">
        <v>8</v>
      </c>
      <c r="AC33" s="22">
        <v>4.7350535000000003E-5</v>
      </c>
      <c r="AD33" s="22">
        <v>-1.0308891E-4</v>
      </c>
      <c r="AE33" s="22">
        <v>-4.6395801999999999E-5</v>
      </c>
      <c r="AF33" s="22">
        <v>-4.6864482999999998E-5</v>
      </c>
      <c r="AG33" s="22">
        <v>-7.5004915000000005E-5</v>
      </c>
      <c r="AH33" s="22">
        <v>-1.3286654E-4</v>
      </c>
      <c r="AI33" s="22">
        <v>-3.5694364000000003E-5</v>
      </c>
      <c r="AJ33" s="22">
        <v>1.1999993999999999E-3</v>
      </c>
      <c r="AK33" s="22">
        <v>6.8866990000000002E-5</v>
      </c>
      <c r="AL33" s="22">
        <v>-3.4911343000000003E-5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3.3399999999999999E-2</v>
      </c>
      <c r="AV33" s="30">
        <v>2.9999999999999997E-4</v>
      </c>
      <c r="AW33" s="30">
        <v>-2.5000000000000001E-3</v>
      </c>
      <c r="AY33" s="27">
        <v>39.843686555989684</v>
      </c>
      <c r="AZ33" s="27">
        <v>5.0071551687581511E-2</v>
      </c>
      <c r="BC33" s="13" cm="1">
        <f t="array" ref="BC33">(EXP(-1/2*MMULT(TRANSPOSE($C$36:$C$45),$AY$26:$AY$35))*1/($B$31*$F$46)+$F$47/$F$46*EXP($BB$26)-1)*AY33</f>
        <v>0.14725645219330125</v>
      </c>
      <c r="BD33" s="13">
        <f t="shared" si="38"/>
        <v>9.420595753548861E-4</v>
      </c>
      <c r="BE33" s="2">
        <f t="shared" si="26"/>
        <v>0.14819851176865614</v>
      </c>
      <c r="BF33" s="2">
        <f t="shared" si="27"/>
        <v>2.1962798890444512E-2</v>
      </c>
      <c r="BH33">
        <v>8</v>
      </c>
      <c r="BI33">
        <v>2.8311826529729949E-4</v>
      </c>
      <c r="BJ33">
        <v>3.0976171256906417E-4</v>
      </c>
      <c r="BK33">
        <v>1.9827900267876974E-4</v>
      </c>
      <c r="BL33">
        <v>2.9762124335617682E-4</v>
      </c>
      <c r="BM33">
        <v>3.540592630635057E-4</v>
      </c>
      <c r="BN33">
        <v>2.9270033149265181E-4</v>
      </c>
      <c r="BO33">
        <v>3.0923508386495626E-4</v>
      </c>
      <c r="BP33">
        <v>1.3186618898751814E-4</v>
      </c>
      <c r="BQ33">
        <v>2.1515146626126721E-4</v>
      </c>
      <c r="BR33">
        <v>3.3276556163044425E-4</v>
      </c>
      <c r="BT33">
        <v>8</v>
      </c>
      <c r="BU33">
        <f t="shared" si="28"/>
        <v>3.3046880029729951E-4</v>
      </c>
      <c r="BV33">
        <f t="shared" si="29"/>
        <v>2.0667280256906419E-4</v>
      </c>
      <c r="BW33">
        <f t="shared" si="30"/>
        <v>1.5188320067876973E-4</v>
      </c>
      <c r="BX33">
        <f t="shared" si="31"/>
        <v>2.5075676035617682E-4</v>
      </c>
      <c r="BY33">
        <f t="shared" si="32"/>
        <v>2.7905434806350569E-4</v>
      </c>
      <c r="BZ33">
        <f t="shared" si="33"/>
        <v>1.5983379149265181E-4</v>
      </c>
      <c r="CA33">
        <f t="shared" si="34"/>
        <v>2.7354071986495623E-4</v>
      </c>
      <c r="CB33">
        <f t="shared" si="35"/>
        <v>1.331865588987518E-3</v>
      </c>
      <c r="CC33">
        <f t="shared" si="36"/>
        <v>2.8401845626126719E-4</v>
      </c>
      <c r="CD33">
        <f t="shared" si="37"/>
        <v>2.9785421863044422E-4</v>
      </c>
    </row>
    <row r="34" spans="1:82" x14ac:dyDescent="0.3">
      <c r="N34" s="15">
        <v>9</v>
      </c>
      <c r="O34" s="16">
        <v>0.52121362406793104</v>
      </c>
      <c r="P34" s="16">
        <v>6.5553937874849996E-3</v>
      </c>
      <c r="Q34" s="16">
        <v>7.2948759175850003E-3</v>
      </c>
      <c r="R34" s="16">
        <v>1.02336993593299</v>
      </c>
      <c r="S34" s="16">
        <v>2.4525286041228E-2</v>
      </c>
      <c r="T34" s="7"/>
      <c r="U34">
        <v>9</v>
      </c>
      <c r="V34" s="21">
        <v>1.804986803239703E-2</v>
      </c>
      <c r="W34" s="21">
        <v>1.4588509663899343E-2</v>
      </c>
      <c r="X34" s="21">
        <v>6.9059930191169728E-3</v>
      </c>
      <c r="Y34" s="21">
        <v>1.5564088127136669E-2</v>
      </c>
      <c r="Z34" s="21">
        <v>1.7269083041814515E-2</v>
      </c>
      <c r="AB34">
        <v>9</v>
      </c>
      <c r="AC34" s="22">
        <v>1.6847264000000001E-4</v>
      </c>
      <c r="AD34" s="22">
        <v>-4.3819273000000002E-5</v>
      </c>
      <c r="AE34" s="22">
        <v>4.3783979999999998E-4</v>
      </c>
      <c r="AF34" s="22">
        <v>-2.4908044999999998E-4</v>
      </c>
      <c r="AG34" s="22">
        <v>2.6363236E-5</v>
      </c>
      <c r="AH34" s="22">
        <v>-3.9150281000000002E-4</v>
      </c>
      <c r="AI34" s="22">
        <v>1.1489296E-4</v>
      </c>
      <c r="AJ34" s="22">
        <v>6.8866990000000002E-5</v>
      </c>
      <c r="AK34" s="22">
        <v>9.5146976000000003E-4</v>
      </c>
      <c r="AL34" s="22">
        <v>8.3564889999999996E-5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2.5600000000000001E-2</v>
      </c>
      <c r="AW34" s="30">
        <v>6.9999999999999999E-4</v>
      </c>
      <c r="AY34" s="27">
        <v>5.444824079532486</v>
      </c>
      <c r="AZ34" s="27">
        <v>0.30956608071486791</v>
      </c>
      <c r="BC34" s="13" cm="1">
        <f t="array" ref="BC34">(EXP(-1/2*MMULT(TRANSPOSE($C$36:$C$45),$AY$26:$AY$35))*1/($B$31*$F$46)+$F$47/$F$46*EXP($BB$26)-1)*AY34</f>
        <v>2.0123275381205379E-2</v>
      </c>
      <c r="BD34" s="13">
        <f t="shared" si="38"/>
        <v>5.824259099500872E-3</v>
      </c>
      <c r="BE34" s="2">
        <f t="shared" si="26"/>
        <v>2.594753448070625E-2</v>
      </c>
      <c r="BF34" s="2">
        <f t="shared" si="27"/>
        <v>6.7327454562743979E-4</v>
      </c>
      <c r="BH34">
        <v>9</v>
      </c>
      <c r="BI34">
        <v>5.5001917521166192E-4</v>
      </c>
      <c r="BJ34">
        <v>5.5219115246329822E-4</v>
      </c>
      <c r="BK34">
        <v>3.7253258544053732E-4</v>
      </c>
      <c r="BL34">
        <v>5.392675059690238E-4</v>
      </c>
      <c r="BM34">
        <v>6.3679000896982665E-4</v>
      </c>
      <c r="BN34">
        <v>4.69635294277403E-4</v>
      </c>
      <c r="BO34">
        <v>6.0183314472455663E-4</v>
      </c>
      <c r="BP34">
        <v>2.1515146626126713E-4</v>
      </c>
      <c r="BQ34">
        <v>4.9701869262242144E-4</v>
      </c>
      <c r="BR34">
        <v>6.3570863775912819E-4</v>
      </c>
      <c r="BT34">
        <v>9</v>
      </c>
      <c r="BU34">
        <f t="shared" si="28"/>
        <v>7.1849181521166199E-4</v>
      </c>
      <c r="BV34">
        <f t="shared" si="29"/>
        <v>5.0837187946329828E-4</v>
      </c>
      <c r="BW34">
        <f t="shared" si="30"/>
        <v>8.103723854405373E-4</v>
      </c>
      <c r="BX34">
        <f t="shared" si="31"/>
        <v>2.9018705596902381E-4</v>
      </c>
      <c r="BY34">
        <f t="shared" si="32"/>
        <v>6.6315324496982664E-4</v>
      </c>
      <c r="BZ34">
        <f t="shared" si="33"/>
        <v>7.8132484277402972E-5</v>
      </c>
      <c r="CA34">
        <f t="shared" si="34"/>
        <v>7.167261047245566E-4</v>
      </c>
      <c r="CB34">
        <f t="shared" si="35"/>
        <v>2.8401845626126713E-4</v>
      </c>
      <c r="CC34">
        <f t="shared" si="36"/>
        <v>1.4484884526224215E-3</v>
      </c>
      <c r="CD34">
        <f t="shared" si="37"/>
        <v>7.1927352775912816E-4</v>
      </c>
    </row>
    <row r="35" spans="1:82" x14ac:dyDescent="0.3">
      <c r="A35" t="s">
        <v>35</v>
      </c>
      <c r="B35" t="s">
        <v>36</v>
      </c>
      <c r="C35" t="s">
        <v>37</v>
      </c>
      <c r="D35" t="s">
        <v>54</v>
      </c>
      <c r="E35" t="s">
        <v>55</v>
      </c>
      <c r="F35" t="s">
        <v>56</v>
      </c>
      <c r="N35" s="15">
        <v>10</v>
      </c>
      <c r="O35" s="16">
        <v>1.0267618270302501</v>
      </c>
      <c r="P35" s="16">
        <v>3.4894345560619999E-3</v>
      </c>
      <c r="Q35" s="16">
        <v>-1.67829695504E-4</v>
      </c>
      <c r="R35" s="16">
        <v>0.31615548959680401</v>
      </c>
      <c r="S35" s="16">
        <v>0.14405780218283001</v>
      </c>
      <c r="T35" s="7"/>
      <c r="U35">
        <v>10</v>
      </c>
      <c r="V35" s="21">
        <v>2.8587322238691426E-2</v>
      </c>
      <c r="W35" s="21">
        <v>3.5322005244957287E-2</v>
      </c>
      <c r="X35" s="21">
        <v>2.8319439196774078E-2</v>
      </c>
      <c r="Y35" s="21">
        <v>3.2040513045715813E-2</v>
      </c>
      <c r="Z35" s="21">
        <v>3.6057282537938995E-2</v>
      </c>
      <c r="AB35">
        <v>10</v>
      </c>
      <c r="AC35" s="22">
        <v>7.2784299999999994E-5</v>
      </c>
      <c r="AD35" s="22">
        <v>2.2192424E-5</v>
      </c>
      <c r="AE35" s="22">
        <v>-6.7986270999999997E-5</v>
      </c>
      <c r="AF35" s="22">
        <v>7.9892132000000001E-5</v>
      </c>
      <c r="AG35" s="22">
        <v>2.1928880000000001E-5</v>
      </c>
      <c r="AH35" s="22">
        <v>-3.2162089999999998E-4</v>
      </c>
      <c r="AI35" s="22">
        <v>5.8926267000000002E-5</v>
      </c>
      <c r="AJ35" s="22">
        <v>-3.4911343000000003E-5</v>
      </c>
      <c r="AK35" s="22">
        <v>8.3564889999999996E-5</v>
      </c>
      <c r="AL35" s="22">
        <v>4.853479E-4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1.9E-2</v>
      </c>
      <c r="AY35" s="27">
        <v>-41.45258510290406</v>
      </c>
      <c r="AZ35" s="27">
        <v>7.9122887740918024E-2</v>
      </c>
      <c r="BC35" s="13" cm="1">
        <f t="array" ref="BC35">(EXP(-1/2*MMULT(TRANSPOSE($C$36:$C$45),$AY$26:$AY$35))*1/($B$31*$F$46)+$F$47/$F$46*EXP($BB$26)-1)*AY35</f>
        <v>-0.15320270647940099</v>
      </c>
      <c r="BD35" s="13">
        <f t="shared" si="38"/>
        <v>1.4886391875997766E-3</v>
      </c>
      <c r="BE35" s="2">
        <f t="shared" si="26"/>
        <v>-0.1517140672918012</v>
      </c>
      <c r="BF35" s="2">
        <f t="shared" si="27"/>
        <v>3.1604181836672796E-2</v>
      </c>
      <c r="BH35">
        <v>10</v>
      </c>
      <c r="BI35">
        <v>8.9887914056604741E-4</v>
      </c>
      <c r="BJ35">
        <v>1.1622232623947654E-3</v>
      </c>
      <c r="BK35">
        <v>9.4992980566927778E-4</v>
      </c>
      <c r="BL35">
        <v>1.0410561878321551E-3</v>
      </c>
      <c r="BM35">
        <v>1.1869179013944901E-3</v>
      </c>
      <c r="BN35">
        <v>9.772671730296468E-4</v>
      </c>
      <c r="BO35">
        <v>9.8362933446706599E-4</v>
      </c>
      <c r="BP35">
        <v>3.3276556163044414E-4</v>
      </c>
      <c r="BQ35">
        <v>6.357086377591283E-4</v>
      </c>
      <c r="BR35">
        <v>1.1308212787055371E-3</v>
      </c>
      <c r="BT35">
        <v>10</v>
      </c>
      <c r="BU35">
        <f t="shared" si="28"/>
        <v>9.716634405660474E-4</v>
      </c>
      <c r="BV35">
        <f t="shared" si="29"/>
        <v>1.1844156863947653E-3</v>
      </c>
      <c r="BW35">
        <f t="shared" si="30"/>
        <v>8.8194353466927776E-4</v>
      </c>
      <c r="BX35">
        <f t="shared" si="31"/>
        <v>1.120948319832155E-3</v>
      </c>
      <c r="BY35">
        <f t="shared" si="32"/>
        <v>1.2088467813944901E-3</v>
      </c>
      <c r="BZ35">
        <f t="shared" si="33"/>
        <v>6.5564627302964681E-4</v>
      </c>
      <c r="CA35">
        <f t="shared" si="34"/>
        <v>1.042555601467066E-3</v>
      </c>
      <c r="CB35">
        <f t="shared" si="35"/>
        <v>2.9785421863044411E-4</v>
      </c>
      <c r="CC35">
        <f t="shared" si="36"/>
        <v>7.1927352775912827E-4</v>
      </c>
      <c r="CD35">
        <f t="shared" si="37"/>
        <v>1.6161691787055371E-3</v>
      </c>
    </row>
    <row r="36" spans="1:82" x14ac:dyDescent="0.3">
      <c r="A36" s="24">
        <v>2.1018979245764112E-5</v>
      </c>
      <c r="B36" s="24">
        <v>2.5496562784610946E-2</v>
      </c>
      <c r="C36" s="24">
        <v>1.1308486454348105E-3</v>
      </c>
      <c r="D36" s="10">
        <f t="shared" ref="D36:D45" si="39">+A36+$B$30</f>
        <v>2.1018979245764112E-5</v>
      </c>
      <c r="E36" s="10">
        <f t="shared" ref="E36:F45" si="40">+B36+$B$30</f>
        <v>2.5496562784610946E-2</v>
      </c>
      <c r="F36" s="10">
        <f t="shared" si="40"/>
        <v>1.1308486454348105E-3</v>
      </c>
      <c r="BF36" s="2">
        <f>SUM(BF26:BF35)</f>
        <v>0.22132607701938325</v>
      </c>
    </row>
    <row r="37" spans="1:82" x14ac:dyDescent="0.3">
      <c r="A37" s="24">
        <v>8.5843320054594802E-2</v>
      </c>
      <c r="B37" s="24">
        <v>4.9712262423275179E-2</v>
      </c>
      <c r="C37" s="24">
        <v>6.4997671751504116E-2</v>
      </c>
      <c r="D37" s="10">
        <f t="shared" si="39"/>
        <v>8.5843320054594802E-2</v>
      </c>
      <c r="E37" s="10">
        <f t="shared" si="40"/>
        <v>4.9712262423275179E-2</v>
      </c>
      <c r="F37" s="10">
        <f t="shared" si="40"/>
        <v>6.4997671751504116E-2</v>
      </c>
      <c r="G37" s="10"/>
      <c r="H37" s="10"/>
      <c r="I37" s="10"/>
      <c r="J37" s="10"/>
      <c r="K37" s="10"/>
      <c r="L37" s="10"/>
    </row>
    <row r="38" spans="1:82" x14ac:dyDescent="0.3">
      <c r="A38" s="24">
        <v>5.8977897279617443E-3</v>
      </c>
      <c r="B38" s="24">
        <v>-3.0096856094998247E-2</v>
      </c>
      <c r="C38" s="24">
        <v>-8.9751678581367483E-3</v>
      </c>
      <c r="D38" s="10">
        <f t="shared" si="39"/>
        <v>5.8977897279617443E-3</v>
      </c>
      <c r="E38" s="10">
        <f t="shared" si="40"/>
        <v>-3.0096856094998247E-2</v>
      </c>
      <c r="F38" s="10">
        <f t="shared" si="40"/>
        <v>-8.9751678581367483E-3</v>
      </c>
      <c r="G38" s="10"/>
      <c r="H38" s="10"/>
      <c r="I38" s="10"/>
      <c r="J38" s="10"/>
      <c r="K38" s="10"/>
      <c r="L38" s="10"/>
    </row>
    <row r="39" spans="1:82" x14ac:dyDescent="0.3">
      <c r="A39" s="24">
        <v>1.2818324027956332E-2</v>
      </c>
      <c r="B39" s="24">
        <v>1.0753587225107183E-2</v>
      </c>
      <c r="C39" s="24">
        <v>3.0274331432295788E-2</v>
      </c>
      <c r="D39" s="10">
        <f t="shared" si="39"/>
        <v>1.2818324027956332E-2</v>
      </c>
      <c r="E39" s="10">
        <f t="shared" si="40"/>
        <v>1.0753587225107183E-2</v>
      </c>
      <c r="F39" s="10">
        <f t="shared" si="40"/>
        <v>3.0274331432295788E-2</v>
      </c>
      <c r="G39" s="10"/>
      <c r="H39" s="10"/>
      <c r="I39" s="10"/>
      <c r="J39" s="10"/>
      <c r="K39" s="10"/>
      <c r="L39" s="10"/>
    </row>
    <row r="40" spans="1:82" x14ac:dyDescent="0.3">
      <c r="A40" s="24">
        <v>8.6219203997405739E-3</v>
      </c>
      <c r="B40" s="24">
        <v>1.7798629877985929E-4</v>
      </c>
      <c r="C40" s="24">
        <v>2.7523536257840486E-3</v>
      </c>
      <c r="D40" s="10">
        <f t="shared" si="39"/>
        <v>8.6219203997405739E-3</v>
      </c>
      <c r="E40" s="10">
        <f t="shared" si="40"/>
        <v>1.7798629877985929E-4</v>
      </c>
      <c r="F40" s="10">
        <f t="shared" si="40"/>
        <v>2.7523536257840486E-3</v>
      </c>
      <c r="G40" s="10"/>
      <c r="H40" s="10"/>
      <c r="I40" s="10"/>
      <c r="J40" s="10"/>
      <c r="K40" s="10"/>
      <c r="L40" s="10"/>
    </row>
    <row r="41" spans="1:82" x14ac:dyDescent="0.3">
      <c r="A41" s="24">
        <v>1.930319846035202E-3</v>
      </c>
      <c r="B41" s="24">
        <v>1.1646846058336982E-2</v>
      </c>
      <c r="C41" s="24">
        <v>-5.0177057979953433E-3</v>
      </c>
      <c r="D41" s="10">
        <f t="shared" si="39"/>
        <v>1.930319846035202E-3</v>
      </c>
      <c r="E41" s="10">
        <f t="shared" si="40"/>
        <v>1.1646846058336982E-2</v>
      </c>
      <c r="F41" s="10">
        <f t="shared" si="40"/>
        <v>-5.0177057979953433E-3</v>
      </c>
      <c r="G41" s="10"/>
      <c r="H41" s="10"/>
      <c r="I41" s="10"/>
      <c r="J41" s="10"/>
      <c r="K41" s="10"/>
      <c r="L41" s="10"/>
    </row>
    <row r="42" spans="1:82" x14ac:dyDescent="0.3">
      <c r="A42" s="24">
        <v>1.6728772017742796E-2</v>
      </c>
      <c r="B42" s="24">
        <v>4.118153062743523E-2</v>
      </c>
      <c r="C42" s="24">
        <v>6.223328589374833E-3</v>
      </c>
      <c r="D42" s="10">
        <f t="shared" si="39"/>
        <v>1.6728772017742796E-2</v>
      </c>
      <c r="E42" s="10">
        <f t="shared" si="40"/>
        <v>4.118153062743523E-2</v>
      </c>
      <c r="F42" s="10">
        <f t="shared" si="40"/>
        <v>6.223328589374833E-3</v>
      </c>
      <c r="G42" s="10"/>
      <c r="H42" s="10"/>
      <c r="I42" s="10"/>
      <c r="J42" s="10"/>
      <c r="K42" s="10"/>
      <c r="L42" s="10"/>
    </row>
    <row r="43" spans="1:82" x14ac:dyDescent="0.3">
      <c r="A43" s="24">
        <v>-3.8189894148649524E-3</v>
      </c>
      <c r="B43" s="24">
        <v>1.8503589461869444E-3</v>
      </c>
      <c r="C43" s="24">
        <v>3.9300376527572199E-2</v>
      </c>
      <c r="D43" s="10">
        <f t="shared" si="39"/>
        <v>-3.8189894148649524E-3</v>
      </c>
      <c r="E43" s="10">
        <f t="shared" si="40"/>
        <v>1.8503589461869444E-3</v>
      </c>
      <c r="F43" s="10">
        <f t="shared" si="40"/>
        <v>3.9300376527572199E-2</v>
      </c>
      <c r="G43" s="10"/>
      <c r="H43" s="10"/>
      <c r="I43" s="10"/>
      <c r="J43" s="10"/>
      <c r="K43" s="10"/>
      <c r="L43" s="10"/>
    </row>
    <row r="44" spans="1:82" x14ac:dyDescent="0.3">
      <c r="A44" s="24">
        <v>-1.1004614918054928E-2</v>
      </c>
      <c r="B44" s="24">
        <v>5.7856881690411977E-4</v>
      </c>
      <c r="C44" s="24">
        <v>-4.9068194302566226E-3</v>
      </c>
      <c r="D44" s="10">
        <f t="shared" si="39"/>
        <v>-1.1004614918054928E-2</v>
      </c>
      <c r="E44" s="10">
        <f t="shared" si="40"/>
        <v>5.7856881690411977E-4</v>
      </c>
      <c r="F44" s="10">
        <f t="shared" si="40"/>
        <v>-4.9068194302566226E-3</v>
      </c>
      <c r="G44" s="10"/>
      <c r="H44" s="10"/>
      <c r="I44" s="10"/>
      <c r="J44" s="10"/>
      <c r="K44" s="10"/>
      <c r="L44" s="10"/>
    </row>
    <row r="45" spans="1:82" x14ac:dyDescent="0.3">
      <c r="A45" s="24">
        <v>2.2766304527376434E-3</v>
      </c>
      <c r="B45" s="24">
        <v>2.0764934703270771E-4</v>
      </c>
      <c r="C45" s="24">
        <v>-3.8600377461149148E-3</v>
      </c>
      <c r="D45" s="10">
        <f t="shared" si="39"/>
        <v>2.2766304527376434E-3</v>
      </c>
      <c r="E45" s="10">
        <f t="shared" si="40"/>
        <v>2.0764934703270771E-4</v>
      </c>
      <c r="F45" s="10">
        <f t="shared" si="40"/>
        <v>-3.8600377461149148E-3</v>
      </c>
      <c r="G45" s="10"/>
      <c r="H45" s="10"/>
      <c r="I45" s="10"/>
      <c r="J45" s="10"/>
      <c r="K45" s="10"/>
      <c r="L45" s="10"/>
    </row>
    <row r="46" spans="1:82" x14ac:dyDescent="0.3">
      <c r="C46" t="s">
        <v>25</v>
      </c>
      <c r="D46" s="3">
        <f>SUMPRODUCT($B$19:$B$28,D36:D45)</f>
        <v>5.1269367468229604E-2</v>
      </c>
      <c r="E46" s="3">
        <f>SUMPRODUCT($B$19:$B$28,E36:E45)</f>
        <v>4.0057137597262239E-2</v>
      </c>
      <c r="F46" s="3">
        <f>SUMPRODUCT($B$19:$B$28,F36:F45)</f>
        <v>3.7663343621258526E-2</v>
      </c>
      <c r="G46" s="3"/>
      <c r="H46" s="3"/>
      <c r="I46" s="3"/>
      <c r="J46" s="3"/>
      <c r="K46" s="3"/>
      <c r="L46" s="3"/>
    </row>
    <row r="47" spans="1:82" x14ac:dyDescent="0.3">
      <c r="C47" t="s">
        <v>57</v>
      </c>
      <c r="D47" s="3">
        <f>SUMPRODUCT($F$19:$F$28,D36:D45)</f>
        <v>1.5199710930405947E-2</v>
      </c>
      <c r="E47" s="3">
        <f>SUMPRODUCT($F$19:$F$28,E36:E45)</f>
        <v>1.1945637117024444E-2</v>
      </c>
      <c r="F47" s="3">
        <f>SUMPRODUCT($F$19:$F$28,F36:F45)</f>
        <v>1.8842428410180922E-2</v>
      </c>
      <c r="G47" s="3"/>
      <c r="H47" s="3"/>
      <c r="I47" s="3"/>
      <c r="J47" s="3"/>
      <c r="K47" s="3"/>
      <c r="L4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4" workbookViewId="0">
      <selection activeCell="B29" sqref="B29"/>
    </sheetView>
  </sheetViews>
  <sheetFormatPr defaultRowHeight="14.4" x14ac:dyDescent="0.3"/>
  <sheetData>
    <row r="1" spans="1:5" x14ac:dyDescent="0.3">
      <c r="A1" t="s">
        <v>73</v>
      </c>
    </row>
    <row r="2" spans="1:5" x14ac:dyDescent="0.3">
      <c r="A2" t="s">
        <v>74</v>
      </c>
    </row>
    <row r="4" spans="1:5" x14ac:dyDescent="0.3">
      <c r="A4" t="s">
        <v>68</v>
      </c>
      <c r="B4" t="s">
        <v>69</v>
      </c>
      <c r="C4" s="5" t="s">
        <v>70</v>
      </c>
      <c r="D4" t="s">
        <v>71</v>
      </c>
    </row>
    <row r="5" spans="1:5" x14ac:dyDescent="0.3">
      <c r="A5" s="34">
        <v>32020</v>
      </c>
      <c r="B5" s="34">
        <v>42004</v>
      </c>
      <c r="C5" s="36">
        <f>(B5-A5)/360</f>
        <v>27.733333333333334</v>
      </c>
      <c r="D5" s="35">
        <f>C5*12</f>
        <v>332.8</v>
      </c>
      <c r="E5" t="s">
        <v>72</v>
      </c>
    </row>
    <row r="6" spans="1:5" x14ac:dyDescent="0.3">
      <c r="A6" t="s">
        <v>77</v>
      </c>
    </row>
    <row r="7" spans="1:5" x14ac:dyDescent="0.3">
      <c r="A7" s="37" t="s">
        <v>78</v>
      </c>
    </row>
    <row r="8" spans="1:5" x14ac:dyDescent="0.3">
      <c r="A8" t="s">
        <v>91</v>
      </c>
    </row>
    <row r="9" spans="1:5" x14ac:dyDescent="0.3">
      <c r="B9" t="s">
        <v>68</v>
      </c>
      <c r="C9" t="s">
        <v>69</v>
      </c>
    </row>
    <row r="10" spans="1:5" x14ac:dyDescent="0.3">
      <c r="A10" t="s">
        <v>79</v>
      </c>
      <c r="B10" t="s">
        <v>75</v>
      </c>
      <c r="C10" t="s">
        <v>76</v>
      </c>
    </row>
    <row r="11" spans="1:5" x14ac:dyDescent="0.3">
      <c r="A11" t="s">
        <v>80</v>
      </c>
      <c r="B11" t="s">
        <v>75</v>
      </c>
      <c r="C11" t="s">
        <v>76</v>
      </c>
    </row>
    <row r="12" spans="1:5" x14ac:dyDescent="0.3">
      <c r="A12" t="s">
        <v>81</v>
      </c>
      <c r="B12" t="s">
        <v>86</v>
      </c>
      <c r="C12" t="s">
        <v>76</v>
      </c>
    </row>
    <row r="13" spans="1:5" x14ac:dyDescent="0.3">
      <c r="A13" t="s">
        <v>82</v>
      </c>
      <c r="B13" t="s">
        <v>87</v>
      </c>
      <c r="C13" t="s">
        <v>76</v>
      </c>
    </row>
    <row r="14" spans="1:5" x14ac:dyDescent="0.3">
      <c r="A14" t="s">
        <v>83</v>
      </c>
      <c r="B14" t="s">
        <v>86</v>
      </c>
      <c r="C14" t="s">
        <v>88</v>
      </c>
    </row>
    <row r="15" spans="1:5" x14ac:dyDescent="0.3">
      <c r="A15" t="s">
        <v>84</v>
      </c>
      <c r="B15" t="s">
        <v>89</v>
      </c>
      <c r="C15" t="s">
        <v>76</v>
      </c>
    </row>
    <row r="16" spans="1:5" x14ac:dyDescent="0.3">
      <c r="A16" t="s">
        <v>85</v>
      </c>
      <c r="B16" t="s">
        <v>90</v>
      </c>
      <c r="C16" t="s">
        <v>76</v>
      </c>
    </row>
    <row r="18" spans="1:3" x14ac:dyDescent="0.3">
      <c r="A18" s="37" t="s">
        <v>92</v>
      </c>
    </row>
    <row r="19" spans="1:3" x14ac:dyDescent="0.3">
      <c r="B19" t="s">
        <v>68</v>
      </c>
      <c r="C19" t="s">
        <v>69</v>
      </c>
    </row>
    <row r="20" spans="1:3" x14ac:dyDescent="0.3">
      <c r="A20" t="s">
        <v>79</v>
      </c>
      <c r="B20" t="s">
        <v>93</v>
      </c>
      <c r="C20" t="s">
        <v>94</v>
      </c>
    </row>
    <row r="21" spans="1:3" x14ac:dyDescent="0.3">
      <c r="A21" t="s">
        <v>80</v>
      </c>
      <c r="B21" t="s">
        <v>93</v>
      </c>
      <c r="C21" t="s">
        <v>94</v>
      </c>
    </row>
    <row r="22" spans="1:3" x14ac:dyDescent="0.3">
      <c r="A22" t="s">
        <v>81</v>
      </c>
      <c r="B22" t="s">
        <v>93</v>
      </c>
      <c r="C22" t="s">
        <v>88</v>
      </c>
    </row>
    <row r="23" spans="1:3" x14ac:dyDescent="0.3">
      <c r="A23" t="s">
        <v>82</v>
      </c>
      <c r="B23" t="s">
        <v>93</v>
      </c>
      <c r="C23" t="s">
        <v>94</v>
      </c>
    </row>
    <row r="24" spans="1:3" x14ac:dyDescent="0.3">
      <c r="A24" t="s">
        <v>96</v>
      </c>
      <c r="B24" t="s">
        <v>93</v>
      </c>
      <c r="C24" t="s">
        <v>88</v>
      </c>
    </row>
    <row r="25" spans="1:3" x14ac:dyDescent="0.3">
      <c r="A25" t="s">
        <v>84</v>
      </c>
      <c r="B25" t="s">
        <v>93</v>
      </c>
      <c r="C25" t="s">
        <v>94</v>
      </c>
    </row>
    <row r="26" spans="1:3" x14ac:dyDescent="0.3">
      <c r="A26" t="s">
        <v>85</v>
      </c>
      <c r="B26" t="s">
        <v>90</v>
      </c>
      <c r="C26" t="s">
        <v>94</v>
      </c>
    </row>
    <row r="28" spans="1:3" x14ac:dyDescent="0.3">
      <c r="A28" s="37" t="s">
        <v>95</v>
      </c>
    </row>
    <row r="29" spans="1:3" x14ac:dyDescent="0.3">
      <c r="B29" t="s">
        <v>68</v>
      </c>
      <c r="C29" t="s">
        <v>69</v>
      </c>
    </row>
    <row r="30" spans="1:3" x14ac:dyDescent="0.3">
      <c r="A30" t="s">
        <v>79</v>
      </c>
      <c r="B30" t="s">
        <v>93</v>
      </c>
      <c r="C30" t="s">
        <v>94</v>
      </c>
    </row>
    <row r="31" spans="1:3" x14ac:dyDescent="0.3">
      <c r="A31" t="s">
        <v>80</v>
      </c>
      <c r="B31" t="s">
        <v>93</v>
      </c>
      <c r="C31" t="s">
        <v>94</v>
      </c>
    </row>
    <row r="32" spans="1:3" x14ac:dyDescent="0.3">
      <c r="A32" t="s">
        <v>81</v>
      </c>
      <c r="B32" t="s">
        <v>93</v>
      </c>
      <c r="C32" t="s">
        <v>88</v>
      </c>
    </row>
    <row r="33" spans="1:3" x14ac:dyDescent="0.3">
      <c r="A33" t="s">
        <v>82</v>
      </c>
      <c r="B33" t="s">
        <v>93</v>
      </c>
      <c r="C33" t="s">
        <v>94</v>
      </c>
    </row>
    <row r="34" spans="1:3" x14ac:dyDescent="0.3">
      <c r="A34" t="s">
        <v>96</v>
      </c>
      <c r="B34" t="s">
        <v>93</v>
      </c>
      <c r="C34" t="s">
        <v>88</v>
      </c>
    </row>
    <row r="35" spans="1:3" x14ac:dyDescent="0.3">
      <c r="A35" t="s">
        <v>84</v>
      </c>
      <c r="B35" t="s">
        <v>93</v>
      </c>
      <c r="C35" t="s">
        <v>94</v>
      </c>
    </row>
    <row r="36" spans="1:3" x14ac:dyDescent="0.3">
      <c r="A36" t="s">
        <v>85</v>
      </c>
      <c r="B36" t="s">
        <v>90</v>
      </c>
      <c r="C36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Sabat Silva</dc:creator>
  <cp:lastModifiedBy>DELL</cp:lastModifiedBy>
  <cp:lastPrinted>2022-11-16T17:59:17Z</cp:lastPrinted>
  <dcterms:created xsi:type="dcterms:W3CDTF">2022-10-22T17:40:31Z</dcterms:created>
  <dcterms:modified xsi:type="dcterms:W3CDTF">2022-11-24T06:01:29Z</dcterms:modified>
</cp:coreProperties>
</file>