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 tabRatio="858" activeTab="1"/>
  </bookViews>
  <sheets>
    <sheet name="BILAN" sheetId="1" r:id="rId1"/>
    <sheet name="CPTE RESULTAT en CASCADE" sheetId="4" r:id="rId2"/>
  </sheets>
  <calcPr calcId="125725"/>
</workbook>
</file>

<file path=xl/calcChain.xml><?xml version="1.0" encoding="utf-8"?>
<calcChain xmlns="http://schemas.openxmlformats.org/spreadsheetml/2006/main">
  <c r="L40" i="4"/>
  <c r="L35"/>
  <c r="L36"/>
  <c r="L37"/>
  <c r="L38"/>
  <c r="L39"/>
  <c r="L34"/>
  <c r="L30"/>
  <c r="L31"/>
  <c r="L32"/>
  <c r="L29"/>
  <c r="K31"/>
  <c r="J31"/>
  <c r="K37"/>
  <c r="J37"/>
  <c r="K35"/>
  <c r="J35"/>
  <c r="K34"/>
  <c r="J34"/>
  <c r="K30"/>
  <c r="J30"/>
  <c r="K29"/>
  <c r="J29"/>
  <c r="K39"/>
  <c r="J39"/>
  <c r="K32"/>
  <c r="K40" s="1"/>
  <c r="L27"/>
  <c r="K27"/>
  <c r="J27"/>
  <c r="O24" i="1"/>
  <c r="N24"/>
  <c r="O23"/>
  <c r="N23"/>
  <c r="O22"/>
  <c r="N22"/>
  <c r="O21"/>
  <c r="N21"/>
  <c r="N12"/>
  <c r="M12"/>
  <c r="K5"/>
  <c r="M5"/>
  <c r="K7"/>
  <c r="M7"/>
  <c r="K8"/>
  <c r="M8"/>
  <c r="K9"/>
  <c r="M9"/>
  <c r="K10"/>
  <c r="M10"/>
  <c r="N20" i="4"/>
  <c r="M20"/>
  <c r="L14"/>
  <c r="J14"/>
  <c r="K3"/>
  <c r="J3"/>
  <c r="G46"/>
  <c r="E46"/>
  <c r="C46"/>
  <c r="G41"/>
  <c r="G39"/>
  <c r="G35"/>
  <c r="G36"/>
  <c r="G37"/>
  <c r="G34"/>
  <c r="G31"/>
  <c r="G30"/>
  <c r="G27"/>
  <c r="G28"/>
  <c r="G26"/>
  <c r="G24"/>
  <c r="G17"/>
  <c r="G18"/>
  <c r="G19"/>
  <c r="G20"/>
  <c r="G21"/>
  <c r="G22"/>
  <c r="G16"/>
  <c r="G14"/>
  <c r="G9"/>
  <c r="G10"/>
  <c r="G11"/>
  <c r="G8"/>
  <c r="G6"/>
  <c r="G5"/>
  <c r="G56"/>
  <c r="G55"/>
  <c r="C13"/>
  <c r="J5" s="1"/>
  <c r="J32" l="1"/>
  <c r="J40" s="1"/>
  <c r="J41" s="1"/>
  <c r="K41" s="1"/>
  <c r="G54"/>
  <c r="G53"/>
  <c r="G52"/>
  <c r="G51"/>
  <c r="G50"/>
  <c r="G48"/>
  <c r="G49"/>
  <c r="G47"/>
  <c r="H12" i="1"/>
  <c r="E38" i="4"/>
  <c r="E32"/>
  <c r="E15"/>
  <c r="E13"/>
  <c r="E7"/>
  <c r="K4" s="1"/>
  <c r="H9" i="1"/>
  <c r="H13" s="1"/>
  <c r="H18"/>
  <c r="D18"/>
  <c r="D15"/>
  <c r="D10"/>
  <c r="G13" i="4" l="1"/>
  <c r="K5"/>
  <c r="K6" s="1"/>
  <c r="L15"/>
  <c r="L16"/>
  <c r="N13" i="1"/>
  <c r="N14"/>
  <c r="E23" i="4"/>
  <c r="H19" i="1"/>
  <c r="D19"/>
  <c r="C38" i="4"/>
  <c r="G38" s="1"/>
  <c r="C32"/>
  <c r="G32" s="1"/>
  <c r="C15"/>
  <c r="G15" s="1"/>
  <c r="C7"/>
  <c r="G18" i="1"/>
  <c r="G12"/>
  <c r="G9"/>
  <c r="C18"/>
  <c r="C15"/>
  <c r="C10"/>
  <c r="L17" i="4" l="1"/>
  <c r="G7"/>
  <c r="J4"/>
  <c r="J6" s="1"/>
  <c r="E25"/>
  <c r="N22"/>
  <c r="G27" i="1"/>
  <c r="P21"/>
  <c r="J15" i="4"/>
  <c r="N15" s="1"/>
  <c r="J16"/>
  <c r="N16" s="1"/>
  <c r="E29"/>
  <c r="E33" s="1"/>
  <c r="E40" s="1"/>
  <c r="E42" s="1"/>
  <c r="N21" s="1"/>
  <c r="C23"/>
  <c r="M22" s="1"/>
  <c r="M13" i="1"/>
  <c r="P23" s="1"/>
  <c r="P22"/>
  <c r="G28"/>
  <c r="G13"/>
  <c r="G19" s="1"/>
  <c r="C19"/>
  <c r="C25" i="4" l="1"/>
  <c r="G25" s="1"/>
  <c r="G23"/>
  <c r="M11" i="1"/>
  <c r="M14"/>
  <c r="P24" s="1"/>
  <c r="G26"/>
  <c r="E43" i="4"/>
  <c r="C29" l="1"/>
  <c r="J17"/>
  <c r="N17" s="1"/>
  <c r="C33" l="1"/>
  <c r="G29"/>
  <c r="C40" l="1"/>
  <c r="G33"/>
  <c r="C42" l="1"/>
  <c r="M21" s="1"/>
  <c r="G40"/>
  <c r="G42" l="1"/>
  <c r="C43"/>
  <c r="G43" s="1"/>
</calcChain>
</file>

<file path=xl/sharedStrings.xml><?xml version="1.0" encoding="utf-8"?>
<sst xmlns="http://schemas.openxmlformats.org/spreadsheetml/2006/main" count="155" uniqueCount="125">
  <si>
    <t>ACTIF IMMOBILISE</t>
  </si>
  <si>
    <t>Charges immobilisées</t>
  </si>
  <si>
    <t>Immobilisations incorporelles</t>
  </si>
  <si>
    <t>Immobilisations corporelles</t>
  </si>
  <si>
    <t>Immobilisations financières</t>
  </si>
  <si>
    <t>TOTAL ACTIF IMMOBLISE</t>
  </si>
  <si>
    <t>ACTIF CIRCULANT</t>
  </si>
  <si>
    <t>Stocks</t>
  </si>
  <si>
    <t>Actif circulant HOA</t>
  </si>
  <si>
    <t>TOTAL ACTIF CIRCULANT</t>
  </si>
  <si>
    <t>TRESORERIE ACTIF</t>
  </si>
  <si>
    <t>Banque, CCP, Caisse</t>
  </si>
  <si>
    <t>TOTAL TRESORERIE ACTIF</t>
  </si>
  <si>
    <t>TOTAL GENERAL ACTIF</t>
  </si>
  <si>
    <t>ACTIF</t>
  </si>
  <si>
    <t>PASSIF</t>
  </si>
  <si>
    <t>CAPITAUX PROPRES ET RESSOURCES ASSIMILES</t>
  </si>
  <si>
    <t>Capital</t>
  </si>
  <si>
    <t>RAN</t>
  </si>
  <si>
    <t>Résultat net de l'exercice</t>
  </si>
  <si>
    <t>TOTAL CAPITAUX PROPRES</t>
  </si>
  <si>
    <t>DETTES FINANCIERES</t>
  </si>
  <si>
    <t>EMPRUNT</t>
  </si>
  <si>
    <t>TOTAL DETTES FINANCIERES</t>
  </si>
  <si>
    <t>TOTAL RESSOURCES STABLES</t>
  </si>
  <si>
    <t>PASSIF CIRCULANT</t>
  </si>
  <si>
    <t>TOTAL PASSIF CIRCULANT</t>
  </si>
  <si>
    <t>TRESORERIE PASSIF</t>
  </si>
  <si>
    <t>Banque, crédit de trésorerie, découvert</t>
  </si>
  <si>
    <t>TOTAL TRESORERIE PASSIF</t>
  </si>
  <si>
    <t>TOTAL GENERAL PASSIF</t>
  </si>
  <si>
    <t>Montant</t>
  </si>
  <si>
    <t>Montant Net</t>
  </si>
  <si>
    <t>Créances et emplois assimilés</t>
  </si>
  <si>
    <t>BILAN SIMPLIFIE</t>
  </si>
  <si>
    <t>RESSOURCES STABLES</t>
  </si>
  <si>
    <t>TOTAL ACTIF IMMOBILISE</t>
  </si>
  <si>
    <t>BILAN EN GRANDE MASSE (Au 31/12/2011)</t>
  </si>
  <si>
    <t xml:space="preserve">RATIOS </t>
  </si>
  <si>
    <t>FORMULES</t>
  </si>
  <si>
    <t>Taux comparatif</t>
  </si>
  <si>
    <t>Réalisations</t>
  </si>
  <si>
    <t>Indépendance financière</t>
  </si>
  <si>
    <t>Liquidité de l'actif</t>
  </si>
  <si>
    <t>Rentabilité économique</t>
  </si>
  <si>
    <t>Rentabilité financière</t>
  </si>
  <si>
    <t>QUELQUES RATIOS DE STRUCTURE ET D'ACTIVITE</t>
  </si>
  <si>
    <t>(Capitaux propres)/(Ressources stables)</t>
  </si>
  <si>
    <t>(Actif circulant+trésorerie actif)/(Actif total)</t>
  </si>
  <si>
    <t>(Résultat net)/(Capitaux propores et étrangers)</t>
  </si>
  <si>
    <t>(Résultat net)/(Capitaux propres)</t>
  </si>
  <si>
    <t>&gt; 0,5</t>
  </si>
  <si>
    <t>FRNG (RS-AI)</t>
  </si>
  <si>
    <t>BFR (AC-PC)</t>
  </si>
  <si>
    <t>TN (TA-TP)</t>
  </si>
  <si>
    <t>Achats de marchandises</t>
  </si>
  <si>
    <t>Variation de stock</t>
  </si>
  <si>
    <t>Achats de matières premières</t>
  </si>
  <si>
    <t>Autres achats</t>
  </si>
  <si>
    <t>Transports</t>
  </si>
  <si>
    <t>Services extérieurs</t>
  </si>
  <si>
    <t>Impots et taxes</t>
  </si>
  <si>
    <t>Autres charges</t>
  </si>
  <si>
    <t>Charges de personnel</t>
  </si>
  <si>
    <t>Frais financiers</t>
  </si>
  <si>
    <t>Valeurs comptables de cession d'immo</t>
  </si>
  <si>
    <t>Charges HAO</t>
  </si>
  <si>
    <t>Participation des travailleurs</t>
  </si>
  <si>
    <t>Ventes de marchandises</t>
  </si>
  <si>
    <t>MARGE BRUTE SUR MARCHANDISES</t>
  </si>
  <si>
    <t>Ventes de produits fabriqués</t>
  </si>
  <si>
    <t>Productions stockées (ou déstockage)</t>
  </si>
  <si>
    <t>Production immobilisée</t>
  </si>
  <si>
    <t>MARGE BRUTE SUR MATIERES</t>
  </si>
  <si>
    <t>Poduction accessoires</t>
  </si>
  <si>
    <t>Autres produits</t>
  </si>
  <si>
    <t>VALEUR AJOUTEE</t>
  </si>
  <si>
    <t>Reprises de provisions</t>
  </si>
  <si>
    <t>RESULTAT D'EXPLOITATION</t>
  </si>
  <si>
    <t>Revenus financiers</t>
  </si>
  <si>
    <t>RESULTAT FINANCIER</t>
  </si>
  <si>
    <t>Produits HAO</t>
  </si>
  <si>
    <t>RESULTAT HAO</t>
  </si>
  <si>
    <t>Dotations aux amort</t>
  </si>
  <si>
    <t>CHIFFRE D'AFFAIRE</t>
  </si>
  <si>
    <t>EXCEDENT BRUT D'EXPLOITATION</t>
  </si>
  <si>
    <t>Produits de cession d'immo</t>
  </si>
  <si>
    <t>RESULTAT DES ACTIVITES ORDINAIRES</t>
  </si>
  <si>
    <t>IS</t>
  </si>
  <si>
    <t>RESULTAT NET AVANT IMPOTS</t>
  </si>
  <si>
    <t>RESULTAT APRES IMPOTS</t>
  </si>
  <si>
    <t>CAFG</t>
  </si>
  <si>
    <t>COMPTE DE RESULTAT AU 31/12/2011</t>
  </si>
  <si>
    <t>Taux de marge sur matières</t>
  </si>
  <si>
    <t>Taux de marge sur marchandises</t>
  </si>
  <si>
    <t>Taux de marge total</t>
  </si>
  <si>
    <t>Eléments de calcul</t>
  </si>
  <si>
    <t>Capitaux propres</t>
  </si>
  <si>
    <t>Ressources stables</t>
  </si>
  <si>
    <t>Résultat Net</t>
  </si>
  <si>
    <t>Transfert de charge</t>
  </si>
  <si>
    <t>MARGE BRUTE TOTALE</t>
  </si>
  <si>
    <t>Variation</t>
  </si>
  <si>
    <t>Marge bénéficiaire Nette</t>
  </si>
  <si>
    <t>(Résultat Net)/(Chiffre d'Affaire)</t>
  </si>
  <si>
    <t>Formules</t>
  </si>
  <si>
    <t>QUELQUES AGREGATS</t>
  </si>
  <si>
    <t>N+1</t>
  </si>
  <si>
    <t>N</t>
  </si>
  <si>
    <t>∆%</t>
  </si>
  <si>
    <t>participation des travailleurs</t>
  </si>
  <si>
    <t>(charges du personnel)/(valeur ajoutée)</t>
  </si>
  <si>
    <t>Autres ratios d'activité</t>
  </si>
  <si>
    <t>DESIGNATIONS</t>
  </si>
  <si>
    <t>ENCAISSEMENTS</t>
  </si>
  <si>
    <t>DECAISSEMENTS</t>
  </si>
  <si>
    <t>SOLDE DE TRESORERIE</t>
  </si>
  <si>
    <t>CUMUL SOLDE</t>
  </si>
  <si>
    <t>Total encaissements</t>
  </si>
  <si>
    <t>Total décaissements</t>
  </si>
  <si>
    <t>Ventes marchandises</t>
  </si>
  <si>
    <t>Ventes produits fabriqués</t>
  </si>
  <si>
    <t>autres encaissements</t>
  </si>
  <si>
    <t>Remboursement emprunt</t>
  </si>
  <si>
    <t>Autres décaissements</t>
  </si>
</sst>
</file>

<file path=xl/styles.xml><?xml version="1.0" encoding="utf-8"?>
<styleSheet xmlns="http://schemas.openxmlformats.org/spreadsheetml/2006/main">
  <numFmts count="5">
    <numFmt numFmtId="43" formatCode="_-* #,##0.00\ _€_-;\-* #,##0.00\ _€_-;_-* &quot;-&quot;??\ _€_-;_-@_-"/>
    <numFmt numFmtId="164" formatCode="0.0%"/>
    <numFmt numFmtId="165" formatCode="0.0"/>
    <numFmt numFmtId="166" formatCode="0_ ;\-0\ "/>
    <numFmt numFmtId="167" formatCode="_-* #,##0\ _€_-;\-* #,##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3" fillId="0" borderId="1" xfId="0" applyNumberFormat="1" applyFont="1" applyBorder="1"/>
    <xf numFmtId="3" fontId="0" fillId="0" borderId="1" xfId="0" applyNumberFormat="1" applyFont="1" applyBorder="1"/>
    <xf numFmtId="3" fontId="2" fillId="3" borderId="1" xfId="0" applyNumberFormat="1" applyFont="1" applyFill="1" applyBorder="1"/>
    <xf numFmtId="3" fontId="3" fillId="4" borderId="1" xfId="0" applyNumberFormat="1" applyFont="1" applyFill="1" applyBorder="1"/>
    <xf numFmtId="3" fontId="3" fillId="0" borderId="1" xfId="0" applyNumberFormat="1" applyFont="1" applyBorder="1" applyAlignment="1"/>
    <xf numFmtId="3" fontId="0" fillId="0" borderId="1" xfId="0" applyNumberFormat="1" applyFont="1" applyBorder="1" applyAlignment="1"/>
    <xf numFmtId="3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0" fontId="2" fillId="0" borderId="1" xfId="0" applyFont="1" applyBorder="1"/>
    <xf numFmtId="3" fontId="0" fillId="0" borderId="1" xfId="0" applyNumberFormat="1" applyBorder="1" applyAlignment="1"/>
    <xf numFmtId="0" fontId="3" fillId="0" borderId="1" xfId="0" applyFont="1" applyFill="1" applyBorder="1"/>
    <xf numFmtId="0" fontId="3" fillId="6" borderId="1" xfId="0" applyFont="1" applyFill="1" applyBorder="1"/>
    <xf numFmtId="0" fontId="0" fillId="0" borderId="1" xfId="0" applyFont="1" applyFill="1" applyBorder="1" applyAlignment="1">
      <alignment vertical="center"/>
    </xf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43" fontId="0" fillId="0" borderId="0" xfId="1" applyFont="1"/>
    <xf numFmtId="3" fontId="0" fillId="0" borderId="1" xfId="0" applyNumberFormat="1" applyFill="1" applyBorder="1"/>
    <xf numFmtId="0" fontId="3" fillId="3" borderId="1" xfId="0" applyFont="1" applyFill="1" applyBorder="1"/>
    <xf numFmtId="0" fontId="3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164" fontId="0" fillId="0" borderId="1" xfId="2" applyNumberFormat="1" applyFont="1" applyBorder="1"/>
    <xf numFmtId="3" fontId="0" fillId="0" borderId="0" xfId="0" applyNumberFormat="1" applyBorder="1" applyAlignment="1"/>
    <xf numFmtId="165" fontId="0" fillId="0" borderId="1" xfId="0" applyNumberFormat="1" applyBorder="1"/>
    <xf numFmtId="9" fontId="0" fillId="0" borderId="1" xfId="2" applyNumberFormat="1" applyFont="1" applyBorder="1"/>
    <xf numFmtId="3" fontId="0" fillId="0" borderId="0" xfId="0" applyNumberFormat="1" applyBorder="1"/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right"/>
    </xf>
    <xf numFmtId="3" fontId="5" fillId="0" borderId="1" xfId="1" applyNumberFormat="1" applyFont="1" applyBorder="1" applyAlignment="1">
      <alignment horizontal="left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7" borderId="1" xfId="0" applyFont="1" applyFill="1" applyBorder="1"/>
    <xf numFmtId="164" fontId="3" fillId="6" borderId="1" xfId="2" applyNumberFormat="1" applyFont="1" applyFill="1" applyBorder="1"/>
    <xf numFmtId="0" fontId="0" fillId="0" borderId="0" xfId="0" applyFill="1" applyBorder="1"/>
    <xf numFmtId="9" fontId="0" fillId="0" borderId="0" xfId="2" applyFont="1" applyFill="1" applyBorder="1"/>
    <xf numFmtId="9" fontId="0" fillId="6" borderId="1" xfId="2" applyNumberFormat="1" applyFont="1" applyFill="1" applyBorder="1"/>
    <xf numFmtId="1" fontId="2" fillId="0" borderId="1" xfId="0" applyNumberFormat="1" applyFont="1" applyBorder="1"/>
    <xf numFmtId="3" fontId="0" fillId="0" borderId="0" xfId="2" applyNumberFormat="1" applyFont="1"/>
    <xf numFmtId="9" fontId="0" fillId="0" borderId="1" xfId="2" applyFont="1" applyBorder="1"/>
    <xf numFmtId="167" fontId="0" fillId="0" borderId="0" xfId="1" applyNumberFormat="1" applyFont="1"/>
    <xf numFmtId="0" fontId="2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10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right" vertical="center"/>
    </xf>
    <xf numFmtId="3" fontId="0" fillId="0" borderId="5" xfId="0" applyNumberFormat="1" applyFont="1" applyBorder="1" applyAlignment="1">
      <alignment horizontal="right" vertical="center"/>
    </xf>
    <xf numFmtId="3" fontId="0" fillId="3" borderId="1" xfId="0" applyNumberForma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4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3" fillId="6" borderId="2" xfId="0" applyNumberFormat="1" applyFont="1" applyFill="1" applyBorder="1" applyAlignment="1">
      <alignment horizontal="right"/>
    </xf>
    <xf numFmtId="3" fontId="3" fillId="6" borderId="3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3" fontId="3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7" fontId="0" fillId="0" borderId="1" xfId="1" applyNumberFormat="1" applyFont="1" applyBorder="1"/>
    <xf numFmtId="10" fontId="0" fillId="0" borderId="1" xfId="2" applyNumberFormat="1" applyFont="1" applyBorder="1"/>
    <xf numFmtId="9" fontId="0" fillId="0" borderId="0" xfId="2" applyNumberFormat="1" applyFont="1" applyBorder="1"/>
    <xf numFmtId="9" fontId="0" fillId="0" borderId="0" xfId="2" applyFont="1" applyBorder="1"/>
    <xf numFmtId="0" fontId="0" fillId="0" borderId="0" xfId="0" applyBorder="1"/>
    <xf numFmtId="10" fontId="0" fillId="0" borderId="0" xfId="2" applyNumberFormat="1" applyFont="1" applyBorder="1"/>
    <xf numFmtId="0" fontId="2" fillId="0" borderId="0" xfId="0" applyFont="1" applyBorder="1" applyAlignment="1">
      <alignment horizontal="center" vertical="center"/>
    </xf>
    <xf numFmtId="167" fontId="0" fillId="0" borderId="0" xfId="1" applyNumberFormat="1" applyFont="1" applyBorder="1"/>
    <xf numFmtId="0" fontId="2" fillId="2" borderId="1" xfId="0" applyFont="1" applyFill="1" applyBorder="1"/>
    <xf numFmtId="9" fontId="0" fillId="5" borderId="1" xfId="2" applyFont="1" applyFill="1" applyBorder="1"/>
    <xf numFmtId="0" fontId="0" fillId="8" borderId="1" xfId="0" applyFont="1" applyFill="1" applyBorder="1"/>
    <xf numFmtId="3" fontId="3" fillId="8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9" fontId="0" fillId="8" borderId="1" xfId="2" applyFont="1" applyFill="1" applyBorder="1"/>
    <xf numFmtId="0" fontId="4" fillId="2" borderId="1" xfId="0" applyFont="1" applyFill="1" applyBorder="1"/>
    <xf numFmtId="0" fontId="0" fillId="7" borderId="1" xfId="0" applyFill="1" applyBorder="1"/>
    <xf numFmtId="166" fontId="2" fillId="2" borderId="1" xfId="1" applyNumberFormat="1" applyFont="1" applyFill="1" applyBorder="1" applyAlignment="1">
      <alignment horizontal="center"/>
    </xf>
    <xf numFmtId="0" fontId="6" fillId="0" borderId="1" xfId="0" applyFont="1" applyBorder="1"/>
    <xf numFmtId="3" fontId="2" fillId="0" borderId="1" xfId="0" applyNumberFormat="1" applyFont="1" applyBorder="1"/>
    <xf numFmtId="3" fontId="2" fillId="7" borderId="1" xfId="0" applyNumberFormat="1" applyFont="1" applyFill="1" applyBorder="1"/>
    <xf numFmtId="1" fontId="2" fillId="7" borderId="1" xfId="0" applyNumberFormat="1" applyFont="1" applyFill="1" applyBorder="1"/>
    <xf numFmtId="0" fontId="0" fillId="0" borderId="12" xfId="0" applyBorder="1" applyAlignment="1"/>
    <xf numFmtId="0" fontId="0" fillId="0" borderId="0" xfId="0" applyBorder="1" applyAlignment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3" fillId="6" borderId="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8"/>
  <sheetViews>
    <sheetView topLeftCell="F4" workbookViewId="0">
      <selection activeCell="L27" sqref="L27"/>
    </sheetView>
  </sheetViews>
  <sheetFormatPr baseColWidth="10" defaultColWidth="9.140625" defaultRowHeight="15"/>
  <cols>
    <col min="1" max="1" width="3" style="1" customWidth="1"/>
    <col min="2" max="2" width="28" style="1" bestFit="1" customWidth="1"/>
    <col min="3" max="3" width="12.85546875" style="1" bestFit="1" customWidth="1"/>
    <col min="4" max="4" width="15.140625" style="1" bestFit="1" customWidth="1"/>
    <col min="5" max="5" width="2.85546875" style="1" customWidth="1"/>
    <col min="6" max="6" width="36.7109375" style="1" bestFit="1" customWidth="1"/>
    <col min="7" max="7" width="12.85546875" style="1" bestFit="1" customWidth="1"/>
    <col min="8" max="8" width="12.85546875" style="1" customWidth="1"/>
    <col min="9" max="9" width="5.5703125" style="1" customWidth="1"/>
    <col min="10" max="10" width="23.42578125" style="1" bestFit="1" customWidth="1"/>
    <col min="11" max="11" width="12.85546875" style="1" bestFit="1" customWidth="1"/>
    <col min="12" max="12" width="42.85546875" style="1" bestFit="1" customWidth="1"/>
    <col min="13" max="13" width="15.28515625" style="1" bestFit="1" customWidth="1"/>
    <col min="14" max="14" width="12.5703125" style="1" bestFit="1" customWidth="1"/>
    <col min="15" max="15" width="13.42578125" style="1" bestFit="1" customWidth="1"/>
    <col min="16" max="16384" width="9.140625" style="1"/>
  </cols>
  <sheetData>
    <row r="2" spans="2:14">
      <c r="B2" s="53" t="s">
        <v>34</v>
      </c>
      <c r="C2" s="54"/>
      <c r="D2" s="54"/>
      <c r="E2" s="54"/>
      <c r="F2" s="54"/>
      <c r="G2" s="54"/>
      <c r="H2" s="55"/>
    </row>
    <row r="3" spans="2:14">
      <c r="B3" s="5" t="s">
        <v>14</v>
      </c>
      <c r="C3" s="72" t="s">
        <v>32</v>
      </c>
      <c r="D3" s="72"/>
      <c r="E3" s="72"/>
      <c r="F3" s="5" t="s">
        <v>15</v>
      </c>
      <c r="G3" s="72" t="s">
        <v>31</v>
      </c>
      <c r="H3" s="72"/>
    </row>
    <row r="4" spans="2:14">
      <c r="B4" s="2"/>
      <c r="C4" s="46" t="s">
        <v>107</v>
      </c>
      <c r="D4" s="46" t="s">
        <v>108</v>
      </c>
      <c r="E4" s="72"/>
      <c r="F4" s="2"/>
      <c r="G4" s="46" t="s">
        <v>107</v>
      </c>
      <c r="H4" s="46" t="s">
        <v>108</v>
      </c>
      <c r="J4" s="71" t="s">
        <v>37</v>
      </c>
      <c r="K4" s="71"/>
      <c r="L4" s="71"/>
      <c r="M4" s="71"/>
    </row>
    <row r="5" spans="2:14">
      <c r="B5" s="65" t="s">
        <v>0</v>
      </c>
      <c r="C5" s="66"/>
      <c r="D5" s="67"/>
      <c r="E5" s="72"/>
      <c r="F5" s="77" t="s">
        <v>16</v>
      </c>
      <c r="G5" s="77"/>
      <c r="H5" s="77"/>
      <c r="J5" s="68" t="s">
        <v>0</v>
      </c>
      <c r="K5" s="69">
        <f>C10</f>
        <v>817560899</v>
      </c>
      <c r="L5" s="8" t="s">
        <v>16</v>
      </c>
      <c r="M5" s="8">
        <f>G9</f>
        <v>135821712</v>
      </c>
    </row>
    <row r="6" spans="2:14">
      <c r="B6" s="2" t="s">
        <v>1</v>
      </c>
      <c r="C6" s="2">
        <v>200000</v>
      </c>
      <c r="D6" s="2">
        <v>400000</v>
      </c>
      <c r="E6" s="72"/>
      <c r="F6" s="2" t="s">
        <v>17</v>
      </c>
      <c r="G6" s="2">
        <v>10000000</v>
      </c>
      <c r="H6" s="2">
        <v>10000000</v>
      </c>
      <c r="J6" s="68"/>
      <c r="K6" s="70"/>
      <c r="L6" s="8" t="s">
        <v>21</v>
      </c>
      <c r="M6" s="8">
        <v>0</v>
      </c>
    </row>
    <row r="7" spans="2:14">
      <c r="B7" s="2" t="s">
        <v>2</v>
      </c>
      <c r="C7" s="2">
        <v>937500</v>
      </c>
      <c r="D7" s="2">
        <v>1312500</v>
      </c>
      <c r="E7" s="72"/>
      <c r="F7" s="2" t="s">
        <v>18</v>
      </c>
      <c r="G7" s="2">
        <v>-126733290</v>
      </c>
      <c r="H7" s="2">
        <v>0</v>
      </c>
      <c r="J7" s="9" t="s">
        <v>36</v>
      </c>
      <c r="K7" s="8">
        <f>K5</f>
        <v>817560899</v>
      </c>
      <c r="L7" s="4" t="s">
        <v>35</v>
      </c>
      <c r="M7" s="8">
        <f>SUM(M5:M6)</f>
        <v>135821712</v>
      </c>
    </row>
    <row r="8" spans="2:14">
      <c r="B8" s="2" t="s">
        <v>3</v>
      </c>
      <c r="C8" s="2">
        <v>816423399</v>
      </c>
      <c r="D8" s="2">
        <v>969432637</v>
      </c>
      <c r="E8" s="72"/>
      <c r="F8" s="2" t="s">
        <v>19</v>
      </c>
      <c r="G8" s="2">
        <v>252555002</v>
      </c>
      <c r="H8" s="2">
        <v>-126504290</v>
      </c>
      <c r="J8" s="8" t="s">
        <v>6</v>
      </c>
      <c r="K8" s="4">
        <f>C15</f>
        <v>1507352944</v>
      </c>
      <c r="L8" s="8" t="s">
        <v>25</v>
      </c>
      <c r="M8" s="8">
        <f>G15</f>
        <v>1649472041</v>
      </c>
    </row>
    <row r="9" spans="2:14">
      <c r="B9" s="2" t="s">
        <v>4</v>
      </c>
      <c r="C9" s="2">
        <v>0</v>
      </c>
      <c r="D9" s="2"/>
      <c r="E9" s="72"/>
      <c r="F9" s="3" t="s">
        <v>20</v>
      </c>
      <c r="G9" s="3">
        <f>SUM(G6:G8)</f>
        <v>135821712</v>
      </c>
      <c r="H9" s="3">
        <f>SUM(H6:H8)</f>
        <v>-116504290</v>
      </c>
      <c r="J9" s="8" t="s">
        <v>10</v>
      </c>
      <c r="K9" s="2">
        <f>C18</f>
        <v>66388604</v>
      </c>
      <c r="L9" s="8" t="s">
        <v>27</v>
      </c>
      <c r="M9" s="2">
        <f>G18</f>
        <v>606008694</v>
      </c>
    </row>
    <row r="10" spans="2:14">
      <c r="B10" s="3" t="s">
        <v>5</v>
      </c>
      <c r="C10" s="3">
        <f>SUM(C6:C9)</f>
        <v>817560899</v>
      </c>
      <c r="D10" s="3">
        <f>SUM(D6:D9)</f>
        <v>971145137</v>
      </c>
      <c r="E10" s="72"/>
      <c r="F10" s="65" t="s">
        <v>21</v>
      </c>
      <c r="G10" s="66"/>
      <c r="H10" s="67"/>
      <c r="J10" s="7" t="s">
        <v>13</v>
      </c>
      <c r="K10" s="7">
        <f>SUM(K7:K9)</f>
        <v>2391302447</v>
      </c>
      <c r="L10" s="3" t="s">
        <v>30</v>
      </c>
      <c r="M10" s="2">
        <f>SUM(M7:M9)</f>
        <v>2391302447</v>
      </c>
    </row>
    <row r="11" spans="2:14">
      <c r="B11" s="65" t="s">
        <v>6</v>
      </c>
      <c r="C11" s="66"/>
      <c r="D11" s="67"/>
      <c r="E11" s="72"/>
      <c r="F11" s="2" t="s">
        <v>22</v>
      </c>
      <c r="G11" s="2">
        <v>0</v>
      </c>
      <c r="H11" s="2">
        <v>0</v>
      </c>
      <c r="M11" s="23">
        <f>M7/M9</f>
        <v>0.22412502220636457</v>
      </c>
    </row>
    <row r="12" spans="2:14">
      <c r="B12" s="2" t="s">
        <v>7</v>
      </c>
      <c r="C12" s="2">
        <v>871124773</v>
      </c>
      <c r="D12" s="2">
        <v>513928376</v>
      </c>
      <c r="E12" s="72"/>
      <c r="F12" s="3" t="s">
        <v>23</v>
      </c>
      <c r="G12" s="3">
        <f>SUM(G11)</f>
        <v>0</v>
      </c>
      <c r="H12" s="3">
        <f>SUM(H11)</f>
        <v>0</v>
      </c>
      <c r="L12" s="120" t="s">
        <v>96</v>
      </c>
      <c r="M12" s="121" t="str">
        <f>G4</f>
        <v>N+1</v>
      </c>
      <c r="N12" s="121" t="str">
        <f>H4</f>
        <v>N</v>
      </c>
    </row>
    <row r="13" spans="2:14">
      <c r="B13" s="2" t="s">
        <v>33</v>
      </c>
      <c r="C13" s="2">
        <v>636228171</v>
      </c>
      <c r="D13" s="2">
        <v>367123991</v>
      </c>
      <c r="E13" s="72"/>
      <c r="F13" s="3" t="s">
        <v>24</v>
      </c>
      <c r="G13" s="3">
        <f>G9+G12</f>
        <v>135821712</v>
      </c>
      <c r="H13" s="3">
        <f>H9+H12</f>
        <v>-116504290</v>
      </c>
      <c r="L13" s="2" t="s">
        <v>97</v>
      </c>
      <c r="M13" s="2">
        <f>M5</f>
        <v>135821712</v>
      </c>
      <c r="N13" s="2">
        <f>H9</f>
        <v>-116504290</v>
      </c>
    </row>
    <row r="14" spans="2:14">
      <c r="B14" s="2" t="s">
        <v>8</v>
      </c>
      <c r="C14" s="2">
        <v>0</v>
      </c>
      <c r="D14" s="2"/>
      <c r="E14" s="72"/>
      <c r="F14" s="65" t="s">
        <v>25</v>
      </c>
      <c r="G14" s="66"/>
      <c r="H14" s="67"/>
      <c r="L14" s="2" t="s">
        <v>98</v>
      </c>
      <c r="M14" s="2">
        <f>M7</f>
        <v>135821712</v>
      </c>
      <c r="N14" s="2">
        <f>H13</f>
        <v>-116504290</v>
      </c>
    </row>
    <row r="15" spans="2:14">
      <c r="B15" s="3" t="s">
        <v>9</v>
      </c>
      <c r="C15" s="3">
        <f>SUM(C12:C14)</f>
        <v>1507352944</v>
      </c>
      <c r="D15" s="3">
        <f>SUM(D12:D14)</f>
        <v>881052367</v>
      </c>
      <c r="E15" s="72"/>
      <c r="F15" s="3" t="s">
        <v>26</v>
      </c>
      <c r="G15" s="3">
        <v>1649472041</v>
      </c>
      <c r="H15" s="3">
        <v>1579636869</v>
      </c>
      <c r="L15" s="2" t="s">
        <v>99</v>
      </c>
      <c r="M15" s="2">
        <v>161123639</v>
      </c>
      <c r="N15" s="2">
        <v>-126504290</v>
      </c>
    </row>
    <row r="16" spans="2:14">
      <c r="B16" s="65" t="s">
        <v>10</v>
      </c>
      <c r="C16" s="66"/>
      <c r="D16" s="67"/>
      <c r="E16" s="72"/>
      <c r="F16" s="65" t="s">
        <v>27</v>
      </c>
      <c r="G16" s="66"/>
      <c r="H16" s="67"/>
      <c r="L16" s="2"/>
      <c r="M16" s="2"/>
      <c r="N16" s="2"/>
    </row>
    <row r="17" spans="2:16">
      <c r="B17" s="2" t="s">
        <v>11</v>
      </c>
      <c r="C17" s="2">
        <v>66388604</v>
      </c>
      <c r="D17" s="2">
        <v>59890650</v>
      </c>
      <c r="E17" s="72"/>
      <c r="F17" s="2" t="s">
        <v>28</v>
      </c>
      <c r="G17" s="2">
        <v>606008694</v>
      </c>
      <c r="H17" s="2">
        <v>448955575</v>
      </c>
      <c r="L17" s="29"/>
      <c r="M17" s="29"/>
    </row>
    <row r="18" spans="2:16">
      <c r="B18" s="3" t="s">
        <v>12</v>
      </c>
      <c r="C18" s="3">
        <f>SUM(C17)</f>
        <v>66388604</v>
      </c>
      <c r="D18" s="3">
        <f>SUM(D17)</f>
        <v>59890650</v>
      </c>
      <c r="E18" s="72"/>
      <c r="F18" s="3" t="s">
        <v>29</v>
      </c>
      <c r="G18" s="3">
        <f>SUM(G17)</f>
        <v>606008694</v>
      </c>
      <c r="H18" s="3">
        <f>SUM(H17)</f>
        <v>448955575</v>
      </c>
      <c r="J18" s="56" t="s">
        <v>46</v>
      </c>
      <c r="K18" s="56"/>
      <c r="L18" s="56"/>
      <c r="M18" s="56"/>
      <c r="N18" s="56"/>
      <c r="O18" s="56"/>
      <c r="P18" s="74" t="s">
        <v>102</v>
      </c>
    </row>
    <row r="19" spans="2:16">
      <c r="B19" s="3" t="s">
        <v>13</v>
      </c>
      <c r="C19" s="6">
        <f>C10+C15+C18</f>
        <v>2391302447</v>
      </c>
      <c r="D19" s="6">
        <f>D10+D15+D18</f>
        <v>1912088154</v>
      </c>
      <c r="E19" s="72"/>
      <c r="F19" s="3" t="s">
        <v>30</v>
      </c>
      <c r="G19" s="6">
        <f>G13+G15+G18</f>
        <v>2391302447</v>
      </c>
      <c r="H19" s="6">
        <f>H13+H15+H18</f>
        <v>1912088154</v>
      </c>
      <c r="J19" s="63" t="s">
        <v>38</v>
      </c>
      <c r="K19" s="59" t="s">
        <v>39</v>
      </c>
      <c r="L19" s="60"/>
      <c r="M19" s="63" t="s">
        <v>40</v>
      </c>
      <c r="N19" s="57" t="s">
        <v>41</v>
      </c>
      <c r="O19" s="58"/>
      <c r="P19" s="75"/>
    </row>
    <row r="20" spans="2:16">
      <c r="G20" s="20"/>
      <c r="J20" s="64"/>
      <c r="K20" s="61"/>
      <c r="L20" s="62"/>
      <c r="M20" s="64"/>
      <c r="N20" s="46">
        <v>2011</v>
      </c>
      <c r="O20" s="46">
        <v>2010</v>
      </c>
      <c r="P20" s="76"/>
    </row>
    <row r="21" spans="2:16">
      <c r="C21" s="21"/>
      <c r="G21" s="20"/>
      <c r="H21" s="32"/>
      <c r="J21" s="15" t="s">
        <v>42</v>
      </c>
      <c r="K21" s="73" t="s">
        <v>47</v>
      </c>
      <c r="L21" s="73"/>
      <c r="M21" s="12" t="s">
        <v>51</v>
      </c>
      <c r="N21" s="10">
        <f>G9/G13</f>
        <v>1</v>
      </c>
      <c r="O21" s="10">
        <f>H9/H13</f>
        <v>1</v>
      </c>
      <c r="P21" s="48">
        <f>(N21-O21)/O21</f>
        <v>0</v>
      </c>
    </row>
    <row r="22" spans="2:16">
      <c r="C22" s="21"/>
      <c r="D22" s="47"/>
      <c r="H22" s="32"/>
      <c r="J22" s="15" t="s">
        <v>43</v>
      </c>
      <c r="K22" s="73" t="s">
        <v>48</v>
      </c>
      <c r="L22" s="73"/>
      <c r="M22" s="13" t="s">
        <v>51</v>
      </c>
      <c r="N22" s="14">
        <f>(C15+C18)/C19</f>
        <v>0.65811062501706208</v>
      </c>
      <c r="O22" s="14">
        <f>(D15+D18)/D19</f>
        <v>0.49210232019459499</v>
      </c>
      <c r="P22" s="48">
        <f>(N22-O22)/O22</f>
        <v>0.33734509676122115</v>
      </c>
    </row>
    <row r="23" spans="2:16">
      <c r="C23" s="21"/>
      <c r="D23" s="47"/>
      <c r="F23" s="21"/>
      <c r="H23" s="32"/>
      <c r="J23" s="15" t="s">
        <v>44</v>
      </c>
      <c r="K23" s="73" t="s">
        <v>49</v>
      </c>
      <c r="L23" s="73"/>
      <c r="M23" s="11"/>
      <c r="N23" s="30">
        <f>BILAN!G8/BILAN!G13</f>
        <v>1.8594597158368906</v>
      </c>
      <c r="O23" s="30">
        <f>BILAN!H8/BILAN!H13</f>
        <v>1.0858337491263197</v>
      </c>
      <c r="P23" s="48">
        <f t="shared" ref="P23:P24" si="0">(N23-O23)/O23</f>
        <v>0.7124718377311845</v>
      </c>
    </row>
    <row r="24" spans="2:16">
      <c r="C24" s="22"/>
      <c r="D24" s="47"/>
      <c r="J24" s="15" t="s">
        <v>45</v>
      </c>
      <c r="K24" s="73" t="s">
        <v>50</v>
      </c>
      <c r="L24" s="73"/>
      <c r="M24" s="11"/>
      <c r="N24" s="30">
        <f>G8/G9</f>
        <v>1.8594597158368906</v>
      </c>
      <c r="O24" s="30">
        <f>H8/H9</f>
        <v>1.0858337491263197</v>
      </c>
      <c r="P24" s="48">
        <f t="shared" si="0"/>
        <v>0.7124718377311845</v>
      </c>
    </row>
    <row r="25" spans="2:16">
      <c r="G25" s="21"/>
      <c r="H25" s="47"/>
    </row>
    <row r="26" spans="2:16">
      <c r="F26" s="2" t="s">
        <v>52</v>
      </c>
      <c r="G26" s="2">
        <f>M7-K7</f>
        <v>-681739187</v>
      </c>
      <c r="H26" s="21"/>
    </row>
    <row r="27" spans="2:16">
      <c r="F27" s="2" t="s">
        <v>53</v>
      </c>
      <c r="G27" s="2">
        <f>K8-M8</f>
        <v>-142119097</v>
      </c>
    </row>
    <row r="28" spans="2:16">
      <c r="F28" s="2" t="s">
        <v>54</v>
      </c>
      <c r="G28" s="2">
        <f>K9-M9</f>
        <v>-539620090</v>
      </c>
    </row>
  </sheetData>
  <mergeCells count="24">
    <mergeCell ref="K23:L23"/>
    <mergeCell ref="K24:L24"/>
    <mergeCell ref="P18:P20"/>
    <mergeCell ref="F5:H5"/>
    <mergeCell ref="C3:D3"/>
    <mergeCell ref="F10:H10"/>
    <mergeCell ref="K21:L21"/>
    <mergeCell ref="K22:L22"/>
    <mergeCell ref="B2:H2"/>
    <mergeCell ref="J18:O18"/>
    <mergeCell ref="N19:O19"/>
    <mergeCell ref="K19:L20"/>
    <mergeCell ref="J19:J20"/>
    <mergeCell ref="M19:M20"/>
    <mergeCell ref="F14:H14"/>
    <mergeCell ref="F16:H16"/>
    <mergeCell ref="B5:D5"/>
    <mergeCell ref="B11:D11"/>
    <mergeCell ref="B16:D16"/>
    <mergeCell ref="J5:J6"/>
    <mergeCell ref="K5:K6"/>
    <mergeCell ref="J4:M4"/>
    <mergeCell ref="E3:E19"/>
    <mergeCell ref="G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N56"/>
  <sheetViews>
    <sheetView tabSelected="1" topLeftCell="C13" workbookViewId="0">
      <selection activeCell="L39" sqref="L39:L40"/>
    </sheetView>
  </sheetViews>
  <sheetFormatPr baseColWidth="10" defaultColWidth="9.140625" defaultRowHeight="15"/>
  <cols>
    <col min="1" max="1" width="4" customWidth="1"/>
    <col min="2" max="2" width="47.42578125" customWidth="1"/>
    <col min="3" max="3" width="13.85546875" bestFit="1" customWidth="1"/>
    <col min="4" max="4" width="12.28515625" bestFit="1" customWidth="1"/>
    <col min="5" max="5" width="12.7109375" bestFit="1" customWidth="1"/>
    <col min="6" max="6" width="12.28515625" customWidth="1"/>
    <col min="7" max="7" width="8.85546875" bestFit="1" customWidth="1"/>
    <col min="8" max="8" width="13.7109375" style="105" customWidth="1"/>
    <col min="9" max="9" width="29" customWidth="1"/>
    <col min="10" max="11" width="12.85546875" bestFit="1" customWidth="1"/>
    <col min="12" max="12" width="14.85546875" customWidth="1"/>
    <col min="13" max="13" width="6.140625" bestFit="1" customWidth="1"/>
    <col min="14" max="14" width="9.140625" bestFit="1" customWidth="1"/>
  </cols>
  <sheetData>
    <row r="3" spans="2:14">
      <c r="B3" s="82" t="s">
        <v>92</v>
      </c>
      <c r="C3" s="97"/>
      <c r="D3" s="97"/>
      <c r="E3" s="97"/>
      <c r="F3" s="97"/>
      <c r="G3" s="83"/>
      <c r="H3" s="107"/>
      <c r="I3" s="40"/>
      <c r="J3" s="52" t="str">
        <f>C4</f>
        <v>N+1</v>
      </c>
      <c r="K3" s="117" t="str">
        <f>E4</f>
        <v>N</v>
      </c>
      <c r="L3" s="43"/>
    </row>
    <row r="4" spans="2:14">
      <c r="B4" s="27"/>
      <c r="C4" s="82" t="s">
        <v>107</v>
      </c>
      <c r="D4" s="83"/>
      <c r="E4" s="82" t="s">
        <v>108</v>
      </c>
      <c r="F4" s="83"/>
      <c r="G4" s="115" t="s">
        <v>109</v>
      </c>
      <c r="H4" s="107"/>
      <c r="I4" s="10" t="s">
        <v>94</v>
      </c>
      <c r="J4" s="28">
        <f>C7/D5</f>
        <v>4.7619047946507037E-2</v>
      </c>
      <c r="K4" s="28">
        <f>E7/F5</f>
        <v>4.7618576037212097E-2</v>
      </c>
      <c r="L4" s="44"/>
    </row>
    <row r="5" spans="2:14">
      <c r="B5" s="10" t="s">
        <v>68</v>
      </c>
      <c r="C5" s="16"/>
      <c r="D5" s="16">
        <v>436259079</v>
      </c>
      <c r="E5" s="16"/>
      <c r="F5" s="16">
        <v>3332250</v>
      </c>
      <c r="G5" s="31">
        <f>(D5-F5)/F5</f>
        <v>129.92027278865632</v>
      </c>
      <c r="H5" s="103"/>
      <c r="I5" s="10" t="s">
        <v>93</v>
      </c>
      <c r="J5" s="28">
        <f>C13/D8</f>
        <v>0.30973888049412202</v>
      </c>
      <c r="K5" s="28">
        <f>E13/F8</f>
        <v>0.29941488637420521</v>
      </c>
      <c r="L5" s="43"/>
    </row>
    <row r="6" spans="2:14">
      <c r="B6" s="10" t="s">
        <v>55</v>
      </c>
      <c r="C6" s="2"/>
      <c r="D6" s="2">
        <v>415484837</v>
      </c>
      <c r="E6" s="2"/>
      <c r="F6" s="2">
        <v>3173573</v>
      </c>
      <c r="G6" s="31">
        <f>(D6-F6)/F6</f>
        <v>129.92020791707012</v>
      </c>
      <c r="H6" s="103"/>
      <c r="I6" s="18" t="s">
        <v>95</v>
      </c>
      <c r="J6" s="42">
        <f>SUM(J4:J5)</f>
        <v>0.35735792844062908</v>
      </c>
      <c r="K6" s="42">
        <f>SUM(K4:K5)</f>
        <v>0.3470334624114173</v>
      </c>
      <c r="L6" s="43"/>
    </row>
    <row r="7" spans="2:14">
      <c r="B7" s="18" t="s">
        <v>69</v>
      </c>
      <c r="C7" s="92">
        <f>D5-D6</f>
        <v>20774242</v>
      </c>
      <c r="D7" s="92"/>
      <c r="E7" s="92">
        <f>F5-F6</f>
        <v>158677</v>
      </c>
      <c r="F7" s="92"/>
      <c r="G7" s="31">
        <f>(C7-E7)/E7</f>
        <v>129.92157023387134</v>
      </c>
      <c r="H7" s="103"/>
    </row>
    <row r="8" spans="2:14">
      <c r="B8" s="10" t="s">
        <v>70</v>
      </c>
      <c r="C8" s="16"/>
      <c r="D8" s="16">
        <v>1421205508</v>
      </c>
      <c r="E8" s="16"/>
      <c r="F8" s="16">
        <v>1023192887</v>
      </c>
      <c r="G8" s="48">
        <f>(D8-F8)/F8</f>
        <v>0.3889908013013777</v>
      </c>
      <c r="H8" s="104"/>
      <c r="I8" s="20"/>
    </row>
    <row r="9" spans="2:14">
      <c r="B9" s="10" t="s">
        <v>71</v>
      </c>
      <c r="C9" s="16"/>
      <c r="D9" s="16">
        <v>-233982644</v>
      </c>
      <c r="E9" s="16"/>
      <c r="F9" s="16">
        <v>415426100</v>
      </c>
      <c r="G9" s="48">
        <f>(D9-F9)/F9</f>
        <v>-1.5632352998523684</v>
      </c>
      <c r="H9" s="104"/>
    </row>
    <row r="10" spans="2:14">
      <c r="B10" s="10" t="s">
        <v>72</v>
      </c>
      <c r="C10" s="16"/>
      <c r="D10" s="16">
        <v>2275423</v>
      </c>
      <c r="E10" s="16"/>
      <c r="F10" s="16">
        <v>0</v>
      </c>
      <c r="G10" s="48" t="e">
        <f>(D10-F10)/F10</f>
        <v>#DIV/0!</v>
      </c>
      <c r="H10" s="104"/>
      <c r="J10" s="21"/>
    </row>
    <row r="11" spans="2:14">
      <c r="B11" s="10" t="s">
        <v>57</v>
      </c>
      <c r="C11" s="2"/>
      <c r="D11" s="2">
        <v>1112008058</v>
      </c>
      <c r="E11" s="2"/>
      <c r="F11" s="2">
        <v>1230762081</v>
      </c>
      <c r="G11" s="48">
        <f>(D11-F11)/F11</f>
        <v>-9.6488204205569764E-2</v>
      </c>
      <c r="H11" s="104"/>
      <c r="I11" s="20"/>
      <c r="J11" s="21"/>
    </row>
    <row r="12" spans="2:14">
      <c r="B12" s="10" t="s">
        <v>56</v>
      </c>
      <c r="C12" s="2"/>
      <c r="D12" s="2">
        <v>-362712374</v>
      </c>
      <c r="E12" s="2"/>
      <c r="F12" s="2">
        <v>-98502276</v>
      </c>
      <c r="G12" s="48"/>
      <c r="H12" s="104"/>
      <c r="I12" s="100"/>
    </row>
    <row r="13" spans="2:14">
      <c r="B13" s="18" t="s">
        <v>73</v>
      </c>
      <c r="C13" s="92">
        <f>(D8+D9+D10)-(D11+D12)</f>
        <v>440202603</v>
      </c>
      <c r="D13" s="92"/>
      <c r="E13" s="92">
        <f>(F8+F9+F10)-(F11+F12)</f>
        <v>306359182</v>
      </c>
      <c r="F13" s="92"/>
      <c r="G13" s="28">
        <f>(C13-E13)/E13</f>
        <v>0.43688398737139861</v>
      </c>
      <c r="H13" s="32"/>
      <c r="I13" s="49"/>
    </row>
    <row r="14" spans="2:14">
      <c r="B14" s="10" t="s">
        <v>74</v>
      </c>
      <c r="C14" s="16"/>
      <c r="D14" s="16">
        <v>118347</v>
      </c>
      <c r="E14" s="16"/>
      <c r="F14" s="16">
        <v>0</v>
      </c>
      <c r="G14" s="10" t="e">
        <f>(D14-F14)/F14</f>
        <v>#DIV/0!</v>
      </c>
      <c r="I14" s="40"/>
      <c r="J14" s="82" t="str">
        <f>C4</f>
        <v>N+1</v>
      </c>
      <c r="K14" s="83"/>
      <c r="L14" s="82" t="str">
        <f>E4</f>
        <v>N</v>
      </c>
      <c r="M14" s="83"/>
      <c r="N14" s="40" t="s">
        <v>102</v>
      </c>
    </row>
    <row r="15" spans="2:14">
      <c r="B15" s="18" t="s">
        <v>84</v>
      </c>
      <c r="C15" s="92">
        <f>D5+D8+D14</f>
        <v>1857582934</v>
      </c>
      <c r="D15" s="92"/>
      <c r="E15" s="92">
        <f>F5+F8+F14</f>
        <v>1026525137</v>
      </c>
      <c r="F15" s="92"/>
      <c r="G15" s="48">
        <f>(C15-E15)/E15</f>
        <v>0.80958348416946757</v>
      </c>
      <c r="H15" s="32"/>
      <c r="I15" s="35" t="s">
        <v>69</v>
      </c>
      <c r="J15" s="80">
        <f>C7</f>
        <v>20774242</v>
      </c>
      <c r="K15" s="81"/>
      <c r="L15" s="84">
        <f>E7</f>
        <v>158677</v>
      </c>
      <c r="M15" s="84"/>
      <c r="N15" s="31">
        <f>(J15-L15)/L15</f>
        <v>129.92157023387134</v>
      </c>
    </row>
    <row r="16" spans="2:14">
      <c r="B16" s="10" t="s">
        <v>75</v>
      </c>
      <c r="C16" s="16"/>
      <c r="D16" s="16">
        <v>0</v>
      </c>
      <c r="E16" s="16"/>
      <c r="F16" s="16">
        <v>0</v>
      </c>
      <c r="G16" s="101" t="e">
        <f>(D16-F16)/F16</f>
        <v>#DIV/0!</v>
      </c>
      <c r="H16" s="108"/>
      <c r="I16" s="35" t="s">
        <v>73</v>
      </c>
      <c r="J16" s="80">
        <f>C13</f>
        <v>440202603</v>
      </c>
      <c r="K16" s="81"/>
      <c r="L16" s="84">
        <f>E13</f>
        <v>306359182</v>
      </c>
      <c r="M16" s="84"/>
      <c r="N16" s="31">
        <f>(J16-L16)/L16</f>
        <v>0.43688398737139861</v>
      </c>
    </row>
    <row r="17" spans="2:14">
      <c r="B17" s="10" t="s">
        <v>58</v>
      </c>
      <c r="C17" s="2"/>
      <c r="D17" s="2">
        <v>33990185</v>
      </c>
      <c r="E17" s="2"/>
      <c r="F17" s="2">
        <v>182796206</v>
      </c>
      <c r="G17" s="48">
        <f t="shared" ref="G17:G22" si="0">(D17-F17)/F17</f>
        <v>-0.81405420963715192</v>
      </c>
      <c r="I17" s="51" t="s">
        <v>101</v>
      </c>
      <c r="J17" s="78">
        <f>SUM(J15:K16)</f>
        <v>460976845</v>
      </c>
      <c r="K17" s="79"/>
      <c r="L17" s="85">
        <f>SUM(L15:M16)</f>
        <v>306517859</v>
      </c>
      <c r="M17" s="86"/>
      <c r="N17" s="45">
        <f>(J17-L17)/L17</f>
        <v>0.5039151275032232</v>
      </c>
    </row>
    <row r="18" spans="2:14">
      <c r="B18" s="10" t="s">
        <v>56</v>
      </c>
      <c r="C18" s="2"/>
      <c r="D18" s="2">
        <v>0</v>
      </c>
      <c r="E18" s="2"/>
      <c r="F18" s="2">
        <v>0</v>
      </c>
      <c r="G18" s="101" t="e">
        <f t="shared" si="0"/>
        <v>#DIV/0!</v>
      </c>
    </row>
    <row r="19" spans="2:14">
      <c r="B19" s="10" t="s">
        <v>59</v>
      </c>
      <c r="C19" s="2"/>
      <c r="D19" s="2">
        <v>9520600</v>
      </c>
      <c r="E19" s="2"/>
      <c r="F19" s="2">
        <v>6194642</v>
      </c>
      <c r="G19" s="48">
        <f t="shared" si="0"/>
        <v>0.53690883185824134</v>
      </c>
    </row>
    <row r="20" spans="2:14">
      <c r="B20" s="10" t="s">
        <v>60</v>
      </c>
      <c r="C20" s="2"/>
      <c r="D20" s="2">
        <v>10514559</v>
      </c>
      <c r="E20" s="2"/>
      <c r="F20" s="2">
        <v>82068473</v>
      </c>
      <c r="G20" s="48">
        <f t="shared" si="0"/>
        <v>-0.87188065507201529</v>
      </c>
      <c r="I20" s="15" t="s">
        <v>112</v>
      </c>
      <c r="J20" s="99" t="s">
        <v>105</v>
      </c>
      <c r="K20" s="99"/>
      <c r="L20" s="99"/>
      <c r="M20" s="50" t="str">
        <f>C4</f>
        <v>N+1</v>
      </c>
      <c r="N20" s="50" t="str">
        <f>E4</f>
        <v>N</v>
      </c>
    </row>
    <row r="21" spans="2:14">
      <c r="B21" s="10" t="s">
        <v>61</v>
      </c>
      <c r="C21" s="2"/>
      <c r="D21" s="2">
        <v>42550037</v>
      </c>
      <c r="E21" s="2"/>
      <c r="F21" s="2">
        <v>45644734</v>
      </c>
      <c r="G21" s="48">
        <f t="shared" si="0"/>
        <v>-6.7799650229093233E-2</v>
      </c>
      <c r="I21" s="118" t="s">
        <v>103</v>
      </c>
      <c r="J21" s="98" t="s">
        <v>104</v>
      </c>
      <c r="K21" s="98"/>
      <c r="L21" s="98"/>
      <c r="M21" s="28">
        <f>C42/C15</f>
        <v>0.13596378249241603</v>
      </c>
      <c r="N21" s="28">
        <f>E42/E15</f>
        <v>-0.12323545273300014</v>
      </c>
    </row>
    <row r="22" spans="2:14">
      <c r="B22" s="10" t="s">
        <v>62</v>
      </c>
      <c r="C22" s="2"/>
      <c r="D22" s="2">
        <v>0</v>
      </c>
      <c r="E22" s="2"/>
      <c r="F22" s="2">
        <v>0</v>
      </c>
      <c r="G22" s="101" t="e">
        <f t="shared" si="0"/>
        <v>#DIV/0!</v>
      </c>
      <c r="I22" s="118" t="s">
        <v>110</v>
      </c>
      <c r="J22" s="98" t="s">
        <v>111</v>
      </c>
      <c r="K22" s="98"/>
      <c r="L22" s="98"/>
      <c r="M22" s="28">
        <f>D24/C23</f>
        <v>6.091654645349303E-2</v>
      </c>
      <c r="N22" s="48">
        <f>F24/E23</f>
        <v>-4.3062061637141085</v>
      </c>
    </row>
    <row r="23" spans="2:14">
      <c r="B23" s="18" t="s">
        <v>76</v>
      </c>
      <c r="C23" s="92">
        <f>(C7+C13+D14)-(D16+D17+D18+D19+D20+D21+D22)</f>
        <v>364519811</v>
      </c>
      <c r="D23" s="93"/>
      <c r="E23" s="92">
        <f>(E7+E13+F14)-(F16+F17+F18+F19+F20+F21+F22)</f>
        <v>-10186196</v>
      </c>
      <c r="F23" s="93"/>
      <c r="G23" s="48">
        <f>(C23-E23)/(-E23)</f>
        <v>36.785666307618662</v>
      </c>
      <c r="I23" s="105"/>
      <c r="J23" s="122"/>
      <c r="K23" s="122"/>
      <c r="L23" s="122"/>
      <c r="M23" s="105"/>
      <c r="N23" s="105"/>
    </row>
    <row r="24" spans="2:14">
      <c r="B24" s="10" t="s">
        <v>63</v>
      </c>
      <c r="C24" s="2"/>
      <c r="D24" s="2">
        <v>22205288</v>
      </c>
      <c r="E24" s="2"/>
      <c r="F24" s="2">
        <v>43863860</v>
      </c>
      <c r="G24" s="31">
        <f>(D24-F24)/F24</f>
        <v>-0.49376803591840757</v>
      </c>
      <c r="I24" s="105"/>
      <c r="J24" s="123"/>
      <c r="K24" s="123"/>
      <c r="L24" s="123"/>
      <c r="M24" s="105"/>
      <c r="N24" s="105"/>
    </row>
    <row r="25" spans="2:14">
      <c r="B25" s="18" t="s">
        <v>85</v>
      </c>
      <c r="C25" s="92">
        <f>C23-D24</f>
        <v>342314523</v>
      </c>
      <c r="D25" s="93"/>
      <c r="E25" s="92">
        <f>E23-F24</f>
        <v>-54050056</v>
      </c>
      <c r="F25" s="93"/>
      <c r="G25" s="31">
        <f>(C25-E25)/E25</f>
        <v>-7.3332871107478592</v>
      </c>
      <c r="H25" s="106"/>
    </row>
    <row r="26" spans="2:14">
      <c r="B26" s="34" t="s">
        <v>100</v>
      </c>
      <c r="C26" s="36"/>
      <c r="D26" s="36">
        <v>0</v>
      </c>
      <c r="E26" s="36"/>
      <c r="F26" s="36">
        <v>650000</v>
      </c>
      <c r="G26" s="31">
        <f>(D26-F26)/F26</f>
        <v>-1</v>
      </c>
      <c r="H26" s="106"/>
    </row>
    <row r="27" spans="2:14">
      <c r="B27" s="10" t="s">
        <v>77</v>
      </c>
      <c r="C27" s="16"/>
      <c r="D27" s="16">
        <v>0</v>
      </c>
      <c r="E27" s="16"/>
      <c r="F27" s="16">
        <v>0</v>
      </c>
      <c r="G27" s="102" t="e">
        <f t="shared" ref="G27:G28" si="1">(D27-F27)/F27</f>
        <v>#DIV/0!</v>
      </c>
      <c r="I27" s="109" t="s">
        <v>113</v>
      </c>
      <c r="J27" s="109" t="str">
        <f>C4</f>
        <v>N+1</v>
      </c>
      <c r="K27" s="109" t="str">
        <f>E4</f>
        <v>N</v>
      </c>
      <c r="L27" s="109" t="str">
        <f>G4</f>
        <v>∆%</v>
      </c>
    </row>
    <row r="28" spans="2:14">
      <c r="B28" s="10" t="s">
        <v>83</v>
      </c>
      <c r="C28" s="2"/>
      <c r="D28" s="2">
        <v>49612314</v>
      </c>
      <c r="E28" s="2"/>
      <c r="F28" s="2">
        <v>68563271</v>
      </c>
      <c r="G28" s="28">
        <f t="shared" si="1"/>
        <v>-0.27640100484704122</v>
      </c>
      <c r="I28" s="126" t="s">
        <v>114</v>
      </c>
      <c r="J28" s="127"/>
      <c r="K28" s="127"/>
      <c r="L28" s="128"/>
    </row>
    <row r="29" spans="2:14">
      <c r="B29" s="25" t="s">
        <v>78</v>
      </c>
      <c r="C29" s="94">
        <f>(C25+D27)-D28</f>
        <v>292702209</v>
      </c>
      <c r="D29" s="95"/>
      <c r="E29" s="94">
        <f>(E25+F26)-F28</f>
        <v>-121963327</v>
      </c>
      <c r="F29" s="95"/>
      <c r="G29" s="48">
        <f>(C29-E29)/E29</f>
        <v>-3.3999198463977618</v>
      </c>
      <c r="I29" s="10" t="s">
        <v>120</v>
      </c>
      <c r="J29" s="2">
        <f>D5</f>
        <v>436259079</v>
      </c>
      <c r="K29" s="2">
        <f>F5</f>
        <v>3332250</v>
      </c>
      <c r="L29" s="48">
        <f>(J29-K29)/K29</f>
        <v>129.92027278865632</v>
      </c>
    </row>
    <row r="30" spans="2:14">
      <c r="B30" s="10" t="s">
        <v>79</v>
      </c>
      <c r="C30" s="16"/>
      <c r="D30" s="16">
        <v>0</v>
      </c>
      <c r="E30" s="16"/>
      <c r="F30" s="16">
        <v>145000</v>
      </c>
      <c r="G30" s="48">
        <f>(D30-F30)/F30</f>
        <v>-1</v>
      </c>
      <c r="H30" s="32"/>
      <c r="I30" s="10" t="s">
        <v>121</v>
      </c>
      <c r="J30" s="2">
        <f>D8</f>
        <v>1421205508</v>
      </c>
      <c r="K30" s="2">
        <f>F8</f>
        <v>1023192887</v>
      </c>
      <c r="L30" s="48">
        <f t="shared" ref="L30:L32" si="2">(J30-K30)/K30</f>
        <v>0.3889908013013777</v>
      </c>
    </row>
    <row r="31" spans="2:14">
      <c r="B31" s="10" t="s">
        <v>64</v>
      </c>
      <c r="C31" s="2"/>
      <c r="D31" s="2">
        <v>30712552</v>
      </c>
      <c r="E31" s="2"/>
      <c r="F31" s="2">
        <v>1367857</v>
      </c>
      <c r="G31" s="48">
        <f>(D31-F31)/F31</f>
        <v>21.453042971597178</v>
      </c>
      <c r="I31" s="10" t="s">
        <v>122</v>
      </c>
      <c r="J31" s="2">
        <f>SUM(D16+D30+D34+D35)</f>
        <v>2000000</v>
      </c>
      <c r="K31" s="2">
        <f>SUM(F16+F30+F34+F35)</f>
        <v>145000</v>
      </c>
      <c r="L31" s="48">
        <f t="shared" si="2"/>
        <v>12.793103448275861</v>
      </c>
    </row>
    <row r="32" spans="2:14">
      <c r="B32" s="25" t="s">
        <v>80</v>
      </c>
      <c r="C32" s="94">
        <f>D30-D31</f>
        <v>-30712552</v>
      </c>
      <c r="D32" s="95"/>
      <c r="E32" s="94">
        <f>F30-F31</f>
        <v>-1222857</v>
      </c>
      <c r="F32" s="95"/>
      <c r="G32" s="48">
        <f>(C32-E32)/E32</f>
        <v>24.115407606940142</v>
      </c>
      <c r="I32" s="15" t="s">
        <v>118</v>
      </c>
      <c r="J32" s="119">
        <f>SUM(J29:J31)</f>
        <v>1859464587</v>
      </c>
      <c r="K32" s="119">
        <f>SUM(K29:K31)</f>
        <v>1026670137</v>
      </c>
      <c r="L32" s="48">
        <f t="shared" si="2"/>
        <v>0.81116068344354697</v>
      </c>
    </row>
    <row r="33" spans="2:12">
      <c r="B33" s="25" t="s">
        <v>87</v>
      </c>
      <c r="C33" s="94">
        <f>C29+C32</f>
        <v>261989657</v>
      </c>
      <c r="D33" s="95"/>
      <c r="E33" s="94">
        <f>E29+E32</f>
        <v>-123186184</v>
      </c>
      <c r="F33" s="95"/>
      <c r="G33" s="48">
        <f>(C33-E33)/E33</f>
        <v>-3.1267779266545022</v>
      </c>
      <c r="I33" s="126" t="s">
        <v>115</v>
      </c>
      <c r="J33" s="127"/>
      <c r="K33" s="127"/>
      <c r="L33" s="128"/>
    </row>
    <row r="34" spans="2:12">
      <c r="B34" s="10" t="s">
        <v>86</v>
      </c>
      <c r="C34" s="16"/>
      <c r="D34" s="16">
        <v>2000000</v>
      </c>
      <c r="E34" s="16"/>
      <c r="F34" s="16">
        <v>0</v>
      </c>
      <c r="G34" s="48" t="e">
        <f>(D34-F34)/F34</f>
        <v>#DIV/0!</v>
      </c>
      <c r="I34" s="10" t="s">
        <v>55</v>
      </c>
      <c r="J34" s="2">
        <f>D6</f>
        <v>415484837</v>
      </c>
      <c r="K34" s="2">
        <f>F6</f>
        <v>3173573</v>
      </c>
      <c r="L34" s="48">
        <f>(J34-K34)/K34</f>
        <v>129.92020791707012</v>
      </c>
    </row>
    <row r="35" spans="2:12">
      <c r="B35" s="10" t="s">
        <v>81</v>
      </c>
      <c r="C35" s="16"/>
      <c r="D35" s="16">
        <v>0</v>
      </c>
      <c r="E35" s="16"/>
      <c r="F35" s="16">
        <v>0</v>
      </c>
      <c r="G35" s="48" t="e">
        <f t="shared" ref="G35:G37" si="3">(D35-F35)/F35</f>
        <v>#DIV/0!</v>
      </c>
      <c r="I35" s="10" t="s">
        <v>57</v>
      </c>
      <c r="J35" s="2">
        <f>D11</f>
        <v>1112008058</v>
      </c>
      <c r="K35" s="2">
        <f>F11</f>
        <v>1230762081</v>
      </c>
      <c r="L35" s="48">
        <f t="shared" ref="L35:L40" si="4">(J35-K35)/K35</f>
        <v>-9.6488204205569764E-2</v>
      </c>
    </row>
    <row r="36" spans="2:12">
      <c r="B36" s="10" t="s">
        <v>65</v>
      </c>
      <c r="C36" s="2"/>
      <c r="D36" s="2">
        <v>2000000</v>
      </c>
      <c r="E36" s="2"/>
      <c r="F36" s="2">
        <v>0</v>
      </c>
      <c r="G36" s="48" t="e">
        <f t="shared" si="3"/>
        <v>#DIV/0!</v>
      </c>
      <c r="I36" s="10" t="s">
        <v>123</v>
      </c>
      <c r="J36" s="10">
        <v>0</v>
      </c>
      <c r="K36" s="10">
        <v>0</v>
      </c>
      <c r="L36" s="48" t="e">
        <f t="shared" si="4"/>
        <v>#DIV/0!</v>
      </c>
    </row>
    <row r="37" spans="2:12">
      <c r="B37" s="10" t="s">
        <v>66</v>
      </c>
      <c r="C37" s="24"/>
      <c r="D37" s="24">
        <v>0</v>
      </c>
      <c r="E37" s="24"/>
      <c r="F37" s="24">
        <v>0</v>
      </c>
      <c r="G37" s="48" t="e">
        <f t="shared" si="3"/>
        <v>#DIV/0!</v>
      </c>
      <c r="I37" s="10" t="s">
        <v>124</v>
      </c>
      <c r="J37" s="2">
        <f>SUM(D17+D19+D20+D21+D22+D24+D31+D36+D37+D39+D41)</f>
        <v>151493221</v>
      </c>
      <c r="K37" s="2">
        <f>SUM(F16+F17+F19+F20+F21+F22+F24+F31+F36+F37+F39+E41)</f>
        <v>365253878</v>
      </c>
      <c r="L37" s="48">
        <f t="shared" si="4"/>
        <v>-0.58523856932191154</v>
      </c>
    </row>
    <row r="38" spans="2:12">
      <c r="B38" s="18" t="s">
        <v>82</v>
      </c>
      <c r="C38" s="96">
        <f>(D34+D35)-(D36+D37)</f>
        <v>0</v>
      </c>
      <c r="D38" s="96"/>
      <c r="E38" s="96">
        <f>(F34+F35)-(F36+F37)</f>
        <v>0</v>
      </c>
      <c r="F38" s="96"/>
      <c r="G38" s="48" t="e">
        <f>(C38-E38)/E38</f>
        <v>#DIV/0!</v>
      </c>
      <c r="I38" s="10"/>
      <c r="J38" s="10"/>
      <c r="K38" s="10"/>
      <c r="L38" s="48" t="e">
        <f t="shared" si="4"/>
        <v>#DIV/0!</v>
      </c>
    </row>
    <row r="39" spans="2:12">
      <c r="B39" s="10" t="s">
        <v>67</v>
      </c>
      <c r="C39" s="24"/>
      <c r="D39" s="24">
        <v>0</v>
      </c>
      <c r="E39" s="24"/>
      <c r="F39" s="24">
        <v>0</v>
      </c>
      <c r="G39" s="48" t="e">
        <f>(D39-F39)/F39</f>
        <v>#DIV/0!</v>
      </c>
      <c r="I39" s="15" t="s">
        <v>119</v>
      </c>
      <c r="J39" s="119">
        <f>SUM(J34:J38)</f>
        <v>1678986116</v>
      </c>
      <c r="K39" s="119">
        <f>SUM(K34:K38)</f>
        <v>1599189532</v>
      </c>
      <c r="L39" s="48">
        <f t="shared" si="4"/>
        <v>4.9898140528848833E-2</v>
      </c>
    </row>
    <row r="40" spans="2:12">
      <c r="B40" s="25" t="s">
        <v>89</v>
      </c>
      <c r="C40" s="94">
        <f>C33+C38</f>
        <v>261989657</v>
      </c>
      <c r="D40" s="94"/>
      <c r="E40" s="94">
        <f>E33+E38</f>
        <v>-123186184</v>
      </c>
      <c r="F40" s="94"/>
      <c r="G40" s="48">
        <f>(C40-E40)/E40</f>
        <v>-3.1267779266545022</v>
      </c>
      <c r="I40" s="124" t="s">
        <v>116</v>
      </c>
      <c r="J40" s="125">
        <f>J32-J39</f>
        <v>180478471</v>
      </c>
      <c r="K40" s="125">
        <f>K32-K39</f>
        <v>-572519395</v>
      </c>
      <c r="L40" s="48">
        <f t="shared" si="4"/>
        <v>-1.3152355580896957</v>
      </c>
    </row>
    <row r="41" spans="2:12">
      <c r="B41" s="19" t="s">
        <v>88</v>
      </c>
      <c r="C41" s="37">
        <v>9425655</v>
      </c>
      <c r="D41" s="2"/>
      <c r="E41" s="37">
        <v>3318106</v>
      </c>
      <c r="F41" s="10"/>
      <c r="G41" s="48">
        <f>(C41-E41)/E41</f>
        <v>1.8406732636027903</v>
      </c>
      <c r="I41" s="15" t="s">
        <v>117</v>
      </c>
      <c r="J41" s="119">
        <f>J40</f>
        <v>180478471</v>
      </c>
      <c r="K41" s="119">
        <f>J41+K40</f>
        <v>-392040924</v>
      </c>
      <c r="L41" s="15"/>
    </row>
    <row r="42" spans="2:12">
      <c r="B42" s="26" t="s">
        <v>90</v>
      </c>
      <c r="C42" s="88">
        <f>C40-C41</f>
        <v>252564002</v>
      </c>
      <c r="D42" s="89"/>
      <c r="E42" s="88">
        <f>E40-E41</f>
        <v>-126504290</v>
      </c>
      <c r="F42" s="89"/>
      <c r="G42" s="48">
        <f>(C42-E42)/E42</f>
        <v>-2.9964856685887886</v>
      </c>
      <c r="H42" s="32"/>
    </row>
    <row r="43" spans="2:12">
      <c r="B43" s="17" t="s">
        <v>91</v>
      </c>
      <c r="C43" s="87">
        <f>C42+D28</f>
        <v>302176316</v>
      </c>
      <c r="D43" s="91"/>
      <c r="E43" s="87">
        <f>E42+F28</f>
        <v>-57941019</v>
      </c>
      <c r="F43" s="91"/>
      <c r="G43" s="48">
        <f>(C43-E43)/E43</f>
        <v>-6.2152399321799985</v>
      </c>
      <c r="H43" s="32"/>
    </row>
    <row r="44" spans="2:12">
      <c r="B44" s="38"/>
      <c r="C44" s="39"/>
      <c r="D44" s="33"/>
      <c r="E44" s="39"/>
      <c r="F44" s="33"/>
      <c r="I44" s="49"/>
    </row>
    <row r="45" spans="2:12">
      <c r="B45" s="38"/>
      <c r="C45" s="39"/>
      <c r="D45" s="33"/>
      <c r="E45" s="39"/>
      <c r="F45" s="33"/>
    </row>
    <row r="46" spans="2:12">
      <c r="B46" s="41" t="s">
        <v>106</v>
      </c>
      <c r="C46" s="90" t="str">
        <f>C4</f>
        <v>N+1</v>
      </c>
      <c r="D46" s="90"/>
      <c r="E46" s="90" t="str">
        <f>E4</f>
        <v>N</v>
      </c>
      <c r="F46" s="90"/>
      <c r="G46" s="116" t="str">
        <f>G4</f>
        <v>∆%</v>
      </c>
    </row>
    <row r="47" spans="2:12">
      <c r="B47" s="34" t="s">
        <v>69</v>
      </c>
      <c r="C47" s="87">
        <v>20774242</v>
      </c>
      <c r="D47" s="87"/>
      <c r="E47" s="87">
        <v>158677</v>
      </c>
      <c r="F47" s="87"/>
      <c r="G47" s="48">
        <f>(C47-E47)/E47</f>
        <v>129.92157023387134</v>
      </c>
      <c r="H47" s="104"/>
    </row>
    <row r="48" spans="2:12">
      <c r="B48" s="34" t="s">
        <v>73</v>
      </c>
      <c r="C48" s="87">
        <v>440202603</v>
      </c>
      <c r="D48" s="87"/>
      <c r="E48" s="87">
        <v>306359182</v>
      </c>
      <c r="F48" s="87"/>
      <c r="G48" s="48">
        <f t="shared" ref="G48:G49" si="5">(C48-E48)/E48</f>
        <v>0.43688398737139861</v>
      </c>
      <c r="H48" s="104"/>
    </row>
    <row r="49" spans="2:10">
      <c r="B49" s="17" t="s">
        <v>84</v>
      </c>
      <c r="C49" s="87">
        <v>1857582934</v>
      </c>
      <c r="D49" s="87"/>
      <c r="E49" s="87">
        <v>1026525137</v>
      </c>
      <c r="F49" s="87"/>
      <c r="G49" s="48">
        <f t="shared" si="5"/>
        <v>0.80958348416946757</v>
      </c>
      <c r="H49" s="104"/>
    </row>
    <row r="50" spans="2:10">
      <c r="B50" s="111" t="s">
        <v>76</v>
      </c>
      <c r="C50" s="112">
        <v>364519811</v>
      </c>
      <c r="D50" s="113"/>
      <c r="E50" s="112">
        <v>-10186196</v>
      </c>
      <c r="F50" s="113"/>
      <c r="G50" s="114">
        <f>(C50-E50)/(E50)*(-1)</f>
        <v>36.785666307618662</v>
      </c>
      <c r="H50" s="104"/>
    </row>
    <row r="51" spans="2:10">
      <c r="B51" s="111" t="s">
        <v>85</v>
      </c>
      <c r="C51" s="112">
        <v>342314523</v>
      </c>
      <c r="D51" s="113"/>
      <c r="E51" s="112">
        <v>-54050056</v>
      </c>
      <c r="F51" s="113"/>
      <c r="G51" s="114">
        <f t="shared" ref="G51:G56" si="6">(C51-E51)/(E51)*(-1)</f>
        <v>7.3332871107478592</v>
      </c>
      <c r="H51" s="104"/>
    </row>
    <row r="52" spans="2:10">
      <c r="B52" s="34" t="s">
        <v>78</v>
      </c>
      <c r="C52" s="87">
        <v>292702209</v>
      </c>
      <c r="D52" s="91"/>
      <c r="E52" s="87">
        <v>-121963327</v>
      </c>
      <c r="F52" s="91"/>
      <c r="G52" s="48">
        <f t="shared" si="6"/>
        <v>3.3999198463977618</v>
      </c>
      <c r="H52" s="104"/>
    </row>
    <row r="53" spans="2:10">
      <c r="B53" s="34" t="s">
        <v>80</v>
      </c>
      <c r="C53" s="87">
        <v>-30712552</v>
      </c>
      <c r="D53" s="91"/>
      <c r="E53" s="87">
        <v>-1222857</v>
      </c>
      <c r="F53" s="91"/>
      <c r="G53" s="48">
        <f>(C53-E53)/E53</f>
        <v>24.115407606940142</v>
      </c>
      <c r="H53" s="104"/>
    </row>
    <row r="54" spans="2:10">
      <c r="B54" s="34" t="s">
        <v>87</v>
      </c>
      <c r="C54" s="87">
        <v>261989657</v>
      </c>
      <c r="D54" s="91"/>
      <c r="E54" s="87">
        <v>-123186184</v>
      </c>
      <c r="F54" s="91"/>
      <c r="G54" s="48">
        <f t="shared" si="6"/>
        <v>3.1267779266545022</v>
      </c>
      <c r="H54" s="104"/>
    </row>
    <row r="55" spans="2:10">
      <c r="B55" s="34" t="s">
        <v>89</v>
      </c>
      <c r="C55" s="87">
        <v>261989657</v>
      </c>
      <c r="D55" s="87"/>
      <c r="E55" s="87">
        <v>-123186184</v>
      </c>
      <c r="F55" s="87"/>
      <c r="G55" s="48">
        <f t="shared" si="6"/>
        <v>3.1267779266545022</v>
      </c>
      <c r="H55" s="104"/>
      <c r="J55" s="1"/>
    </row>
    <row r="56" spans="2:10">
      <c r="B56" s="26" t="s">
        <v>90</v>
      </c>
      <c r="C56" s="88">
        <v>252564002</v>
      </c>
      <c r="D56" s="89"/>
      <c r="E56" s="88">
        <v>-126504290</v>
      </c>
      <c r="F56" s="89"/>
      <c r="G56" s="110">
        <f t="shared" si="6"/>
        <v>2.9964856685887886</v>
      </c>
      <c r="H56" s="104"/>
    </row>
  </sheetData>
  <mergeCells count="62">
    <mergeCell ref="B3:G3"/>
    <mergeCell ref="I28:L28"/>
    <mergeCell ref="I33:L33"/>
    <mergeCell ref="J21:L21"/>
    <mergeCell ref="J22:L22"/>
    <mergeCell ref="J20:L20"/>
    <mergeCell ref="C42:D42"/>
    <mergeCell ref="C43:D43"/>
    <mergeCell ref="C38:D38"/>
    <mergeCell ref="C7:D7"/>
    <mergeCell ref="C13:D13"/>
    <mergeCell ref="C15:D15"/>
    <mergeCell ref="C23:D23"/>
    <mergeCell ref="C25:D25"/>
    <mergeCell ref="C29:D29"/>
    <mergeCell ref="C32:D32"/>
    <mergeCell ref="C33:D33"/>
    <mergeCell ref="C40:D40"/>
    <mergeCell ref="C4:D4"/>
    <mergeCell ref="E4:F4"/>
    <mergeCell ref="E7:F7"/>
    <mergeCell ref="E13:F13"/>
    <mergeCell ref="E15:F15"/>
    <mergeCell ref="E23:F23"/>
    <mergeCell ref="E25:F25"/>
    <mergeCell ref="E29:F29"/>
    <mergeCell ref="E32:F32"/>
    <mergeCell ref="E33:F33"/>
    <mergeCell ref="E38:F38"/>
    <mergeCell ref="E40:F40"/>
    <mergeCell ref="E42:F42"/>
    <mergeCell ref="E43:F43"/>
    <mergeCell ref="C47:D47"/>
    <mergeCell ref="E47:F47"/>
    <mergeCell ref="C48:D48"/>
    <mergeCell ref="E48:F48"/>
    <mergeCell ref="C49:D49"/>
    <mergeCell ref="E49:F49"/>
    <mergeCell ref="C55:D55"/>
    <mergeCell ref="E55:F55"/>
    <mergeCell ref="C56:D56"/>
    <mergeCell ref="E56:F56"/>
    <mergeCell ref="C46:D46"/>
    <mergeCell ref="E46:F46"/>
    <mergeCell ref="C53:D53"/>
    <mergeCell ref="E53:F53"/>
    <mergeCell ref="C54:D54"/>
    <mergeCell ref="E54:F54"/>
    <mergeCell ref="C50:D50"/>
    <mergeCell ref="E50:F50"/>
    <mergeCell ref="C51:D51"/>
    <mergeCell ref="E51:F51"/>
    <mergeCell ref="C52:D52"/>
    <mergeCell ref="E52:F52"/>
    <mergeCell ref="J17:K17"/>
    <mergeCell ref="J16:K16"/>
    <mergeCell ref="J15:K15"/>
    <mergeCell ref="J14:K14"/>
    <mergeCell ref="L15:M15"/>
    <mergeCell ref="L16:M16"/>
    <mergeCell ref="L17:M17"/>
    <mergeCell ref="L14:M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BILAN</vt:lpstr>
      <vt:lpstr>CPTE RESULTAT en CASCADE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PRO-INVEST</dc:creator>
  <cp:lastModifiedBy>User</cp:lastModifiedBy>
  <dcterms:created xsi:type="dcterms:W3CDTF">2012-11-05T08:58:56Z</dcterms:created>
  <dcterms:modified xsi:type="dcterms:W3CDTF">2012-11-19T14:24:38Z</dcterms:modified>
</cp:coreProperties>
</file>