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b0775e4555c20e50/Documents/"/>
    </mc:Choice>
  </mc:AlternateContent>
  <xr:revisionPtr revIDLastSave="667" documentId="8_{B5F60CD7-DE63-4553-9B01-A96DBCA8A2F6}" xr6:coauthVersionLast="47" xr6:coauthVersionMax="47" xr10:uidLastSave="{6AC371F1-CB2D-498A-9E5F-7555A91F677D}"/>
  <bookViews>
    <workbookView xWindow="-108" yWindow="-108" windowWidth="23256" windowHeight="12456" firstSheet="9" activeTab="20" xr2:uid="{9F11FD20-134E-4A24-AF79-0C3DCE695229}"/>
  </bookViews>
  <sheets>
    <sheet name="Average" sheetId="1" r:id="rId1"/>
    <sheet name="Concate" sheetId="2" r:id="rId2"/>
    <sheet name="Count" sheetId="3" r:id="rId3"/>
    <sheet name="Count IFS" sheetId="4" r:id="rId4"/>
    <sheet name="IF" sheetId="5" r:id="rId5"/>
    <sheet name="IFS" sheetId="6" r:id="rId6"/>
    <sheet name="Sum" sheetId="16" r:id="rId7"/>
    <sheet name="SumIF" sheetId="17" r:id="rId8"/>
    <sheet name="SumIFS" sheetId="18" r:id="rId9"/>
    <sheet name="Left" sheetId="7" r:id="rId10"/>
    <sheet name="Right" sheetId="14" r:id="rId11"/>
    <sheet name="Lower" sheetId="8" r:id="rId12"/>
    <sheet name="Max" sheetId="9" r:id="rId13"/>
    <sheet name="Mode" sheetId="10" r:id="rId14"/>
    <sheet name="Median" sheetId="11" r:id="rId15"/>
    <sheet name="NPV" sheetId="12" r:id="rId16"/>
    <sheet name="Or" sheetId="13" r:id="rId17"/>
    <sheet name="Std." sheetId="15" r:id="rId18"/>
    <sheet name="VLOOKUP" sheetId="20" r:id="rId19"/>
    <sheet name="XOR" sheetId="21" r:id="rId20"/>
    <sheet name="Time Diff" sheetId="22" r:id="rId21"/>
    <sheet name="TRIM" sheetId="19"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22" l="1"/>
  <c r="F12" i="22"/>
  <c r="F11" i="22"/>
  <c r="C5" i="22"/>
  <c r="C4" i="22"/>
  <c r="D18" i="21"/>
  <c r="D19" i="21"/>
  <c r="D20" i="21"/>
  <c r="D21" i="21"/>
  <c r="D22" i="21"/>
  <c r="D23" i="21"/>
  <c r="D24" i="21"/>
  <c r="D25" i="21"/>
  <c r="D17" i="21"/>
  <c r="D5" i="21"/>
  <c r="D6" i="21"/>
  <c r="D7" i="21"/>
  <c r="D8" i="21"/>
  <c r="D9" i="21"/>
  <c r="D10" i="21"/>
  <c r="D11" i="21"/>
  <c r="D12" i="21"/>
  <c r="D4" i="21"/>
  <c r="H5" i="20"/>
  <c r="F3" i="19" a="1"/>
  <c r="F3" i="19" s="1"/>
  <c r="H6" i="18"/>
  <c r="H7" i="18"/>
  <c r="H8" i="18"/>
  <c r="H5" i="18"/>
  <c r="F6" i="17"/>
  <c r="F7" i="17"/>
  <c r="F5" i="17"/>
  <c r="D13" i="16"/>
  <c r="H8" i="15"/>
  <c r="H7" i="15"/>
  <c r="E5" i="14"/>
  <c r="E6" i="14"/>
  <c r="E7" i="14"/>
  <c r="E8" i="14"/>
  <c r="E9" i="14"/>
  <c r="E10" i="14"/>
  <c r="E11" i="14"/>
  <c r="E12" i="14"/>
  <c r="E13" i="14"/>
  <c r="E14" i="14"/>
  <c r="E15" i="14"/>
  <c r="E16" i="14"/>
  <c r="E17" i="14"/>
  <c r="E18" i="14"/>
  <c r="E19" i="14"/>
  <c r="E20" i="14"/>
  <c r="E21" i="14"/>
  <c r="E22" i="14"/>
  <c r="E23" i="14"/>
  <c r="E4" i="14"/>
  <c r="D5" i="14"/>
  <c r="D6" i="14"/>
  <c r="D7" i="14"/>
  <c r="D8" i="14"/>
  <c r="D9" i="14"/>
  <c r="D10" i="14"/>
  <c r="D11" i="14"/>
  <c r="D12" i="14"/>
  <c r="D13" i="14"/>
  <c r="D14" i="14"/>
  <c r="D15" i="14"/>
  <c r="D16" i="14"/>
  <c r="D17" i="14"/>
  <c r="D18" i="14"/>
  <c r="D19" i="14"/>
  <c r="D20" i="14"/>
  <c r="D21" i="14"/>
  <c r="D22" i="14"/>
  <c r="D23" i="14"/>
  <c r="D4" i="14"/>
  <c r="D16" i="13"/>
  <c r="D17" i="13"/>
  <c r="D18" i="13"/>
  <c r="D19" i="13"/>
  <c r="D20" i="13"/>
  <c r="D21" i="13"/>
  <c r="D22" i="13"/>
  <c r="D23" i="13"/>
  <c r="D15" i="13"/>
  <c r="D5" i="13"/>
  <c r="D6" i="13"/>
  <c r="D7" i="13"/>
  <c r="D8" i="13"/>
  <c r="D9" i="13"/>
  <c r="D10" i="13"/>
  <c r="D11" i="13"/>
  <c r="D12" i="13"/>
  <c r="D4" i="13"/>
  <c r="E11" i="12"/>
  <c r="D4" i="11"/>
  <c r="B11" i="10"/>
  <c r="G8" i="9"/>
  <c r="G7" i="9"/>
  <c r="F4" i="8"/>
  <c r="F5" i="8"/>
  <c r="F6" i="8"/>
  <c r="F7" i="8"/>
  <c r="F8" i="8"/>
  <c r="F9" i="8"/>
  <c r="F10" i="8"/>
  <c r="F11" i="8"/>
  <c r="F12" i="8"/>
  <c r="F13" i="8"/>
  <c r="F14" i="8"/>
  <c r="F15" i="8"/>
  <c r="F16" i="8"/>
  <c r="F17" i="8"/>
  <c r="F18" i="8"/>
  <c r="F19" i="8"/>
  <c r="F20" i="8"/>
  <c r="F21" i="8"/>
  <c r="F22" i="8"/>
  <c r="F23" i="8"/>
  <c r="F3" i="8"/>
  <c r="E4" i="8"/>
  <c r="E5" i="8"/>
  <c r="E6" i="8"/>
  <c r="E7" i="8"/>
  <c r="E8" i="8"/>
  <c r="E9" i="8"/>
  <c r="E10" i="8"/>
  <c r="E11" i="8"/>
  <c r="E12" i="8"/>
  <c r="E13" i="8"/>
  <c r="E14" i="8"/>
  <c r="E15" i="8"/>
  <c r="E16" i="8"/>
  <c r="E17" i="8"/>
  <c r="E18" i="8"/>
  <c r="E19" i="8"/>
  <c r="E20" i="8"/>
  <c r="E21" i="8"/>
  <c r="E22" i="8"/>
  <c r="E23" i="8"/>
  <c r="E3" i="8"/>
  <c r="D4" i="8"/>
  <c r="D5" i="8"/>
  <c r="D6" i="8"/>
  <c r="D7" i="8"/>
  <c r="D8" i="8"/>
  <c r="D9" i="8"/>
  <c r="D10" i="8"/>
  <c r="D11" i="8"/>
  <c r="D12" i="8"/>
  <c r="D13" i="8"/>
  <c r="D14" i="8"/>
  <c r="D15" i="8"/>
  <c r="D16" i="8"/>
  <c r="D17" i="8"/>
  <c r="D18" i="8"/>
  <c r="D19" i="8"/>
  <c r="D20" i="8"/>
  <c r="D21" i="8"/>
  <c r="D22" i="8"/>
  <c r="D23" i="8"/>
  <c r="D3" i="8"/>
  <c r="E5" i="7"/>
  <c r="E6" i="7"/>
  <c r="E7" i="7"/>
  <c r="E8" i="7"/>
  <c r="E9" i="7"/>
  <c r="E10" i="7"/>
  <c r="E11" i="7"/>
  <c r="E12" i="7"/>
  <c r="E13" i="7"/>
  <c r="E14" i="7"/>
  <c r="E15" i="7"/>
  <c r="E16" i="7"/>
  <c r="E17" i="7"/>
  <c r="E18" i="7"/>
  <c r="E19" i="7"/>
  <c r="E20" i="7"/>
  <c r="E21" i="7"/>
  <c r="E22" i="7"/>
  <c r="E23" i="7"/>
  <c r="E24" i="7"/>
  <c r="E4" i="7"/>
  <c r="D5" i="7"/>
  <c r="D6" i="7"/>
  <c r="D7" i="7"/>
  <c r="D8" i="7"/>
  <c r="D9" i="7"/>
  <c r="D10" i="7"/>
  <c r="D11" i="7"/>
  <c r="D12" i="7"/>
  <c r="D13" i="7"/>
  <c r="D14" i="7"/>
  <c r="D15" i="7"/>
  <c r="D16" i="7"/>
  <c r="D17" i="7"/>
  <c r="D18" i="7"/>
  <c r="D19" i="7"/>
  <c r="D20" i="7"/>
  <c r="D21" i="7"/>
  <c r="D22" i="7"/>
  <c r="D23" i="7"/>
  <c r="D24" i="7"/>
  <c r="D4" i="7"/>
  <c r="D5" i="6" a="1"/>
  <c r="D5" i="6" s="1"/>
  <c r="D6" i="6" a="1"/>
  <c r="D6" i="6" s="1"/>
  <c r="D7" i="6" a="1"/>
  <c r="D7" i="6"/>
  <c r="D8" i="6" a="1"/>
  <c r="D8" i="6"/>
  <c r="D9" i="6" a="1"/>
  <c r="D9" i="6" s="1"/>
  <c r="D10" i="6" a="1"/>
  <c r="D10" i="6" s="1"/>
  <c r="D11" i="6" a="1"/>
  <c r="D11" i="6" s="1"/>
  <c r="D12" i="6" a="1"/>
  <c r="D12" i="6"/>
  <c r="D4" i="6" a="1"/>
  <c r="D4" i="6" s="1"/>
  <c r="D18" i="5"/>
  <c r="D19" i="5"/>
  <c r="D20" i="5"/>
  <c r="D21" i="5"/>
  <c r="D22" i="5"/>
  <c r="D23" i="5"/>
  <c r="D24" i="5"/>
  <c r="D25" i="5"/>
  <c r="D17" i="5"/>
  <c r="D5" i="5"/>
  <c r="D6" i="5"/>
  <c r="D7" i="5"/>
  <c r="D8" i="5"/>
  <c r="D9" i="5"/>
  <c r="D10" i="5"/>
  <c r="D11" i="5"/>
  <c r="D12" i="5"/>
  <c r="D4" i="5"/>
  <c r="F5" i="4"/>
  <c r="F6" i="4"/>
  <c r="F7" i="4"/>
  <c r="F4" i="4"/>
  <c r="G8" i="3"/>
  <c r="G9" i="3"/>
  <c r="G10" i="3"/>
  <c r="G11" i="3"/>
  <c r="G12" i="3"/>
  <c r="G13" i="3"/>
  <c r="G14" i="3"/>
  <c r="G15" i="3"/>
  <c r="G16" i="3"/>
  <c r="G17" i="3"/>
  <c r="G7" i="3"/>
  <c r="G5" i="3"/>
  <c r="G4" i="3"/>
  <c r="G3" i="3"/>
  <c r="E5" i="2"/>
  <c r="E4" i="2"/>
  <c r="E3" i="2"/>
  <c r="G32" i="1"/>
  <c r="G33" i="1"/>
  <c r="G34" i="1"/>
  <c r="G31" i="1"/>
  <c r="O20" i="1"/>
  <c r="O21" i="1"/>
  <c r="O19" i="1"/>
  <c r="F19" i="1"/>
  <c r="F20" i="1"/>
  <c r="F21" i="1"/>
  <c r="F22" i="1"/>
  <c r="F23" i="1"/>
  <c r="F18" i="1"/>
  <c r="N4" i="1"/>
  <c r="N5" i="1"/>
  <c r="N6" i="1"/>
  <c r="N7" i="1"/>
  <c r="N8" i="1"/>
  <c r="N9" i="1"/>
  <c r="N10" i="1"/>
  <c r="N11" i="1"/>
  <c r="N3" i="1"/>
  <c r="M4" i="1"/>
  <c r="M5" i="1"/>
  <c r="M6" i="1"/>
  <c r="M7" i="1"/>
  <c r="M8" i="1"/>
  <c r="M9" i="1"/>
  <c r="M10" i="1"/>
  <c r="M11" i="1"/>
  <c r="M3" i="1"/>
  <c r="C4" i="1"/>
  <c r="C5" i="1"/>
  <c r="C6" i="1"/>
  <c r="C7" i="1"/>
  <c r="C8" i="1"/>
  <c r="C9" i="1"/>
  <c r="C3" i="1"/>
  <c r="B11" i="1" l="1"/>
  <c r="B12" i="1" s="1"/>
  <c r="B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<sst xmlns="http://schemas.openxmlformats.org/spreadsheetml/2006/main" count="935" uniqueCount="283">
  <si>
    <t>Item</t>
  </si>
  <si>
    <t>Item price</t>
  </si>
  <si>
    <t xml:space="preserve">Price   </t>
  </si>
  <si>
    <t>Shop cart</t>
  </si>
  <si>
    <t>Pokeball</t>
  </si>
  <si>
    <t>Great ball</t>
  </si>
  <si>
    <t>Ultra ball</t>
  </si>
  <si>
    <t>Potion</t>
  </si>
  <si>
    <t>Super potion</t>
  </si>
  <si>
    <t>Hyper potion</t>
  </si>
  <si>
    <t>Antidote</t>
  </si>
  <si>
    <t>Subtotal</t>
  </si>
  <si>
    <t>Discount</t>
  </si>
  <si>
    <t>Total</t>
  </si>
  <si>
    <t>Poke Mart</t>
  </si>
  <si>
    <t xml:space="preserve">    Name</t>
  </si>
  <si>
    <t>Type 1</t>
  </si>
  <si>
    <t>Speed</t>
  </si>
  <si>
    <t>Fire Type AND more than 70 Speed</t>
  </si>
  <si>
    <t xml:space="preserve">      Bulbasaur</t>
  </si>
  <si>
    <t>Grass</t>
  </si>
  <si>
    <t xml:space="preserve">      Ivysaur</t>
  </si>
  <si>
    <t xml:space="preserve">      Venusaur</t>
  </si>
  <si>
    <t xml:space="preserve">      Charmander</t>
  </si>
  <si>
    <t>Fire</t>
  </si>
  <si>
    <t xml:space="preserve">      Charmeleon</t>
  </si>
  <si>
    <t xml:space="preserve">      Charizard</t>
  </si>
  <si>
    <t xml:space="preserve">      Squirtle</t>
  </si>
  <si>
    <t>Water</t>
  </si>
  <si>
    <t xml:space="preserve">      Wartortle</t>
  </si>
  <si>
    <t xml:space="preserve">      Blastoise</t>
  </si>
  <si>
    <t xml:space="preserve">    </t>
  </si>
  <si>
    <t>AND  IF Functions</t>
  </si>
  <si>
    <t xml:space="preserve">    Trainer</t>
  </si>
  <si>
    <t>Great Ball</t>
  </si>
  <si>
    <t>Ultraball</t>
  </si>
  <si>
    <t>Master Ball</t>
  </si>
  <si>
    <t>Average</t>
  </si>
  <si>
    <t xml:space="preserve">    Iva</t>
  </si>
  <si>
    <t xml:space="preserve">    Liam</t>
  </si>
  <si>
    <t xml:space="preserve">    Jenny</t>
  </si>
  <si>
    <t xml:space="preserve">    Iben</t>
  </si>
  <si>
    <t xml:space="preserve">    Adora</t>
  </si>
  <si>
    <t xml:space="preserve">    Kasper</t>
  </si>
  <si>
    <t>AVERAGE FUNCTION</t>
  </si>
  <si>
    <t xml:space="preserve">    Bulbasaur</t>
  </si>
  <si>
    <t>Type</t>
  </si>
  <si>
    <t>Average Speed</t>
  </si>
  <si>
    <t xml:space="preserve">    Ivysaur</t>
  </si>
  <si>
    <t xml:space="preserve">    Venusaur</t>
  </si>
  <si>
    <t xml:space="preserve">    Charmander</t>
  </si>
  <si>
    <t xml:space="preserve">    Charmeleon</t>
  </si>
  <si>
    <t xml:space="preserve">    Charizard</t>
  </si>
  <si>
    <t xml:space="preserve">    Squirtle</t>
  </si>
  <si>
    <t xml:space="preserve">    Wartortle</t>
  </si>
  <si>
    <t xml:space="preserve">    Blastoise</t>
  </si>
  <si>
    <t>AVERAGE IF FUNCTION</t>
  </si>
  <si>
    <t>Defense</t>
  </si>
  <si>
    <t>Generation</t>
  </si>
  <si>
    <t>Gen.</t>
  </si>
  <si>
    <t>Average Defense</t>
  </si>
  <si>
    <t xml:space="preserve">    Chikorita</t>
  </si>
  <si>
    <t xml:space="preserve">    Bayleef</t>
  </si>
  <si>
    <t xml:space="preserve">    Meganium</t>
  </si>
  <si>
    <t xml:space="preserve">    Cyndaquil</t>
  </si>
  <si>
    <t xml:space="preserve">    Quilava</t>
  </si>
  <si>
    <t xml:space="preserve">    Typhlosion</t>
  </si>
  <si>
    <t>AVERAGE IFS FUNCTION</t>
  </si>
  <si>
    <t>Total stats</t>
  </si>
  <si>
    <t xml:space="preserve">    Mankey</t>
  </si>
  <si>
    <t>Fighting</t>
  </si>
  <si>
    <t xml:space="preserve">    Poliwrath</t>
  </si>
  <si>
    <t xml:space="preserve">    Victreebel</t>
  </si>
  <si>
    <t xml:space="preserve">    Tentacool</t>
  </si>
  <si>
    <t xml:space="preserve">    Magneton</t>
  </si>
  <si>
    <t>Electric</t>
  </si>
  <si>
    <t xml:space="preserve">    Dewgong</t>
  </si>
  <si>
    <t xml:space="preserve">    Cloyster</t>
  </si>
  <si>
    <t xml:space="preserve">    Onix</t>
  </si>
  <si>
    <t>Rock</t>
  </si>
  <si>
    <t xml:space="preserve">    Dragonair</t>
  </si>
  <si>
    <t>Dragon</t>
  </si>
  <si>
    <t xml:space="preserve">    Pidgeotto</t>
  </si>
  <si>
    <t>Normal</t>
  </si>
  <si>
    <t xml:space="preserve">    Rattata</t>
  </si>
  <si>
    <t xml:space="preserve">    Beedrill</t>
  </si>
  <si>
    <t>Bug</t>
  </si>
  <si>
    <t xml:space="preserve">    Doduo</t>
  </si>
  <si>
    <t xml:space="preserve">    Kingler</t>
  </si>
  <si>
    <t xml:space="preserve">    Nidoqueen</t>
  </si>
  <si>
    <t>Poison</t>
  </si>
  <si>
    <t xml:space="preserve">    Hitmonchan</t>
  </si>
  <si>
    <t xml:space="preserve">    Arbok</t>
  </si>
  <si>
    <t xml:space="preserve">    Gastly</t>
  </si>
  <si>
    <t>Ghost</t>
  </si>
  <si>
    <t xml:space="preserve">    Magikarp</t>
  </si>
  <si>
    <t>Poliwrath</t>
  </si>
  <si>
    <t>Mankey</t>
  </si>
  <si>
    <t>Victreebel</t>
  </si>
  <si>
    <t>Tentacool</t>
  </si>
  <si>
    <t>Magneton</t>
  </si>
  <si>
    <t>Dewgong</t>
  </si>
  <si>
    <t>Cloyster</t>
  </si>
  <si>
    <t>Onix</t>
  </si>
  <si>
    <t>Dragonair</t>
  </si>
  <si>
    <t>Pidgeotto</t>
  </si>
  <si>
    <t>Rattata</t>
  </si>
  <si>
    <t>Beedrill</t>
  </si>
  <si>
    <t>Doduo</t>
  </si>
  <si>
    <t>Kingler</t>
  </si>
  <si>
    <t>Nidoqueen</t>
  </si>
  <si>
    <t>Hitmonchan</t>
  </si>
  <si>
    <t>Charmeleon</t>
  </si>
  <si>
    <t>Arbok</t>
  </si>
  <si>
    <t>Gastly</t>
  </si>
  <si>
    <t>Magikarp</t>
  </si>
  <si>
    <t>CONCATE FUNCTION</t>
  </si>
  <si>
    <t>Type 2</t>
  </si>
  <si>
    <t>Steel</t>
  </si>
  <si>
    <t>Ice</t>
  </si>
  <si>
    <t>Ground</t>
  </si>
  <si>
    <t>Flying</t>
  </si>
  <si>
    <t>COUNT FUNCTION</t>
  </si>
  <si>
    <t>COUNT</t>
  </si>
  <si>
    <t>COUNTA</t>
  </si>
  <si>
    <t>COUNT BLANK</t>
  </si>
  <si>
    <t>COUNT IF</t>
  </si>
  <si>
    <t>COUNT IFS FUNCTION</t>
  </si>
  <si>
    <t xml:space="preserve">  Name</t>
  </si>
  <si>
    <t>Grass Type</t>
  </si>
  <si>
    <t xml:space="preserve">  Bulbasaur</t>
  </si>
  <si>
    <t xml:space="preserve">  Ivysaur</t>
  </si>
  <si>
    <t xml:space="preserve">  Venusaur</t>
  </si>
  <si>
    <t xml:space="preserve">  Charmander</t>
  </si>
  <si>
    <t xml:space="preserve">  Charmeleon</t>
  </si>
  <si>
    <t xml:space="preserve">  Charizard</t>
  </si>
  <si>
    <t xml:space="preserve">  Squirtle</t>
  </si>
  <si>
    <t xml:space="preserve">  Wartortle</t>
  </si>
  <si>
    <t xml:space="preserve">  Blastoise</t>
  </si>
  <si>
    <t xml:space="preserve">  </t>
  </si>
  <si>
    <t>Check if the Pokemon type is grass:
The condition is if the "Type 1" value for the Pokemon is "Grass".
The function returns "Yes" or "No".</t>
  </si>
  <si>
    <t>IF FUNCTION</t>
  </si>
  <si>
    <t>More than 500 Total Stats</t>
  </si>
  <si>
    <t xml:space="preserve">  IF FUNCTION (&gt;)</t>
  </si>
  <si>
    <t>Check if the Pokemon's total stats is greater than 500:
The function returns "Yes" or "No".</t>
  </si>
  <si>
    <t>Speed Category</t>
  </si>
  <si>
    <t>Make categories for how fast the Pokemon are:                                                                                           The conditions and return values are:
Speed more than 90: "Fast"
Speed more than 50: "Normal"
Speed less than or equal to 50: "Slow"</t>
  </si>
  <si>
    <t>IFS FUNCTION</t>
  </si>
  <si>
    <t>To retrieve values from the left side of an Excel cell, use LEFT.</t>
  </si>
  <si>
    <t/>
  </si>
  <si>
    <t>Left</t>
  </si>
  <si>
    <t>Left with defined lenth of Char</t>
  </si>
  <si>
    <t>LEFT FUNCTION</t>
  </si>
  <si>
    <t xml:space="preserve">    ManKey</t>
  </si>
  <si>
    <t>FiGhTINg</t>
  </si>
  <si>
    <t xml:space="preserve">    pOLIwRAth</t>
  </si>
  <si>
    <t>WATER</t>
  </si>
  <si>
    <t xml:space="preserve">    VICtreeBeL</t>
  </si>
  <si>
    <t>GrASs</t>
  </si>
  <si>
    <t xml:space="preserve">    TentaCool</t>
  </si>
  <si>
    <t>WateR</t>
  </si>
  <si>
    <t xml:space="preserve">    MagNETon</t>
  </si>
  <si>
    <t>EleCTric</t>
  </si>
  <si>
    <t xml:space="preserve">    DeWgONg</t>
  </si>
  <si>
    <t>WaTEr</t>
  </si>
  <si>
    <t xml:space="preserve">    CloysTER</t>
  </si>
  <si>
    <t>WAtEr</t>
  </si>
  <si>
    <t xml:space="preserve">    OnIX</t>
  </si>
  <si>
    <t>RoCk</t>
  </si>
  <si>
    <t xml:space="preserve">    DragONAir</t>
  </si>
  <si>
    <t>DRAGON</t>
  </si>
  <si>
    <t xml:space="preserve">    PIDGEOTTO</t>
  </si>
  <si>
    <t>NorMaL</t>
  </si>
  <si>
    <t xml:space="preserve">    RaTTAta</t>
  </si>
  <si>
    <t>NOrmAl</t>
  </si>
  <si>
    <t xml:space="preserve">    BeEDrill</t>
  </si>
  <si>
    <t>BuG</t>
  </si>
  <si>
    <t xml:space="preserve">    DodUO</t>
  </si>
  <si>
    <t>NoRMAl</t>
  </si>
  <si>
    <t xml:space="preserve">    KinGLer</t>
  </si>
  <si>
    <t xml:space="preserve">    NIDoquEEn</t>
  </si>
  <si>
    <t>POIson</t>
  </si>
  <si>
    <t xml:space="preserve">    HitMONChan</t>
  </si>
  <si>
    <t>FighTING</t>
  </si>
  <si>
    <t xml:space="preserve">    CharMELEon</t>
  </si>
  <si>
    <t>FirE</t>
  </si>
  <si>
    <t xml:space="preserve">    ArBOk</t>
  </si>
  <si>
    <t>PoISOn</t>
  </si>
  <si>
    <t xml:space="preserve">    GasTLy</t>
  </si>
  <si>
    <t>gHOsT</t>
  </si>
  <si>
    <t xml:space="preserve">    maGIKarp</t>
  </si>
  <si>
    <t>wATer</t>
  </si>
  <si>
    <t>Lower</t>
  </si>
  <si>
    <t>Upper</t>
  </si>
  <si>
    <t>Proper</t>
  </si>
  <si>
    <t>Lower, Upper and Proper Functions</t>
  </si>
  <si>
    <t>MAX</t>
  </si>
  <si>
    <t>MIN</t>
  </si>
  <si>
    <t>Max and Min Function</t>
  </si>
  <si>
    <t>Median</t>
  </si>
  <si>
    <t xml:space="preserve">    MODE</t>
  </si>
  <si>
    <t>Mode Function</t>
  </si>
  <si>
    <t>Median Function</t>
  </si>
  <si>
    <t xml:space="preserve">    Year</t>
  </si>
  <si>
    <t>Cash flow</t>
  </si>
  <si>
    <t>Discount Rate</t>
  </si>
  <si>
    <t>NPV</t>
  </si>
  <si>
    <t>NPV Function</t>
  </si>
  <si>
    <t>The NPV function is used to calculate the Net Present Value (NPV). To calculate and find out whether an investment is positive in the future, use NPV.</t>
  </si>
  <si>
    <t>Water Type OR more than 60 Defense</t>
  </si>
  <si>
    <t>Check if the Pokemon type is water OR has defense greater than 60:
The function returns "TRUE" or "FALSE".</t>
  </si>
  <si>
    <t>OR Function</t>
  </si>
  <si>
    <t xml:space="preserve">    OR Function (With IF)</t>
  </si>
  <si>
    <t>To retrieve values from the Right side of an Excel cell, use RIGHT.</t>
  </si>
  <si>
    <t>RIGHT FUNCTION</t>
  </si>
  <si>
    <t>RIGHT</t>
  </si>
  <si>
    <t>RIGHT with defined lenth of Char</t>
  </si>
  <si>
    <t>Name</t>
  </si>
  <si>
    <t>Bulbasaur</t>
  </si>
  <si>
    <t>Ivysaur</t>
  </si>
  <si>
    <t>Venusaur</t>
  </si>
  <si>
    <t>Charmander</t>
  </si>
  <si>
    <t>STDEV.S</t>
  </si>
  <si>
    <t>Charizard</t>
  </si>
  <si>
    <t>Squirtle</t>
  </si>
  <si>
    <t>Wartortle</t>
  </si>
  <si>
    <t>Blastoise</t>
  </si>
  <si>
    <t>Caterpie</t>
  </si>
  <si>
    <t>Metapod</t>
  </si>
  <si>
    <t>Butterfree</t>
  </si>
  <si>
    <t>Weedle</t>
  </si>
  <si>
    <t>Kakuna</t>
  </si>
  <si>
    <t>Pidgey</t>
  </si>
  <si>
    <t>Pidgeot</t>
  </si>
  <si>
    <t>Raticate</t>
  </si>
  <si>
    <t>STDEV.P</t>
  </si>
  <si>
    <t>ID</t>
  </si>
  <si>
    <t>Standard deviation (σ) measures how far a 'typical' observation is from the average of the data (μ). </t>
  </si>
  <si>
    <t>Stdev. Function</t>
  </si>
  <si>
    <r>
      <t>The </t>
    </r>
    <r>
      <rPr>
        <sz val="12"/>
        <color rgb="FFDC143C"/>
        <rFont val="Arial"/>
        <family val="2"/>
      </rPr>
      <t>=SUM</t>
    </r>
    <r>
      <rPr>
        <sz val="12"/>
        <color rgb="FF000000"/>
        <rFont val="Arial"/>
        <family val="2"/>
      </rPr>
      <t> function adds cells in a range, both negative and positive.</t>
    </r>
  </si>
  <si>
    <t>Sum Function</t>
  </si>
  <si>
    <t>SUM</t>
  </si>
  <si>
    <t>Total Sum</t>
  </si>
  <si>
    <t>SumIF Function</t>
  </si>
  <si>
    <t>Find the sum of Total stats for Grass type Pokemon:       The condition is that the type is "Grass".</t>
  </si>
  <si>
    <t>Total SUM</t>
  </si>
  <si>
    <t>SumIFS Function</t>
  </si>
  <si>
    <t>Use TRIM Function to tidy up iunnecessary spacing within the dataset that can occur before, after or between text or numbers within a cell.</t>
  </si>
  <si>
    <t xml:space="preserve">  Fighting</t>
  </si>
  <si>
    <t xml:space="preserve">      Poliwrath</t>
  </si>
  <si>
    <t xml:space="preserve">  Grass</t>
  </si>
  <si>
    <t xml:space="preserve">      Tentacool</t>
  </si>
  <si>
    <t xml:space="preserve"> Water</t>
  </si>
  <si>
    <t xml:space="preserve">    Electric</t>
  </si>
  <si>
    <t xml:space="preserve">      Cloyster</t>
  </si>
  <si>
    <t xml:space="preserve">  Water</t>
  </si>
  <si>
    <t xml:space="preserve">     Onix</t>
  </si>
  <si>
    <t xml:space="preserve">     Dragonair</t>
  </si>
  <si>
    <t xml:space="preserve">      Pidgeotto</t>
  </si>
  <si>
    <t xml:space="preserve"> Normal</t>
  </si>
  <si>
    <t xml:space="preserve">  Normal</t>
  </si>
  <si>
    <t xml:space="preserve">   Normal</t>
  </si>
  <si>
    <t xml:space="preserve">  Poison</t>
  </si>
  <si>
    <t xml:space="preserve">             Ghost</t>
  </si>
  <si>
    <t xml:space="preserve">     Magikarp</t>
  </si>
  <si>
    <t>TRIM Function</t>
  </si>
  <si>
    <t>VLOOKUP Function</t>
  </si>
  <si>
    <t>Search ID</t>
  </si>
  <si>
    <t>HP</t>
  </si>
  <si>
    <t>EITHER Fire Type OR less than 60 HP</t>
  </si>
  <si>
    <t>Since the value in cell B4 is not "Fire" the first condition is FALSE.
Since the value in cell C4 is less than 60 the second condition is TRUE.
For two conditions, only one condition should to be TRUE for the XOR function to return TRUE</t>
  </si>
  <si>
    <t>Check if the Pokemon type is either Fire type OR has HP less than 60, but not both:
The function returns "TRUE" or "FALSE".</t>
  </si>
  <si>
    <t>XOR Function (With IF)</t>
  </si>
  <si>
    <t>XOR Function</t>
  </si>
  <si>
    <t xml:space="preserve">    Time</t>
  </si>
  <si>
    <t>Seconds</t>
  </si>
  <si>
    <t>Conversion number</t>
  </si>
  <si>
    <t>Time A</t>
  </si>
  <si>
    <t>Minutes</t>
  </si>
  <si>
    <t>Time B</t>
  </si>
  <si>
    <t>Hours</t>
  </si>
  <si>
    <t>Time between</t>
  </si>
  <si>
    <t>HOW TO FIND DIFFERENCE BETWEEN TWO TIMES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</si>
</sst>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1" x14ac:knownFonts="1">
    <font>
      <sz val="11"/>
      <color theme="1"/>
      <name val="Aptos Narrow"/>
      <family val="2"/>
      <scheme val="minor"/>
    </font>
    <font>
      <sz val="11"/>
      <color theme="0"/>
      <name val="Aptos Narrow"/>
      <family val="2"/>
      <scheme val="minor"/>
    </font>
    <font>
      <sz val="11"/>
      <color theme="1"/>
      <name val="Arial"/>
      <family val="2"/>
    </font>
    <font>
      <u/>
      <sz val="11"/>
      <color theme="1"/>
      <name val="Arial"/>
      <family val="2"/>
    </font>
    <font>
      <b/>
      <sz val="11"/>
      <color theme="1"/>
      <name val="Arial"/>
      <family val="2"/>
    </font>
    <font>
      <b/>
      <sz val="20"/>
      <color theme="0"/>
      <name val="Arial"/>
      <family val="2"/>
    </font>
    <font>
      <b/>
      <sz val="11"/>
      <color theme="0"/>
      <name val="Arial"/>
      <family val="2"/>
    </font>
    <font>
      <sz val="11"/>
      <color theme="0"/>
      <name val="Arial"/>
      <family val="2"/>
    </font>
    <font>
      <sz val="12"/>
      <color theme="1"/>
      <name val="Arial"/>
      <family val="2"/>
    </font>
    <font>
      <sz val="12"/>
      <color rgb="FF000000"/>
      <name val="Arial"/>
      <family val="2"/>
    </font>
    <font>
      <sz val="12"/>
      <color rgb="FFDC143C"/>
      <name val="Arial"/>
      <family val="2"/>
    </font>
  </fonts>
  <fills count="9">
    <fill>
      <patternFill patternType="none"/>
    </fill>
    <fill>
      <patternFill patternType="gray125"/>
    </fill>
    <fill>
      <patternFill patternType="solid">
        <fgColor rgb="FFFF0000"/>
        <bgColor indexed="64"/>
      </patternFill>
    </fill>
    <fill>
      <patternFill patternType="solid">
        <fgColor rgb="FF2A75BB"/>
        <bgColor indexed="64"/>
      </patternFill>
    </fill>
    <fill>
      <patternFill patternType="solid">
        <fgColor rgb="FFFFCB05"/>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double">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2" fillId="0" borderId="0" xfId="0" applyFont="1" applyAlignment="1">
      <alignment horizontal="center"/>
    </xf>
    <xf numFmtId="0" fontId="2" fillId="4" borderId="0" xfId="0" applyFont="1" applyFill="1" applyAlignment="1">
      <alignment horizontal="center"/>
    </xf>
    <xf numFmtId="165" fontId="2" fillId="0" borderId="0" xfId="0" applyNumberFormat="1" applyFont="1" applyAlignment="1">
      <alignment horizontal="center"/>
    </xf>
    <xf numFmtId="0" fontId="2" fillId="0" borderId="2" xfId="0" applyFont="1" applyBorder="1" applyAlignment="1">
      <alignment horizontal="center"/>
    </xf>
    <xf numFmtId="0" fontId="2" fillId="4" borderId="3" xfId="0" applyFont="1" applyFill="1" applyBorder="1" applyAlignment="1">
      <alignment horizontal="center"/>
    </xf>
    <xf numFmtId="165" fontId="3" fillId="0" borderId="0" xfId="0" applyNumberFormat="1" applyFont="1" applyAlignment="1">
      <alignment horizontal="center"/>
    </xf>
    <xf numFmtId="0" fontId="4" fillId="0" borderId="0" xfId="0" applyFont="1" applyAlignment="1">
      <alignment horizontal="center"/>
    </xf>
    <xf numFmtId="165" fontId="4" fillId="0" borderId="1" xfId="0" applyNumberFormat="1" applyFont="1" applyBorder="1" applyAlignment="1">
      <alignment horizontal="center"/>
    </xf>
    <xf numFmtId="0" fontId="6" fillId="3" borderId="0" xfId="0" applyFont="1" applyFill="1" applyAlignment="1">
      <alignment horizontal="center"/>
    </xf>
    <xf numFmtId="0" fontId="2" fillId="5" borderId="0" xfId="0" applyFont="1" applyFill="1" applyAlignment="1">
      <alignment horizontal="center"/>
    </xf>
    <xf numFmtId="0" fontId="6" fillId="5" borderId="0" xfId="0" applyFont="1" applyFill="1" applyAlignment="1">
      <alignment horizontal="center"/>
    </xf>
    <xf numFmtId="2" fontId="2" fillId="4" borderId="0" xfId="0" applyNumberFormat="1" applyFont="1" applyFill="1" applyAlignment="1">
      <alignment horizontal="center"/>
    </xf>
    <xf numFmtId="0" fontId="0" fillId="0" borderId="0" xfId="0" applyAlignment="1">
      <alignment horizontal="left"/>
    </xf>
    <xf numFmtId="0" fontId="0" fillId="0" borderId="0" xfId="0" applyAlignment="1">
      <alignment vertical="top"/>
    </xf>
    <xf numFmtId="2" fontId="2" fillId="4" borderId="0" xfId="0" applyNumberFormat="1" applyFont="1" applyFill="1" applyAlignment="1">
      <alignment horizontal="left"/>
    </xf>
    <xf numFmtId="1" fontId="2" fillId="4" borderId="0" xfId="0" applyNumberFormat="1" applyFont="1" applyFill="1" applyAlignment="1">
      <alignment horizontal="center"/>
    </xf>
    <xf numFmtId="1" fontId="2" fillId="5" borderId="0" xfId="0" applyNumberFormat="1" applyFont="1" applyFill="1" applyAlignment="1">
      <alignment horizontal="center"/>
    </xf>
    <xf numFmtId="0" fontId="0" fillId="5" borderId="0" xfId="0" applyFill="1"/>
    <xf numFmtId="2" fontId="2" fillId="5" borderId="0" xfId="0" applyNumberFormat="1" applyFont="1" applyFill="1" applyAlignment="1">
      <alignment horizontal="left"/>
    </xf>
    <xf numFmtId="0" fontId="0" fillId="0" borderId="0" xfId="0" applyAlignment="1">
      <alignment horizontal="left" vertical="top" wrapText="1"/>
    </xf>
    <xf numFmtId="0" fontId="1" fillId="0" borderId="0" xfId="0" applyFont="1"/>
    <xf numFmtId="1" fontId="7" fillId="5" borderId="0" xfId="0" applyNumberFormat="1" applyFont="1" applyFill="1" applyAlignment="1">
      <alignment horizontal="center"/>
    </xf>
    <xf numFmtId="0" fontId="0" fillId="0" borderId="0" xfId="0" applyAlignment="1">
      <alignment horizontal="left" vertical="top"/>
    </xf>
    <xf numFmtId="0" fontId="5" fillId="5" borderId="0" xfId="0" applyFont="1" applyFill="1"/>
    <xf numFmtId="9" fontId="0" fillId="0" borderId="0" xfId="0" applyNumberFormat="1"/>
    <xf numFmtId="164" fontId="2" fillId="4" borderId="0" xfId="0" applyNumberFormat="1" applyFont="1" applyFill="1" applyAlignment="1">
      <alignment horizontal="center"/>
    </xf>
    <xf numFmtId="0" fontId="0" fillId="0" borderId="0" xfId="0" applyAlignment="1">
      <alignment horizontal="center"/>
    </xf>
    <xf numFmtId="0" fontId="9" fillId="0" borderId="0" xfId="0" applyFont="1" applyAlignment="1">
      <alignment vertical="top"/>
    </xf>
    <xf numFmtId="0" fontId="9" fillId="0" borderId="0" xfId="0" applyFont="1"/>
    <xf numFmtId="0" fontId="5"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xf numFmtId="0" fontId="8" fillId="0" borderId="0" xfId="0" applyFont="1"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center"/>
    </xf>
    <xf numFmtId="20" fontId="0" fillId="0" borderId="0" xfId="0" applyNumberFormat="1"/>
    <xf numFmtId="0" fontId="0" fillId="6" borderId="0" xfId="0" applyFill="1"/>
    <xf numFmtId="0" fontId="0" fillId="7" borderId="0" xfId="0" applyFill="1"/>
    <xf numFmtId="0" fontId="0" fillId="8" borderId="0" xfId="0" applyFill="1"/>
    <xf numFmtId="1" fontId="0" fillId="0" borderId="0" xfId="0" applyNumberFormat="1"/>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B05"/>
      <color rgb="FF2A7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A49A-FB3C-4850-B625-FDFBD085ED8A}">
  <dimension ref="A1:O42"/>
  <sheetViews>
    <sheetView showGridLines="0" topLeftCell="A24" workbookViewId="0">
      <selection activeCell="A28" sqref="A28:G41"/>
    </sheetView>
  </sheetViews>
  <sheetFormatPr defaultRowHeight="14.4" x14ac:dyDescent="0.3"/>
  <cols>
    <col min="2" max="2" width="11" bestFit="1" customWidth="1"/>
    <col min="3" max="3" width="9.88671875" bestFit="1" customWidth="1"/>
    <col min="4" max="5" width="11.77734375" bestFit="1" customWidth="1"/>
    <col min="7" max="7" width="18.109375" bestFit="1" customWidth="1"/>
    <col min="15" max="15" width="16.109375" bestFit="1" customWidth="1"/>
  </cols>
  <sheetData>
    <row r="1" spans="1:15" ht="24" customHeight="1" x14ac:dyDescent="0.4">
      <c r="A1" s="30" t="s">
        <v>14</v>
      </c>
      <c r="B1" s="30"/>
      <c r="C1" s="30"/>
      <c r="D1" s="30"/>
      <c r="E1" s="1"/>
      <c r="F1" s="1"/>
      <c r="J1" s="30" t="s">
        <v>32</v>
      </c>
      <c r="K1" s="30"/>
      <c r="L1" s="30"/>
      <c r="M1" s="30"/>
      <c r="N1" s="30"/>
      <c r="O1" s="30"/>
    </row>
    <row r="2" spans="1:15" x14ac:dyDescent="0.3">
      <c r="A2" s="9" t="s">
        <v>0</v>
      </c>
      <c r="B2" s="9" t="s">
        <v>1</v>
      </c>
      <c r="C2" s="9" t="s">
        <v>2</v>
      </c>
      <c r="D2" s="9" t="s">
        <v>3</v>
      </c>
      <c r="E2" s="1"/>
      <c r="F2" s="1"/>
      <c r="J2" t="s">
        <v>15</v>
      </c>
      <c r="K2" t="s">
        <v>16</v>
      </c>
      <c r="L2" t="s">
        <v>17</v>
      </c>
      <c r="M2" t="s">
        <v>18</v>
      </c>
    </row>
    <row r="3" spans="1:15" x14ac:dyDescent="0.3">
      <c r="A3" s="1" t="s">
        <v>4</v>
      </c>
      <c r="B3" s="3">
        <v>200</v>
      </c>
      <c r="C3" s="3">
        <f>B3*D3</f>
        <v>1000</v>
      </c>
      <c r="D3" s="2">
        <v>5</v>
      </c>
      <c r="E3" s="1"/>
      <c r="F3" s="1"/>
      <c r="J3" t="s">
        <v>19</v>
      </c>
      <c r="K3" t="s">
        <v>20</v>
      </c>
      <c r="L3">
        <v>45</v>
      </c>
      <c r="M3" t="b">
        <f t="shared" ref="M3:M11" si="0">AND(K3="Fire",L3&gt;70)</f>
        <v>0</v>
      </c>
      <c r="N3" t="str">
        <f t="shared" ref="N3:N11" si="1">IF(AND(K3="Fire", L3&gt;70), "Yes", "No")</f>
        <v>No</v>
      </c>
    </row>
    <row r="4" spans="1:15" x14ac:dyDescent="0.3">
      <c r="A4" s="1" t="s">
        <v>5</v>
      </c>
      <c r="B4" s="3">
        <v>600</v>
      </c>
      <c r="C4" s="3">
        <f t="shared" ref="C4:C9" si="2">B4*D4</f>
        <v>1200</v>
      </c>
      <c r="D4" s="2">
        <v>2</v>
      </c>
      <c r="E4" s="1"/>
      <c r="F4" s="1"/>
      <c r="J4" t="s">
        <v>21</v>
      </c>
      <c r="K4" t="s">
        <v>20</v>
      </c>
      <c r="L4">
        <v>60</v>
      </c>
      <c r="M4" t="b">
        <f t="shared" si="0"/>
        <v>0</v>
      </c>
      <c r="N4" t="str">
        <f t="shared" si="1"/>
        <v>No</v>
      </c>
    </row>
    <row r="5" spans="1:15" x14ac:dyDescent="0.3">
      <c r="A5" s="1" t="s">
        <v>6</v>
      </c>
      <c r="B5" s="3">
        <v>1200</v>
      </c>
      <c r="C5" s="3">
        <f t="shared" si="2"/>
        <v>0</v>
      </c>
      <c r="D5" s="2">
        <v>0</v>
      </c>
      <c r="E5" s="1"/>
      <c r="F5" s="1"/>
      <c r="J5" t="s">
        <v>22</v>
      </c>
      <c r="K5" t="s">
        <v>20</v>
      </c>
      <c r="L5">
        <v>80</v>
      </c>
      <c r="M5" t="b">
        <f t="shared" si="0"/>
        <v>0</v>
      </c>
      <c r="N5" t="str">
        <f t="shared" si="1"/>
        <v>No</v>
      </c>
    </row>
    <row r="6" spans="1:15" x14ac:dyDescent="0.3">
      <c r="A6" s="1" t="s">
        <v>7</v>
      </c>
      <c r="B6" s="3">
        <v>300</v>
      </c>
      <c r="C6" s="3">
        <f t="shared" si="2"/>
        <v>1500</v>
      </c>
      <c r="D6" s="2">
        <v>5</v>
      </c>
      <c r="E6" s="1"/>
      <c r="F6" s="1"/>
      <c r="J6" t="s">
        <v>23</v>
      </c>
      <c r="K6" t="s">
        <v>24</v>
      </c>
      <c r="L6">
        <v>65</v>
      </c>
      <c r="M6" t="b">
        <f t="shared" si="0"/>
        <v>0</v>
      </c>
      <c r="N6" t="str">
        <f t="shared" si="1"/>
        <v>No</v>
      </c>
    </row>
    <row r="7" spans="1:15" x14ac:dyDescent="0.3">
      <c r="A7" s="1" t="s">
        <v>8</v>
      </c>
      <c r="B7" s="3">
        <v>700</v>
      </c>
      <c r="C7" s="3">
        <f t="shared" si="2"/>
        <v>0</v>
      </c>
      <c r="D7" s="2">
        <v>0</v>
      </c>
      <c r="E7" s="1"/>
      <c r="F7" s="1"/>
      <c r="J7" t="s">
        <v>25</v>
      </c>
      <c r="K7" t="s">
        <v>24</v>
      </c>
      <c r="L7">
        <v>80</v>
      </c>
      <c r="M7" t="b">
        <f t="shared" si="0"/>
        <v>1</v>
      </c>
      <c r="N7" t="str">
        <f t="shared" si="1"/>
        <v>Yes</v>
      </c>
    </row>
    <row r="8" spans="1:15" x14ac:dyDescent="0.3">
      <c r="A8" s="1" t="s">
        <v>9</v>
      </c>
      <c r="B8" s="3">
        <v>1200</v>
      </c>
      <c r="C8" s="3">
        <f t="shared" si="2"/>
        <v>0</v>
      </c>
      <c r="D8" s="2">
        <v>0</v>
      </c>
      <c r="E8" s="1"/>
      <c r="F8" s="1"/>
      <c r="J8" t="s">
        <v>26</v>
      </c>
      <c r="K8" t="s">
        <v>24</v>
      </c>
      <c r="L8">
        <v>100</v>
      </c>
      <c r="M8" t="b">
        <f t="shared" si="0"/>
        <v>1</v>
      </c>
      <c r="N8" t="str">
        <f t="shared" si="1"/>
        <v>Yes</v>
      </c>
    </row>
    <row r="9" spans="1:15" x14ac:dyDescent="0.3">
      <c r="A9" s="1" t="s">
        <v>10</v>
      </c>
      <c r="B9" s="3">
        <v>100</v>
      </c>
      <c r="C9" s="3">
        <f t="shared" si="2"/>
        <v>1000</v>
      </c>
      <c r="D9" s="2">
        <v>10</v>
      </c>
      <c r="E9" s="1"/>
      <c r="F9" s="1"/>
      <c r="J9" t="s">
        <v>27</v>
      </c>
      <c r="K9" t="s">
        <v>28</v>
      </c>
      <c r="L9">
        <v>43</v>
      </c>
      <c r="M9" t="b">
        <f t="shared" si="0"/>
        <v>0</v>
      </c>
      <c r="N9" t="str">
        <f t="shared" si="1"/>
        <v>No</v>
      </c>
    </row>
    <row r="10" spans="1:15" x14ac:dyDescent="0.3">
      <c r="A10" s="1"/>
      <c r="B10" s="3"/>
      <c r="C10" s="3"/>
      <c r="D10" s="1"/>
      <c r="E10" s="1"/>
      <c r="F10" s="1"/>
      <c r="J10" t="s">
        <v>29</v>
      </c>
      <c r="K10" t="s">
        <v>28</v>
      </c>
      <c r="L10">
        <v>58</v>
      </c>
      <c r="M10" t="b">
        <f t="shared" si="0"/>
        <v>0</v>
      </c>
      <c r="N10" t="str">
        <f t="shared" si="1"/>
        <v>No</v>
      </c>
    </row>
    <row r="11" spans="1:15" ht="15" thickBot="1" x14ac:dyDescent="0.35">
      <c r="A11" s="1" t="s">
        <v>11</v>
      </c>
      <c r="B11" s="6">
        <f>SUM(C3:C9)</f>
        <v>4700</v>
      </c>
      <c r="C11" s="3"/>
      <c r="D11" s="1"/>
      <c r="E11" s="1"/>
      <c r="F11" s="1"/>
      <c r="J11" t="s">
        <v>30</v>
      </c>
      <c r="K11" t="s">
        <v>28</v>
      </c>
      <c r="L11">
        <v>78</v>
      </c>
      <c r="M11" t="b">
        <f t="shared" si="0"/>
        <v>0</v>
      </c>
      <c r="N11" t="str">
        <f t="shared" si="1"/>
        <v>No</v>
      </c>
    </row>
    <row r="12" spans="1:15" ht="15" thickBot="1" x14ac:dyDescent="0.35">
      <c r="A12" s="1" t="s">
        <v>12</v>
      </c>
      <c r="B12" s="3">
        <f>(F12/100)*B11</f>
        <v>470</v>
      </c>
      <c r="C12" s="3"/>
      <c r="D12" s="1"/>
      <c r="E12" s="4" t="s">
        <v>12</v>
      </c>
      <c r="F12" s="5">
        <v>10</v>
      </c>
    </row>
    <row r="13" spans="1:15" x14ac:dyDescent="0.3">
      <c r="A13" s="1"/>
      <c r="B13" s="3"/>
      <c r="C13" s="3"/>
      <c r="D13" s="1"/>
      <c r="E13" s="1"/>
      <c r="F13" s="1"/>
    </row>
    <row r="14" spans="1:15" ht="15" thickBot="1" x14ac:dyDescent="0.35">
      <c r="A14" s="7" t="s">
        <v>13</v>
      </c>
      <c r="B14" s="8">
        <f>B11-B12</f>
        <v>4230</v>
      </c>
      <c r="C14" s="3"/>
      <c r="D14" s="1"/>
      <c r="E14" s="1"/>
      <c r="F14" s="1"/>
    </row>
    <row r="15" spans="1:15" ht="15" thickTop="1" x14ac:dyDescent="0.3"/>
    <row r="16" spans="1:15" ht="24" customHeight="1" x14ac:dyDescent="0.4">
      <c r="A16" s="30" t="s">
        <v>44</v>
      </c>
      <c r="B16" s="30"/>
      <c r="C16" s="30"/>
      <c r="D16" s="30"/>
      <c r="E16" s="30"/>
      <c r="F16" s="30"/>
      <c r="J16" s="30" t="s">
        <v>56</v>
      </c>
      <c r="K16" s="30"/>
      <c r="L16" s="30"/>
      <c r="M16" s="30"/>
      <c r="N16" s="30"/>
    </row>
    <row r="17" spans="1:15" x14ac:dyDescent="0.3">
      <c r="A17" s="9" t="s">
        <v>33</v>
      </c>
      <c r="B17" s="9" t="s">
        <v>4</v>
      </c>
      <c r="C17" s="9" t="s">
        <v>34</v>
      </c>
      <c r="D17" s="9" t="s">
        <v>35</v>
      </c>
      <c r="E17" s="9" t="s">
        <v>36</v>
      </c>
      <c r="F17" s="9" t="s">
        <v>37</v>
      </c>
      <c r="J17" s="9" t="s">
        <v>15</v>
      </c>
      <c r="K17" s="9" t="s">
        <v>16</v>
      </c>
      <c r="L17" s="9" t="s">
        <v>17</v>
      </c>
      <c r="M17" s="11"/>
      <c r="N17" s="11"/>
      <c r="O17" s="11"/>
    </row>
    <row r="18" spans="1:15" x14ac:dyDescent="0.3">
      <c r="A18" t="s">
        <v>38</v>
      </c>
      <c r="B18">
        <v>10</v>
      </c>
      <c r="C18">
        <v>4</v>
      </c>
      <c r="D18">
        <v>1</v>
      </c>
      <c r="E18">
        <v>1</v>
      </c>
      <c r="F18" s="2">
        <f>AVERAGE(B18:E18)</f>
        <v>4</v>
      </c>
      <c r="J18" t="s">
        <v>45</v>
      </c>
      <c r="K18" t="s">
        <v>20</v>
      </c>
      <c r="L18">
        <v>45</v>
      </c>
      <c r="N18" s="9" t="s">
        <v>46</v>
      </c>
      <c r="O18" s="9" t="s">
        <v>47</v>
      </c>
    </row>
    <row r="19" spans="1:15" x14ac:dyDescent="0.3">
      <c r="A19" t="s">
        <v>39</v>
      </c>
      <c r="B19">
        <v>12</v>
      </c>
      <c r="C19">
        <v>3</v>
      </c>
      <c r="D19">
        <v>0</v>
      </c>
      <c r="E19">
        <v>1</v>
      </c>
      <c r="F19" s="2">
        <f t="shared" ref="F19:F23" si="3">AVERAGE(B19:E19)</f>
        <v>4</v>
      </c>
      <c r="J19" t="s">
        <v>48</v>
      </c>
      <c r="K19" t="s">
        <v>20</v>
      </c>
      <c r="L19">
        <v>60</v>
      </c>
      <c r="N19" t="s">
        <v>20</v>
      </c>
      <c r="O19" s="12">
        <f>AVERAGEIF(K18:K26,N19,L18:L26)</f>
        <v>61.666666666666664</v>
      </c>
    </row>
    <row r="20" spans="1:15" x14ac:dyDescent="0.3">
      <c r="A20" t="s">
        <v>40</v>
      </c>
      <c r="B20">
        <v>15</v>
      </c>
      <c r="C20">
        <v>1</v>
      </c>
      <c r="D20">
        <v>3</v>
      </c>
      <c r="E20">
        <v>1</v>
      </c>
      <c r="F20" s="2">
        <f t="shared" si="3"/>
        <v>5</v>
      </c>
      <c r="J20" t="s">
        <v>49</v>
      </c>
      <c r="K20" t="s">
        <v>20</v>
      </c>
      <c r="L20">
        <v>80</v>
      </c>
      <c r="N20" t="s">
        <v>24</v>
      </c>
      <c r="O20" s="12">
        <f t="shared" ref="O20:O21" si="4">AVERAGEIF(K19:K27,N20,L19:L27)</f>
        <v>81.666666666666671</v>
      </c>
    </row>
    <row r="21" spans="1:15" x14ac:dyDescent="0.3">
      <c r="A21" t="s">
        <v>41</v>
      </c>
      <c r="B21">
        <v>4</v>
      </c>
      <c r="C21">
        <v>2</v>
      </c>
      <c r="D21">
        <v>6</v>
      </c>
      <c r="E21">
        <v>0</v>
      </c>
      <c r="F21" s="2">
        <f t="shared" si="3"/>
        <v>3</v>
      </c>
      <c r="J21" t="s">
        <v>50</v>
      </c>
      <c r="K21" t="s">
        <v>24</v>
      </c>
      <c r="L21">
        <v>65</v>
      </c>
      <c r="N21" t="s">
        <v>28</v>
      </c>
      <c r="O21" s="12">
        <f t="shared" si="4"/>
        <v>59.666666666666664</v>
      </c>
    </row>
    <row r="22" spans="1:15" x14ac:dyDescent="0.3">
      <c r="A22" t="s">
        <v>42</v>
      </c>
      <c r="B22">
        <v>10</v>
      </c>
      <c r="C22">
        <v>4</v>
      </c>
      <c r="D22">
        <v>1</v>
      </c>
      <c r="E22">
        <v>1</v>
      </c>
      <c r="F22" s="2">
        <f t="shared" si="3"/>
        <v>4</v>
      </c>
      <c r="J22" t="s">
        <v>51</v>
      </c>
      <c r="K22" t="s">
        <v>24</v>
      </c>
      <c r="L22">
        <v>80</v>
      </c>
    </row>
    <row r="23" spans="1:15" x14ac:dyDescent="0.3">
      <c r="A23" t="s">
        <v>43</v>
      </c>
      <c r="B23">
        <v>9</v>
      </c>
      <c r="C23">
        <v>2</v>
      </c>
      <c r="D23">
        <v>1</v>
      </c>
      <c r="E23">
        <v>0</v>
      </c>
      <c r="F23" s="2">
        <f t="shared" si="3"/>
        <v>3</v>
      </c>
      <c r="J23" t="s">
        <v>52</v>
      </c>
      <c r="K23" t="s">
        <v>24</v>
      </c>
      <c r="L23">
        <v>100</v>
      </c>
    </row>
    <row r="24" spans="1:15" x14ac:dyDescent="0.3">
      <c r="A24" t="s">
        <v>31</v>
      </c>
      <c r="F24" s="10"/>
      <c r="J24" t="s">
        <v>53</v>
      </c>
      <c r="K24" t="s">
        <v>28</v>
      </c>
      <c r="L24">
        <v>43</v>
      </c>
    </row>
    <row r="25" spans="1:15" x14ac:dyDescent="0.3">
      <c r="J25" t="s">
        <v>54</v>
      </c>
      <c r="K25" t="s">
        <v>28</v>
      </c>
      <c r="L25">
        <v>58</v>
      </c>
    </row>
    <row r="26" spans="1:15" x14ac:dyDescent="0.3">
      <c r="J26" t="s">
        <v>55</v>
      </c>
      <c r="K26" t="s">
        <v>28</v>
      </c>
      <c r="L26">
        <v>78</v>
      </c>
    </row>
    <row r="27" spans="1:15" x14ac:dyDescent="0.3">
      <c r="J27" t="s">
        <v>31</v>
      </c>
    </row>
    <row r="28" spans="1:15" ht="24.6" x14ac:dyDescent="0.4">
      <c r="A28" s="30" t="s">
        <v>67</v>
      </c>
      <c r="B28" s="30"/>
      <c r="C28" s="30"/>
      <c r="D28" s="30"/>
      <c r="E28" s="30"/>
    </row>
    <row r="29" spans="1:15" x14ac:dyDescent="0.3">
      <c r="A29" s="9" t="s">
        <v>15</v>
      </c>
      <c r="B29" s="9" t="s">
        <v>16</v>
      </c>
      <c r="C29" s="9" t="s">
        <v>57</v>
      </c>
      <c r="D29" s="9" t="s">
        <v>58</v>
      </c>
    </row>
    <row r="30" spans="1:15" x14ac:dyDescent="0.3">
      <c r="A30" t="s">
        <v>45</v>
      </c>
      <c r="B30" t="s">
        <v>20</v>
      </c>
      <c r="C30">
        <v>49</v>
      </c>
      <c r="D30">
        <v>1</v>
      </c>
      <c r="E30" s="9" t="s">
        <v>46</v>
      </c>
      <c r="F30" s="9" t="s">
        <v>59</v>
      </c>
      <c r="G30" s="9" t="s">
        <v>60</v>
      </c>
    </row>
    <row r="31" spans="1:15" x14ac:dyDescent="0.3">
      <c r="A31" t="s">
        <v>48</v>
      </c>
      <c r="B31" t="s">
        <v>20</v>
      </c>
      <c r="C31">
        <v>63</v>
      </c>
      <c r="D31">
        <v>1</v>
      </c>
      <c r="E31" t="s">
        <v>20</v>
      </c>
      <c r="F31">
        <v>1</v>
      </c>
      <c r="G31" s="12">
        <f>AVERAGEIFS(C30:C41,B30:B41,E31,D30:D41,F31)</f>
        <v>65</v>
      </c>
    </row>
    <row r="32" spans="1:15" x14ac:dyDescent="0.3">
      <c r="A32" t="s">
        <v>49</v>
      </c>
      <c r="B32" t="s">
        <v>20</v>
      </c>
      <c r="C32">
        <v>83</v>
      </c>
      <c r="D32">
        <v>1</v>
      </c>
      <c r="E32" t="s">
        <v>24</v>
      </c>
      <c r="F32">
        <v>1</v>
      </c>
      <c r="G32" s="12">
        <f t="shared" ref="G32:G34" si="5">AVERAGEIFS(C31:C42,B31:B42,E32,D31:D42,F32)</f>
        <v>59.666666666666664</v>
      </c>
    </row>
    <row r="33" spans="1:7" x14ac:dyDescent="0.3">
      <c r="A33" t="s">
        <v>50</v>
      </c>
      <c r="B33" t="s">
        <v>24</v>
      </c>
      <c r="C33">
        <v>43</v>
      </c>
      <c r="D33">
        <v>1</v>
      </c>
      <c r="E33" t="s">
        <v>20</v>
      </c>
      <c r="F33">
        <v>2</v>
      </c>
      <c r="G33" s="12">
        <f t="shared" si="5"/>
        <v>81.666666666666671</v>
      </c>
    </row>
    <row r="34" spans="1:7" x14ac:dyDescent="0.3">
      <c r="A34" t="s">
        <v>51</v>
      </c>
      <c r="B34" t="s">
        <v>24</v>
      </c>
      <c r="C34">
        <v>58</v>
      </c>
      <c r="D34">
        <v>1</v>
      </c>
      <c r="E34" t="s">
        <v>24</v>
      </c>
      <c r="F34">
        <v>2</v>
      </c>
      <c r="G34" s="12">
        <f t="shared" si="5"/>
        <v>59.666666666666664</v>
      </c>
    </row>
    <row r="35" spans="1:7" x14ac:dyDescent="0.3">
      <c r="A35" t="s">
        <v>52</v>
      </c>
      <c r="B35" t="s">
        <v>24</v>
      </c>
      <c r="C35">
        <v>78</v>
      </c>
      <c r="D35">
        <v>1</v>
      </c>
    </row>
    <row r="36" spans="1:7" x14ac:dyDescent="0.3">
      <c r="A36" t="s">
        <v>61</v>
      </c>
      <c r="B36" t="s">
        <v>20</v>
      </c>
      <c r="C36">
        <v>65</v>
      </c>
      <c r="D36">
        <v>2</v>
      </c>
    </row>
    <row r="37" spans="1:7" x14ac:dyDescent="0.3">
      <c r="A37" t="s">
        <v>62</v>
      </c>
      <c r="B37" t="s">
        <v>20</v>
      </c>
      <c r="C37">
        <v>80</v>
      </c>
      <c r="D37">
        <v>2</v>
      </c>
    </row>
    <row r="38" spans="1:7" x14ac:dyDescent="0.3">
      <c r="A38" t="s">
        <v>63</v>
      </c>
      <c r="B38" t="s">
        <v>20</v>
      </c>
      <c r="C38">
        <v>100</v>
      </c>
      <c r="D38">
        <v>2</v>
      </c>
    </row>
    <row r="39" spans="1:7" x14ac:dyDescent="0.3">
      <c r="A39" t="s">
        <v>64</v>
      </c>
      <c r="B39" t="s">
        <v>24</v>
      </c>
      <c r="C39">
        <v>43</v>
      </c>
      <c r="D39">
        <v>2</v>
      </c>
    </row>
    <row r="40" spans="1:7" x14ac:dyDescent="0.3">
      <c r="A40" t="s">
        <v>65</v>
      </c>
      <c r="B40" t="s">
        <v>24</v>
      </c>
      <c r="C40">
        <v>58</v>
      </c>
      <c r="D40">
        <v>2</v>
      </c>
    </row>
    <row r="41" spans="1:7" x14ac:dyDescent="0.3">
      <c r="A41" t="s">
        <v>66</v>
      </c>
      <c r="B41" t="s">
        <v>24</v>
      </c>
      <c r="C41">
        <v>78</v>
      </c>
      <c r="D41">
        <v>2</v>
      </c>
    </row>
    <row r="42" spans="1:7" x14ac:dyDescent="0.3">
      <c r="A42" t="s">
        <v>31</v>
      </c>
    </row>
  </sheetData>
  <mergeCells count="5">
    <mergeCell ref="A1:D1"/>
    <mergeCell ref="J1:O1"/>
    <mergeCell ref="A16:F16"/>
    <mergeCell ref="J16:N16"/>
    <mergeCell ref="A28:E28"/>
  </mergeCells>
  <conditionalFormatting sqref="M3:M11">
    <cfRule type="containsText" dxfId="3" priority="3" operator="containsText" text="False">
      <formula>NOT(ISERROR(SEARCH("False",M3)))</formula>
    </cfRule>
    <cfRule type="containsText" dxfId="2" priority="4" operator="containsText" text="TRUE">
      <formula>NOT(ISERROR(SEARCH("TRUE",M3)))</formula>
    </cfRule>
  </conditionalFormatting>
  <conditionalFormatting sqref="N3:N11">
    <cfRule type="containsText" dxfId="1" priority="1" operator="containsText" text="No">
      <formula>NOT(ISERROR(SEARCH("No",N3)))</formula>
    </cfRule>
    <cfRule type="containsText" dxfId="0" priority="2" operator="containsText" text="Yes">
      <formula>NOT(ISERROR(SEARCH("Yes",N3)))</formula>
    </cfRule>
  </conditionalFormatting>
  <pageMargins left="0.7" right="0.7" top="0.75" bottom="0.75" header="0.3" footer="0.3"/>
  <pageSetup paperSize="9" orientation="portrait" r:id="rId1"/>
  <ignoredErrors>
    <ignoredError sqref="O20:O21 G32:G3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12D5-F03D-4B83-8642-424C98ABD949}">
  <dimension ref="A1:E23"/>
  <sheetViews>
    <sheetView showGridLines="0" workbookViewId="0">
      <selection activeCell="E3" sqref="E3:E5"/>
    </sheetView>
  </sheetViews>
  <sheetFormatPr defaultRowHeight="14.4" x14ac:dyDescent="0.3"/>
  <cols>
    <col min="1" max="1" width="12.21875" bestFit="1" customWidth="1"/>
    <col min="3" max="3" width="11" bestFit="1" customWidth="1"/>
    <col min="5" max="5" width="32.44140625" bestFit="1" customWidth="1"/>
  </cols>
  <sheetData>
    <row r="1" spans="1:5" ht="24" customHeight="1" x14ac:dyDescent="0.4">
      <c r="A1" s="30" t="s">
        <v>116</v>
      </c>
      <c r="B1" s="30"/>
      <c r="C1" s="30"/>
      <c r="D1" s="30"/>
      <c r="E1" s="30"/>
    </row>
    <row r="2" spans="1:5" x14ac:dyDescent="0.3">
      <c r="A2" s="9" t="s">
        <v>15</v>
      </c>
      <c r="B2" s="9" t="s">
        <v>16</v>
      </c>
      <c r="C2" s="9" t="s">
        <v>68</v>
      </c>
    </row>
    <row r="3" spans="1:5" x14ac:dyDescent="0.3">
      <c r="A3" s="13" t="s">
        <v>97</v>
      </c>
      <c r="B3" t="s">
        <v>70</v>
      </c>
      <c r="C3">
        <v>305</v>
      </c>
      <c r="E3" s="15" t="str">
        <f>_xlfn.CONCAT(A3," ",A4)</f>
        <v>Mankey Poliwrath</v>
      </c>
    </row>
    <row r="4" spans="1:5" x14ac:dyDescent="0.3">
      <c r="A4" s="13" t="s">
        <v>96</v>
      </c>
      <c r="B4" t="s">
        <v>28</v>
      </c>
      <c r="C4">
        <v>510</v>
      </c>
      <c r="E4" s="15" t="str">
        <f>_xlfn.CONCAT(A3," and ",A4)</f>
        <v>Mankey and Poliwrath</v>
      </c>
    </row>
    <row r="5" spans="1:5" x14ac:dyDescent="0.3">
      <c r="A5" s="13" t="s">
        <v>98</v>
      </c>
      <c r="B5" t="s">
        <v>20</v>
      </c>
      <c r="C5">
        <v>490</v>
      </c>
      <c r="E5" s="15" t="str">
        <f>_xlfn.CONCAT("The total stats of ",A3," are ",C3," .")</f>
        <v>The total stats of Mankey are 305 .</v>
      </c>
    </row>
    <row r="6" spans="1:5" x14ac:dyDescent="0.3">
      <c r="A6" s="13" t="s">
        <v>99</v>
      </c>
      <c r="B6" t="s">
        <v>28</v>
      </c>
      <c r="C6">
        <v>335</v>
      </c>
    </row>
    <row r="7" spans="1:5" x14ac:dyDescent="0.3">
      <c r="A7" s="13" t="s">
        <v>100</v>
      </c>
      <c r="B7" t="s">
        <v>75</v>
      </c>
      <c r="C7">
        <v>465</v>
      </c>
    </row>
    <row r="8" spans="1:5" x14ac:dyDescent="0.3">
      <c r="A8" s="13" t="s">
        <v>101</v>
      </c>
      <c r="B8" t="s">
        <v>28</v>
      </c>
      <c r="C8">
        <v>475</v>
      </c>
    </row>
    <row r="9" spans="1:5" x14ac:dyDescent="0.3">
      <c r="A9" s="13" t="s">
        <v>102</v>
      </c>
      <c r="B9" t="s">
        <v>28</v>
      </c>
      <c r="C9">
        <v>525</v>
      </c>
    </row>
    <row r="10" spans="1:5" x14ac:dyDescent="0.3">
      <c r="A10" s="13" t="s">
        <v>103</v>
      </c>
      <c r="B10" t="s">
        <v>79</v>
      </c>
      <c r="C10">
        <v>385</v>
      </c>
      <c r="E10" s="14"/>
    </row>
    <row r="11" spans="1:5" x14ac:dyDescent="0.3">
      <c r="A11" s="13" t="s">
        <v>104</v>
      </c>
      <c r="B11" t="s">
        <v>81</v>
      </c>
      <c r="C11">
        <v>420</v>
      </c>
    </row>
    <row r="12" spans="1:5" x14ac:dyDescent="0.3">
      <c r="A12" s="13" t="s">
        <v>105</v>
      </c>
      <c r="B12" t="s">
        <v>83</v>
      </c>
      <c r="C12">
        <v>349</v>
      </c>
    </row>
    <row r="13" spans="1:5" x14ac:dyDescent="0.3">
      <c r="A13" s="13" t="s">
        <v>106</v>
      </c>
      <c r="B13" t="s">
        <v>83</v>
      </c>
      <c r="C13">
        <v>253</v>
      </c>
    </row>
    <row r="14" spans="1:5" x14ac:dyDescent="0.3">
      <c r="A14" s="13" t="s">
        <v>107</v>
      </c>
      <c r="B14" t="s">
        <v>86</v>
      </c>
      <c r="C14">
        <v>395</v>
      </c>
    </row>
    <row r="15" spans="1:5" x14ac:dyDescent="0.3">
      <c r="A15" s="13" t="s">
        <v>108</v>
      </c>
      <c r="B15" t="s">
        <v>83</v>
      </c>
      <c r="C15">
        <v>310</v>
      </c>
    </row>
    <row r="16" spans="1:5" x14ac:dyDescent="0.3">
      <c r="A16" s="13" t="s">
        <v>109</v>
      </c>
      <c r="B16" t="s">
        <v>28</v>
      </c>
      <c r="C16">
        <v>475</v>
      </c>
    </row>
    <row r="17" spans="1:3" x14ac:dyDescent="0.3">
      <c r="A17" s="13" t="s">
        <v>110</v>
      </c>
      <c r="B17" t="s">
        <v>90</v>
      </c>
      <c r="C17">
        <v>505</v>
      </c>
    </row>
    <row r="18" spans="1:3" x14ac:dyDescent="0.3">
      <c r="A18" s="13" t="s">
        <v>111</v>
      </c>
      <c r="B18" t="s">
        <v>70</v>
      </c>
      <c r="C18">
        <v>455</v>
      </c>
    </row>
    <row r="19" spans="1:3" x14ac:dyDescent="0.3">
      <c r="A19" s="13" t="s">
        <v>112</v>
      </c>
      <c r="B19" t="s">
        <v>24</v>
      </c>
      <c r="C19">
        <v>405</v>
      </c>
    </row>
    <row r="20" spans="1:3" x14ac:dyDescent="0.3">
      <c r="A20" s="13" t="s">
        <v>113</v>
      </c>
      <c r="B20" t="s">
        <v>90</v>
      </c>
      <c r="C20">
        <v>438</v>
      </c>
    </row>
    <row r="21" spans="1:3" x14ac:dyDescent="0.3">
      <c r="A21" s="13" t="s">
        <v>114</v>
      </c>
      <c r="B21" t="s">
        <v>94</v>
      </c>
      <c r="C21">
        <v>310</v>
      </c>
    </row>
    <row r="22" spans="1:3" x14ac:dyDescent="0.3">
      <c r="A22" s="13" t="s">
        <v>115</v>
      </c>
      <c r="B22" t="s">
        <v>28</v>
      </c>
      <c r="C22">
        <v>200</v>
      </c>
    </row>
    <row r="23" spans="1:3" x14ac:dyDescent="0.3">
      <c r="A23" t="s">
        <v>31</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FDDEE-DC57-450F-84E0-52E18DFC4649}">
  <dimension ref="A1:G25"/>
  <sheetViews>
    <sheetView showGridLines="0" workbookViewId="0">
      <selection activeCell="I10" sqref="I10"/>
    </sheetView>
  </sheetViews>
  <sheetFormatPr defaultRowHeight="14.4" x14ac:dyDescent="0.3"/>
  <cols>
    <col min="1" max="1" width="19.33203125" bestFit="1" customWidth="1"/>
    <col min="4" max="4" width="11" bestFit="1" customWidth="1"/>
    <col min="6" max="6" width="15.33203125" bestFit="1" customWidth="1"/>
    <col min="8" max="8" width="9.77734375" bestFit="1" customWidth="1"/>
  </cols>
  <sheetData>
    <row r="1" spans="1:7" ht="24.6" x14ac:dyDescent="0.4">
      <c r="A1" s="30" t="s">
        <v>122</v>
      </c>
      <c r="B1" s="30"/>
      <c r="C1" s="30"/>
      <c r="D1" s="30"/>
    </row>
    <row r="2" spans="1:7" x14ac:dyDescent="0.3">
      <c r="A2" s="9" t="s">
        <v>15</v>
      </c>
      <c r="B2" s="9" t="s">
        <v>16</v>
      </c>
      <c r="C2" s="9" t="s">
        <v>117</v>
      </c>
      <c r="D2" s="9" t="s">
        <v>68</v>
      </c>
    </row>
    <row r="3" spans="1:7" x14ac:dyDescent="0.3">
      <c r="A3" t="s">
        <v>69</v>
      </c>
      <c r="B3" t="s">
        <v>70</v>
      </c>
      <c r="D3">
        <v>305</v>
      </c>
      <c r="F3" s="15" t="s">
        <v>123</v>
      </c>
      <c r="G3" s="16">
        <f>COUNT(D3:D22)</f>
        <v>20</v>
      </c>
    </row>
    <row r="4" spans="1:7" x14ac:dyDescent="0.3">
      <c r="A4" t="s">
        <v>71</v>
      </c>
      <c r="B4" t="s">
        <v>28</v>
      </c>
      <c r="C4" t="s">
        <v>70</v>
      </c>
      <c r="D4">
        <v>510</v>
      </c>
      <c r="F4" s="15" t="s">
        <v>124</v>
      </c>
      <c r="G4" s="16">
        <f>COUNTA(A3:A22)</f>
        <v>20</v>
      </c>
    </row>
    <row r="5" spans="1:7" x14ac:dyDescent="0.3">
      <c r="A5" t="s">
        <v>72</v>
      </c>
      <c r="B5" t="s">
        <v>20</v>
      </c>
      <c r="C5" t="s">
        <v>90</v>
      </c>
      <c r="D5">
        <v>490</v>
      </c>
      <c r="F5" s="15" t="s">
        <v>125</v>
      </c>
      <c r="G5" s="16">
        <f>COUNTBLANK(C3:C22)</f>
        <v>8</v>
      </c>
    </row>
    <row r="6" spans="1:7" x14ac:dyDescent="0.3">
      <c r="A6" t="s">
        <v>73</v>
      </c>
      <c r="B6" t="s">
        <v>28</v>
      </c>
      <c r="C6" t="s">
        <v>90</v>
      </c>
      <c r="D6">
        <v>335</v>
      </c>
      <c r="F6" s="15" t="s">
        <v>126</v>
      </c>
      <c r="G6" s="16"/>
    </row>
    <row r="7" spans="1:7" x14ac:dyDescent="0.3">
      <c r="A7" t="s">
        <v>74</v>
      </c>
      <c r="B7" t="s">
        <v>75</v>
      </c>
      <c r="C7" t="s">
        <v>118</v>
      </c>
      <c r="D7">
        <v>465</v>
      </c>
      <c r="F7" s="15" t="s">
        <v>70</v>
      </c>
      <c r="G7" s="16">
        <f>COUNTIF($B$3:$B$22,F7)</f>
        <v>2</v>
      </c>
    </row>
    <row r="8" spans="1:7" x14ac:dyDescent="0.3">
      <c r="A8" t="s">
        <v>76</v>
      </c>
      <c r="B8" t="s">
        <v>28</v>
      </c>
      <c r="C8" t="s">
        <v>119</v>
      </c>
      <c r="D8">
        <v>475</v>
      </c>
      <c r="F8" s="15" t="s">
        <v>28</v>
      </c>
      <c r="G8" s="16">
        <f t="shared" ref="G8:G17" si="0">COUNTIF($B$3:$B$22,F8)</f>
        <v>6</v>
      </c>
    </row>
    <row r="9" spans="1:7" x14ac:dyDescent="0.3">
      <c r="A9" t="s">
        <v>77</v>
      </c>
      <c r="B9" t="s">
        <v>28</v>
      </c>
      <c r="C9" t="s">
        <v>119</v>
      </c>
      <c r="D9">
        <v>525</v>
      </c>
      <c r="F9" s="15" t="s">
        <v>20</v>
      </c>
      <c r="G9" s="16">
        <f t="shared" si="0"/>
        <v>1</v>
      </c>
    </row>
    <row r="10" spans="1:7" x14ac:dyDescent="0.3">
      <c r="A10" t="s">
        <v>78</v>
      </c>
      <c r="B10" t="s">
        <v>79</v>
      </c>
      <c r="C10" t="s">
        <v>120</v>
      </c>
      <c r="D10">
        <v>385</v>
      </c>
      <c r="F10" s="15" t="s">
        <v>75</v>
      </c>
      <c r="G10" s="16">
        <f t="shared" si="0"/>
        <v>1</v>
      </c>
    </row>
    <row r="11" spans="1:7" x14ac:dyDescent="0.3">
      <c r="A11" t="s">
        <v>80</v>
      </c>
      <c r="B11" t="s">
        <v>81</v>
      </c>
      <c r="D11">
        <v>420</v>
      </c>
      <c r="F11" s="15" t="s">
        <v>79</v>
      </c>
      <c r="G11" s="16">
        <f t="shared" si="0"/>
        <v>1</v>
      </c>
    </row>
    <row r="12" spans="1:7" x14ac:dyDescent="0.3">
      <c r="A12" t="s">
        <v>82</v>
      </c>
      <c r="B12" t="s">
        <v>83</v>
      </c>
      <c r="C12" t="s">
        <v>121</v>
      </c>
      <c r="D12">
        <v>349</v>
      </c>
      <c r="F12" s="15" t="s">
        <v>81</v>
      </c>
      <c r="G12" s="16">
        <f t="shared" si="0"/>
        <v>1</v>
      </c>
    </row>
    <row r="13" spans="1:7" x14ac:dyDescent="0.3">
      <c r="A13" t="s">
        <v>84</v>
      </c>
      <c r="B13" t="s">
        <v>83</v>
      </c>
      <c r="D13">
        <v>253</v>
      </c>
      <c r="F13" s="15" t="s">
        <v>83</v>
      </c>
      <c r="G13" s="16">
        <f t="shared" si="0"/>
        <v>3</v>
      </c>
    </row>
    <row r="14" spans="1:7" x14ac:dyDescent="0.3">
      <c r="A14" t="s">
        <v>85</v>
      </c>
      <c r="B14" t="s">
        <v>86</v>
      </c>
      <c r="C14" t="s">
        <v>90</v>
      </c>
      <c r="D14">
        <v>395</v>
      </c>
      <c r="F14" s="15" t="s">
        <v>86</v>
      </c>
      <c r="G14" s="16">
        <f t="shared" si="0"/>
        <v>1</v>
      </c>
    </row>
    <row r="15" spans="1:7" x14ac:dyDescent="0.3">
      <c r="A15" t="s">
        <v>87</v>
      </c>
      <c r="B15" t="s">
        <v>83</v>
      </c>
      <c r="C15" t="s">
        <v>121</v>
      </c>
      <c r="D15">
        <v>310</v>
      </c>
      <c r="F15" s="15" t="s">
        <v>90</v>
      </c>
      <c r="G15" s="16">
        <f t="shared" si="0"/>
        <v>2</v>
      </c>
    </row>
    <row r="16" spans="1:7" x14ac:dyDescent="0.3">
      <c r="A16" t="s">
        <v>88</v>
      </c>
      <c r="B16" t="s">
        <v>28</v>
      </c>
      <c r="D16">
        <v>475</v>
      </c>
      <c r="F16" s="15" t="s">
        <v>24</v>
      </c>
      <c r="G16" s="16">
        <f t="shared" si="0"/>
        <v>1</v>
      </c>
    </row>
    <row r="17" spans="1:7" x14ac:dyDescent="0.3">
      <c r="A17" t="s">
        <v>89</v>
      </c>
      <c r="B17" t="s">
        <v>90</v>
      </c>
      <c r="C17" t="s">
        <v>120</v>
      </c>
      <c r="D17">
        <v>505</v>
      </c>
      <c r="F17" s="15" t="s">
        <v>94</v>
      </c>
      <c r="G17" s="16">
        <f t="shared" si="0"/>
        <v>1</v>
      </c>
    </row>
    <row r="18" spans="1:7" x14ac:dyDescent="0.3">
      <c r="A18" t="s">
        <v>91</v>
      </c>
      <c r="B18" t="s">
        <v>70</v>
      </c>
      <c r="D18">
        <v>455</v>
      </c>
    </row>
    <row r="19" spans="1:7" x14ac:dyDescent="0.3">
      <c r="A19" t="s">
        <v>51</v>
      </c>
      <c r="B19" t="s">
        <v>24</v>
      </c>
      <c r="D19">
        <v>405</v>
      </c>
    </row>
    <row r="20" spans="1:7" x14ac:dyDescent="0.3">
      <c r="A20" t="s">
        <v>92</v>
      </c>
      <c r="B20" t="s">
        <v>90</v>
      </c>
      <c r="D20">
        <v>438</v>
      </c>
    </row>
    <row r="21" spans="1:7" x14ac:dyDescent="0.3">
      <c r="A21" t="s">
        <v>93</v>
      </c>
      <c r="B21" t="s">
        <v>94</v>
      </c>
      <c r="C21" t="s">
        <v>90</v>
      </c>
      <c r="D21">
        <v>310</v>
      </c>
    </row>
    <row r="22" spans="1:7" x14ac:dyDescent="0.3">
      <c r="A22" t="s">
        <v>95</v>
      </c>
      <c r="B22" t="s">
        <v>28</v>
      </c>
      <c r="D22">
        <v>200</v>
      </c>
    </row>
    <row r="23" spans="1:7" x14ac:dyDescent="0.3">
      <c r="A23" s="18"/>
      <c r="B23" s="18"/>
      <c r="C23" s="18"/>
      <c r="D23" s="18"/>
    </row>
    <row r="24" spans="1:7" x14ac:dyDescent="0.3">
      <c r="A24" s="19"/>
      <c r="B24" s="17"/>
      <c r="C24" s="17"/>
      <c r="D24" s="17"/>
    </row>
    <row r="25" spans="1:7" x14ac:dyDescent="0.3">
      <c r="A25" s="18"/>
      <c r="B25" s="18"/>
      <c r="C25" s="18"/>
      <c r="D25" s="18"/>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2225B-AEA1-4CF9-A9C8-680E5BD4AD71}">
  <dimension ref="A1:F15"/>
  <sheetViews>
    <sheetView showGridLines="0" workbookViewId="0">
      <selection activeCell="F4" sqref="F4"/>
    </sheetView>
  </sheetViews>
  <sheetFormatPr defaultRowHeight="14.4" x14ac:dyDescent="0.3"/>
  <cols>
    <col min="1" max="1" width="12.44140625" bestFit="1" customWidth="1"/>
    <col min="3" max="3" width="11.77734375" bestFit="1" customWidth="1"/>
    <col min="4" max="4" width="10.88671875" customWidth="1"/>
    <col min="6" max="6" width="18.109375" bestFit="1" customWidth="1"/>
  </cols>
  <sheetData>
    <row r="1" spans="1:6" ht="24.6" x14ac:dyDescent="0.4">
      <c r="A1" s="30" t="s">
        <v>127</v>
      </c>
      <c r="B1" s="30"/>
      <c r="C1" s="30"/>
      <c r="D1" s="30"/>
    </row>
    <row r="2" spans="1:6" x14ac:dyDescent="0.3">
      <c r="A2" s="9" t="s">
        <v>15</v>
      </c>
      <c r="B2" s="9" t="s">
        <v>16</v>
      </c>
      <c r="C2" s="9" t="s">
        <v>58</v>
      </c>
    </row>
    <row r="3" spans="1:6" x14ac:dyDescent="0.3">
      <c r="A3" t="s">
        <v>45</v>
      </c>
      <c r="B3" t="s">
        <v>20</v>
      </c>
      <c r="C3">
        <v>1</v>
      </c>
      <c r="D3" s="9" t="s">
        <v>46</v>
      </c>
      <c r="E3" s="9" t="s">
        <v>59</v>
      </c>
      <c r="F3" s="9" t="s">
        <v>123</v>
      </c>
    </row>
    <row r="4" spans="1:6" x14ac:dyDescent="0.3">
      <c r="A4" t="s">
        <v>48</v>
      </c>
      <c r="B4" t="s">
        <v>20</v>
      </c>
      <c r="C4">
        <v>1</v>
      </c>
      <c r="D4" t="s">
        <v>20</v>
      </c>
      <c r="E4">
        <v>1</v>
      </c>
      <c r="F4" s="16">
        <f>COUNTIFS($B$3:$B$14,D4,$C$3:$C$14,E4)</f>
        <v>3</v>
      </c>
    </row>
    <row r="5" spans="1:6" x14ac:dyDescent="0.3">
      <c r="A5" t="s">
        <v>49</v>
      </c>
      <c r="B5" t="s">
        <v>20</v>
      </c>
      <c r="C5">
        <v>1</v>
      </c>
      <c r="D5" t="s">
        <v>24</v>
      </c>
      <c r="E5">
        <v>1</v>
      </c>
      <c r="F5" s="16">
        <f t="shared" ref="F5:F7" si="0">COUNTIFS($B$3:$B$14,D5,$C$3:$C$14,E5)</f>
        <v>3</v>
      </c>
    </row>
    <row r="6" spans="1:6" x14ac:dyDescent="0.3">
      <c r="A6" t="s">
        <v>50</v>
      </c>
      <c r="B6" t="s">
        <v>24</v>
      </c>
      <c r="C6">
        <v>1</v>
      </c>
      <c r="D6" t="s">
        <v>20</v>
      </c>
      <c r="E6">
        <v>2</v>
      </c>
      <c r="F6" s="16">
        <f t="shared" si="0"/>
        <v>3</v>
      </c>
    </row>
    <row r="7" spans="1:6" x14ac:dyDescent="0.3">
      <c r="A7" t="s">
        <v>51</v>
      </c>
      <c r="B7" t="s">
        <v>24</v>
      </c>
      <c r="C7">
        <v>1</v>
      </c>
      <c r="D7" t="s">
        <v>24</v>
      </c>
      <c r="E7">
        <v>2</v>
      </c>
      <c r="F7" s="16">
        <f t="shared" si="0"/>
        <v>3</v>
      </c>
    </row>
    <row r="8" spans="1:6" x14ac:dyDescent="0.3">
      <c r="A8" t="s">
        <v>52</v>
      </c>
      <c r="B8" t="s">
        <v>24</v>
      </c>
      <c r="C8">
        <v>1</v>
      </c>
      <c r="F8" s="17"/>
    </row>
    <row r="9" spans="1:6" x14ac:dyDescent="0.3">
      <c r="A9" t="s">
        <v>61</v>
      </c>
      <c r="B9" t="s">
        <v>20</v>
      </c>
      <c r="C9">
        <v>2</v>
      </c>
      <c r="F9" s="17"/>
    </row>
    <row r="10" spans="1:6" x14ac:dyDescent="0.3">
      <c r="A10" t="s">
        <v>62</v>
      </c>
      <c r="B10" t="s">
        <v>20</v>
      </c>
      <c r="C10">
        <v>2</v>
      </c>
      <c r="F10" s="17"/>
    </row>
    <row r="11" spans="1:6" x14ac:dyDescent="0.3">
      <c r="A11" t="s">
        <v>63</v>
      </c>
      <c r="B11" t="s">
        <v>20</v>
      </c>
      <c r="C11">
        <v>2</v>
      </c>
      <c r="F11" s="17"/>
    </row>
    <row r="12" spans="1:6" x14ac:dyDescent="0.3">
      <c r="A12" t="s">
        <v>64</v>
      </c>
      <c r="B12" t="s">
        <v>24</v>
      </c>
      <c r="C12">
        <v>2</v>
      </c>
      <c r="F12" s="17"/>
    </row>
    <row r="13" spans="1:6" x14ac:dyDescent="0.3">
      <c r="A13" t="s">
        <v>65</v>
      </c>
      <c r="B13" t="s">
        <v>24</v>
      </c>
      <c r="C13">
        <v>2</v>
      </c>
      <c r="F13" s="17"/>
    </row>
    <row r="14" spans="1:6" x14ac:dyDescent="0.3">
      <c r="A14" t="s">
        <v>66</v>
      </c>
      <c r="B14" t="s">
        <v>24</v>
      </c>
      <c r="C14">
        <v>2</v>
      </c>
      <c r="F14" s="17"/>
    </row>
    <row r="15" spans="1:6" x14ac:dyDescent="0.3">
      <c r="F15" s="18"/>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DC41-42B0-4BD9-8A41-9730105966B6}">
  <dimension ref="A1:E28"/>
  <sheetViews>
    <sheetView showGridLines="0" topLeftCell="A3" workbookViewId="0">
      <selection activeCell="D17" sqref="D17:D25"/>
    </sheetView>
  </sheetViews>
  <sheetFormatPr defaultRowHeight="14.4" x14ac:dyDescent="0.3"/>
  <cols>
    <col min="4" max="4" width="25.77734375" bestFit="1" customWidth="1"/>
  </cols>
  <sheetData>
    <row r="1" spans="1:5" ht="42" customHeight="1" x14ac:dyDescent="0.3">
      <c r="A1" s="31" t="s">
        <v>140</v>
      </c>
      <c r="B1" s="31"/>
      <c r="C1" s="31"/>
      <c r="D1" s="31"/>
      <c r="E1" s="31"/>
    </row>
    <row r="2" spans="1:5" ht="24" customHeight="1" x14ac:dyDescent="0.4">
      <c r="A2" s="30" t="s">
        <v>141</v>
      </c>
      <c r="B2" s="30"/>
      <c r="C2" s="30"/>
      <c r="D2" s="30"/>
      <c r="E2" s="20"/>
    </row>
    <row r="3" spans="1:5" x14ac:dyDescent="0.3">
      <c r="A3" s="9" t="s">
        <v>128</v>
      </c>
      <c r="B3" s="9" t="s">
        <v>16</v>
      </c>
      <c r="C3" s="9" t="s">
        <v>13</v>
      </c>
      <c r="D3" s="9" t="s">
        <v>129</v>
      </c>
    </row>
    <row r="4" spans="1:5" x14ac:dyDescent="0.3">
      <c r="A4" t="s">
        <v>130</v>
      </c>
      <c r="B4" t="s">
        <v>20</v>
      </c>
      <c r="C4">
        <v>318</v>
      </c>
      <c r="D4" s="16" t="str">
        <f t="shared" ref="D4:D12" si="0">IF(B4="Grass","Yes","No")</f>
        <v>Yes</v>
      </c>
    </row>
    <row r="5" spans="1:5" x14ac:dyDescent="0.3">
      <c r="A5" t="s">
        <v>131</v>
      </c>
      <c r="B5" t="s">
        <v>20</v>
      </c>
      <c r="C5">
        <v>405</v>
      </c>
      <c r="D5" s="16" t="str">
        <f t="shared" si="0"/>
        <v>Yes</v>
      </c>
    </row>
    <row r="6" spans="1:5" x14ac:dyDescent="0.3">
      <c r="A6" t="s">
        <v>132</v>
      </c>
      <c r="B6" t="s">
        <v>20</v>
      </c>
      <c r="C6">
        <v>525</v>
      </c>
      <c r="D6" s="16" t="str">
        <f t="shared" si="0"/>
        <v>Yes</v>
      </c>
    </row>
    <row r="7" spans="1:5" x14ac:dyDescent="0.3">
      <c r="A7" t="s">
        <v>133</v>
      </c>
      <c r="B7" t="s">
        <v>24</v>
      </c>
      <c r="C7">
        <v>309</v>
      </c>
      <c r="D7" s="16" t="str">
        <f t="shared" si="0"/>
        <v>No</v>
      </c>
    </row>
    <row r="8" spans="1:5" x14ac:dyDescent="0.3">
      <c r="A8" t="s">
        <v>134</v>
      </c>
      <c r="B8" t="s">
        <v>24</v>
      </c>
      <c r="C8">
        <v>405</v>
      </c>
      <c r="D8" s="16" t="str">
        <f t="shared" si="0"/>
        <v>No</v>
      </c>
    </row>
    <row r="9" spans="1:5" x14ac:dyDescent="0.3">
      <c r="A9" t="s">
        <v>135</v>
      </c>
      <c r="B9" t="s">
        <v>24</v>
      </c>
      <c r="C9">
        <v>534</v>
      </c>
      <c r="D9" s="16" t="str">
        <f t="shared" si="0"/>
        <v>No</v>
      </c>
    </row>
    <row r="10" spans="1:5" x14ac:dyDescent="0.3">
      <c r="A10" t="s">
        <v>136</v>
      </c>
      <c r="B10" t="s">
        <v>28</v>
      </c>
      <c r="C10">
        <v>314</v>
      </c>
      <c r="D10" s="16" t="str">
        <f t="shared" si="0"/>
        <v>No</v>
      </c>
    </row>
    <row r="11" spans="1:5" x14ac:dyDescent="0.3">
      <c r="A11" t="s">
        <v>137</v>
      </c>
      <c r="B11" t="s">
        <v>28</v>
      </c>
      <c r="C11">
        <v>405</v>
      </c>
      <c r="D11" s="16" t="str">
        <f t="shared" si="0"/>
        <v>No</v>
      </c>
    </row>
    <row r="12" spans="1:5" x14ac:dyDescent="0.3">
      <c r="A12" t="s">
        <v>138</v>
      </c>
      <c r="B12" t="s">
        <v>28</v>
      </c>
      <c r="C12">
        <v>530</v>
      </c>
      <c r="D12" s="16" t="str">
        <f t="shared" si="0"/>
        <v>No</v>
      </c>
    </row>
    <row r="13" spans="1:5" x14ac:dyDescent="0.3">
      <c r="A13" s="21"/>
      <c r="B13" s="21"/>
      <c r="C13" s="21"/>
      <c r="D13" s="22"/>
    </row>
    <row r="14" spans="1:5" s="13" customFormat="1" ht="27.6" customHeight="1" x14ac:dyDescent="0.3">
      <c r="A14" s="32" t="s">
        <v>144</v>
      </c>
      <c r="B14" s="33"/>
      <c r="C14" s="33"/>
      <c r="D14" s="33"/>
    </row>
    <row r="15" spans="1:5" ht="24.6" x14ac:dyDescent="0.4">
      <c r="A15" s="30" t="s">
        <v>143</v>
      </c>
      <c r="B15" s="30"/>
      <c r="C15" s="30"/>
      <c r="D15" s="30"/>
    </row>
    <row r="16" spans="1:5" x14ac:dyDescent="0.3">
      <c r="A16" s="9" t="s">
        <v>128</v>
      </c>
      <c r="B16" s="9" t="s">
        <v>16</v>
      </c>
      <c r="C16" s="9" t="s">
        <v>13</v>
      </c>
      <c r="D16" s="9" t="s">
        <v>142</v>
      </c>
    </row>
    <row r="17" spans="1:4" x14ac:dyDescent="0.3">
      <c r="A17" t="s">
        <v>130</v>
      </c>
      <c r="B17" t="s">
        <v>20</v>
      </c>
      <c r="C17">
        <v>318</v>
      </c>
      <c r="D17" s="16" t="str">
        <f t="shared" ref="D17:D25" si="1">IF(C17&gt;500,"Yes","No")</f>
        <v>No</v>
      </c>
    </row>
    <row r="18" spans="1:4" x14ac:dyDescent="0.3">
      <c r="A18" t="s">
        <v>131</v>
      </c>
      <c r="B18" t="s">
        <v>20</v>
      </c>
      <c r="C18">
        <v>405</v>
      </c>
      <c r="D18" s="16" t="str">
        <f t="shared" si="1"/>
        <v>No</v>
      </c>
    </row>
    <row r="19" spans="1:4" x14ac:dyDescent="0.3">
      <c r="A19" t="s">
        <v>132</v>
      </c>
      <c r="B19" t="s">
        <v>20</v>
      </c>
      <c r="C19">
        <v>525</v>
      </c>
      <c r="D19" s="16" t="str">
        <f t="shared" si="1"/>
        <v>Yes</v>
      </c>
    </row>
    <row r="20" spans="1:4" x14ac:dyDescent="0.3">
      <c r="A20" t="s">
        <v>133</v>
      </c>
      <c r="B20" t="s">
        <v>24</v>
      </c>
      <c r="C20">
        <v>309</v>
      </c>
      <c r="D20" s="16" t="str">
        <f t="shared" si="1"/>
        <v>No</v>
      </c>
    </row>
    <row r="21" spans="1:4" x14ac:dyDescent="0.3">
      <c r="A21" t="s">
        <v>134</v>
      </c>
      <c r="B21" t="s">
        <v>24</v>
      </c>
      <c r="C21">
        <v>405</v>
      </c>
      <c r="D21" s="16" t="str">
        <f t="shared" si="1"/>
        <v>No</v>
      </c>
    </row>
    <row r="22" spans="1:4" x14ac:dyDescent="0.3">
      <c r="A22" t="s">
        <v>135</v>
      </c>
      <c r="B22" t="s">
        <v>24</v>
      </c>
      <c r="C22">
        <v>534</v>
      </c>
      <c r="D22" s="16" t="str">
        <f t="shared" si="1"/>
        <v>Yes</v>
      </c>
    </row>
    <row r="23" spans="1:4" x14ac:dyDescent="0.3">
      <c r="A23" t="s">
        <v>136</v>
      </c>
      <c r="B23" t="s">
        <v>28</v>
      </c>
      <c r="C23">
        <v>314</v>
      </c>
      <c r="D23" s="16" t="str">
        <f t="shared" si="1"/>
        <v>No</v>
      </c>
    </row>
    <row r="24" spans="1:4" x14ac:dyDescent="0.3">
      <c r="A24" t="s">
        <v>137</v>
      </c>
      <c r="B24" t="s">
        <v>28</v>
      </c>
      <c r="C24">
        <v>405</v>
      </c>
      <c r="D24" s="16" t="str">
        <f t="shared" si="1"/>
        <v>No</v>
      </c>
    </row>
    <row r="25" spans="1:4" x14ac:dyDescent="0.3">
      <c r="A25" t="s">
        <v>138</v>
      </c>
      <c r="B25" t="s">
        <v>28</v>
      </c>
      <c r="C25">
        <v>530</v>
      </c>
      <c r="D25" s="16" t="str">
        <f t="shared" si="1"/>
        <v>Yes</v>
      </c>
    </row>
    <row r="26" spans="1:4" x14ac:dyDescent="0.3">
      <c r="A26" t="s">
        <v>139</v>
      </c>
    </row>
    <row r="27" spans="1:4" s="23" customFormat="1" ht="18.600000000000001" customHeight="1" x14ac:dyDescent="0.3">
      <c r="A27" s="31"/>
      <c r="B27" s="34"/>
      <c r="C27" s="34"/>
      <c r="D27" s="34"/>
    </row>
    <row r="28" spans="1:4" x14ac:dyDescent="0.3">
      <c r="A28" s="11"/>
      <c r="B28" s="11"/>
      <c r="C28" s="11"/>
      <c r="D28" s="11"/>
    </row>
  </sheetData>
  <mergeCells count="5">
    <mergeCell ref="A1:E1"/>
    <mergeCell ref="A2:D2"/>
    <mergeCell ref="A15:D15"/>
    <mergeCell ref="A14:D14"/>
    <mergeCell ref="A27:D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3350-9F9E-4897-B466-F72FF1931A7F}">
  <dimension ref="A1:D12"/>
  <sheetViews>
    <sheetView showGridLines="0" workbookViewId="0">
      <selection activeCell="D4" sqref="D4:D12"/>
    </sheetView>
  </sheetViews>
  <sheetFormatPr defaultRowHeight="14.4" x14ac:dyDescent="0.3"/>
  <cols>
    <col min="4" max="4" width="16.77734375" bestFit="1" customWidth="1"/>
  </cols>
  <sheetData>
    <row r="1" spans="1:4" ht="72" customHeight="1" x14ac:dyDescent="0.3">
      <c r="A1" s="31" t="s">
        <v>146</v>
      </c>
      <c r="B1" s="34"/>
      <c r="C1" s="34"/>
      <c r="D1" s="34"/>
    </row>
    <row r="2" spans="1:4" ht="24" customHeight="1" x14ac:dyDescent="0.4">
      <c r="A2" s="30" t="s">
        <v>147</v>
      </c>
      <c r="B2" s="30"/>
      <c r="C2" s="30"/>
      <c r="D2" s="30"/>
    </row>
    <row r="3" spans="1:4" x14ac:dyDescent="0.3">
      <c r="A3" s="9" t="s">
        <v>15</v>
      </c>
      <c r="B3" s="9" t="s">
        <v>16</v>
      </c>
      <c r="C3" s="9" t="s">
        <v>17</v>
      </c>
      <c r="D3" s="9" t="s">
        <v>145</v>
      </c>
    </row>
    <row r="4" spans="1:4" x14ac:dyDescent="0.3">
      <c r="A4" t="s">
        <v>45</v>
      </c>
      <c r="B4" t="s">
        <v>20</v>
      </c>
      <c r="C4">
        <v>45</v>
      </c>
      <c r="D4" s="16" t="str" cm="1">
        <f t="array" ref="D4">_xlfn.IFS(C4&gt;90,"Fast",C4&gt;50,"Normal",C4&lt;=50,"Slow")</f>
        <v>Slow</v>
      </c>
    </row>
    <row r="5" spans="1:4" x14ac:dyDescent="0.3">
      <c r="A5" t="s">
        <v>48</v>
      </c>
      <c r="B5" t="s">
        <v>20</v>
      </c>
      <c r="C5">
        <v>60</v>
      </c>
      <c r="D5" s="16" t="str" cm="1">
        <f t="array" ref="D5">_xlfn.IFS(C5&gt;90,"Fast",C5&gt;50,"Normal",C5&lt;=50,"Slow")</f>
        <v>Normal</v>
      </c>
    </row>
    <row r="6" spans="1:4" x14ac:dyDescent="0.3">
      <c r="A6" t="s">
        <v>49</v>
      </c>
      <c r="B6" t="s">
        <v>20</v>
      </c>
      <c r="C6">
        <v>80</v>
      </c>
      <c r="D6" s="16" t="str" cm="1">
        <f t="array" ref="D6">_xlfn.IFS(C6&gt;90,"Fast",C6&gt;50,"Normal",C6&lt;=50,"Slow")</f>
        <v>Normal</v>
      </c>
    </row>
    <row r="7" spans="1:4" x14ac:dyDescent="0.3">
      <c r="A7" t="s">
        <v>50</v>
      </c>
      <c r="B7" t="s">
        <v>24</v>
      </c>
      <c r="C7">
        <v>65</v>
      </c>
      <c r="D7" s="16" t="str" cm="1">
        <f t="array" ref="D7">_xlfn.IFS(C7&gt;90,"Fast",C7&gt;50,"Normal",C7&lt;=50,"Slow")</f>
        <v>Normal</v>
      </c>
    </row>
    <row r="8" spans="1:4" x14ac:dyDescent="0.3">
      <c r="A8" t="s">
        <v>51</v>
      </c>
      <c r="B8" t="s">
        <v>24</v>
      </c>
      <c r="C8">
        <v>80</v>
      </c>
      <c r="D8" s="16" t="str" cm="1">
        <f t="array" ref="D8">_xlfn.IFS(C8&gt;90,"Fast",C8&gt;50,"Normal",C8&lt;=50,"Slow")</f>
        <v>Normal</v>
      </c>
    </row>
    <row r="9" spans="1:4" x14ac:dyDescent="0.3">
      <c r="A9" t="s">
        <v>52</v>
      </c>
      <c r="B9" t="s">
        <v>24</v>
      </c>
      <c r="C9">
        <v>100</v>
      </c>
      <c r="D9" s="16" t="str" cm="1">
        <f t="array" ref="D9">_xlfn.IFS(C9&gt;90,"Fast",C9&gt;50,"Normal",C9&lt;=50,"Slow")</f>
        <v>Fast</v>
      </c>
    </row>
    <row r="10" spans="1:4" x14ac:dyDescent="0.3">
      <c r="A10" t="s">
        <v>53</v>
      </c>
      <c r="B10" t="s">
        <v>28</v>
      </c>
      <c r="C10">
        <v>43</v>
      </c>
      <c r="D10" s="16" t="str" cm="1">
        <f t="array" ref="D10">_xlfn.IFS(C10&gt;90,"Fast",C10&gt;50,"Normal",C10&lt;=50,"Slow")</f>
        <v>Slow</v>
      </c>
    </row>
    <row r="11" spans="1:4" x14ac:dyDescent="0.3">
      <c r="A11" t="s">
        <v>54</v>
      </c>
      <c r="B11" t="s">
        <v>28</v>
      </c>
      <c r="C11">
        <v>58</v>
      </c>
      <c r="D11" s="16" t="str" cm="1">
        <f t="array" ref="D11">_xlfn.IFS(C11&gt;90,"Fast",C11&gt;50,"Normal",C11&lt;=50,"Slow")</f>
        <v>Normal</v>
      </c>
    </row>
    <row r="12" spans="1:4" x14ac:dyDescent="0.3">
      <c r="A12" t="s">
        <v>55</v>
      </c>
      <c r="B12" t="s">
        <v>28</v>
      </c>
      <c r="C12">
        <v>78</v>
      </c>
      <c r="D12" s="16" t="str" cm="1">
        <f t="array" ref="D12">_xlfn.IFS(C12&gt;90,"Fast",C12&gt;50,"Normal",C12&lt;=50,"Slow")</f>
        <v>Normal</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C704A-7BDC-48EB-97D5-2C7A93E76E44}">
  <dimension ref="A1:H13"/>
  <sheetViews>
    <sheetView showGridLines="0" workbookViewId="0">
      <selection activeCell="C13" sqref="C13:D13"/>
    </sheetView>
  </sheetViews>
  <sheetFormatPr defaultRowHeight="14.4" x14ac:dyDescent="0.3"/>
  <cols>
    <col min="1" max="1" width="12.21875" bestFit="1" customWidth="1"/>
    <col min="4" max="4" width="11" bestFit="1" customWidth="1"/>
  </cols>
  <sheetData>
    <row r="1" spans="1:8" ht="15" x14ac:dyDescent="0.3">
      <c r="A1" s="35" t="s">
        <v>239</v>
      </c>
      <c r="B1" s="35"/>
      <c r="C1" s="35"/>
      <c r="D1" s="35"/>
      <c r="E1" s="35"/>
      <c r="F1" s="35"/>
      <c r="G1" s="35"/>
      <c r="H1" s="35"/>
    </row>
    <row r="2" spans="1:8" ht="24.6" x14ac:dyDescent="0.4">
      <c r="A2" s="30" t="s">
        <v>240</v>
      </c>
      <c r="B2" s="30"/>
      <c r="C2" s="30"/>
      <c r="D2" s="30"/>
    </row>
    <row r="3" spans="1:8" x14ac:dyDescent="0.3">
      <c r="A3" s="9" t="s">
        <v>15</v>
      </c>
      <c r="B3" s="9" t="s">
        <v>16</v>
      </c>
      <c r="C3" s="9" t="s">
        <v>117</v>
      </c>
      <c r="D3" s="9" t="s">
        <v>68</v>
      </c>
    </row>
    <row r="4" spans="1:8" x14ac:dyDescent="0.3">
      <c r="A4" t="s">
        <v>69</v>
      </c>
      <c r="B4" t="s">
        <v>70</v>
      </c>
      <c r="D4">
        <v>305</v>
      </c>
    </row>
    <row r="5" spans="1:8" x14ac:dyDescent="0.3">
      <c r="A5" t="s">
        <v>74</v>
      </c>
      <c r="B5" t="s">
        <v>75</v>
      </c>
      <c r="C5" t="s">
        <v>118</v>
      </c>
      <c r="D5">
        <v>465</v>
      </c>
    </row>
    <row r="6" spans="1:8" x14ac:dyDescent="0.3">
      <c r="A6" t="s">
        <v>78</v>
      </c>
      <c r="B6" t="s">
        <v>79</v>
      </c>
      <c r="C6" t="s">
        <v>120</v>
      </c>
      <c r="D6">
        <v>385</v>
      </c>
    </row>
    <row r="7" spans="1:8" x14ac:dyDescent="0.3">
      <c r="A7" t="s">
        <v>80</v>
      </c>
      <c r="B7" t="s">
        <v>81</v>
      </c>
      <c r="D7">
        <v>420</v>
      </c>
    </row>
    <row r="8" spans="1:8" x14ac:dyDescent="0.3">
      <c r="A8" t="s">
        <v>82</v>
      </c>
      <c r="B8" t="s">
        <v>83</v>
      </c>
      <c r="C8" t="s">
        <v>121</v>
      </c>
      <c r="D8">
        <v>349</v>
      </c>
    </row>
    <row r="9" spans="1:8" x14ac:dyDescent="0.3">
      <c r="A9" t="s">
        <v>84</v>
      </c>
      <c r="B9" t="s">
        <v>83</v>
      </c>
      <c r="D9">
        <v>253</v>
      </c>
    </row>
    <row r="10" spans="1:8" x14ac:dyDescent="0.3">
      <c r="A10" t="s">
        <v>51</v>
      </c>
      <c r="B10" t="s">
        <v>24</v>
      </c>
      <c r="D10">
        <v>405</v>
      </c>
    </row>
    <row r="11" spans="1:8" x14ac:dyDescent="0.3">
      <c r="A11" t="s">
        <v>93</v>
      </c>
      <c r="B11" t="s">
        <v>94</v>
      </c>
      <c r="C11" t="s">
        <v>90</v>
      </c>
      <c r="D11">
        <v>310</v>
      </c>
    </row>
    <row r="12" spans="1:8" x14ac:dyDescent="0.3">
      <c r="A12" t="s">
        <v>95</v>
      </c>
      <c r="B12" t="s">
        <v>28</v>
      </c>
      <c r="D12">
        <v>200</v>
      </c>
    </row>
    <row r="13" spans="1:8" x14ac:dyDescent="0.3">
      <c r="A13" t="s">
        <v>31</v>
      </c>
      <c r="C13" s="16" t="s">
        <v>241</v>
      </c>
      <c r="D13" s="16">
        <f>SUM(D4:D12)</f>
        <v>3092</v>
      </c>
    </row>
  </sheetData>
  <mergeCells count="2">
    <mergeCell ref="A1:H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F11A-3E22-428D-A079-9963CA27C171}">
  <dimension ref="A1:F13"/>
  <sheetViews>
    <sheetView showGridLines="0" workbookViewId="0">
      <selection activeCell="A2" sqref="A2:C2"/>
    </sheetView>
  </sheetViews>
  <sheetFormatPr defaultRowHeight="14.4" x14ac:dyDescent="0.3"/>
  <cols>
    <col min="1" max="1" width="12.44140625" bestFit="1" customWidth="1"/>
    <col min="6" max="6" width="10.109375" bestFit="1" customWidth="1"/>
  </cols>
  <sheetData>
    <row r="1" spans="1:6" ht="30.6" customHeight="1" x14ac:dyDescent="0.3">
      <c r="A1" s="36" t="s">
        <v>244</v>
      </c>
      <c r="B1" s="36"/>
      <c r="C1" s="36"/>
      <c r="D1" s="36"/>
      <c r="E1" s="36"/>
      <c r="F1" s="36"/>
    </row>
    <row r="2" spans="1:6" ht="23.4" customHeight="1" x14ac:dyDescent="0.4">
      <c r="A2" s="30" t="s">
        <v>243</v>
      </c>
      <c r="B2" s="30"/>
      <c r="C2" s="30"/>
    </row>
    <row r="3" spans="1:6" x14ac:dyDescent="0.3">
      <c r="A3" s="9" t="s">
        <v>217</v>
      </c>
      <c r="B3" s="9" t="s">
        <v>16</v>
      </c>
      <c r="C3" s="9" t="s">
        <v>13</v>
      </c>
    </row>
    <row r="4" spans="1:6" x14ac:dyDescent="0.3">
      <c r="A4" t="s">
        <v>45</v>
      </c>
      <c r="B4" t="s">
        <v>20</v>
      </c>
      <c r="C4">
        <v>318</v>
      </c>
      <c r="E4" s="16" t="s">
        <v>46</v>
      </c>
      <c r="F4" s="16" t="s">
        <v>242</v>
      </c>
    </row>
    <row r="5" spans="1:6" x14ac:dyDescent="0.3">
      <c r="A5" t="s">
        <v>48</v>
      </c>
      <c r="B5" t="s">
        <v>20</v>
      </c>
      <c r="C5">
        <v>405</v>
      </c>
      <c r="E5" s="16" t="s">
        <v>20</v>
      </c>
      <c r="F5" s="16">
        <f>SUMIF($B$4:$B$12,E5,$C$4:$C$12)</f>
        <v>1248</v>
      </c>
    </row>
    <row r="6" spans="1:6" x14ac:dyDescent="0.3">
      <c r="A6" t="s">
        <v>49</v>
      </c>
      <c r="B6" t="s">
        <v>20</v>
      </c>
      <c r="C6">
        <v>525</v>
      </c>
      <c r="E6" s="16" t="s">
        <v>24</v>
      </c>
      <c r="F6" s="16">
        <f t="shared" ref="F6:F7" si="0">SUMIF($B$4:$B$12,E6,$C$4:$C$12)</f>
        <v>1248</v>
      </c>
    </row>
    <row r="7" spans="1:6" x14ac:dyDescent="0.3">
      <c r="A7" t="s">
        <v>50</v>
      </c>
      <c r="B7" t="s">
        <v>24</v>
      </c>
      <c r="C7">
        <v>309</v>
      </c>
      <c r="E7" s="16" t="s">
        <v>28</v>
      </c>
      <c r="F7" s="16">
        <f t="shared" si="0"/>
        <v>1249</v>
      </c>
    </row>
    <row r="8" spans="1:6" x14ac:dyDescent="0.3">
      <c r="A8" t="s">
        <v>51</v>
      </c>
      <c r="B8" t="s">
        <v>24</v>
      </c>
      <c r="C8">
        <v>405</v>
      </c>
    </row>
    <row r="9" spans="1:6" x14ac:dyDescent="0.3">
      <c r="A9" t="s">
        <v>52</v>
      </c>
      <c r="B9" t="s">
        <v>24</v>
      </c>
      <c r="C9">
        <v>534</v>
      </c>
    </row>
    <row r="10" spans="1:6" x14ac:dyDescent="0.3">
      <c r="A10" t="s">
        <v>53</v>
      </c>
      <c r="B10" t="s">
        <v>28</v>
      </c>
      <c r="C10">
        <v>314</v>
      </c>
    </row>
    <row r="11" spans="1:6" x14ac:dyDescent="0.3">
      <c r="A11" t="s">
        <v>54</v>
      </c>
      <c r="B11" t="s">
        <v>28</v>
      </c>
      <c r="C11">
        <v>405</v>
      </c>
    </row>
    <row r="12" spans="1:6" x14ac:dyDescent="0.3">
      <c r="A12" t="s">
        <v>55</v>
      </c>
      <c r="B12" t="s">
        <v>28</v>
      </c>
      <c r="C12">
        <v>530</v>
      </c>
    </row>
    <row r="13" spans="1:6" x14ac:dyDescent="0.3">
      <c r="A13" t="s">
        <v>31</v>
      </c>
    </row>
  </sheetData>
  <mergeCells count="2">
    <mergeCell ref="A1:F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396B9-C1FB-4A14-AF53-9816924E4646}">
  <dimension ref="A1:H14"/>
  <sheetViews>
    <sheetView showGridLines="0" workbookViewId="0">
      <selection activeCell="L7" sqref="L7"/>
    </sheetView>
  </sheetViews>
  <sheetFormatPr defaultRowHeight="14.4" x14ac:dyDescent="0.3"/>
  <cols>
    <col min="3" max="3" width="11.77734375" bestFit="1" customWidth="1"/>
    <col min="8" max="8" width="10.77734375" bestFit="1" customWidth="1"/>
  </cols>
  <sheetData>
    <row r="1" spans="1:8" ht="24.6" x14ac:dyDescent="0.4">
      <c r="A1" s="30" t="s">
        <v>246</v>
      </c>
      <c r="B1" s="30"/>
      <c r="C1" s="30"/>
      <c r="D1" s="30"/>
    </row>
    <row r="2" spans="1:8" x14ac:dyDescent="0.3">
      <c r="A2" s="9" t="s">
        <v>15</v>
      </c>
      <c r="B2" s="9" t="s">
        <v>16</v>
      </c>
      <c r="C2" s="9" t="s">
        <v>58</v>
      </c>
      <c r="D2" s="9" t="s">
        <v>13</v>
      </c>
    </row>
    <row r="3" spans="1:8" x14ac:dyDescent="0.3">
      <c r="A3" t="s">
        <v>45</v>
      </c>
      <c r="B3" t="s">
        <v>20</v>
      </c>
      <c r="C3">
        <v>1</v>
      </c>
      <c r="D3">
        <v>318</v>
      </c>
    </row>
    <row r="4" spans="1:8" x14ac:dyDescent="0.3">
      <c r="A4" t="s">
        <v>48</v>
      </c>
      <c r="B4" t="s">
        <v>20</v>
      </c>
      <c r="C4">
        <v>1</v>
      </c>
      <c r="D4">
        <v>420</v>
      </c>
      <c r="F4" s="9" t="s">
        <v>46</v>
      </c>
      <c r="G4" s="9" t="s">
        <v>59</v>
      </c>
      <c r="H4" s="9" t="s">
        <v>245</v>
      </c>
    </row>
    <row r="5" spans="1:8" x14ac:dyDescent="0.3">
      <c r="A5" t="s">
        <v>49</v>
      </c>
      <c r="B5" t="s">
        <v>20</v>
      </c>
      <c r="C5">
        <v>1</v>
      </c>
      <c r="D5">
        <v>450</v>
      </c>
      <c r="F5" t="s">
        <v>20</v>
      </c>
      <c r="G5">
        <v>1</v>
      </c>
      <c r="H5" s="16">
        <f>SUMIFS($D$3:$D$14,$B$3:$B$14,F5,$C$3:$C$14,G5)</f>
        <v>1188</v>
      </c>
    </row>
    <row r="6" spans="1:8" x14ac:dyDescent="0.3">
      <c r="A6" t="s">
        <v>50</v>
      </c>
      <c r="B6" t="s">
        <v>24</v>
      </c>
      <c r="C6">
        <v>1</v>
      </c>
      <c r="D6">
        <v>390</v>
      </c>
      <c r="F6" t="s">
        <v>24</v>
      </c>
      <c r="G6">
        <v>1</v>
      </c>
      <c r="H6" s="16">
        <f t="shared" ref="H6:H8" si="0">SUMIFS($D$3:$D$14,$B$3:$B$14,F6,$C$3:$C$14,G6)</f>
        <v>1020</v>
      </c>
    </row>
    <row r="7" spans="1:8" x14ac:dyDescent="0.3">
      <c r="A7" t="s">
        <v>51</v>
      </c>
      <c r="B7" t="s">
        <v>24</v>
      </c>
      <c r="C7">
        <v>1</v>
      </c>
      <c r="D7">
        <v>410</v>
      </c>
      <c r="F7" t="s">
        <v>20</v>
      </c>
      <c r="G7">
        <v>2</v>
      </c>
      <c r="H7" s="16">
        <f t="shared" si="0"/>
        <v>969</v>
      </c>
    </row>
    <row r="8" spans="1:8" x14ac:dyDescent="0.3">
      <c r="A8" t="s">
        <v>52</v>
      </c>
      <c r="B8" t="s">
        <v>24</v>
      </c>
      <c r="C8">
        <v>1</v>
      </c>
      <c r="D8">
        <v>220</v>
      </c>
      <c r="F8" t="s">
        <v>24</v>
      </c>
      <c r="G8">
        <v>2</v>
      </c>
      <c r="H8" s="16">
        <f t="shared" si="0"/>
        <v>1404</v>
      </c>
    </row>
    <row r="9" spans="1:8" x14ac:dyDescent="0.3">
      <c r="A9" t="s">
        <v>61</v>
      </c>
      <c r="B9" t="s">
        <v>20</v>
      </c>
      <c r="C9">
        <v>2</v>
      </c>
      <c r="D9">
        <v>290</v>
      </c>
    </row>
    <row r="10" spans="1:8" x14ac:dyDescent="0.3">
      <c r="A10" t="s">
        <v>62</v>
      </c>
      <c r="B10" t="s">
        <v>20</v>
      </c>
      <c r="C10">
        <v>2</v>
      </c>
      <c r="D10">
        <v>350</v>
      </c>
    </row>
    <row r="11" spans="1:8" x14ac:dyDescent="0.3">
      <c r="A11" t="s">
        <v>63</v>
      </c>
      <c r="B11" t="s">
        <v>20</v>
      </c>
      <c r="C11">
        <v>2</v>
      </c>
      <c r="D11">
        <v>329</v>
      </c>
    </row>
    <row r="12" spans="1:8" x14ac:dyDescent="0.3">
      <c r="A12" t="s">
        <v>64</v>
      </c>
      <c r="B12" t="s">
        <v>24</v>
      </c>
      <c r="C12">
        <v>2</v>
      </c>
      <c r="D12">
        <v>479</v>
      </c>
    </row>
    <row r="13" spans="1:8" x14ac:dyDescent="0.3">
      <c r="A13" t="s">
        <v>65</v>
      </c>
      <c r="B13" t="s">
        <v>24</v>
      </c>
      <c r="C13">
        <v>2</v>
      </c>
      <c r="D13">
        <v>425</v>
      </c>
    </row>
    <row r="14" spans="1:8" x14ac:dyDescent="0.3">
      <c r="A14" t="s">
        <v>66</v>
      </c>
      <c r="B14" t="s">
        <v>24</v>
      </c>
      <c r="C14">
        <v>2</v>
      </c>
      <c r="D14">
        <v>500</v>
      </c>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2BE5B-849D-495A-9607-DF6CC9E017E0}">
  <dimension ref="A1:H24"/>
  <sheetViews>
    <sheetView showGridLines="0" workbookViewId="0">
      <selection sqref="A1:H23"/>
    </sheetView>
  </sheetViews>
  <sheetFormatPr defaultRowHeight="14.4" x14ac:dyDescent="0.3"/>
  <cols>
    <col min="1" max="1" width="10.88671875" bestFit="1" customWidth="1"/>
    <col min="5" max="5" width="30.88671875" bestFit="1" customWidth="1"/>
  </cols>
  <sheetData>
    <row r="1" spans="1:8" ht="15.6" x14ac:dyDescent="0.3">
      <c r="A1" s="37" t="s">
        <v>148</v>
      </c>
      <c r="B1" s="37"/>
      <c r="C1" s="37"/>
      <c r="D1" s="37"/>
      <c r="E1" s="37"/>
      <c r="F1" s="37"/>
      <c r="G1" s="37"/>
      <c r="H1" s="37"/>
    </row>
    <row r="2" spans="1:8" ht="24.6" x14ac:dyDescent="0.4">
      <c r="A2" s="30" t="s">
        <v>152</v>
      </c>
      <c r="B2" s="30"/>
      <c r="C2" s="30"/>
      <c r="D2" s="30"/>
      <c r="E2" s="30"/>
    </row>
    <row r="3" spans="1:8" x14ac:dyDescent="0.3">
      <c r="A3" s="9" t="s">
        <v>15</v>
      </c>
      <c r="B3" s="9" t="s">
        <v>16</v>
      </c>
      <c r="C3" s="9" t="s">
        <v>68</v>
      </c>
      <c r="D3" s="9" t="s">
        <v>150</v>
      </c>
      <c r="E3" s="9" t="s">
        <v>151</v>
      </c>
    </row>
    <row r="4" spans="1:8" x14ac:dyDescent="0.3">
      <c r="A4" t="s">
        <v>97</v>
      </c>
      <c r="B4" t="s">
        <v>70</v>
      </c>
      <c r="C4">
        <v>305</v>
      </c>
      <c r="D4" s="16" t="str">
        <f>LEFT(A4)</f>
        <v>M</v>
      </c>
      <c r="E4" s="16" t="str">
        <f>LEFT(A4,3)</f>
        <v>Man</v>
      </c>
    </row>
    <row r="5" spans="1:8" x14ac:dyDescent="0.3">
      <c r="A5" t="s">
        <v>96</v>
      </c>
      <c r="B5" t="s">
        <v>28</v>
      </c>
      <c r="C5">
        <v>510</v>
      </c>
      <c r="D5" s="16" t="str">
        <f t="shared" ref="D5:D24" si="0">LEFT(A5)</f>
        <v>P</v>
      </c>
      <c r="E5" s="16" t="str">
        <f t="shared" ref="E5:E24" si="1">LEFT(A5,3)</f>
        <v>Pol</v>
      </c>
    </row>
    <row r="6" spans="1:8" x14ac:dyDescent="0.3">
      <c r="A6" t="s">
        <v>98</v>
      </c>
      <c r="B6" t="s">
        <v>20</v>
      </c>
      <c r="C6">
        <v>490</v>
      </c>
      <c r="D6" s="16" t="str">
        <f t="shared" si="0"/>
        <v>V</v>
      </c>
      <c r="E6" s="16" t="str">
        <f t="shared" si="1"/>
        <v>Vic</v>
      </c>
    </row>
    <row r="7" spans="1:8" x14ac:dyDescent="0.3">
      <c r="A7" t="s">
        <v>99</v>
      </c>
      <c r="B7" t="s">
        <v>28</v>
      </c>
      <c r="C7">
        <v>335</v>
      </c>
      <c r="D7" s="16" t="str">
        <f t="shared" si="0"/>
        <v>T</v>
      </c>
      <c r="E7" s="16" t="str">
        <f t="shared" si="1"/>
        <v>Ten</v>
      </c>
    </row>
    <row r="8" spans="1:8" x14ac:dyDescent="0.3">
      <c r="A8" t="s">
        <v>100</v>
      </c>
      <c r="B8" t="s">
        <v>75</v>
      </c>
      <c r="C8">
        <v>465</v>
      </c>
      <c r="D8" s="16" t="str">
        <f t="shared" si="0"/>
        <v>M</v>
      </c>
      <c r="E8" s="16" t="str">
        <f t="shared" si="1"/>
        <v>Mag</v>
      </c>
    </row>
    <row r="9" spans="1:8" x14ac:dyDescent="0.3">
      <c r="A9" t="s">
        <v>101</v>
      </c>
      <c r="B9" t="s">
        <v>28</v>
      </c>
      <c r="C9">
        <v>475</v>
      </c>
      <c r="D9" s="16" t="str">
        <f t="shared" si="0"/>
        <v>D</v>
      </c>
      <c r="E9" s="16" t="str">
        <f t="shared" si="1"/>
        <v>Dew</v>
      </c>
    </row>
    <row r="10" spans="1:8" x14ac:dyDescent="0.3">
      <c r="A10" t="s">
        <v>102</v>
      </c>
      <c r="B10" t="s">
        <v>28</v>
      </c>
      <c r="C10">
        <v>525</v>
      </c>
      <c r="D10" s="16" t="str">
        <f t="shared" si="0"/>
        <v>C</v>
      </c>
      <c r="E10" s="16" t="str">
        <f t="shared" si="1"/>
        <v>Clo</v>
      </c>
    </row>
    <row r="11" spans="1:8" x14ac:dyDescent="0.3">
      <c r="A11" t="s">
        <v>103</v>
      </c>
      <c r="B11" t="s">
        <v>79</v>
      </c>
      <c r="C11">
        <v>385</v>
      </c>
      <c r="D11" s="16" t="str">
        <f t="shared" si="0"/>
        <v>O</v>
      </c>
      <c r="E11" s="16" t="str">
        <f t="shared" si="1"/>
        <v>Oni</v>
      </c>
    </row>
    <row r="12" spans="1:8" x14ac:dyDescent="0.3">
      <c r="A12" t="s">
        <v>104</v>
      </c>
      <c r="B12" t="s">
        <v>81</v>
      </c>
      <c r="C12">
        <v>420</v>
      </c>
      <c r="D12" s="16" t="str">
        <f t="shared" si="0"/>
        <v>D</v>
      </c>
      <c r="E12" s="16" t="str">
        <f t="shared" si="1"/>
        <v>Dra</v>
      </c>
    </row>
    <row r="13" spans="1:8" x14ac:dyDescent="0.3">
      <c r="A13" t="s">
        <v>105</v>
      </c>
      <c r="B13" t="s">
        <v>83</v>
      </c>
      <c r="C13">
        <v>349</v>
      </c>
      <c r="D13" s="16" t="str">
        <f t="shared" si="0"/>
        <v>P</v>
      </c>
      <c r="E13" s="16" t="str">
        <f t="shared" si="1"/>
        <v>Pid</v>
      </c>
    </row>
    <row r="14" spans="1:8" x14ac:dyDescent="0.3">
      <c r="A14" t="s">
        <v>106</v>
      </c>
      <c r="B14" t="s">
        <v>83</v>
      </c>
      <c r="C14">
        <v>253</v>
      </c>
      <c r="D14" s="16" t="str">
        <f t="shared" si="0"/>
        <v>R</v>
      </c>
      <c r="E14" s="16" t="str">
        <f t="shared" si="1"/>
        <v>Rat</v>
      </c>
    </row>
    <row r="15" spans="1:8" x14ac:dyDescent="0.3">
      <c r="A15" t="s">
        <v>107</v>
      </c>
      <c r="B15" t="s">
        <v>86</v>
      </c>
      <c r="C15">
        <v>395</v>
      </c>
      <c r="D15" s="16" t="str">
        <f t="shared" si="0"/>
        <v>B</v>
      </c>
      <c r="E15" s="16" t="str">
        <f t="shared" si="1"/>
        <v>Bee</v>
      </c>
    </row>
    <row r="16" spans="1:8" x14ac:dyDescent="0.3">
      <c r="A16" t="s">
        <v>108</v>
      </c>
      <c r="B16" t="s">
        <v>83</v>
      </c>
      <c r="C16">
        <v>310</v>
      </c>
      <c r="D16" s="16" t="str">
        <f t="shared" si="0"/>
        <v>D</v>
      </c>
      <c r="E16" s="16" t="str">
        <f t="shared" si="1"/>
        <v>Dod</v>
      </c>
    </row>
    <row r="17" spans="1:5" x14ac:dyDescent="0.3">
      <c r="A17" t="s">
        <v>109</v>
      </c>
      <c r="B17" t="s">
        <v>28</v>
      </c>
      <c r="C17">
        <v>475</v>
      </c>
      <c r="D17" s="16" t="str">
        <f t="shared" si="0"/>
        <v>K</v>
      </c>
      <c r="E17" s="16" t="str">
        <f t="shared" si="1"/>
        <v>Kin</v>
      </c>
    </row>
    <row r="18" spans="1:5" x14ac:dyDescent="0.3">
      <c r="A18" t="s">
        <v>110</v>
      </c>
      <c r="B18" t="s">
        <v>90</v>
      </c>
      <c r="C18">
        <v>505</v>
      </c>
      <c r="D18" s="16" t="str">
        <f t="shared" si="0"/>
        <v>N</v>
      </c>
      <c r="E18" s="16" t="str">
        <f t="shared" si="1"/>
        <v>Nid</v>
      </c>
    </row>
    <row r="19" spans="1:5" x14ac:dyDescent="0.3">
      <c r="A19" t="s">
        <v>111</v>
      </c>
      <c r="B19" t="s">
        <v>70</v>
      </c>
      <c r="C19">
        <v>455</v>
      </c>
      <c r="D19" s="16" t="str">
        <f t="shared" si="0"/>
        <v>H</v>
      </c>
      <c r="E19" s="16" t="str">
        <f t="shared" si="1"/>
        <v>Hit</v>
      </c>
    </row>
    <row r="20" spans="1:5" x14ac:dyDescent="0.3">
      <c r="A20" t="s">
        <v>112</v>
      </c>
      <c r="B20" t="s">
        <v>24</v>
      </c>
      <c r="C20">
        <v>405</v>
      </c>
      <c r="D20" s="16" t="str">
        <f t="shared" si="0"/>
        <v>C</v>
      </c>
      <c r="E20" s="16" t="str">
        <f t="shared" si="1"/>
        <v>Cha</v>
      </c>
    </row>
    <row r="21" spans="1:5" x14ac:dyDescent="0.3">
      <c r="A21" t="s">
        <v>113</v>
      </c>
      <c r="B21" t="s">
        <v>90</v>
      </c>
      <c r="C21">
        <v>438</v>
      </c>
      <c r="D21" s="16" t="str">
        <f t="shared" si="0"/>
        <v>A</v>
      </c>
      <c r="E21" s="16" t="str">
        <f t="shared" si="1"/>
        <v>Arb</v>
      </c>
    </row>
    <row r="22" spans="1:5" x14ac:dyDescent="0.3">
      <c r="A22" t="s">
        <v>114</v>
      </c>
      <c r="B22" t="s">
        <v>94</v>
      </c>
      <c r="C22">
        <v>310</v>
      </c>
      <c r="D22" s="16" t="str">
        <f t="shared" si="0"/>
        <v>G</v>
      </c>
      <c r="E22" s="16" t="str">
        <f t="shared" si="1"/>
        <v>Gas</v>
      </c>
    </row>
    <row r="23" spans="1:5" x14ac:dyDescent="0.3">
      <c r="A23" t="s">
        <v>115</v>
      </c>
      <c r="B23" t="s">
        <v>28</v>
      </c>
      <c r="C23">
        <v>200</v>
      </c>
      <c r="D23" s="16" t="str">
        <f t="shared" si="0"/>
        <v>M</v>
      </c>
      <c r="E23" s="16" t="str">
        <f t="shared" si="1"/>
        <v>Mag</v>
      </c>
    </row>
    <row r="24" spans="1:5" x14ac:dyDescent="0.3">
      <c r="A24" t="s">
        <v>149</v>
      </c>
      <c r="D24" t="str">
        <f t="shared" si="0"/>
        <v/>
      </c>
      <c r="E24" t="str">
        <f t="shared" si="1"/>
        <v/>
      </c>
    </row>
  </sheetData>
  <mergeCells count="2">
    <mergeCell ref="A1:H1"/>
    <mergeCell ref="A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DBB5-FEA3-4D36-87CD-E3645B667275}">
  <dimension ref="A1:I23"/>
  <sheetViews>
    <sheetView showGridLines="0" workbookViewId="0">
      <selection activeCell="H7" sqref="H7"/>
    </sheetView>
  </sheetViews>
  <sheetFormatPr defaultRowHeight="14.4" x14ac:dyDescent="0.3"/>
  <cols>
    <col min="1" max="1" width="12.21875" bestFit="1" customWidth="1"/>
    <col min="3" max="3" width="11" bestFit="1" customWidth="1"/>
    <col min="5" max="5" width="33.33203125" bestFit="1" customWidth="1"/>
  </cols>
  <sheetData>
    <row r="1" spans="1:9" ht="15.6" x14ac:dyDescent="0.3">
      <c r="A1" s="37" t="s">
        <v>213</v>
      </c>
      <c r="B1" s="37"/>
      <c r="C1" s="37"/>
      <c r="D1" s="37"/>
      <c r="E1" s="37"/>
      <c r="F1" s="37"/>
      <c r="G1" s="37"/>
      <c r="H1" s="37"/>
      <c r="I1" s="28"/>
    </row>
    <row r="2" spans="1:9" ht="24.6" x14ac:dyDescent="0.4">
      <c r="A2" s="30" t="s">
        <v>214</v>
      </c>
      <c r="B2" s="30"/>
      <c r="C2" s="30"/>
      <c r="D2" s="30"/>
      <c r="E2" s="30"/>
    </row>
    <row r="3" spans="1:9" x14ac:dyDescent="0.3">
      <c r="A3" s="9" t="s">
        <v>15</v>
      </c>
      <c r="B3" s="9" t="s">
        <v>16</v>
      </c>
      <c r="C3" s="9" t="s">
        <v>68</v>
      </c>
      <c r="D3" s="9" t="s">
        <v>215</v>
      </c>
      <c r="E3" s="9" t="s">
        <v>216</v>
      </c>
    </row>
    <row r="4" spans="1:9" x14ac:dyDescent="0.3">
      <c r="A4" t="s">
        <v>97</v>
      </c>
      <c r="B4" t="s">
        <v>70</v>
      </c>
      <c r="C4">
        <v>305</v>
      </c>
      <c r="D4" s="16" t="str">
        <f>RIGHT(A4)</f>
        <v>y</v>
      </c>
      <c r="E4" s="16" t="str">
        <f>RIGHT(A4,3)</f>
        <v>key</v>
      </c>
    </row>
    <row r="5" spans="1:9" x14ac:dyDescent="0.3">
      <c r="A5" t="s">
        <v>96</v>
      </c>
      <c r="B5" t="s">
        <v>28</v>
      </c>
      <c r="C5">
        <v>510</v>
      </c>
      <c r="D5" s="16" t="str">
        <f t="shared" ref="D5:D23" si="0">RIGHT(A5)</f>
        <v>h</v>
      </c>
      <c r="E5" s="16" t="str">
        <f t="shared" ref="E5:E23" si="1">RIGHT(A5,3)</f>
        <v>ath</v>
      </c>
    </row>
    <row r="6" spans="1:9" x14ac:dyDescent="0.3">
      <c r="A6" t="s">
        <v>98</v>
      </c>
      <c r="B6" t="s">
        <v>20</v>
      </c>
      <c r="C6">
        <v>490</v>
      </c>
      <c r="D6" s="16" t="str">
        <f t="shared" si="0"/>
        <v>l</v>
      </c>
      <c r="E6" s="16" t="str">
        <f t="shared" si="1"/>
        <v>bel</v>
      </c>
    </row>
    <row r="7" spans="1:9" x14ac:dyDescent="0.3">
      <c r="A7" t="s">
        <v>99</v>
      </c>
      <c r="B7" t="s">
        <v>28</v>
      </c>
      <c r="C7">
        <v>335</v>
      </c>
      <c r="D7" s="16" t="str">
        <f t="shared" si="0"/>
        <v>l</v>
      </c>
      <c r="E7" s="16" t="str">
        <f t="shared" si="1"/>
        <v>ool</v>
      </c>
    </row>
    <row r="8" spans="1:9" x14ac:dyDescent="0.3">
      <c r="A8" t="s">
        <v>100</v>
      </c>
      <c r="B8" t="s">
        <v>75</v>
      </c>
      <c r="C8">
        <v>465</v>
      </c>
      <c r="D8" s="16" t="str">
        <f t="shared" si="0"/>
        <v>n</v>
      </c>
      <c r="E8" s="16" t="str">
        <f t="shared" si="1"/>
        <v>ton</v>
      </c>
    </row>
    <row r="9" spans="1:9" x14ac:dyDescent="0.3">
      <c r="A9" t="s">
        <v>101</v>
      </c>
      <c r="B9" t="s">
        <v>28</v>
      </c>
      <c r="C9">
        <v>475</v>
      </c>
      <c r="D9" s="16" t="str">
        <f t="shared" si="0"/>
        <v>g</v>
      </c>
      <c r="E9" s="16" t="str">
        <f t="shared" si="1"/>
        <v>ong</v>
      </c>
    </row>
    <row r="10" spans="1:9" x14ac:dyDescent="0.3">
      <c r="A10" t="s">
        <v>102</v>
      </c>
      <c r="B10" t="s">
        <v>28</v>
      </c>
      <c r="C10">
        <v>525</v>
      </c>
      <c r="D10" s="16" t="str">
        <f t="shared" si="0"/>
        <v>r</v>
      </c>
      <c r="E10" s="16" t="str">
        <f t="shared" si="1"/>
        <v>ter</v>
      </c>
    </row>
    <row r="11" spans="1:9" x14ac:dyDescent="0.3">
      <c r="A11" t="s">
        <v>103</v>
      </c>
      <c r="B11" t="s">
        <v>79</v>
      </c>
      <c r="C11">
        <v>385</v>
      </c>
      <c r="D11" s="16" t="str">
        <f t="shared" si="0"/>
        <v>x</v>
      </c>
      <c r="E11" s="16" t="str">
        <f t="shared" si="1"/>
        <v>nix</v>
      </c>
    </row>
    <row r="12" spans="1:9" x14ac:dyDescent="0.3">
      <c r="A12" t="s">
        <v>104</v>
      </c>
      <c r="B12" t="s">
        <v>81</v>
      </c>
      <c r="C12">
        <v>420</v>
      </c>
      <c r="D12" s="16" t="str">
        <f t="shared" si="0"/>
        <v>r</v>
      </c>
      <c r="E12" s="16" t="str">
        <f t="shared" si="1"/>
        <v>air</v>
      </c>
    </row>
    <row r="13" spans="1:9" x14ac:dyDescent="0.3">
      <c r="A13" t="s">
        <v>105</v>
      </c>
      <c r="B13" t="s">
        <v>83</v>
      </c>
      <c r="C13">
        <v>349</v>
      </c>
      <c r="D13" s="16" t="str">
        <f t="shared" si="0"/>
        <v>o</v>
      </c>
      <c r="E13" s="16" t="str">
        <f t="shared" si="1"/>
        <v>tto</v>
      </c>
    </row>
    <row r="14" spans="1:9" x14ac:dyDescent="0.3">
      <c r="A14" t="s">
        <v>106</v>
      </c>
      <c r="B14" t="s">
        <v>83</v>
      </c>
      <c r="C14">
        <v>253</v>
      </c>
      <c r="D14" s="16" t="str">
        <f t="shared" si="0"/>
        <v>a</v>
      </c>
      <c r="E14" s="16" t="str">
        <f t="shared" si="1"/>
        <v>ata</v>
      </c>
    </row>
    <row r="15" spans="1:9" x14ac:dyDescent="0.3">
      <c r="A15" t="s">
        <v>107</v>
      </c>
      <c r="B15" t="s">
        <v>86</v>
      </c>
      <c r="C15">
        <v>395</v>
      </c>
      <c r="D15" s="16" t="str">
        <f t="shared" si="0"/>
        <v>l</v>
      </c>
      <c r="E15" s="16" t="str">
        <f t="shared" si="1"/>
        <v>ill</v>
      </c>
    </row>
    <row r="16" spans="1:9" x14ac:dyDescent="0.3">
      <c r="A16" t="s">
        <v>108</v>
      </c>
      <c r="B16" t="s">
        <v>83</v>
      </c>
      <c r="C16">
        <v>310</v>
      </c>
      <c r="D16" s="16" t="str">
        <f t="shared" si="0"/>
        <v>o</v>
      </c>
      <c r="E16" s="16" t="str">
        <f t="shared" si="1"/>
        <v>duo</v>
      </c>
    </row>
    <row r="17" spans="1:5" x14ac:dyDescent="0.3">
      <c r="A17" t="s">
        <v>109</v>
      </c>
      <c r="B17" t="s">
        <v>28</v>
      </c>
      <c r="C17">
        <v>475</v>
      </c>
      <c r="D17" s="16" t="str">
        <f t="shared" si="0"/>
        <v>r</v>
      </c>
      <c r="E17" s="16" t="str">
        <f t="shared" si="1"/>
        <v>ler</v>
      </c>
    </row>
    <row r="18" spans="1:5" x14ac:dyDescent="0.3">
      <c r="A18" t="s">
        <v>110</v>
      </c>
      <c r="B18" t="s">
        <v>90</v>
      </c>
      <c r="C18">
        <v>505</v>
      </c>
      <c r="D18" s="16" t="str">
        <f t="shared" si="0"/>
        <v>n</v>
      </c>
      <c r="E18" s="16" t="str">
        <f t="shared" si="1"/>
        <v>een</v>
      </c>
    </row>
    <row r="19" spans="1:5" x14ac:dyDescent="0.3">
      <c r="A19" t="s">
        <v>111</v>
      </c>
      <c r="B19" t="s">
        <v>70</v>
      </c>
      <c r="C19">
        <v>455</v>
      </c>
      <c r="D19" s="16" t="str">
        <f t="shared" si="0"/>
        <v>n</v>
      </c>
      <c r="E19" s="16" t="str">
        <f t="shared" si="1"/>
        <v>han</v>
      </c>
    </row>
    <row r="20" spans="1:5" x14ac:dyDescent="0.3">
      <c r="A20" t="s">
        <v>112</v>
      </c>
      <c r="B20" t="s">
        <v>24</v>
      </c>
      <c r="C20">
        <v>405</v>
      </c>
      <c r="D20" s="16" t="str">
        <f t="shared" si="0"/>
        <v>n</v>
      </c>
      <c r="E20" s="16" t="str">
        <f t="shared" si="1"/>
        <v>eon</v>
      </c>
    </row>
    <row r="21" spans="1:5" x14ac:dyDescent="0.3">
      <c r="A21" t="s">
        <v>113</v>
      </c>
      <c r="B21" t="s">
        <v>90</v>
      </c>
      <c r="C21">
        <v>438</v>
      </c>
      <c r="D21" s="16" t="str">
        <f t="shared" si="0"/>
        <v>k</v>
      </c>
      <c r="E21" s="16" t="str">
        <f t="shared" si="1"/>
        <v>bok</v>
      </c>
    </row>
    <row r="22" spans="1:5" x14ac:dyDescent="0.3">
      <c r="A22" t="s">
        <v>114</v>
      </c>
      <c r="B22" t="s">
        <v>94</v>
      </c>
      <c r="C22">
        <v>310</v>
      </c>
      <c r="D22" s="16" t="str">
        <f t="shared" si="0"/>
        <v>y</v>
      </c>
      <c r="E22" s="16" t="str">
        <f t="shared" si="1"/>
        <v>tly</v>
      </c>
    </row>
    <row r="23" spans="1:5" x14ac:dyDescent="0.3">
      <c r="A23" t="s">
        <v>115</v>
      </c>
      <c r="B23" t="s">
        <v>28</v>
      </c>
      <c r="C23">
        <v>200</v>
      </c>
      <c r="D23" s="16" t="str">
        <f t="shared" si="0"/>
        <v>p</v>
      </c>
      <c r="E23" s="16" t="str">
        <f t="shared" si="1"/>
        <v>arp</v>
      </c>
    </row>
  </sheetData>
  <mergeCells count="2">
    <mergeCell ref="A1:H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AA740-E48D-400F-9F9C-E71285C9E694}">
  <dimension ref="A1:F23"/>
  <sheetViews>
    <sheetView showGridLines="0" workbookViewId="0">
      <selection activeCell="D3" sqref="D3:F22"/>
    </sheetView>
  </sheetViews>
  <sheetFormatPr defaultRowHeight="14.4" x14ac:dyDescent="0.3"/>
  <cols>
    <col min="1" max="1" width="13.109375" bestFit="1" customWidth="1"/>
    <col min="2" max="2" width="8.44140625" bestFit="1" customWidth="1"/>
    <col min="4" max="4" width="12" bestFit="1" customWidth="1"/>
    <col min="5" max="5" width="17.44140625" bestFit="1" customWidth="1"/>
  </cols>
  <sheetData>
    <row r="1" spans="1:6" ht="24.6" x14ac:dyDescent="0.4">
      <c r="A1" s="30" t="s">
        <v>195</v>
      </c>
      <c r="B1" s="30"/>
      <c r="C1" s="30"/>
      <c r="D1" s="30"/>
      <c r="E1" s="30"/>
      <c r="F1" s="30"/>
    </row>
    <row r="2" spans="1:6" x14ac:dyDescent="0.3">
      <c r="A2" s="9" t="s">
        <v>15</v>
      </c>
      <c r="B2" s="9" t="s">
        <v>16</v>
      </c>
      <c r="C2" s="9" t="s">
        <v>68</v>
      </c>
      <c r="D2" s="9" t="s">
        <v>192</v>
      </c>
      <c r="E2" s="9" t="s">
        <v>193</v>
      </c>
      <c r="F2" s="9" t="s">
        <v>194</v>
      </c>
    </row>
    <row r="3" spans="1:6" x14ac:dyDescent="0.3">
      <c r="A3" t="s">
        <v>153</v>
      </c>
      <c r="B3" t="s">
        <v>154</v>
      </c>
      <c r="C3">
        <v>305</v>
      </c>
      <c r="D3" s="16" t="str">
        <f>LOWER(A3)</f>
        <v xml:space="preserve">    mankey</v>
      </c>
      <c r="E3" s="16" t="str">
        <f>UPPER(A3)</f>
        <v xml:space="preserve">    MANKEY</v>
      </c>
      <c r="F3" s="16" t="str">
        <f>PROPER(B3)</f>
        <v>Fighting</v>
      </c>
    </row>
    <row r="4" spans="1:6" x14ac:dyDescent="0.3">
      <c r="A4" t="s">
        <v>155</v>
      </c>
      <c r="B4" t="s">
        <v>156</v>
      </c>
      <c r="C4">
        <v>510</v>
      </c>
      <c r="D4" s="16" t="str">
        <f t="shared" ref="D4:D23" si="0">LOWER(A4)</f>
        <v xml:space="preserve">    poliwrath</v>
      </c>
      <c r="E4" s="16" t="str">
        <f t="shared" ref="E4:E23" si="1">UPPER(A4)</f>
        <v xml:space="preserve">    POLIWRATH</v>
      </c>
      <c r="F4" s="16" t="str">
        <f t="shared" ref="F4:F23" si="2">PROPER(B4)</f>
        <v>Water</v>
      </c>
    </row>
    <row r="5" spans="1:6" x14ac:dyDescent="0.3">
      <c r="A5" t="s">
        <v>157</v>
      </c>
      <c r="B5" t="s">
        <v>158</v>
      </c>
      <c r="C5">
        <v>490</v>
      </c>
      <c r="D5" s="16" t="str">
        <f t="shared" si="0"/>
        <v xml:space="preserve">    victreebel</v>
      </c>
      <c r="E5" s="16" t="str">
        <f t="shared" si="1"/>
        <v xml:space="preserve">    VICTREEBEL</v>
      </c>
      <c r="F5" s="16" t="str">
        <f t="shared" si="2"/>
        <v>Grass</v>
      </c>
    </row>
    <row r="6" spans="1:6" x14ac:dyDescent="0.3">
      <c r="A6" t="s">
        <v>159</v>
      </c>
      <c r="B6" t="s">
        <v>160</v>
      </c>
      <c r="C6">
        <v>335</v>
      </c>
      <c r="D6" s="16" t="str">
        <f t="shared" si="0"/>
        <v xml:space="preserve">    tentacool</v>
      </c>
      <c r="E6" s="16" t="str">
        <f t="shared" si="1"/>
        <v xml:space="preserve">    TENTACOOL</v>
      </c>
      <c r="F6" s="16" t="str">
        <f t="shared" si="2"/>
        <v>Water</v>
      </c>
    </row>
    <row r="7" spans="1:6" x14ac:dyDescent="0.3">
      <c r="A7" t="s">
        <v>161</v>
      </c>
      <c r="B7" t="s">
        <v>162</v>
      </c>
      <c r="C7">
        <v>465</v>
      </c>
      <c r="D7" s="16" t="str">
        <f t="shared" si="0"/>
        <v xml:space="preserve">    magneton</v>
      </c>
      <c r="E7" s="16" t="str">
        <f t="shared" si="1"/>
        <v xml:space="preserve">    MAGNETON</v>
      </c>
      <c r="F7" s="16" t="str">
        <f t="shared" si="2"/>
        <v>Electric</v>
      </c>
    </row>
    <row r="8" spans="1:6" x14ac:dyDescent="0.3">
      <c r="A8" t="s">
        <v>163</v>
      </c>
      <c r="B8" t="s">
        <v>164</v>
      </c>
      <c r="C8">
        <v>475</v>
      </c>
      <c r="D8" s="16" t="str">
        <f t="shared" si="0"/>
        <v xml:space="preserve">    dewgong</v>
      </c>
      <c r="E8" s="16" t="str">
        <f t="shared" si="1"/>
        <v xml:space="preserve">    DEWGONG</v>
      </c>
      <c r="F8" s="16" t="str">
        <f t="shared" si="2"/>
        <v>Water</v>
      </c>
    </row>
    <row r="9" spans="1:6" x14ac:dyDescent="0.3">
      <c r="A9" t="s">
        <v>165</v>
      </c>
      <c r="B9" t="s">
        <v>166</v>
      </c>
      <c r="C9">
        <v>525</v>
      </c>
      <c r="D9" s="16" t="str">
        <f t="shared" si="0"/>
        <v xml:space="preserve">    cloyster</v>
      </c>
      <c r="E9" s="16" t="str">
        <f t="shared" si="1"/>
        <v xml:space="preserve">    CLOYSTER</v>
      </c>
      <c r="F9" s="16" t="str">
        <f t="shared" si="2"/>
        <v>Water</v>
      </c>
    </row>
    <row r="10" spans="1:6" x14ac:dyDescent="0.3">
      <c r="A10" t="s">
        <v>167</v>
      </c>
      <c r="B10" t="s">
        <v>168</v>
      </c>
      <c r="C10">
        <v>385</v>
      </c>
      <c r="D10" s="16" t="str">
        <f t="shared" si="0"/>
        <v xml:space="preserve">    onix</v>
      </c>
      <c r="E10" s="16" t="str">
        <f t="shared" si="1"/>
        <v xml:space="preserve">    ONIX</v>
      </c>
      <c r="F10" s="16" t="str">
        <f t="shared" si="2"/>
        <v>Rock</v>
      </c>
    </row>
    <row r="11" spans="1:6" x14ac:dyDescent="0.3">
      <c r="A11" t="s">
        <v>169</v>
      </c>
      <c r="B11" t="s">
        <v>170</v>
      </c>
      <c r="C11">
        <v>420</v>
      </c>
      <c r="D11" s="16" t="str">
        <f t="shared" si="0"/>
        <v xml:space="preserve">    dragonair</v>
      </c>
      <c r="E11" s="16" t="str">
        <f t="shared" si="1"/>
        <v xml:space="preserve">    DRAGONAIR</v>
      </c>
      <c r="F11" s="16" t="str">
        <f t="shared" si="2"/>
        <v>Dragon</v>
      </c>
    </row>
    <row r="12" spans="1:6" x14ac:dyDescent="0.3">
      <c r="A12" t="s">
        <v>171</v>
      </c>
      <c r="B12" t="s">
        <v>172</v>
      </c>
      <c r="C12">
        <v>349</v>
      </c>
      <c r="D12" s="16" t="str">
        <f t="shared" si="0"/>
        <v xml:space="preserve">    pidgeotto</v>
      </c>
      <c r="E12" s="16" t="str">
        <f t="shared" si="1"/>
        <v xml:space="preserve">    PIDGEOTTO</v>
      </c>
      <c r="F12" s="16" t="str">
        <f t="shared" si="2"/>
        <v>Normal</v>
      </c>
    </row>
    <row r="13" spans="1:6" x14ac:dyDescent="0.3">
      <c r="A13" t="s">
        <v>173</v>
      </c>
      <c r="B13" t="s">
        <v>174</v>
      </c>
      <c r="C13">
        <v>253</v>
      </c>
      <c r="D13" s="16" t="str">
        <f t="shared" si="0"/>
        <v xml:space="preserve">    rattata</v>
      </c>
      <c r="E13" s="16" t="str">
        <f t="shared" si="1"/>
        <v xml:space="preserve">    RATTATA</v>
      </c>
      <c r="F13" s="16" t="str">
        <f t="shared" si="2"/>
        <v>Normal</v>
      </c>
    </row>
    <row r="14" spans="1:6" x14ac:dyDescent="0.3">
      <c r="A14" t="s">
        <v>175</v>
      </c>
      <c r="B14" t="s">
        <v>176</v>
      </c>
      <c r="C14">
        <v>395</v>
      </c>
      <c r="D14" s="16" t="str">
        <f t="shared" si="0"/>
        <v xml:space="preserve">    beedrill</v>
      </c>
      <c r="E14" s="16" t="str">
        <f t="shared" si="1"/>
        <v xml:space="preserve">    BEEDRILL</v>
      </c>
      <c r="F14" s="16" t="str">
        <f t="shared" si="2"/>
        <v>Bug</v>
      </c>
    </row>
    <row r="15" spans="1:6" x14ac:dyDescent="0.3">
      <c r="A15" t="s">
        <v>177</v>
      </c>
      <c r="B15" t="s">
        <v>178</v>
      </c>
      <c r="C15">
        <v>310</v>
      </c>
      <c r="D15" s="16" t="str">
        <f t="shared" si="0"/>
        <v xml:space="preserve">    doduo</v>
      </c>
      <c r="E15" s="16" t="str">
        <f t="shared" si="1"/>
        <v xml:space="preserve">    DODUO</v>
      </c>
      <c r="F15" s="16" t="str">
        <f t="shared" si="2"/>
        <v>Normal</v>
      </c>
    </row>
    <row r="16" spans="1:6" x14ac:dyDescent="0.3">
      <c r="A16" t="s">
        <v>179</v>
      </c>
      <c r="B16" t="s">
        <v>160</v>
      </c>
      <c r="C16">
        <v>475</v>
      </c>
      <c r="D16" s="16" t="str">
        <f t="shared" si="0"/>
        <v xml:space="preserve">    kingler</v>
      </c>
      <c r="E16" s="16" t="str">
        <f t="shared" si="1"/>
        <v xml:space="preserve">    KINGLER</v>
      </c>
      <c r="F16" s="16" t="str">
        <f t="shared" si="2"/>
        <v>Water</v>
      </c>
    </row>
    <row r="17" spans="1:6" x14ac:dyDescent="0.3">
      <c r="A17" t="s">
        <v>180</v>
      </c>
      <c r="B17" t="s">
        <v>181</v>
      </c>
      <c r="C17">
        <v>505</v>
      </c>
      <c r="D17" s="16" t="str">
        <f t="shared" si="0"/>
        <v xml:space="preserve">    nidoqueen</v>
      </c>
      <c r="E17" s="16" t="str">
        <f t="shared" si="1"/>
        <v xml:space="preserve">    NIDOQUEEN</v>
      </c>
      <c r="F17" s="16" t="str">
        <f t="shared" si="2"/>
        <v>Poison</v>
      </c>
    </row>
    <row r="18" spans="1:6" x14ac:dyDescent="0.3">
      <c r="A18" t="s">
        <v>182</v>
      </c>
      <c r="B18" t="s">
        <v>183</v>
      </c>
      <c r="C18">
        <v>455</v>
      </c>
      <c r="D18" s="16" t="str">
        <f t="shared" si="0"/>
        <v xml:space="preserve">    hitmonchan</v>
      </c>
      <c r="E18" s="16" t="str">
        <f t="shared" si="1"/>
        <v xml:space="preserve">    HITMONCHAN</v>
      </c>
      <c r="F18" s="16" t="str">
        <f t="shared" si="2"/>
        <v>Fighting</v>
      </c>
    </row>
    <row r="19" spans="1:6" x14ac:dyDescent="0.3">
      <c r="A19" t="s">
        <v>184</v>
      </c>
      <c r="B19" t="s">
        <v>185</v>
      </c>
      <c r="C19">
        <v>405</v>
      </c>
      <c r="D19" s="16" t="str">
        <f t="shared" si="0"/>
        <v xml:space="preserve">    charmeleon</v>
      </c>
      <c r="E19" s="16" t="str">
        <f t="shared" si="1"/>
        <v xml:space="preserve">    CHARMELEON</v>
      </c>
      <c r="F19" s="16" t="str">
        <f t="shared" si="2"/>
        <v>Fire</v>
      </c>
    </row>
    <row r="20" spans="1:6" x14ac:dyDescent="0.3">
      <c r="A20" t="s">
        <v>186</v>
      </c>
      <c r="B20" t="s">
        <v>187</v>
      </c>
      <c r="C20">
        <v>438</v>
      </c>
      <c r="D20" s="16" t="str">
        <f t="shared" si="0"/>
        <v xml:space="preserve">    arbok</v>
      </c>
      <c r="E20" s="16" t="str">
        <f t="shared" si="1"/>
        <v xml:space="preserve">    ARBOK</v>
      </c>
      <c r="F20" s="16" t="str">
        <f t="shared" si="2"/>
        <v>Poison</v>
      </c>
    </row>
    <row r="21" spans="1:6" x14ac:dyDescent="0.3">
      <c r="A21" t="s">
        <v>188</v>
      </c>
      <c r="B21" t="s">
        <v>189</v>
      </c>
      <c r="C21">
        <v>310</v>
      </c>
      <c r="D21" s="16" t="str">
        <f t="shared" si="0"/>
        <v xml:space="preserve">    gastly</v>
      </c>
      <c r="E21" s="16" t="str">
        <f t="shared" si="1"/>
        <v xml:space="preserve">    GASTLY</v>
      </c>
      <c r="F21" s="16" t="str">
        <f t="shared" si="2"/>
        <v>Ghost</v>
      </c>
    </row>
    <row r="22" spans="1:6" x14ac:dyDescent="0.3">
      <c r="A22" t="s">
        <v>190</v>
      </c>
      <c r="B22" t="s">
        <v>191</v>
      </c>
      <c r="C22">
        <v>200</v>
      </c>
      <c r="D22" s="16" t="str">
        <f t="shared" si="0"/>
        <v xml:space="preserve">    magikarp</v>
      </c>
      <c r="E22" s="16" t="str">
        <f t="shared" si="1"/>
        <v xml:space="preserve">    MAGIKARP</v>
      </c>
      <c r="F22" s="16" t="str">
        <f t="shared" si="2"/>
        <v>Water</v>
      </c>
    </row>
    <row r="23" spans="1:6" x14ac:dyDescent="0.3">
      <c r="A23" t="s">
        <v>31</v>
      </c>
      <c r="D23" t="str">
        <f t="shared" si="0"/>
        <v xml:space="preserve">    </v>
      </c>
      <c r="E23" t="str">
        <f t="shared" si="1"/>
        <v xml:space="preserve">    </v>
      </c>
      <c r="F23" t="str">
        <f t="shared" si="2"/>
        <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83B75-B82C-459E-9019-C82D6D89CA89}">
  <dimension ref="A1:G23"/>
  <sheetViews>
    <sheetView showGridLines="0" workbookViewId="0">
      <selection activeCell="F7" sqref="F7:G8"/>
    </sheetView>
  </sheetViews>
  <sheetFormatPr defaultRowHeight="14.4" x14ac:dyDescent="0.3"/>
  <cols>
    <col min="4" max="4" width="11" bestFit="1" customWidth="1"/>
  </cols>
  <sheetData>
    <row r="1" spans="1:7" ht="24.6" x14ac:dyDescent="0.4">
      <c r="A1" s="30" t="s">
        <v>198</v>
      </c>
      <c r="B1" s="30"/>
      <c r="C1" s="30"/>
      <c r="D1" s="30"/>
      <c r="E1" s="30"/>
      <c r="F1" s="24"/>
    </row>
    <row r="2" spans="1:7" x14ac:dyDescent="0.3">
      <c r="A2" s="9" t="s">
        <v>15</v>
      </c>
      <c r="B2" s="9" t="s">
        <v>16</v>
      </c>
      <c r="C2" s="9" t="s">
        <v>117</v>
      </c>
      <c r="D2" s="9" t="s">
        <v>68</v>
      </c>
    </row>
    <row r="3" spans="1:7" x14ac:dyDescent="0.3">
      <c r="A3" t="s">
        <v>69</v>
      </c>
      <c r="B3" t="s">
        <v>70</v>
      </c>
      <c r="D3">
        <v>305</v>
      </c>
    </row>
    <row r="4" spans="1:7" x14ac:dyDescent="0.3">
      <c r="A4" t="s">
        <v>71</v>
      </c>
      <c r="B4" t="s">
        <v>28</v>
      </c>
      <c r="C4" t="s">
        <v>70</v>
      </c>
      <c r="D4">
        <v>510</v>
      </c>
    </row>
    <row r="5" spans="1:7" x14ac:dyDescent="0.3">
      <c r="A5" t="s">
        <v>72</v>
      </c>
      <c r="B5" t="s">
        <v>20</v>
      </c>
      <c r="C5" t="s">
        <v>90</v>
      </c>
      <c r="D5">
        <v>490</v>
      </c>
    </row>
    <row r="6" spans="1:7" x14ac:dyDescent="0.3">
      <c r="A6" t="s">
        <v>73</v>
      </c>
      <c r="B6" t="s">
        <v>28</v>
      </c>
      <c r="C6" t="s">
        <v>90</v>
      </c>
      <c r="D6">
        <v>335</v>
      </c>
    </row>
    <row r="7" spans="1:7" x14ac:dyDescent="0.3">
      <c r="A7" t="s">
        <v>74</v>
      </c>
      <c r="B7" t="s">
        <v>75</v>
      </c>
      <c r="C7" t="s">
        <v>118</v>
      </c>
      <c r="D7">
        <v>465</v>
      </c>
      <c r="F7" s="16" t="s">
        <v>196</v>
      </c>
      <c r="G7" s="16">
        <f>MAX(D3:D22)</f>
        <v>525</v>
      </c>
    </row>
    <row r="8" spans="1:7" x14ac:dyDescent="0.3">
      <c r="A8" t="s">
        <v>76</v>
      </c>
      <c r="B8" t="s">
        <v>28</v>
      </c>
      <c r="C8" t="s">
        <v>119</v>
      </c>
      <c r="D8">
        <v>475</v>
      </c>
      <c r="F8" s="16" t="s">
        <v>197</v>
      </c>
      <c r="G8" s="16">
        <f>MIN(D3:D22)</f>
        <v>200</v>
      </c>
    </row>
    <row r="9" spans="1:7" x14ac:dyDescent="0.3">
      <c r="A9" t="s">
        <v>77</v>
      </c>
      <c r="B9" t="s">
        <v>28</v>
      </c>
      <c r="C9" t="s">
        <v>119</v>
      </c>
      <c r="D9">
        <v>525</v>
      </c>
      <c r="F9" s="17"/>
      <c r="G9" s="17"/>
    </row>
    <row r="10" spans="1:7" x14ac:dyDescent="0.3">
      <c r="A10" t="s">
        <v>78</v>
      </c>
      <c r="B10" t="s">
        <v>79</v>
      </c>
      <c r="C10" t="s">
        <v>120</v>
      </c>
      <c r="D10">
        <v>385</v>
      </c>
      <c r="F10" s="17"/>
      <c r="G10" s="17"/>
    </row>
    <row r="11" spans="1:7" x14ac:dyDescent="0.3">
      <c r="A11" t="s">
        <v>80</v>
      </c>
      <c r="B11" t="s">
        <v>81</v>
      </c>
      <c r="D11">
        <v>420</v>
      </c>
    </row>
    <row r="12" spans="1:7" x14ac:dyDescent="0.3">
      <c r="A12" t="s">
        <v>82</v>
      </c>
      <c r="B12" t="s">
        <v>83</v>
      </c>
      <c r="C12" t="s">
        <v>121</v>
      </c>
      <c r="D12">
        <v>349</v>
      </c>
    </row>
    <row r="13" spans="1:7" x14ac:dyDescent="0.3">
      <c r="A13" t="s">
        <v>84</v>
      </c>
      <c r="B13" t="s">
        <v>83</v>
      </c>
      <c r="D13">
        <v>253</v>
      </c>
    </row>
    <row r="14" spans="1:7" x14ac:dyDescent="0.3">
      <c r="A14" t="s">
        <v>85</v>
      </c>
      <c r="B14" t="s">
        <v>86</v>
      </c>
      <c r="C14" t="s">
        <v>90</v>
      </c>
      <c r="D14">
        <v>395</v>
      </c>
    </row>
    <row r="15" spans="1:7" x14ac:dyDescent="0.3">
      <c r="A15" t="s">
        <v>87</v>
      </c>
      <c r="B15" t="s">
        <v>83</v>
      </c>
      <c r="C15" t="s">
        <v>121</v>
      </c>
      <c r="D15">
        <v>310</v>
      </c>
    </row>
    <row r="16" spans="1:7" x14ac:dyDescent="0.3">
      <c r="A16" t="s">
        <v>88</v>
      </c>
      <c r="B16" t="s">
        <v>28</v>
      </c>
      <c r="D16">
        <v>475</v>
      </c>
    </row>
    <row r="17" spans="1:4" x14ac:dyDescent="0.3">
      <c r="A17" t="s">
        <v>89</v>
      </c>
      <c r="B17" t="s">
        <v>90</v>
      </c>
      <c r="C17" t="s">
        <v>120</v>
      </c>
      <c r="D17">
        <v>505</v>
      </c>
    </row>
    <row r="18" spans="1:4" x14ac:dyDescent="0.3">
      <c r="A18" t="s">
        <v>91</v>
      </c>
      <c r="B18" t="s">
        <v>70</v>
      </c>
      <c r="D18">
        <v>455</v>
      </c>
    </row>
    <row r="19" spans="1:4" x14ac:dyDescent="0.3">
      <c r="A19" t="s">
        <v>51</v>
      </c>
      <c r="B19" t="s">
        <v>24</v>
      </c>
      <c r="D19">
        <v>405</v>
      </c>
    </row>
    <row r="20" spans="1:4" x14ac:dyDescent="0.3">
      <c r="A20" t="s">
        <v>92</v>
      </c>
      <c r="B20" t="s">
        <v>90</v>
      </c>
      <c r="D20">
        <v>438</v>
      </c>
    </row>
    <row r="21" spans="1:4" x14ac:dyDescent="0.3">
      <c r="A21" t="s">
        <v>93</v>
      </c>
      <c r="B21" t="s">
        <v>94</v>
      </c>
      <c r="C21" t="s">
        <v>90</v>
      </c>
      <c r="D21">
        <v>310</v>
      </c>
    </row>
    <row r="22" spans="1:4" x14ac:dyDescent="0.3">
      <c r="A22" t="s">
        <v>95</v>
      </c>
      <c r="B22" t="s">
        <v>28</v>
      </c>
      <c r="D22">
        <v>200</v>
      </c>
    </row>
    <row r="23" spans="1:4" x14ac:dyDescent="0.3">
      <c r="A23" t="s">
        <v>31</v>
      </c>
    </row>
  </sheetData>
  <mergeCells count="1">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B04AD-D2B3-4A28-83B8-FD834703C5B2}">
  <dimension ref="A1:E11"/>
  <sheetViews>
    <sheetView showGridLines="0" workbookViewId="0">
      <selection activeCell="A2" sqref="A2:E2"/>
    </sheetView>
  </sheetViews>
  <sheetFormatPr defaultRowHeight="14.4" x14ac:dyDescent="0.3"/>
  <cols>
    <col min="1" max="1" width="10.109375" bestFit="1" customWidth="1"/>
    <col min="2" max="2" width="9.33203125" bestFit="1" customWidth="1"/>
    <col min="3" max="3" width="10.5546875" bestFit="1" customWidth="1"/>
    <col min="4" max="4" width="9" bestFit="1" customWidth="1"/>
    <col min="5" max="5" width="11.77734375" bestFit="1" customWidth="1"/>
  </cols>
  <sheetData>
    <row r="1" spans="1:5" ht="24.6" x14ac:dyDescent="0.4">
      <c r="A1" s="30" t="s">
        <v>201</v>
      </c>
      <c r="B1" s="30"/>
      <c r="C1" s="30"/>
      <c r="D1" s="30"/>
      <c r="E1" s="30"/>
    </row>
    <row r="2" spans="1:5" x14ac:dyDescent="0.3">
      <c r="A2" s="9" t="s">
        <v>33</v>
      </c>
      <c r="B2" s="9" t="s">
        <v>4</v>
      </c>
      <c r="C2" s="9" t="s">
        <v>34</v>
      </c>
      <c r="D2" s="9" t="s">
        <v>35</v>
      </c>
      <c r="E2" s="9" t="s">
        <v>36</v>
      </c>
    </row>
    <row r="3" spans="1:5" x14ac:dyDescent="0.3">
      <c r="A3" t="s">
        <v>38</v>
      </c>
      <c r="B3">
        <v>10</v>
      </c>
      <c r="C3">
        <v>4</v>
      </c>
      <c r="D3">
        <v>1</v>
      </c>
      <c r="E3">
        <v>1</v>
      </c>
    </row>
    <row r="4" spans="1:5" x14ac:dyDescent="0.3">
      <c r="A4" t="s">
        <v>39</v>
      </c>
      <c r="B4">
        <v>12</v>
      </c>
      <c r="C4">
        <v>3</v>
      </c>
      <c r="D4">
        <v>0</v>
      </c>
      <c r="E4">
        <v>1</v>
      </c>
    </row>
    <row r="5" spans="1:5" x14ac:dyDescent="0.3">
      <c r="A5" t="s">
        <v>40</v>
      </c>
      <c r="B5">
        <v>15</v>
      </c>
      <c r="C5">
        <v>1</v>
      </c>
      <c r="D5">
        <v>3</v>
      </c>
      <c r="E5">
        <v>1</v>
      </c>
    </row>
    <row r="6" spans="1:5" x14ac:dyDescent="0.3">
      <c r="A6" t="s">
        <v>41</v>
      </c>
      <c r="B6">
        <v>4</v>
      </c>
      <c r="C6">
        <v>2</v>
      </c>
      <c r="D6">
        <v>6</v>
      </c>
      <c r="E6">
        <v>0</v>
      </c>
    </row>
    <row r="7" spans="1:5" x14ac:dyDescent="0.3">
      <c r="A7" t="s">
        <v>42</v>
      </c>
      <c r="B7">
        <v>10</v>
      </c>
      <c r="C7">
        <v>4</v>
      </c>
      <c r="D7">
        <v>1</v>
      </c>
      <c r="E7">
        <v>1</v>
      </c>
    </row>
    <row r="8" spans="1:5" x14ac:dyDescent="0.3">
      <c r="A8" t="s">
        <v>43</v>
      </c>
      <c r="B8">
        <v>9</v>
      </c>
      <c r="C8">
        <v>2</v>
      </c>
      <c r="D8">
        <v>1</v>
      </c>
      <c r="E8">
        <v>0</v>
      </c>
    </row>
    <row r="11" spans="1:5" x14ac:dyDescent="0.3">
      <c r="A11" s="16" t="s">
        <v>200</v>
      </c>
      <c r="B11" s="16">
        <f>_xlfn.MODE.SNGL(B3:E8)</f>
        <v>1</v>
      </c>
    </row>
  </sheetData>
  <mergeCells count="1">
    <mergeCell ref="A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617F-8A53-49C7-983B-E2C4471F4B9F}">
  <dimension ref="A1:E8"/>
  <sheetViews>
    <sheetView showGridLines="0" workbookViewId="0">
      <selection sqref="A1:E1"/>
    </sheetView>
  </sheetViews>
  <sheetFormatPr defaultRowHeight="14.4" x14ac:dyDescent="0.3"/>
  <sheetData>
    <row r="1" spans="1:5" ht="24.6" x14ac:dyDescent="0.4">
      <c r="A1" s="30" t="s">
        <v>202</v>
      </c>
      <c r="B1" s="30"/>
      <c r="C1" s="30"/>
      <c r="D1" s="30"/>
      <c r="E1" s="30"/>
    </row>
    <row r="2" spans="1:5" x14ac:dyDescent="0.3">
      <c r="A2">
        <v>1</v>
      </c>
    </row>
    <row r="3" spans="1:5" x14ac:dyDescent="0.3">
      <c r="A3">
        <v>1</v>
      </c>
    </row>
    <row r="4" spans="1:5" x14ac:dyDescent="0.3">
      <c r="A4">
        <v>2</v>
      </c>
      <c r="C4" s="16" t="s">
        <v>199</v>
      </c>
      <c r="D4" s="16">
        <f>MEDIAN(A2:A8)</f>
        <v>2</v>
      </c>
    </row>
    <row r="5" spans="1:5" x14ac:dyDescent="0.3">
      <c r="A5">
        <v>2</v>
      </c>
    </row>
    <row r="6" spans="1:5" x14ac:dyDescent="0.3">
      <c r="A6">
        <v>3</v>
      </c>
    </row>
    <row r="7" spans="1:5" x14ac:dyDescent="0.3">
      <c r="A7">
        <v>4</v>
      </c>
    </row>
    <row r="8" spans="1:5" x14ac:dyDescent="0.3">
      <c r="A8">
        <v>4</v>
      </c>
    </row>
  </sheetData>
  <mergeCells count="1">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3D7A-E1C3-4F6B-8AB5-CA6EB89F597B}">
  <dimension ref="A1:K12"/>
  <sheetViews>
    <sheetView showGridLines="0" workbookViewId="0">
      <selection activeCell="A2" sqref="A2:K2"/>
    </sheetView>
  </sheetViews>
  <sheetFormatPr defaultRowHeight="14.4" x14ac:dyDescent="0.3"/>
  <cols>
    <col min="1" max="1" width="14.6640625" bestFit="1" customWidth="1"/>
  </cols>
  <sheetData>
    <row r="1" spans="1:11" ht="33" customHeight="1" x14ac:dyDescent="0.3">
      <c r="A1" s="38" t="s">
        <v>208</v>
      </c>
      <c r="B1" s="38"/>
      <c r="C1" s="38"/>
      <c r="D1" s="38"/>
      <c r="E1" s="38"/>
      <c r="F1" s="38"/>
      <c r="G1" s="38"/>
      <c r="H1" s="38"/>
      <c r="I1" s="38"/>
      <c r="J1" s="38"/>
      <c r="K1" s="38"/>
    </row>
    <row r="2" spans="1:11" ht="24.6" x14ac:dyDescent="0.4">
      <c r="A2" s="30" t="s">
        <v>207</v>
      </c>
      <c r="B2" s="30"/>
      <c r="C2" s="30"/>
      <c r="D2" s="30"/>
      <c r="E2" s="30"/>
      <c r="F2" s="30"/>
      <c r="G2" s="30"/>
      <c r="H2" s="30"/>
      <c r="I2" s="30"/>
      <c r="J2" s="30"/>
      <c r="K2" s="30"/>
    </row>
    <row r="3" spans="1:11" x14ac:dyDescent="0.3">
      <c r="A3" s="9" t="s">
        <v>203</v>
      </c>
      <c r="B3">
        <v>1</v>
      </c>
      <c r="C3">
        <v>2</v>
      </c>
      <c r="D3">
        <v>3</v>
      </c>
      <c r="E3">
        <v>4</v>
      </c>
      <c r="F3">
        <v>5</v>
      </c>
      <c r="G3">
        <v>6</v>
      </c>
      <c r="H3">
        <v>7</v>
      </c>
      <c r="I3">
        <v>8</v>
      </c>
      <c r="J3">
        <v>9</v>
      </c>
      <c r="K3">
        <v>10</v>
      </c>
    </row>
    <row r="4" spans="1:11" x14ac:dyDescent="0.3">
      <c r="A4" s="9" t="s">
        <v>204</v>
      </c>
      <c r="B4">
        <v>10</v>
      </c>
      <c r="C4">
        <v>12</v>
      </c>
      <c r="D4">
        <v>16</v>
      </c>
      <c r="E4">
        <v>20</v>
      </c>
      <c r="F4">
        <v>28</v>
      </c>
      <c r="G4">
        <v>50</v>
      </c>
      <c r="H4">
        <v>80</v>
      </c>
      <c r="I4">
        <v>140</v>
      </c>
      <c r="J4">
        <v>200</v>
      </c>
      <c r="K4">
        <v>250</v>
      </c>
    </row>
    <row r="11" spans="1:11" x14ac:dyDescent="0.3">
      <c r="A11" s="9" t="s">
        <v>205</v>
      </c>
      <c r="B11" s="25">
        <v>0.1</v>
      </c>
      <c r="D11" s="16" t="s">
        <v>206</v>
      </c>
      <c r="E11" s="26">
        <f>NPV(B11,B4:K4)</f>
        <v>377.86809265258063</v>
      </c>
    </row>
    <row r="12" spans="1:11" x14ac:dyDescent="0.3">
      <c r="A12" t="s">
        <v>31</v>
      </c>
    </row>
  </sheetData>
  <mergeCells count="2">
    <mergeCell ref="A1:K1"/>
    <mergeCell ref="A2:K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B140-721B-45F8-8202-ED94886C01EA}">
  <dimension ref="A1:K23"/>
  <sheetViews>
    <sheetView showGridLines="0" workbookViewId="0">
      <selection activeCell="A3" sqref="A3:D3"/>
    </sheetView>
  </sheetViews>
  <sheetFormatPr defaultRowHeight="14.4" x14ac:dyDescent="0.3"/>
  <cols>
    <col min="4" max="4" width="41.6640625" customWidth="1"/>
  </cols>
  <sheetData>
    <row r="1" spans="1:11" ht="33.6" customHeight="1" x14ac:dyDescent="0.3">
      <c r="A1" s="38" t="s">
        <v>210</v>
      </c>
      <c r="B1" s="39"/>
      <c r="C1" s="39"/>
      <c r="D1" s="39"/>
    </row>
    <row r="2" spans="1:11" ht="24.6" x14ac:dyDescent="0.4">
      <c r="A2" s="30" t="s">
        <v>211</v>
      </c>
      <c r="B2" s="30"/>
      <c r="C2" s="30"/>
      <c r="D2" s="30"/>
      <c r="E2" s="24"/>
      <c r="F2" s="24"/>
      <c r="G2" s="24"/>
      <c r="H2" s="24"/>
      <c r="I2" s="24"/>
      <c r="J2" s="24"/>
      <c r="K2" s="24"/>
    </row>
    <row r="3" spans="1:11" x14ac:dyDescent="0.3">
      <c r="A3" s="9" t="s">
        <v>15</v>
      </c>
      <c r="B3" s="9" t="s">
        <v>16</v>
      </c>
      <c r="C3" s="9" t="s">
        <v>57</v>
      </c>
      <c r="D3" s="9" t="s">
        <v>209</v>
      </c>
    </row>
    <row r="4" spans="1:11" x14ac:dyDescent="0.3">
      <c r="A4" t="s">
        <v>45</v>
      </c>
      <c r="B4" t="s">
        <v>20</v>
      </c>
      <c r="C4">
        <v>49</v>
      </c>
      <c r="D4" t="b">
        <f>OR(B4="Water",C4&gt;60)</f>
        <v>0</v>
      </c>
    </row>
    <row r="5" spans="1:11" x14ac:dyDescent="0.3">
      <c r="A5" t="s">
        <v>48</v>
      </c>
      <c r="B5" t="s">
        <v>20</v>
      </c>
      <c r="C5">
        <v>63</v>
      </c>
      <c r="D5" t="b">
        <f t="shared" ref="D5:D12" si="0">OR(B5="Water",C5&gt;60)</f>
        <v>1</v>
      </c>
    </row>
    <row r="6" spans="1:11" x14ac:dyDescent="0.3">
      <c r="A6" t="s">
        <v>49</v>
      </c>
      <c r="B6" t="s">
        <v>20</v>
      </c>
      <c r="C6">
        <v>83</v>
      </c>
      <c r="D6" t="b">
        <f t="shared" si="0"/>
        <v>1</v>
      </c>
    </row>
    <row r="7" spans="1:11" x14ac:dyDescent="0.3">
      <c r="A7" t="s">
        <v>50</v>
      </c>
      <c r="B7" t="s">
        <v>24</v>
      </c>
      <c r="C7">
        <v>43</v>
      </c>
      <c r="D7" t="b">
        <f t="shared" si="0"/>
        <v>0</v>
      </c>
    </row>
    <row r="8" spans="1:11" x14ac:dyDescent="0.3">
      <c r="A8" t="s">
        <v>51</v>
      </c>
      <c r="B8" t="s">
        <v>24</v>
      </c>
      <c r="C8">
        <v>58</v>
      </c>
      <c r="D8" t="b">
        <f t="shared" si="0"/>
        <v>0</v>
      </c>
    </row>
    <row r="9" spans="1:11" x14ac:dyDescent="0.3">
      <c r="A9" t="s">
        <v>52</v>
      </c>
      <c r="B9" t="s">
        <v>24</v>
      </c>
      <c r="C9">
        <v>78</v>
      </c>
      <c r="D9" t="b">
        <f t="shared" si="0"/>
        <v>1</v>
      </c>
    </row>
    <row r="10" spans="1:11" x14ac:dyDescent="0.3">
      <c r="A10" t="s">
        <v>53</v>
      </c>
      <c r="B10" t="s">
        <v>28</v>
      </c>
      <c r="C10">
        <v>65</v>
      </c>
      <c r="D10" t="b">
        <f t="shared" si="0"/>
        <v>1</v>
      </c>
    </row>
    <row r="11" spans="1:11" x14ac:dyDescent="0.3">
      <c r="A11" t="s">
        <v>54</v>
      </c>
      <c r="B11" t="s">
        <v>28</v>
      </c>
      <c r="C11">
        <v>80</v>
      </c>
      <c r="D11" t="b">
        <f t="shared" si="0"/>
        <v>1</v>
      </c>
    </row>
    <row r="12" spans="1:11" x14ac:dyDescent="0.3">
      <c r="A12" t="s">
        <v>55</v>
      </c>
      <c r="B12" t="s">
        <v>28</v>
      </c>
      <c r="C12">
        <v>100</v>
      </c>
      <c r="D12" t="b">
        <f t="shared" si="0"/>
        <v>1</v>
      </c>
    </row>
    <row r="13" spans="1:11" ht="24.6" x14ac:dyDescent="0.4">
      <c r="A13" s="30" t="s">
        <v>212</v>
      </c>
      <c r="B13" s="30"/>
      <c r="C13" s="30"/>
      <c r="D13" s="30"/>
    </row>
    <row r="14" spans="1:11" x14ac:dyDescent="0.3">
      <c r="A14" s="9" t="s">
        <v>15</v>
      </c>
      <c r="B14" s="9" t="s">
        <v>16</v>
      </c>
      <c r="C14" s="9" t="s">
        <v>57</v>
      </c>
      <c r="D14" s="9" t="s">
        <v>209</v>
      </c>
    </row>
    <row r="15" spans="1:11" x14ac:dyDescent="0.3">
      <c r="A15" t="s">
        <v>45</v>
      </c>
      <c r="B15" t="s">
        <v>20</v>
      </c>
      <c r="C15">
        <v>49</v>
      </c>
      <c r="D15" s="27" t="str">
        <f>IF(OR(B15="Water",C15&gt;60),"Yes","No")</f>
        <v>No</v>
      </c>
    </row>
    <row r="16" spans="1:11" x14ac:dyDescent="0.3">
      <c r="A16" t="s">
        <v>48</v>
      </c>
      <c r="B16" t="s">
        <v>20</v>
      </c>
      <c r="C16">
        <v>63</v>
      </c>
      <c r="D16" s="27" t="str">
        <f t="shared" ref="D16:D23" si="1">IF(OR(B16="Water",C16&gt;60),"Yes","No")</f>
        <v>Yes</v>
      </c>
    </row>
    <row r="17" spans="1:4" x14ac:dyDescent="0.3">
      <c r="A17" t="s">
        <v>49</v>
      </c>
      <c r="B17" t="s">
        <v>20</v>
      </c>
      <c r="C17">
        <v>83</v>
      </c>
      <c r="D17" s="27" t="str">
        <f t="shared" si="1"/>
        <v>Yes</v>
      </c>
    </row>
    <row r="18" spans="1:4" x14ac:dyDescent="0.3">
      <c r="A18" t="s">
        <v>50</v>
      </c>
      <c r="B18" t="s">
        <v>24</v>
      </c>
      <c r="C18">
        <v>43</v>
      </c>
      <c r="D18" s="27" t="str">
        <f t="shared" si="1"/>
        <v>No</v>
      </c>
    </row>
    <row r="19" spans="1:4" x14ac:dyDescent="0.3">
      <c r="A19" t="s">
        <v>51</v>
      </c>
      <c r="B19" t="s">
        <v>24</v>
      </c>
      <c r="C19">
        <v>58</v>
      </c>
      <c r="D19" s="27" t="str">
        <f t="shared" si="1"/>
        <v>No</v>
      </c>
    </row>
    <row r="20" spans="1:4" x14ac:dyDescent="0.3">
      <c r="A20" t="s">
        <v>52</v>
      </c>
      <c r="B20" t="s">
        <v>24</v>
      </c>
      <c r="C20">
        <v>78</v>
      </c>
      <c r="D20" s="27" t="str">
        <f t="shared" si="1"/>
        <v>Yes</v>
      </c>
    </row>
    <row r="21" spans="1:4" x14ac:dyDescent="0.3">
      <c r="A21" t="s">
        <v>53</v>
      </c>
      <c r="B21" t="s">
        <v>28</v>
      </c>
      <c r="C21">
        <v>65</v>
      </c>
      <c r="D21" s="27" t="str">
        <f t="shared" si="1"/>
        <v>Yes</v>
      </c>
    </row>
    <row r="22" spans="1:4" x14ac:dyDescent="0.3">
      <c r="A22" t="s">
        <v>54</v>
      </c>
      <c r="B22" t="s">
        <v>28</v>
      </c>
      <c r="C22">
        <v>80</v>
      </c>
      <c r="D22" s="27" t="str">
        <f t="shared" si="1"/>
        <v>Yes</v>
      </c>
    </row>
    <row r="23" spans="1:4" x14ac:dyDescent="0.3">
      <c r="A23" t="s">
        <v>55</v>
      </c>
      <c r="B23" t="s">
        <v>28</v>
      </c>
      <c r="C23">
        <v>100</v>
      </c>
      <c r="D23" s="27" t="str">
        <f t="shared" si="1"/>
        <v>Yes</v>
      </c>
    </row>
  </sheetData>
  <mergeCells count="3">
    <mergeCell ref="A1:D1"/>
    <mergeCell ref="A2:D2"/>
    <mergeCell ref="A13:D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F3FB-BD4B-4A56-8B3B-99600C27F5DE}">
  <dimension ref="A1:K24"/>
  <sheetViews>
    <sheetView showGridLines="0" workbookViewId="0">
      <selection activeCell="G7" sqref="G7:H8"/>
    </sheetView>
  </sheetViews>
  <sheetFormatPr defaultRowHeight="14.4" x14ac:dyDescent="0.3"/>
  <sheetData>
    <row r="1" spans="1:11" ht="15.6" x14ac:dyDescent="0.3">
      <c r="A1" s="40" t="s">
        <v>237</v>
      </c>
      <c r="B1" s="40"/>
      <c r="C1" s="40"/>
      <c r="D1" s="40"/>
      <c r="E1" s="40"/>
      <c r="F1" s="40"/>
      <c r="G1" s="40"/>
      <c r="H1" s="40"/>
      <c r="I1" s="40"/>
      <c r="J1" s="40"/>
      <c r="K1" s="40"/>
    </row>
    <row r="2" spans="1:11" ht="24.6" x14ac:dyDescent="0.4">
      <c r="A2" s="30" t="s">
        <v>238</v>
      </c>
      <c r="B2" s="30"/>
      <c r="C2" s="30"/>
      <c r="D2" s="30"/>
      <c r="E2" s="30"/>
    </row>
    <row r="3" spans="1:11" x14ac:dyDescent="0.3">
      <c r="A3" s="9" t="s">
        <v>236</v>
      </c>
      <c r="B3" s="9" t="s">
        <v>217</v>
      </c>
      <c r="C3" s="9" t="s">
        <v>16</v>
      </c>
      <c r="D3" s="9" t="s">
        <v>117</v>
      </c>
      <c r="E3" s="9" t="s">
        <v>13</v>
      </c>
    </row>
    <row r="4" spans="1:11" x14ac:dyDescent="0.3">
      <c r="A4">
        <v>1</v>
      </c>
      <c r="B4" t="s">
        <v>218</v>
      </c>
      <c r="C4" t="s">
        <v>20</v>
      </c>
      <c r="D4" t="s">
        <v>90</v>
      </c>
      <c r="E4">
        <v>318</v>
      </c>
    </row>
    <row r="5" spans="1:11" x14ac:dyDescent="0.3">
      <c r="A5">
        <v>2</v>
      </c>
      <c r="B5" t="s">
        <v>219</v>
      </c>
      <c r="C5" t="s">
        <v>20</v>
      </c>
      <c r="D5" t="s">
        <v>90</v>
      </c>
      <c r="E5">
        <v>405</v>
      </c>
    </row>
    <row r="6" spans="1:11" x14ac:dyDescent="0.3">
      <c r="A6">
        <v>3</v>
      </c>
      <c r="B6" t="s">
        <v>220</v>
      </c>
      <c r="C6" t="s">
        <v>20</v>
      </c>
      <c r="D6" t="s">
        <v>90</v>
      </c>
      <c r="E6">
        <v>525</v>
      </c>
    </row>
    <row r="7" spans="1:11" x14ac:dyDescent="0.3">
      <c r="A7">
        <v>4</v>
      </c>
      <c r="B7" t="s">
        <v>221</v>
      </c>
      <c r="C7" t="s">
        <v>24</v>
      </c>
      <c r="E7">
        <v>309</v>
      </c>
      <c r="G7" s="16" t="s">
        <v>235</v>
      </c>
      <c r="H7" s="16">
        <f>_xlfn.STDEV.P(E4:E23)</f>
        <v>110.36484947663364</v>
      </c>
    </row>
    <row r="8" spans="1:11" x14ac:dyDescent="0.3">
      <c r="A8">
        <v>5</v>
      </c>
      <c r="B8" t="s">
        <v>112</v>
      </c>
      <c r="C8" t="s">
        <v>24</v>
      </c>
      <c r="E8">
        <v>405</v>
      </c>
      <c r="G8" s="16" t="s">
        <v>222</v>
      </c>
      <c r="H8" s="16">
        <f>_xlfn.STDEV.S(E4:E23)</f>
        <v>113.23194639416266</v>
      </c>
    </row>
    <row r="9" spans="1:11" x14ac:dyDescent="0.3">
      <c r="A9">
        <v>6</v>
      </c>
      <c r="B9" t="s">
        <v>223</v>
      </c>
      <c r="C9" t="s">
        <v>24</v>
      </c>
      <c r="D9" t="s">
        <v>121</v>
      </c>
      <c r="E9">
        <v>534</v>
      </c>
    </row>
    <row r="10" spans="1:11" x14ac:dyDescent="0.3">
      <c r="A10">
        <v>7</v>
      </c>
      <c r="B10" t="s">
        <v>224</v>
      </c>
      <c r="C10" t="s">
        <v>28</v>
      </c>
      <c r="E10">
        <v>314</v>
      </c>
    </row>
    <row r="11" spans="1:11" x14ac:dyDescent="0.3">
      <c r="A11">
        <v>8</v>
      </c>
      <c r="B11" t="s">
        <v>225</v>
      </c>
      <c r="C11" t="s">
        <v>28</v>
      </c>
      <c r="E11">
        <v>405</v>
      </c>
    </row>
    <row r="12" spans="1:11" x14ac:dyDescent="0.3">
      <c r="A12">
        <v>9</v>
      </c>
      <c r="B12" t="s">
        <v>226</v>
      </c>
      <c r="C12" t="s">
        <v>28</v>
      </c>
      <c r="E12">
        <v>530</v>
      </c>
    </row>
    <row r="13" spans="1:11" x14ac:dyDescent="0.3">
      <c r="A13">
        <v>10</v>
      </c>
      <c r="B13" t="s">
        <v>227</v>
      </c>
      <c r="C13" t="s">
        <v>86</v>
      </c>
      <c r="E13">
        <v>195</v>
      </c>
    </row>
    <row r="14" spans="1:11" x14ac:dyDescent="0.3">
      <c r="A14">
        <v>11</v>
      </c>
      <c r="B14" t="s">
        <v>228</v>
      </c>
      <c r="C14" t="s">
        <v>86</v>
      </c>
      <c r="E14">
        <v>205</v>
      </c>
    </row>
    <row r="15" spans="1:11" x14ac:dyDescent="0.3">
      <c r="A15">
        <v>12</v>
      </c>
      <c r="B15" t="s">
        <v>229</v>
      </c>
      <c r="C15" t="s">
        <v>86</v>
      </c>
      <c r="D15" t="s">
        <v>121</v>
      </c>
      <c r="E15">
        <v>395</v>
      </c>
    </row>
    <row r="16" spans="1:11" x14ac:dyDescent="0.3">
      <c r="A16">
        <v>13</v>
      </c>
      <c r="B16" t="s">
        <v>230</v>
      </c>
      <c r="C16" t="s">
        <v>86</v>
      </c>
      <c r="D16" t="s">
        <v>90</v>
      </c>
      <c r="E16">
        <v>195</v>
      </c>
    </row>
    <row r="17" spans="1:5" x14ac:dyDescent="0.3">
      <c r="A17">
        <v>14</v>
      </c>
      <c r="B17" t="s">
        <v>231</v>
      </c>
      <c r="C17" t="s">
        <v>86</v>
      </c>
      <c r="D17" t="s">
        <v>90</v>
      </c>
      <c r="E17">
        <v>205</v>
      </c>
    </row>
    <row r="18" spans="1:5" x14ac:dyDescent="0.3">
      <c r="A18">
        <v>15</v>
      </c>
      <c r="B18" t="s">
        <v>107</v>
      </c>
      <c r="C18" t="s">
        <v>86</v>
      </c>
      <c r="D18" t="s">
        <v>90</v>
      </c>
      <c r="E18">
        <v>395</v>
      </c>
    </row>
    <row r="19" spans="1:5" x14ac:dyDescent="0.3">
      <c r="A19">
        <v>16</v>
      </c>
      <c r="B19" t="s">
        <v>232</v>
      </c>
      <c r="C19" t="s">
        <v>83</v>
      </c>
      <c r="D19" t="s">
        <v>121</v>
      </c>
      <c r="E19">
        <v>251</v>
      </c>
    </row>
    <row r="20" spans="1:5" x14ac:dyDescent="0.3">
      <c r="A20">
        <v>17</v>
      </c>
      <c r="B20" t="s">
        <v>105</v>
      </c>
      <c r="C20" t="s">
        <v>83</v>
      </c>
      <c r="D20" t="s">
        <v>121</v>
      </c>
      <c r="E20">
        <v>349</v>
      </c>
    </row>
    <row r="21" spans="1:5" x14ac:dyDescent="0.3">
      <c r="A21">
        <v>18</v>
      </c>
      <c r="B21" t="s">
        <v>233</v>
      </c>
      <c r="C21" t="s">
        <v>83</v>
      </c>
      <c r="D21" t="s">
        <v>121</v>
      </c>
      <c r="E21">
        <v>479</v>
      </c>
    </row>
    <row r="22" spans="1:5" x14ac:dyDescent="0.3">
      <c r="A22">
        <v>19</v>
      </c>
      <c r="B22" t="s">
        <v>106</v>
      </c>
      <c r="C22" t="s">
        <v>83</v>
      </c>
      <c r="E22">
        <v>253</v>
      </c>
    </row>
    <row r="23" spans="1:5" x14ac:dyDescent="0.3">
      <c r="A23">
        <v>20</v>
      </c>
      <c r="B23" t="s">
        <v>234</v>
      </c>
      <c r="C23" t="s">
        <v>83</v>
      </c>
      <c r="E23">
        <v>413</v>
      </c>
    </row>
    <row r="24" spans="1:5" x14ac:dyDescent="0.3">
      <c r="A24" t="s">
        <v>31</v>
      </c>
    </row>
  </sheetData>
  <mergeCells count="2">
    <mergeCell ref="A1:K1"/>
    <mergeCell ref="A2: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68EA-CCC2-4F17-B81C-957DF1387762}">
  <dimension ref="A1:H22"/>
  <sheetViews>
    <sheetView showGridLines="0" workbookViewId="0">
      <selection activeCell="G4" sqref="G4:H5"/>
    </sheetView>
  </sheetViews>
  <sheetFormatPr defaultRowHeight="14.4" x14ac:dyDescent="0.3"/>
  <cols>
    <col min="7" max="7" width="9.77734375" bestFit="1" customWidth="1"/>
    <col min="8" max="8" width="10" bestFit="1" customWidth="1"/>
  </cols>
  <sheetData>
    <row r="1" spans="1:8" ht="24.6" x14ac:dyDescent="0.4">
      <c r="A1" s="30" t="s">
        <v>266</v>
      </c>
      <c r="B1" s="30"/>
      <c r="C1" s="30"/>
      <c r="D1" s="30"/>
      <c r="E1" s="30"/>
    </row>
    <row r="2" spans="1:8" x14ac:dyDescent="0.3">
      <c r="A2" s="9" t="s">
        <v>236</v>
      </c>
      <c r="B2" s="9" t="s">
        <v>217</v>
      </c>
      <c r="C2" s="9" t="s">
        <v>16</v>
      </c>
      <c r="D2" s="9" t="s">
        <v>117</v>
      </c>
      <c r="E2" s="9" t="s">
        <v>13</v>
      </c>
    </row>
    <row r="3" spans="1:8" x14ac:dyDescent="0.3">
      <c r="A3">
        <v>1</v>
      </c>
      <c r="B3" t="s">
        <v>218</v>
      </c>
      <c r="C3" t="s">
        <v>20</v>
      </c>
      <c r="D3" t="s">
        <v>90</v>
      </c>
      <c r="E3">
        <v>318</v>
      </c>
    </row>
    <row r="4" spans="1:8" x14ac:dyDescent="0.3">
      <c r="A4">
        <v>2</v>
      </c>
      <c r="B4" t="s">
        <v>219</v>
      </c>
      <c r="C4" t="s">
        <v>20</v>
      </c>
      <c r="D4" t="s">
        <v>90</v>
      </c>
      <c r="E4">
        <v>405</v>
      </c>
      <c r="G4" s="16" t="s">
        <v>267</v>
      </c>
      <c r="H4" s="16">
        <v>1</v>
      </c>
    </row>
    <row r="5" spans="1:8" x14ac:dyDescent="0.3">
      <c r="A5">
        <v>3</v>
      </c>
      <c r="B5" t="s">
        <v>220</v>
      </c>
      <c r="C5" t="s">
        <v>20</v>
      </c>
      <c r="D5" t="s">
        <v>90</v>
      </c>
      <c r="E5">
        <v>525</v>
      </c>
      <c r="G5" s="16" t="s">
        <v>217</v>
      </c>
      <c r="H5" s="16" t="str">
        <f>VLOOKUP(H4,A3:E22,2,1)</f>
        <v>Bulbasaur</v>
      </c>
    </row>
    <row r="6" spans="1:8" x14ac:dyDescent="0.3">
      <c r="A6">
        <v>4</v>
      </c>
      <c r="B6" t="s">
        <v>221</v>
      </c>
      <c r="C6" t="s">
        <v>24</v>
      </c>
      <c r="E6">
        <v>309</v>
      </c>
    </row>
    <row r="7" spans="1:8" x14ac:dyDescent="0.3">
      <c r="A7">
        <v>5</v>
      </c>
      <c r="B7" t="s">
        <v>112</v>
      </c>
      <c r="C7" t="s">
        <v>24</v>
      </c>
      <c r="E7">
        <v>405</v>
      </c>
    </row>
    <row r="8" spans="1:8" x14ac:dyDescent="0.3">
      <c r="A8">
        <v>6</v>
      </c>
      <c r="B8" t="s">
        <v>223</v>
      </c>
      <c r="C8" t="s">
        <v>24</v>
      </c>
      <c r="D8" t="s">
        <v>121</v>
      </c>
      <c r="E8">
        <v>534</v>
      </c>
    </row>
    <row r="9" spans="1:8" x14ac:dyDescent="0.3">
      <c r="A9">
        <v>7</v>
      </c>
      <c r="B9" t="s">
        <v>224</v>
      </c>
      <c r="C9" t="s">
        <v>28</v>
      </c>
      <c r="E9">
        <v>314</v>
      </c>
    </row>
    <row r="10" spans="1:8" x14ac:dyDescent="0.3">
      <c r="A10">
        <v>8</v>
      </c>
      <c r="B10" t="s">
        <v>225</v>
      </c>
      <c r="C10" t="s">
        <v>28</v>
      </c>
      <c r="E10">
        <v>405</v>
      </c>
    </row>
    <row r="11" spans="1:8" x14ac:dyDescent="0.3">
      <c r="A11">
        <v>9</v>
      </c>
      <c r="B11" t="s">
        <v>226</v>
      </c>
      <c r="C11" t="s">
        <v>28</v>
      </c>
      <c r="E11">
        <v>530</v>
      </c>
    </row>
    <row r="12" spans="1:8" x14ac:dyDescent="0.3">
      <c r="A12">
        <v>10</v>
      </c>
      <c r="B12" t="s">
        <v>227</v>
      </c>
      <c r="C12" t="s">
        <v>86</v>
      </c>
      <c r="E12">
        <v>195</v>
      </c>
    </row>
    <row r="13" spans="1:8" x14ac:dyDescent="0.3">
      <c r="A13">
        <v>11</v>
      </c>
      <c r="B13" t="s">
        <v>228</v>
      </c>
      <c r="C13" t="s">
        <v>86</v>
      </c>
      <c r="E13">
        <v>205</v>
      </c>
    </row>
    <row r="14" spans="1:8" x14ac:dyDescent="0.3">
      <c r="A14">
        <v>12</v>
      </c>
      <c r="B14" t="s">
        <v>229</v>
      </c>
      <c r="C14" t="s">
        <v>86</v>
      </c>
      <c r="D14" t="s">
        <v>121</v>
      </c>
      <c r="E14">
        <v>395</v>
      </c>
    </row>
    <row r="15" spans="1:8" x14ac:dyDescent="0.3">
      <c r="A15">
        <v>13</v>
      </c>
      <c r="B15" t="s">
        <v>230</v>
      </c>
      <c r="C15" t="s">
        <v>86</v>
      </c>
      <c r="D15" t="s">
        <v>90</v>
      </c>
      <c r="E15">
        <v>195</v>
      </c>
    </row>
    <row r="16" spans="1:8" x14ac:dyDescent="0.3">
      <c r="A16">
        <v>14</v>
      </c>
      <c r="B16" t="s">
        <v>231</v>
      </c>
      <c r="C16" t="s">
        <v>86</v>
      </c>
      <c r="D16" t="s">
        <v>90</v>
      </c>
      <c r="E16">
        <v>205</v>
      </c>
    </row>
    <row r="17" spans="1:5" x14ac:dyDescent="0.3">
      <c r="A17">
        <v>15</v>
      </c>
      <c r="B17" t="s">
        <v>107</v>
      </c>
      <c r="C17" t="s">
        <v>86</v>
      </c>
      <c r="D17" t="s">
        <v>90</v>
      </c>
      <c r="E17">
        <v>395</v>
      </c>
    </row>
    <row r="18" spans="1:5" x14ac:dyDescent="0.3">
      <c r="A18">
        <v>16</v>
      </c>
      <c r="B18" t="s">
        <v>232</v>
      </c>
      <c r="C18" t="s">
        <v>83</v>
      </c>
      <c r="D18" t="s">
        <v>121</v>
      </c>
      <c r="E18">
        <v>251</v>
      </c>
    </row>
    <row r="19" spans="1:5" x14ac:dyDescent="0.3">
      <c r="A19">
        <v>17</v>
      </c>
      <c r="B19" t="s">
        <v>105</v>
      </c>
      <c r="C19" t="s">
        <v>83</v>
      </c>
      <c r="D19" t="s">
        <v>121</v>
      </c>
      <c r="E19">
        <v>349</v>
      </c>
    </row>
    <row r="20" spans="1:5" x14ac:dyDescent="0.3">
      <c r="A20">
        <v>18</v>
      </c>
      <c r="B20" t="s">
        <v>233</v>
      </c>
      <c r="C20" t="s">
        <v>83</v>
      </c>
      <c r="D20" t="s">
        <v>121</v>
      </c>
      <c r="E20">
        <v>479</v>
      </c>
    </row>
    <row r="21" spans="1:5" x14ac:dyDescent="0.3">
      <c r="A21">
        <v>19</v>
      </c>
      <c r="B21" t="s">
        <v>106</v>
      </c>
      <c r="C21" t="s">
        <v>83</v>
      </c>
      <c r="E21">
        <v>253</v>
      </c>
    </row>
    <row r="22" spans="1:5" x14ac:dyDescent="0.3">
      <c r="A22">
        <v>20</v>
      </c>
      <c r="B22" t="s">
        <v>234</v>
      </c>
      <c r="C22" t="s">
        <v>83</v>
      </c>
      <c r="E22">
        <v>413</v>
      </c>
    </row>
  </sheetData>
  <mergeCells count="1">
    <mergeCell ref="A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3219-A15D-471E-8CC6-32410CDB5061}">
  <dimension ref="A1:F25"/>
  <sheetViews>
    <sheetView showGridLines="0" topLeftCell="A22" workbookViewId="0">
      <selection activeCell="F11" sqref="F11"/>
    </sheetView>
  </sheetViews>
  <sheetFormatPr defaultRowHeight="14.4" x14ac:dyDescent="0.3"/>
  <cols>
    <col min="1" max="1" width="12.44140625" bestFit="1" customWidth="1"/>
    <col min="4" max="4" width="37.88671875" bestFit="1" customWidth="1"/>
  </cols>
  <sheetData>
    <row r="1" spans="1:6" ht="33.6" customHeight="1" x14ac:dyDescent="0.3">
      <c r="A1" s="31" t="s">
        <v>271</v>
      </c>
      <c r="B1" s="31"/>
      <c r="C1" s="31"/>
      <c r="D1" s="31"/>
    </row>
    <row r="2" spans="1:6" ht="24.6" x14ac:dyDescent="0.4">
      <c r="A2" s="30" t="s">
        <v>273</v>
      </c>
      <c r="B2" s="30"/>
      <c r="C2" s="30"/>
      <c r="D2" s="30"/>
    </row>
    <row r="3" spans="1:6" x14ac:dyDescent="0.3">
      <c r="A3" s="9" t="s">
        <v>15</v>
      </c>
      <c r="B3" s="9" t="s">
        <v>16</v>
      </c>
      <c r="C3" s="9" t="s">
        <v>268</v>
      </c>
      <c r="D3" s="9" t="s">
        <v>269</v>
      </c>
    </row>
    <row r="4" spans="1:6" x14ac:dyDescent="0.3">
      <c r="A4" t="s">
        <v>45</v>
      </c>
      <c r="B4" t="s">
        <v>20</v>
      </c>
      <c r="C4">
        <v>45</v>
      </c>
      <c r="D4" s="16" t="b">
        <f>_xlfn.XOR(B4="Fire",C4&lt;60)</f>
        <v>1</v>
      </c>
    </row>
    <row r="5" spans="1:6" x14ac:dyDescent="0.3">
      <c r="A5" t="s">
        <v>48</v>
      </c>
      <c r="B5" t="s">
        <v>20</v>
      </c>
      <c r="C5">
        <v>60</v>
      </c>
      <c r="D5" s="16" t="b">
        <f t="shared" ref="D5:D12" si="0">_xlfn.XOR(B5="Fire",C5&lt;60)</f>
        <v>0</v>
      </c>
    </row>
    <row r="6" spans="1:6" x14ac:dyDescent="0.3">
      <c r="A6" t="s">
        <v>49</v>
      </c>
      <c r="B6" t="s">
        <v>20</v>
      </c>
      <c r="C6">
        <v>80</v>
      </c>
      <c r="D6" s="16" t="b">
        <f t="shared" si="0"/>
        <v>0</v>
      </c>
    </row>
    <row r="7" spans="1:6" x14ac:dyDescent="0.3">
      <c r="A7" t="s">
        <v>50</v>
      </c>
      <c r="B7" t="s">
        <v>24</v>
      </c>
      <c r="C7">
        <v>39</v>
      </c>
      <c r="D7" s="16" t="b">
        <f t="shared" si="0"/>
        <v>0</v>
      </c>
    </row>
    <row r="8" spans="1:6" x14ac:dyDescent="0.3">
      <c r="A8" t="s">
        <v>51</v>
      </c>
      <c r="B8" t="s">
        <v>24</v>
      </c>
      <c r="C8">
        <v>58</v>
      </c>
      <c r="D8" s="16" t="b">
        <f t="shared" si="0"/>
        <v>0</v>
      </c>
    </row>
    <row r="9" spans="1:6" x14ac:dyDescent="0.3">
      <c r="A9" t="s">
        <v>52</v>
      </c>
      <c r="B9" t="s">
        <v>24</v>
      </c>
      <c r="C9">
        <v>78</v>
      </c>
      <c r="D9" s="16" t="b">
        <f t="shared" si="0"/>
        <v>1</v>
      </c>
    </row>
    <row r="10" spans="1:6" x14ac:dyDescent="0.3">
      <c r="A10" t="s">
        <v>53</v>
      </c>
      <c r="B10" t="s">
        <v>28</v>
      </c>
      <c r="C10">
        <v>44</v>
      </c>
      <c r="D10" s="16" t="b">
        <f t="shared" si="0"/>
        <v>1</v>
      </c>
    </row>
    <row r="11" spans="1:6" x14ac:dyDescent="0.3">
      <c r="A11" t="s">
        <v>54</v>
      </c>
      <c r="B11" t="s">
        <v>28</v>
      </c>
      <c r="C11">
        <v>59</v>
      </c>
      <c r="D11" s="16" t="b">
        <f t="shared" si="0"/>
        <v>1</v>
      </c>
    </row>
    <row r="12" spans="1:6" x14ac:dyDescent="0.3">
      <c r="A12" t="s">
        <v>55</v>
      </c>
      <c r="B12" t="s">
        <v>28</v>
      </c>
      <c r="C12">
        <v>79</v>
      </c>
      <c r="D12" s="16" t="b">
        <f t="shared" si="0"/>
        <v>0</v>
      </c>
    </row>
    <row r="13" spans="1:6" x14ac:dyDescent="0.3">
      <c r="A13" t="s">
        <v>31</v>
      </c>
    </row>
    <row r="14" spans="1:6" ht="50.4" customHeight="1" x14ac:dyDescent="0.3">
      <c r="A14" s="31" t="s">
        <v>270</v>
      </c>
      <c r="B14" s="31"/>
      <c r="C14" s="31"/>
      <c r="D14" s="31"/>
      <c r="E14" s="31"/>
      <c r="F14" s="31"/>
    </row>
    <row r="15" spans="1:6" ht="24.6" x14ac:dyDescent="0.4">
      <c r="A15" s="30" t="s">
        <v>272</v>
      </c>
      <c r="B15" s="30"/>
      <c r="C15" s="30"/>
      <c r="D15" s="30"/>
    </row>
    <row r="16" spans="1:6" x14ac:dyDescent="0.3">
      <c r="A16" s="9" t="s">
        <v>15</v>
      </c>
      <c r="B16" s="9" t="s">
        <v>16</v>
      </c>
      <c r="C16" s="9" t="s">
        <v>268</v>
      </c>
      <c r="D16" s="9" t="s">
        <v>269</v>
      </c>
    </row>
    <row r="17" spans="1:4" x14ac:dyDescent="0.3">
      <c r="A17" t="s">
        <v>45</v>
      </c>
      <c r="B17" t="s">
        <v>20</v>
      </c>
      <c r="C17">
        <v>45</v>
      </c>
      <c r="D17" s="16" t="str">
        <f>IF(_xlfn.XOR(B17="Fire",C17&lt;60), "Yes", "No")</f>
        <v>Yes</v>
      </c>
    </row>
    <row r="18" spans="1:4" x14ac:dyDescent="0.3">
      <c r="A18" t="s">
        <v>48</v>
      </c>
      <c r="B18" t="s">
        <v>20</v>
      </c>
      <c r="C18">
        <v>60</v>
      </c>
      <c r="D18" s="16" t="str">
        <f t="shared" ref="D18:D25" si="1">IF(_xlfn.XOR(B18="Fire",C18&lt;60), "Yes", "No")</f>
        <v>No</v>
      </c>
    </row>
    <row r="19" spans="1:4" x14ac:dyDescent="0.3">
      <c r="A19" t="s">
        <v>49</v>
      </c>
      <c r="B19" t="s">
        <v>20</v>
      </c>
      <c r="C19">
        <v>80</v>
      </c>
      <c r="D19" s="16" t="str">
        <f t="shared" si="1"/>
        <v>No</v>
      </c>
    </row>
    <row r="20" spans="1:4" x14ac:dyDescent="0.3">
      <c r="A20" t="s">
        <v>50</v>
      </c>
      <c r="B20" t="s">
        <v>24</v>
      </c>
      <c r="C20">
        <v>39</v>
      </c>
      <c r="D20" s="16" t="str">
        <f t="shared" si="1"/>
        <v>No</v>
      </c>
    </row>
    <row r="21" spans="1:4" x14ac:dyDescent="0.3">
      <c r="A21" t="s">
        <v>51</v>
      </c>
      <c r="B21" t="s">
        <v>24</v>
      </c>
      <c r="C21">
        <v>58</v>
      </c>
      <c r="D21" s="16" t="str">
        <f t="shared" si="1"/>
        <v>No</v>
      </c>
    </row>
    <row r="22" spans="1:4" x14ac:dyDescent="0.3">
      <c r="A22" t="s">
        <v>52</v>
      </c>
      <c r="B22" t="s">
        <v>24</v>
      </c>
      <c r="C22">
        <v>78</v>
      </c>
      <c r="D22" s="16" t="str">
        <f t="shared" si="1"/>
        <v>Yes</v>
      </c>
    </row>
    <row r="23" spans="1:4" x14ac:dyDescent="0.3">
      <c r="A23" t="s">
        <v>53</v>
      </c>
      <c r="B23" t="s">
        <v>28</v>
      </c>
      <c r="C23">
        <v>44</v>
      </c>
      <c r="D23" s="16" t="str">
        <f t="shared" si="1"/>
        <v>Yes</v>
      </c>
    </row>
    <row r="24" spans="1:4" x14ac:dyDescent="0.3">
      <c r="A24" t="s">
        <v>54</v>
      </c>
      <c r="B24" t="s">
        <v>28</v>
      </c>
      <c r="C24">
        <v>59</v>
      </c>
      <c r="D24" s="16" t="str">
        <f t="shared" si="1"/>
        <v>Yes</v>
      </c>
    </row>
    <row r="25" spans="1:4" x14ac:dyDescent="0.3">
      <c r="A25" t="s">
        <v>55</v>
      </c>
      <c r="B25" t="s">
        <v>28</v>
      </c>
      <c r="C25">
        <v>79</v>
      </c>
      <c r="D25" s="16" t="str">
        <f t="shared" si="1"/>
        <v>No</v>
      </c>
    </row>
  </sheetData>
  <mergeCells count="4">
    <mergeCell ref="A2:D2"/>
    <mergeCell ref="A1:D1"/>
    <mergeCell ref="A14:F14"/>
    <mergeCell ref="A15:D15"/>
  </mergeCells>
  <pageMargins left="0.70866141732283472" right="0.70866141732283472" top="0.74803149606299213" bottom="0.74803149606299213"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7114B-BC8E-417C-BE30-723005F802F5}">
  <dimension ref="A1:F14"/>
  <sheetViews>
    <sheetView tabSelected="1" workbookViewId="0">
      <selection activeCell="F14" sqref="F14"/>
    </sheetView>
  </sheetViews>
  <sheetFormatPr defaultRowHeight="14.4" x14ac:dyDescent="0.3"/>
  <cols>
    <col min="5" max="5" width="16.6640625" bestFit="1" customWidth="1"/>
    <col min="6" max="6" width="12.109375" bestFit="1" customWidth="1"/>
  </cols>
  <sheetData>
    <row r="1" spans="1:6" x14ac:dyDescent="0.3">
      <c r="A1" t="s">
        <v>282</v>
      </c>
    </row>
    <row r="3" spans="1:6" x14ac:dyDescent="0.3">
      <c r="B3" s="43" t="s">
        <v>274</v>
      </c>
      <c r="C3" s="43" t="s">
        <v>275</v>
      </c>
      <c r="E3" s="44" t="s">
        <v>276</v>
      </c>
      <c r="F3">
        <v>86400</v>
      </c>
    </row>
    <row r="4" spans="1:6" x14ac:dyDescent="0.3">
      <c r="A4" s="42" t="s">
        <v>277</v>
      </c>
      <c r="B4" s="41">
        <v>0.58333333333333337</v>
      </c>
      <c r="C4" s="45">
        <f>B4*F3</f>
        <v>50400</v>
      </c>
      <c r="E4" s="44" t="s">
        <v>278</v>
      </c>
      <c r="F4">
        <v>60</v>
      </c>
    </row>
    <row r="5" spans="1:6" x14ac:dyDescent="0.3">
      <c r="A5" s="42" t="s">
        <v>279</v>
      </c>
      <c r="B5" s="41">
        <v>0.66666666666666663</v>
      </c>
      <c r="C5" s="45">
        <f>B5*F3</f>
        <v>57600</v>
      </c>
      <c r="E5" s="44" t="s">
        <v>280</v>
      </c>
      <c r="F5">
        <v>60</v>
      </c>
    </row>
    <row r="10" spans="1:6" x14ac:dyDescent="0.3">
      <c r="F10" s="44" t="s">
        <v>281</v>
      </c>
    </row>
    <row r="11" spans="1:6" x14ac:dyDescent="0.3">
      <c r="E11" t="s">
        <v>275</v>
      </c>
      <c r="F11" s="45">
        <f>C5-C4</f>
        <v>7200</v>
      </c>
    </row>
    <row r="12" spans="1:6" x14ac:dyDescent="0.3">
      <c r="E12" t="s">
        <v>278</v>
      </c>
      <c r="F12">
        <f>F11/F4</f>
        <v>120</v>
      </c>
    </row>
    <row r="13" spans="1:6" x14ac:dyDescent="0.3">
      <c r="E13" t="s">
        <v>280</v>
      </c>
      <c r="F13">
        <f>F12/F5</f>
        <v>2</v>
      </c>
    </row>
    <row r="14" spans="1:6" x14ac:dyDescent="0.3">
      <c r="A14" t="s">
        <v>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48A2-0AC1-4890-84AB-F1E8C7DBC5E2}">
  <dimension ref="A1:H23"/>
  <sheetViews>
    <sheetView workbookViewId="0">
      <selection activeCell="K8" sqref="K8"/>
    </sheetView>
  </sheetViews>
  <sheetFormatPr defaultRowHeight="14.4" x14ac:dyDescent="0.3"/>
  <cols>
    <col min="1" max="1" width="26.77734375" customWidth="1"/>
    <col min="2" max="2" width="10.109375" bestFit="1" customWidth="1"/>
    <col min="3" max="3" width="4" bestFit="1" customWidth="1"/>
    <col min="6" max="6" width="11.77734375" bestFit="1" customWidth="1"/>
  </cols>
  <sheetData>
    <row r="1" spans="1:8" ht="15.6" x14ac:dyDescent="0.3">
      <c r="A1" s="29" t="s">
        <v>247</v>
      </c>
    </row>
    <row r="2" spans="1:8" ht="24.6" x14ac:dyDescent="0.4">
      <c r="A2" s="30" t="s">
        <v>265</v>
      </c>
      <c r="B2" s="30"/>
      <c r="C2" s="30"/>
    </row>
    <row r="3" spans="1:8" x14ac:dyDescent="0.3">
      <c r="A3" t="s">
        <v>69</v>
      </c>
      <c r="B3" t="s">
        <v>248</v>
      </c>
      <c r="C3">
        <v>305</v>
      </c>
      <c r="F3" s="16" t="str" cm="1">
        <f t="array" ref="F3:H22">TRIM(A3:C22)</f>
        <v>Mankey</v>
      </c>
      <c r="G3" s="16" t="str">
        <v>Fighting</v>
      </c>
      <c r="H3" s="16" t="str">
        <v>305</v>
      </c>
    </row>
    <row r="4" spans="1:8" x14ac:dyDescent="0.3">
      <c r="A4" t="s">
        <v>249</v>
      </c>
      <c r="B4" t="s">
        <v>28</v>
      </c>
      <c r="C4">
        <v>510</v>
      </c>
      <c r="F4" s="16" t="str">
        <v>Poliwrath</v>
      </c>
      <c r="G4" s="16" t="str">
        <v>Water</v>
      </c>
      <c r="H4" s="16" t="str">
        <v>510</v>
      </c>
    </row>
    <row r="5" spans="1:8" x14ac:dyDescent="0.3">
      <c r="A5" t="s">
        <v>72</v>
      </c>
      <c r="B5" t="s">
        <v>250</v>
      </c>
      <c r="C5">
        <v>490</v>
      </c>
      <c r="F5" s="16" t="str">
        <v>Victreebel</v>
      </c>
      <c r="G5" s="16" t="str">
        <v>Grass</v>
      </c>
      <c r="H5" s="16" t="str">
        <v>490</v>
      </c>
    </row>
    <row r="6" spans="1:8" x14ac:dyDescent="0.3">
      <c r="A6" t="s">
        <v>251</v>
      </c>
      <c r="B6" t="s">
        <v>252</v>
      </c>
      <c r="C6">
        <v>335</v>
      </c>
      <c r="F6" s="16" t="str">
        <v>Tentacool</v>
      </c>
      <c r="G6" s="16" t="str">
        <v>Water</v>
      </c>
      <c r="H6" s="16" t="str">
        <v>335</v>
      </c>
    </row>
    <row r="7" spans="1:8" x14ac:dyDescent="0.3">
      <c r="A7" t="s">
        <v>74</v>
      </c>
      <c r="B7" t="s">
        <v>253</v>
      </c>
      <c r="C7">
        <v>465</v>
      </c>
      <c r="F7" s="16" t="str">
        <v>Magneton</v>
      </c>
      <c r="G7" s="16" t="str">
        <v>Electric</v>
      </c>
      <c r="H7" s="16" t="str">
        <v>465</v>
      </c>
    </row>
    <row r="8" spans="1:8" x14ac:dyDescent="0.3">
      <c r="A8" t="s">
        <v>76</v>
      </c>
      <c r="B8" t="s">
        <v>28</v>
      </c>
      <c r="C8">
        <v>475</v>
      </c>
      <c r="F8" s="16" t="str">
        <v>Dewgong</v>
      </c>
      <c r="G8" s="16" t="str">
        <v>Water</v>
      </c>
      <c r="H8" s="16" t="str">
        <v>475</v>
      </c>
    </row>
    <row r="9" spans="1:8" x14ac:dyDescent="0.3">
      <c r="A9" t="s">
        <v>254</v>
      </c>
      <c r="B9" t="s">
        <v>255</v>
      </c>
      <c r="C9">
        <v>525</v>
      </c>
      <c r="F9" s="16" t="str">
        <v>Cloyster</v>
      </c>
      <c r="G9" s="16" t="str">
        <v>Water</v>
      </c>
      <c r="H9" s="16" t="str">
        <v>525</v>
      </c>
    </row>
    <row r="10" spans="1:8" x14ac:dyDescent="0.3">
      <c r="A10" t="s">
        <v>256</v>
      </c>
      <c r="B10" t="s">
        <v>79</v>
      </c>
      <c r="C10">
        <v>385</v>
      </c>
      <c r="F10" s="16" t="str">
        <v>Onix</v>
      </c>
      <c r="G10" s="16" t="str">
        <v>Rock</v>
      </c>
      <c r="H10" s="16" t="str">
        <v>385</v>
      </c>
    </row>
    <row r="11" spans="1:8" x14ac:dyDescent="0.3">
      <c r="A11" t="s">
        <v>257</v>
      </c>
      <c r="B11" t="s">
        <v>81</v>
      </c>
      <c r="C11">
        <v>420</v>
      </c>
      <c r="F11" s="16" t="str">
        <v>Dragonair</v>
      </c>
      <c r="G11" s="16" t="str">
        <v>Dragon</v>
      </c>
      <c r="H11" s="16" t="str">
        <v>420</v>
      </c>
    </row>
    <row r="12" spans="1:8" x14ac:dyDescent="0.3">
      <c r="A12" t="s">
        <v>258</v>
      </c>
      <c r="B12" t="s">
        <v>259</v>
      </c>
      <c r="C12">
        <v>349</v>
      </c>
      <c r="F12" s="16" t="str">
        <v>Pidgeotto</v>
      </c>
      <c r="G12" s="16" t="str">
        <v>Normal</v>
      </c>
      <c r="H12" s="16" t="str">
        <v>349</v>
      </c>
    </row>
    <row r="13" spans="1:8" x14ac:dyDescent="0.3">
      <c r="A13" t="s">
        <v>84</v>
      </c>
      <c r="B13" t="s">
        <v>260</v>
      </c>
      <c r="C13">
        <v>253</v>
      </c>
      <c r="F13" s="16" t="str">
        <v>Rattata</v>
      </c>
      <c r="G13" s="16" t="str">
        <v>Normal</v>
      </c>
      <c r="H13" s="16" t="str">
        <v>253</v>
      </c>
    </row>
    <row r="14" spans="1:8" x14ac:dyDescent="0.3">
      <c r="A14" t="s">
        <v>85</v>
      </c>
      <c r="B14" t="s">
        <v>86</v>
      </c>
      <c r="C14">
        <v>395</v>
      </c>
      <c r="F14" s="16" t="str">
        <v>Beedrill</v>
      </c>
      <c r="G14" s="16" t="str">
        <v>Bug</v>
      </c>
      <c r="H14" s="16" t="str">
        <v>395</v>
      </c>
    </row>
    <row r="15" spans="1:8" x14ac:dyDescent="0.3">
      <c r="A15" t="s">
        <v>87</v>
      </c>
      <c r="B15" t="s">
        <v>261</v>
      </c>
      <c r="C15">
        <v>310</v>
      </c>
      <c r="F15" s="16" t="str">
        <v>Doduo</v>
      </c>
      <c r="G15" s="16" t="str">
        <v>Normal</v>
      </c>
      <c r="H15" s="16" t="str">
        <v>310</v>
      </c>
    </row>
    <row r="16" spans="1:8" x14ac:dyDescent="0.3">
      <c r="A16" t="s">
        <v>88</v>
      </c>
      <c r="B16" t="s">
        <v>28</v>
      </c>
      <c r="C16">
        <v>475</v>
      </c>
      <c r="F16" s="16" t="str">
        <v>Kingler</v>
      </c>
      <c r="G16" s="16" t="str">
        <v>Water</v>
      </c>
      <c r="H16" s="16" t="str">
        <v>475</v>
      </c>
    </row>
    <row r="17" spans="1:8" x14ac:dyDescent="0.3">
      <c r="A17" t="s">
        <v>89</v>
      </c>
      <c r="B17" t="s">
        <v>262</v>
      </c>
      <c r="C17">
        <v>505</v>
      </c>
      <c r="F17" s="16" t="str">
        <v>Nidoqueen</v>
      </c>
      <c r="G17" s="16" t="str">
        <v>Poison</v>
      </c>
      <c r="H17" s="16" t="str">
        <v>505</v>
      </c>
    </row>
    <row r="18" spans="1:8" x14ac:dyDescent="0.3">
      <c r="A18" t="s">
        <v>91</v>
      </c>
      <c r="B18" t="s">
        <v>70</v>
      </c>
      <c r="C18">
        <v>455</v>
      </c>
      <c r="F18" s="16" t="str">
        <v>Hitmonchan</v>
      </c>
      <c r="G18" s="16" t="str">
        <v>Fighting</v>
      </c>
      <c r="H18" s="16" t="str">
        <v>455</v>
      </c>
    </row>
    <row r="19" spans="1:8" x14ac:dyDescent="0.3">
      <c r="A19" t="s">
        <v>25</v>
      </c>
      <c r="B19" t="s">
        <v>24</v>
      </c>
      <c r="C19">
        <v>405</v>
      </c>
      <c r="F19" s="16" t="str">
        <v>Charmeleon</v>
      </c>
      <c r="G19" s="16" t="str">
        <v>Fire</v>
      </c>
      <c r="H19" s="16" t="str">
        <v>405</v>
      </c>
    </row>
    <row r="20" spans="1:8" x14ac:dyDescent="0.3">
      <c r="A20" t="s">
        <v>92</v>
      </c>
      <c r="B20" t="s">
        <v>90</v>
      </c>
      <c r="C20">
        <v>438</v>
      </c>
      <c r="F20" s="16" t="str">
        <v>Arbok</v>
      </c>
      <c r="G20" s="16" t="str">
        <v>Poison</v>
      </c>
      <c r="H20" s="16" t="str">
        <v>438</v>
      </c>
    </row>
    <row r="21" spans="1:8" x14ac:dyDescent="0.3">
      <c r="A21" t="s">
        <v>93</v>
      </c>
      <c r="B21" t="s">
        <v>263</v>
      </c>
      <c r="C21">
        <v>310</v>
      </c>
      <c r="F21" s="16" t="str">
        <v>Gastly</v>
      </c>
      <c r="G21" s="16" t="str">
        <v>Ghost</v>
      </c>
      <c r="H21" s="16" t="str">
        <v>310</v>
      </c>
    </row>
    <row r="22" spans="1:8" x14ac:dyDescent="0.3">
      <c r="A22" t="s">
        <v>264</v>
      </c>
      <c r="B22" t="s">
        <v>28</v>
      </c>
      <c r="C22">
        <v>200</v>
      </c>
      <c r="F22" s="16" t="str">
        <v>Magikarp</v>
      </c>
      <c r="G22" s="16" t="str">
        <v>Water</v>
      </c>
      <c r="H22" s="16" t="str">
        <v>200</v>
      </c>
    </row>
    <row r="23" spans="1:8" x14ac:dyDescent="0.3">
      <c r="A23" t="s">
        <v>31</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Average</vt:lpstr>
      <vt:lpstr>Concate</vt:lpstr>
      <vt:lpstr>Count</vt:lpstr>
      <vt:lpstr>Count IFS</vt:lpstr>
      <vt:lpstr>IF</vt:lpstr>
      <vt:lpstr>IFS</vt:lpstr>
      <vt:lpstr>Sum</vt:lpstr>
      <vt:lpstr>SumIF</vt:lpstr>
      <vt:lpstr>SumIFS</vt:lpstr>
      <vt:lpstr>Left</vt:lpstr>
      <vt:lpstr>Right</vt:lpstr>
      <vt:lpstr>Lower</vt:lpstr>
      <vt:lpstr>Max</vt:lpstr>
      <vt:lpstr>Mode</vt:lpstr>
      <vt:lpstr>Median</vt:lpstr>
      <vt:lpstr>NPV</vt:lpstr>
      <vt:lpstr>Or</vt:lpstr>
      <vt:lpstr>Std.</vt:lpstr>
      <vt:lpstr>VLOOKUP</vt:lpstr>
      <vt:lpstr>XOR</vt:lpstr>
      <vt:lpstr>Time Diff</vt:lpstr>
      <vt:lpstr>TRIM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Mustufakhan Malik</dc:creator>
  <cp:lastModifiedBy>Mustufakhan Malik</cp:lastModifiedBy>
  <cp:lastPrinted>2024-08-12T18:17:10Z</cp:lastPrinted>
  <dcterms:created xsi:type="dcterms:W3CDTF">2024-08-11T05:58:09Z</dcterms:created>
  <dcterms:modified xsi:type="dcterms:W3CDTF">2024-08-13T14:50:13Z</dcterms:modified>
</cp:coreProperties>
</file>