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_dod\source\repos\Mutabona\4Semestr\Statistics\lr5\"/>
    </mc:Choice>
  </mc:AlternateContent>
  <xr:revisionPtr revIDLastSave="0" documentId="13_ncr:1_{DC342D24-02E6-4856-992A-DC6A38E56BC9}" xr6:coauthVersionLast="47" xr6:coauthVersionMax="47" xr10:uidLastSave="{00000000-0000-0000-0000-000000000000}"/>
  <bookViews>
    <workbookView xWindow="19110" yWindow="0" windowWidth="19380" windowHeight="216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U3" i="1"/>
  <c r="U4" i="1" s="1"/>
  <c r="S3" i="1"/>
  <c r="U2" i="1"/>
  <c r="S2" i="1"/>
  <c r="M4" i="1"/>
  <c r="P2" i="1" s="1"/>
  <c r="M11" i="1"/>
  <c r="H5" i="1"/>
  <c r="I2" i="1"/>
  <c r="L9" i="1" s="1"/>
  <c r="H2" i="1"/>
  <c r="C10" i="1"/>
  <c r="C11" i="1"/>
  <c r="C12" i="1"/>
  <c r="C13" i="1"/>
  <c r="C9" i="1"/>
  <c r="B10" i="1"/>
  <c r="B11" i="1"/>
  <c r="B12" i="1"/>
  <c r="B13" i="1"/>
  <c r="B9" i="1"/>
  <c r="L12" i="1" l="1"/>
  <c r="L10" i="1"/>
  <c r="L8" i="1"/>
  <c r="L11" i="1"/>
  <c r="L5" i="1"/>
  <c r="L6" i="1"/>
  <c r="M2" i="1" s="1"/>
  <c r="J3" i="1"/>
  <c r="J4" i="1"/>
  <c r="L3" i="1"/>
  <c r="L4" i="1"/>
  <c r="J5" i="1"/>
  <c r="J2" i="1"/>
  <c r="K2" i="1" s="1"/>
  <c r="J6" i="1"/>
  <c r="L2" i="1"/>
  <c r="M9" i="1" l="1"/>
  <c r="N2" i="1"/>
  <c r="O2" i="1" s="1"/>
  <c r="H9" i="1"/>
</calcChain>
</file>

<file path=xl/sharedStrings.xml><?xml version="1.0" encoding="utf-8"?>
<sst xmlns="http://schemas.openxmlformats.org/spreadsheetml/2006/main" count="28" uniqueCount="28">
  <si>
    <t>Интервалы по x</t>
  </si>
  <si>
    <r>
      <t>х</t>
    </r>
    <r>
      <rPr>
        <sz val="11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scheme val="minor"/>
      </rPr>
      <t>j млн. руб.</t>
    </r>
  </si>
  <si>
    <t>ШП,%</t>
  </si>
  <si>
    <t>fj</t>
  </si>
  <si>
    <r>
      <t>y</t>
    </r>
    <r>
      <rPr>
        <sz val="11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scheme val="minor"/>
      </rPr>
      <t>j, тыс. руб.</t>
    </r>
  </si>
  <si>
    <t>2...7,6</t>
  </si>
  <si>
    <t>7,6…13,2</t>
  </si>
  <si>
    <t>13,2…18,8</t>
  </si>
  <si>
    <t>18,8…24,4</t>
  </si>
  <si>
    <t>24,4…30</t>
  </si>
  <si>
    <t>sxy</t>
  </si>
  <si>
    <t>x</t>
  </si>
  <si>
    <t>y</t>
  </si>
  <si>
    <t>Dx</t>
  </si>
  <si>
    <t>a0</t>
  </si>
  <si>
    <t>a1</t>
  </si>
  <si>
    <t>Dy</t>
  </si>
  <si>
    <t>rxy</t>
  </si>
  <si>
    <t>средняя эластичность модели</t>
  </si>
  <si>
    <t>ШП</t>
  </si>
  <si>
    <t>tp</t>
  </si>
  <si>
    <t>&lt;=X&lt;=</t>
  </si>
  <si>
    <t>n</t>
  </si>
  <si>
    <t>N</t>
  </si>
  <si>
    <t>&lt;=Y&lt;=</t>
  </si>
  <si>
    <t>&lt;=ШП&lt;=</t>
  </si>
  <si>
    <t>σx</t>
  </si>
  <si>
    <t>σy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</si>
</sst>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Лист1!$B$2:$B$6</c:f>
              <c:numCache>
                <c:formatCode>General</c:formatCode>
                <c:ptCount val="5"/>
                <c:pt idx="0">
                  <c:v>4.5714285714285712</c:v>
                </c:pt>
                <c:pt idx="1">
                  <c:v>11</c:v>
                </c:pt>
                <c:pt idx="2">
                  <c:v>16.142857142857142</c:v>
                </c:pt>
                <c:pt idx="3">
                  <c:v>21.6</c:v>
                </c:pt>
                <c:pt idx="4">
                  <c:v>28.75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394.28571428571428</c:v>
                </c:pt>
                <c:pt idx="1">
                  <c:v>298.57142857142856</c:v>
                </c:pt>
                <c:pt idx="2">
                  <c:v>494.28571428571428</c:v>
                </c:pt>
                <c:pt idx="3">
                  <c:v>680</c:v>
                </c:pt>
                <c:pt idx="4">
                  <c:v>447.5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A-4452-AD46-C5B5D91C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7295"/>
        <c:axId val="627613935"/>
      </c:scatterChart>
      <c:valAx>
        <c:axId val="62761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</a:t>
                </a:r>
                <a:r>
                  <a:rPr lang="ru-RU"/>
                  <a:t>млн.</a:t>
                </a:r>
                <a:r>
                  <a:rPr lang="ru-RU" baseline="0"/>
                  <a:t> руб.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613935"/>
        <c:crosses val="autoZero"/>
        <c:crossBetween val="midCat"/>
      </c:valAx>
      <c:valAx>
        <c:axId val="6276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</a:t>
                </a:r>
                <a:r>
                  <a:rPr lang="en-US" baseline="0"/>
                  <a:t> </a:t>
                </a:r>
                <a:r>
                  <a:rPr lang="ru-RU" baseline="0"/>
                  <a:t>тыс.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61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Лист1!$B$2:$B$6</c:f>
              <c:numCache>
                <c:formatCode>General</c:formatCode>
                <c:ptCount val="5"/>
                <c:pt idx="0">
                  <c:v>4.5714285714285712</c:v>
                </c:pt>
                <c:pt idx="1">
                  <c:v>11</c:v>
                </c:pt>
                <c:pt idx="2">
                  <c:v>16.142857142857142</c:v>
                </c:pt>
                <c:pt idx="3">
                  <c:v>21.6</c:v>
                </c:pt>
                <c:pt idx="4">
                  <c:v>28.75</c:v>
                </c:pt>
              </c:numCache>
            </c:numRef>
          </c:xVal>
          <c:yVal>
            <c:numRef>
              <c:f>Лист1!$D$2:$D$6</c:f>
              <c:numCache>
                <c:formatCode>General</c:formatCode>
                <c:ptCount val="5"/>
                <c:pt idx="0">
                  <c:v>8.625</c:v>
                </c:pt>
                <c:pt idx="1">
                  <c:v>2.7142857142857144</c:v>
                </c:pt>
                <c:pt idx="2">
                  <c:v>3.0619469026548671</c:v>
                </c:pt>
                <c:pt idx="3">
                  <c:v>3.1481481481481484</c:v>
                </c:pt>
                <c:pt idx="4">
                  <c:v>1.5565217391304347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E-45D7-B3CB-0896B3AC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6335"/>
        <c:axId val="627617295"/>
      </c:scatterChart>
      <c:valAx>
        <c:axId val="6276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</a:t>
                </a:r>
                <a:r>
                  <a:rPr lang="ru-RU"/>
                  <a:t>млн.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617295"/>
        <c:crosses val="autoZero"/>
        <c:crossBetween val="midCat"/>
      </c:valAx>
      <c:valAx>
        <c:axId val="6276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</a:t>
                </a:r>
                <a:r>
                  <a:rPr lang="ru-RU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61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441325</xdr:colOff>
      <xdr:row>22</xdr:row>
      <xdr:rowOff>177800</xdr:rowOff>
    </xdr:from>
    <xdr:to>
      <xdr:col>23</xdr:col>
      <xdr:colOff>136525</xdr:colOff>
      <xdr:row>37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88B298-F20E-A70C-1E90-2BCAB92C4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22</xdr:row>
      <xdr:rowOff>107950</xdr:rowOff>
    </xdr:from>
    <xdr:to>
      <xdr:col>14</xdr:col>
      <xdr:colOff>38100</xdr:colOff>
      <xdr:row>37</xdr:row>
      <xdr:rowOff>88900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D8909B-EED4-8450-4EA6-E1A9D9352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topLeftCell="E1" workbookViewId="0">
      <selection activeCell="N17" sqref="N17"/>
    </sheetView>
  </sheetViews>
  <sheetFormatPr defaultRowHeight="14.5" x14ac:dyDescent="0.35"/>
  <cols>
    <col min="1" max="1" width="14.453125" bestFit="1" customWidth="1"/>
    <col min="2" max="4" width="11.81640625" bestFit="1" customWidth="1"/>
    <col min="5" max="6" width="1.90625" bestFit="1" customWidth="1"/>
  </cols>
  <sheetData>
    <row r="1" spans="1:21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  <c r="H1" t="s">
        <v>11</v>
      </c>
      <c r="I1" t="s">
        <v>12</v>
      </c>
      <c r="K1" t="s">
        <v>10</v>
      </c>
      <c r="M1" t="s">
        <v>13</v>
      </c>
      <c r="N1" t="s">
        <v>15</v>
      </c>
      <c r="O1" t="s">
        <v>14</v>
      </c>
      <c r="P1" t="s">
        <v>17</v>
      </c>
      <c r="R1" t="s">
        <v>20</v>
      </c>
    </row>
    <row r="2" spans="1:21" x14ac:dyDescent="0.35">
      <c r="A2" t="s">
        <v>5</v>
      </c>
      <c r="B2">
        <v>4.5714285714285712</v>
      </c>
      <c r="C2">
        <v>394.28571428571428</v>
      </c>
      <c r="D2">
        <v>8.625</v>
      </c>
      <c r="E2">
        <v>7</v>
      </c>
      <c r="H2">
        <f>SUM(B9:B13)/30</f>
        <v>14.833333333333334</v>
      </c>
      <c r="I2">
        <f>SUM(C9:C13)/30</f>
        <v>450</v>
      </c>
      <c r="J2">
        <f>(B2-$H$2)*(C2-$I$2)*E2</f>
        <v>4002.1428571428582</v>
      </c>
      <c r="K2">
        <f>SUM(J2:J6)/30</f>
        <v>537.13095238095252</v>
      </c>
      <c r="L2">
        <f>((B2-$H$2)^2)*E2</f>
        <v>737.14682539682553</v>
      </c>
      <c r="M2">
        <f>SUM(L2:L6)/30</f>
        <v>61.854841269841266</v>
      </c>
      <c r="N2">
        <f>K2/M2</f>
        <v>8.6837334209253392</v>
      </c>
      <c r="O2">
        <f>I2-N2*H2</f>
        <v>321.19128758960744</v>
      </c>
      <c r="P2">
        <f>K2/(M4*M11)</f>
        <v>0.55124012851861792</v>
      </c>
      <c r="R2">
        <v>2</v>
      </c>
      <c r="S2">
        <f>H2-(R2*M4/SQRT(R4))*SQRT((R6-R4)/(R6-1))</f>
        <v>12.003509892738895</v>
      </c>
      <c r="T2" t="s">
        <v>21</v>
      </c>
      <c r="U2">
        <f>H2+(R2*M4/SQRT(R4))*SQRT((R6-R4)/(R6-1))</f>
        <v>17.663156773927771</v>
      </c>
    </row>
    <row r="3" spans="1:21" x14ac:dyDescent="0.35">
      <c r="A3" t="s">
        <v>6</v>
      </c>
      <c r="B3">
        <v>11</v>
      </c>
      <c r="C3">
        <v>298.57142857142856</v>
      </c>
      <c r="D3">
        <v>2.7142857142857144</v>
      </c>
      <c r="E3">
        <v>7</v>
      </c>
      <c r="J3">
        <f t="shared" ref="J3:J6" si="0">(B3-$H$2)*(C3-$I$2)*E3</f>
        <v>4063.3333333333339</v>
      </c>
      <c r="L3">
        <f t="shared" ref="L3:L6" si="1">((B3-$H$2)^2)*E3</f>
        <v>102.86111111111114</v>
      </c>
      <c r="M3" t="s">
        <v>26</v>
      </c>
      <c r="R3" t="s">
        <v>22</v>
      </c>
      <c r="S3">
        <f>I2-(R2*M11/SQRT(R4))*SQRT((R6-R4)/(R6-1))</f>
        <v>405.42154659087396</v>
      </c>
      <c r="T3" t="s">
        <v>24</v>
      </c>
      <c r="U3">
        <f>I2+(R2*M11/SQRT(R4))*SQRT((R6-R4)/(R6-1))</f>
        <v>494.57845340912604</v>
      </c>
    </row>
    <row r="4" spans="1:21" x14ac:dyDescent="0.35">
      <c r="A4" t="s">
        <v>7</v>
      </c>
      <c r="B4">
        <v>16.142857142857142</v>
      </c>
      <c r="C4">
        <v>494.28571428571428</v>
      </c>
      <c r="D4">
        <v>3.0619469026548671</v>
      </c>
      <c r="E4">
        <v>7</v>
      </c>
      <c r="H4" t="s">
        <v>19</v>
      </c>
      <c r="J4">
        <f t="shared" si="0"/>
        <v>405.95238095238051</v>
      </c>
      <c r="L4">
        <f t="shared" si="1"/>
        <v>12.003968253968234</v>
      </c>
      <c r="M4">
        <f>SQRT(M2)</f>
        <v>7.8647848838885137</v>
      </c>
      <c r="R4">
        <v>30</v>
      </c>
      <c r="S4">
        <f>S3/S2*100/1000</f>
        <v>3.377524992386765</v>
      </c>
      <c r="T4" t="s">
        <v>25</v>
      </c>
      <c r="U4">
        <f>U3/U2*100/1000</f>
        <v>2.8000569758807963</v>
      </c>
    </row>
    <row r="5" spans="1:21" x14ac:dyDescent="0.35">
      <c r="A5" t="s">
        <v>8</v>
      </c>
      <c r="B5">
        <v>21.6</v>
      </c>
      <c r="C5">
        <v>680</v>
      </c>
      <c r="D5">
        <v>3.1481481481481484</v>
      </c>
      <c r="E5">
        <v>5</v>
      </c>
      <c r="H5">
        <f>100/1000*I2/H2</f>
        <v>3.0337078651685392</v>
      </c>
      <c r="J5">
        <f t="shared" si="0"/>
        <v>7781.6666666666679</v>
      </c>
      <c r="L5">
        <f t="shared" si="1"/>
        <v>228.93888888888895</v>
      </c>
      <c r="R5" t="s">
        <v>23</v>
      </c>
    </row>
    <row r="6" spans="1:21" x14ac:dyDescent="0.35">
      <c r="A6" t="s">
        <v>9</v>
      </c>
      <c r="B6">
        <v>28.75</v>
      </c>
      <c r="C6">
        <v>447.5</v>
      </c>
      <c r="D6">
        <v>1.5565217391304347</v>
      </c>
      <c r="E6">
        <v>4</v>
      </c>
      <c r="J6">
        <f t="shared" si="0"/>
        <v>-139.16666666666666</v>
      </c>
      <c r="L6">
        <f t="shared" si="1"/>
        <v>774.69444444444434</v>
      </c>
      <c r="R6">
        <v>1000</v>
      </c>
    </row>
    <row r="8" spans="1:21" x14ac:dyDescent="0.35">
      <c r="H8" t="s">
        <v>18</v>
      </c>
      <c r="L8">
        <f>((C2-$I$2)^2)*E2</f>
        <v>21728.571428571435</v>
      </c>
      <c r="M8" t="s">
        <v>16</v>
      </c>
    </row>
    <row r="9" spans="1:21" x14ac:dyDescent="0.35">
      <c r="B9">
        <f>B2*E2</f>
        <v>32</v>
      </c>
      <c r="C9">
        <f>C2*E2</f>
        <v>2760</v>
      </c>
      <c r="H9">
        <f>N2*(H2/I2)</f>
        <v>0.28624158313420561</v>
      </c>
      <c r="L9">
        <f t="shared" ref="L9:L12" si="2">((C3-$I$2)^2)*E3</f>
        <v>160514.28571428577</v>
      </c>
      <c r="M9">
        <f>SUM(L8:L12)/30</f>
        <v>15349.880952380954</v>
      </c>
    </row>
    <row r="10" spans="1:21" x14ac:dyDescent="0.35">
      <c r="B10">
        <f t="shared" ref="B10:B13" si="3">B3*E3</f>
        <v>77</v>
      </c>
      <c r="C10">
        <f t="shared" ref="C10:C13" si="4">C3*E3</f>
        <v>2090</v>
      </c>
      <c r="L10">
        <f t="shared" si="2"/>
        <v>13728.571428571424</v>
      </c>
      <c r="M10" t="s">
        <v>27</v>
      </c>
    </row>
    <row r="11" spans="1:21" x14ac:dyDescent="0.35">
      <c r="B11">
        <f t="shared" si="3"/>
        <v>113</v>
      </c>
      <c r="C11">
        <f t="shared" si="4"/>
        <v>3460</v>
      </c>
      <c r="L11">
        <f t="shared" si="2"/>
        <v>264500</v>
      </c>
      <c r="M11">
        <f>SQRT(M9)</f>
        <v>123.89463649561652</v>
      </c>
    </row>
    <row r="12" spans="1:21" x14ac:dyDescent="0.35">
      <c r="B12">
        <f t="shared" si="3"/>
        <v>108</v>
      </c>
      <c r="C12">
        <f t="shared" si="4"/>
        <v>3400</v>
      </c>
      <c r="L12">
        <f t="shared" si="2"/>
        <v>25</v>
      </c>
    </row>
    <row r="13" spans="1:21" x14ac:dyDescent="0.35">
      <c r="B13">
        <f t="shared" si="3"/>
        <v>115</v>
      </c>
      <c r="C13">
        <f t="shared" si="4"/>
        <v>1790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Донец</dc:creator>
  <cp:lastModifiedBy>Николай Донец</cp:lastModifiedBy>
  <dcterms:created xsi:type="dcterms:W3CDTF">2015-06-05T18:19:34Z</dcterms:created>
  <dcterms:modified xsi:type="dcterms:W3CDTF">2024-06-03T14:58:22Z</dcterms:modified>
</cp:coreProperties>
</file>