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5151F678-D9D1-4D08-B0E1-6D9008437DA0}" xr6:coauthVersionLast="47" xr6:coauthVersionMax="47" xr10:uidLastSave="{00000000-0000-0000-0000-000000000000}"/>
  <bookViews>
    <workbookView xWindow="-110" yWindow="-110" windowWidth="19420" windowHeight="10420" activeTab="1" xr2:uid="{45EECAC8-4D96-4219-BFAA-792CC1448D5F}"/>
  </bookViews>
  <sheets>
    <sheet name="Income Statement" sheetId="1" r:id="rId1"/>
    <sheet name="Balance Sheet" sheetId="3" r:id="rId2"/>
    <sheet name="Cash Flow Statement" sheetId="5" r:id="rId3"/>
    <sheet name="Capex and Deprecia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3" l="1"/>
  <c r="E5" i="3" s="1"/>
  <c r="C5" i="3"/>
  <c r="C7" i="3" s="1"/>
  <c r="C13" i="3" s="1"/>
  <c r="C33" i="3" s="1"/>
  <c r="C27" i="5"/>
  <c r="D27" i="5"/>
  <c r="E27" i="5"/>
  <c r="B27" i="5"/>
  <c r="C25" i="5"/>
  <c r="D25" i="5"/>
  <c r="E25" i="5"/>
  <c r="B25" i="5"/>
  <c r="C23" i="5"/>
  <c r="D23" i="5"/>
  <c r="E23" i="5"/>
  <c r="C24" i="5"/>
  <c r="D24" i="5"/>
  <c r="E24" i="5"/>
  <c r="B23" i="5"/>
  <c r="B24" i="5"/>
  <c r="C18" i="5"/>
  <c r="D18" i="5"/>
  <c r="E18" i="5"/>
  <c r="B18" i="5"/>
  <c r="C16" i="5"/>
  <c r="D16" i="5"/>
  <c r="E16" i="5"/>
  <c r="B16" i="5"/>
  <c r="C10" i="5"/>
  <c r="D10" i="5"/>
  <c r="E10" i="5"/>
  <c r="B10" i="5"/>
  <c r="C8" i="5"/>
  <c r="D8" i="5"/>
  <c r="E8" i="5"/>
  <c r="C9" i="5"/>
  <c r="D9" i="5"/>
  <c r="E9" i="5"/>
  <c r="B8" i="5"/>
  <c r="B9" i="5"/>
  <c r="C7" i="5"/>
  <c r="D7" i="5"/>
  <c r="E7" i="5"/>
  <c r="B7" i="5"/>
  <c r="C6" i="5"/>
  <c r="D6" i="5"/>
  <c r="E6" i="5"/>
  <c r="B6" i="5"/>
  <c r="C3" i="5"/>
  <c r="D3" i="5"/>
  <c r="E3" i="5"/>
  <c r="B3" i="5"/>
  <c r="B33" i="3"/>
  <c r="D31" i="3"/>
  <c r="E31" i="3"/>
  <c r="F31" i="3"/>
  <c r="C31" i="3"/>
  <c r="D28" i="3"/>
  <c r="E28" i="3" s="1"/>
  <c r="D29" i="3"/>
  <c r="C29" i="3"/>
  <c r="C28" i="1"/>
  <c r="D28" i="1"/>
  <c r="E28" i="1"/>
  <c r="B28" i="1"/>
  <c r="D45" i="3"/>
  <c r="E45" i="3"/>
  <c r="F45" i="3"/>
  <c r="C45" i="3"/>
  <c r="C23" i="3"/>
  <c r="D23" i="3"/>
  <c r="E23" i="3"/>
  <c r="F23" i="3"/>
  <c r="D21" i="3"/>
  <c r="E21" i="3" s="1"/>
  <c r="F21" i="3" s="1"/>
  <c r="C21" i="3"/>
  <c r="D11" i="3"/>
  <c r="E11" i="3"/>
  <c r="F11" i="3"/>
  <c r="C11" i="3"/>
  <c r="D10" i="3"/>
  <c r="E10" i="3" s="1"/>
  <c r="F10" i="3" s="1"/>
  <c r="C10" i="3"/>
  <c r="D9" i="3"/>
  <c r="E9" i="3" s="1"/>
  <c r="F9" i="3" s="1"/>
  <c r="C9" i="3"/>
  <c r="C19" i="3"/>
  <c r="D19" i="3"/>
  <c r="E19" i="3"/>
  <c r="F19" i="3"/>
  <c r="D17" i="3"/>
  <c r="E17" i="3"/>
  <c r="F17" i="3"/>
  <c r="D18" i="3"/>
  <c r="E18" i="3"/>
  <c r="F18" i="3"/>
  <c r="C18" i="3"/>
  <c r="C17" i="3"/>
  <c r="D7" i="3"/>
  <c r="D13" i="3" s="1"/>
  <c r="D33" i="3" s="1"/>
  <c r="D6" i="3"/>
  <c r="E6" i="3"/>
  <c r="F6" i="3"/>
  <c r="C6" i="3"/>
  <c r="D37" i="3"/>
  <c r="E37" i="3"/>
  <c r="F37" i="3"/>
  <c r="C37" i="3"/>
  <c r="B29" i="3"/>
  <c r="B23" i="3"/>
  <c r="B31" i="3" s="1"/>
  <c r="B19" i="3"/>
  <c r="B11" i="3"/>
  <c r="B7" i="3"/>
  <c r="B13" i="3" s="1"/>
  <c r="C23" i="1"/>
  <c r="D23" i="1"/>
  <c r="E23" i="1"/>
  <c r="B23" i="1"/>
  <c r="D13" i="2"/>
  <c r="E13" i="2"/>
  <c r="F13" i="2"/>
  <c r="C13" i="2"/>
  <c r="F12" i="2"/>
  <c r="E12" i="2"/>
  <c r="F11" i="2"/>
  <c r="E11" i="2"/>
  <c r="D11" i="2"/>
  <c r="C11" i="2"/>
  <c r="D10" i="2"/>
  <c r="E10" i="2"/>
  <c r="F10" i="2"/>
  <c r="C10" i="2"/>
  <c r="D7" i="2"/>
  <c r="E7" i="2"/>
  <c r="F7" i="2"/>
  <c r="C7" i="2"/>
  <c r="C5" i="1"/>
  <c r="C6" i="1" s="1"/>
  <c r="D5" i="1"/>
  <c r="D6" i="1" s="1"/>
  <c r="E5" i="1"/>
  <c r="E7" i="1" s="1"/>
  <c r="B5" i="1"/>
  <c r="B7" i="1" s="1"/>
  <c r="E7" i="3" l="1"/>
  <c r="E13" i="3" s="1"/>
  <c r="E33" i="3" s="1"/>
  <c r="F5" i="3"/>
  <c r="F7" i="3" s="1"/>
  <c r="F13" i="3" s="1"/>
  <c r="F33" i="3" s="1"/>
  <c r="E29" i="3"/>
  <c r="F28" i="3"/>
  <c r="F29" i="3" s="1"/>
  <c r="C7" i="1"/>
  <c r="C8" i="1" s="1"/>
  <c r="D7" i="1"/>
  <c r="D8" i="1" s="1"/>
  <c r="B6" i="1"/>
  <c r="B8" i="1" s="1"/>
  <c r="E6" i="1"/>
  <c r="E8" i="1" s="1"/>
  <c r="D21" i="1" l="1"/>
  <c r="D20" i="1"/>
  <c r="D22" i="1"/>
  <c r="E22" i="1"/>
  <c r="E21" i="1"/>
  <c r="E20" i="1"/>
  <c r="C20" i="1"/>
  <c r="C21" i="1"/>
  <c r="C22" i="1"/>
  <c r="B21" i="1"/>
  <c r="B22" i="1"/>
  <c r="B20" i="1"/>
  <c r="C11" i="1"/>
  <c r="C13" i="1"/>
  <c r="C12" i="1"/>
  <c r="E13" i="1"/>
  <c r="E12" i="1"/>
  <c r="E11" i="1"/>
  <c r="D12" i="1"/>
  <c r="D11" i="1"/>
  <c r="D13" i="1"/>
  <c r="B12" i="1"/>
  <c r="B11" i="1"/>
  <c r="B13" i="1"/>
  <c r="B24" i="1" l="1"/>
  <c r="C24" i="1"/>
  <c r="E24" i="1"/>
  <c r="D24" i="1"/>
  <c r="C14" i="1"/>
  <c r="C16" i="1" s="1"/>
  <c r="B14" i="1"/>
  <c r="B16" i="1" s="1"/>
  <c r="E14" i="1"/>
  <c r="E16" i="1" s="1"/>
  <c r="D14" i="1"/>
  <c r="D16" i="1" s="1"/>
  <c r="C17" i="1" l="1"/>
  <c r="C26" i="1"/>
  <c r="E17" i="1"/>
  <c r="E26" i="1"/>
  <c r="D17" i="1"/>
  <c r="D26" i="1"/>
  <c r="B17" i="1"/>
  <c r="B26" i="1"/>
  <c r="E30" i="1" l="1"/>
  <c r="E39" i="1"/>
  <c r="D30" i="1"/>
  <c r="D39" i="1"/>
  <c r="C30" i="1"/>
  <c r="C39" i="1"/>
  <c r="B30" i="1"/>
  <c r="B39" i="1"/>
  <c r="D32" i="1" l="1"/>
  <c r="D34" i="1"/>
  <c r="D36" i="1" s="1"/>
  <c r="C32" i="1"/>
  <c r="C34" i="1" s="1"/>
  <c r="C36" i="1" s="1"/>
  <c r="E32" i="1"/>
  <c r="E34" i="1"/>
  <c r="E36" i="1" s="1"/>
  <c r="B32" i="1"/>
  <c r="B34" i="1" s="1"/>
  <c r="B36" i="1" l="1"/>
  <c r="C28" i="3"/>
</calcChain>
</file>

<file path=xl/sharedStrings.xml><?xml version="1.0" encoding="utf-8"?>
<sst xmlns="http://schemas.openxmlformats.org/spreadsheetml/2006/main" count="128" uniqueCount="89">
  <si>
    <t xml:space="preserve">Income Statement </t>
  </si>
  <si>
    <t>Year 1</t>
  </si>
  <si>
    <t>Year 2</t>
  </si>
  <si>
    <t>Year 3</t>
  </si>
  <si>
    <t>ASSUMPTIONS</t>
  </si>
  <si>
    <t>Revenue</t>
  </si>
  <si>
    <t>New Customers</t>
  </si>
  <si>
    <t>AOV</t>
  </si>
  <si>
    <t>Year 4</t>
  </si>
  <si>
    <t>Refunds(as % of Revenue)</t>
  </si>
  <si>
    <t>COGS</t>
  </si>
  <si>
    <t>Product</t>
  </si>
  <si>
    <t>Fullfillment</t>
  </si>
  <si>
    <t>Merchant Services</t>
  </si>
  <si>
    <t>Operating Expenses</t>
  </si>
  <si>
    <t>Personell</t>
  </si>
  <si>
    <t>Marketing</t>
  </si>
  <si>
    <t>Other</t>
  </si>
  <si>
    <t>Depreciation</t>
  </si>
  <si>
    <t>other model</t>
  </si>
  <si>
    <t>Interest</t>
  </si>
  <si>
    <t>Tax Rate</t>
  </si>
  <si>
    <t>Gross Revenue</t>
  </si>
  <si>
    <t>Refunds</t>
  </si>
  <si>
    <t>Discount</t>
  </si>
  <si>
    <t>Discounts</t>
  </si>
  <si>
    <t>Net Revenue</t>
  </si>
  <si>
    <t>Cost of Goods Sold</t>
  </si>
  <si>
    <t>Total COGS</t>
  </si>
  <si>
    <t>Gross Margin</t>
  </si>
  <si>
    <t>GM%</t>
  </si>
  <si>
    <t>Total OPEX</t>
  </si>
  <si>
    <t>Operating Income</t>
  </si>
  <si>
    <t>NI Before Taxes</t>
  </si>
  <si>
    <t>Taxes</t>
  </si>
  <si>
    <t>Net Income</t>
  </si>
  <si>
    <t>EBITDA</t>
  </si>
  <si>
    <t>Net  Income</t>
  </si>
  <si>
    <t>NI%</t>
  </si>
  <si>
    <t>Capex and Depreciation</t>
  </si>
  <si>
    <t xml:space="preserve">Year 4 </t>
  </si>
  <si>
    <t>Useful Life In years</t>
  </si>
  <si>
    <t>Capex</t>
  </si>
  <si>
    <t>Servers</t>
  </si>
  <si>
    <t>Custom Software</t>
  </si>
  <si>
    <t>Forklift</t>
  </si>
  <si>
    <t>Total Capex</t>
  </si>
  <si>
    <t>Total D&amp;A</t>
  </si>
  <si>
    <t>Balance Sheet</t>
  </si>
  <si>
    <t>Dec 31, Year 0</t>
  </si>
  <si>
    <t>Historicals</t>
  </si>
  <si>
    <t>ASSETS</t>
  </si>
  <si>
    <t xml:space="preserve">Cash </t>
  </si>
  <si>
    <t>Accounts Receivable</t>
  </si>
  <si>
    <t>Total Current Assets</t>
  </si>
  <si>
    <t>Fixed Assets</t>
  </si>
  <si>
    <t>Accumulated Depreciation</t>
  </si>
  <si>
    <t>Net Fixed Assets</t>
  </si>
  <si>
    <t>Total Assets</t>
  </si>
  <si>
    <t>LIABILITIES</t>
  </si>
  <si>
    <t>Accounts Payable</t>
  </si>
  <si>
    <t>Deferred Revenue</t>
  </si>
  <si>
    <t>Long Term Debt</t>
  </si>
  <si>
    <t>Total Liabilities</t>
  </si>
  <si>
    <t>EQUITY</t>
  </si>
  <si>
    <t>Common Stock</t>
  </si>
  <si>
    <t>Retained Earnings</t>
  </si>
  <si>
    <t>Total Shareholders Equity</t>
  </si>
  <si>
    <t>Liabilities &amp; Shareholders Equity</t>
  </si>
  <si>
    <t>Balance Check</t>
  </si>
  <si>
    <t>AR (% of revenue)</t>
  </si>
  <si>
    <t>Deferred Rev</t>
  </si>
  <si>
    <t>Net Borrowing</t>
  </si>
  <si>
    <t>Debt Payments</t>
  </si>
  <si>
    <t>Interest Rate</t>
  </si>
  <si>
    <t>Interest Payments</t>
  </si>
  <si>
    <t>AP (% of revenue)</t>
  </si>
  <si>
    <t>Cash Flow Statement</t>
  </si>
  <si>
    <t>Operating Activities</t>
  </si>
  <si>
    <t>Investing Activities</t>
  </si>
  <si>
    <t>Financing Activities</t>
  </si>
  <si>
    <t>Change in AR</t>
  </si>
  <si>
    <t>Change in Ap</t>
  </si>
  <si>
    <t>Change in Differed Revenue</t>
  </si>
  <si>
    <t>Operating Cash Flow</t>
  </si>
  <si>
    <t>Free Cash Flow</t>
  </si>
  <si>
    <t>Debt Repayment</t>
  </si>
  <si>
    <t>NCF From Financing</t>
  </si>
  <si>
    <t>Net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</si>
</sst>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5">
    <xf numFmtId="0" fontId="0" fillId="0" borderId="0" xfId="0"/>
    <xf numFmtId="9" fontId="0" fillId="0" borderId="0" xfId="0" applyNumberFormat="1"/>
    <xf numFmtId="44" fontId="0" fillId="0" borderId="0" xfId="1" applyFont="1"/>
    <xf numFmtId="168" fontId="0" fillId="0" borderId="0" xfId="1" applyNumberFormat="1" applyFont="1"/>
    <xf numFmtId="0" fontId="0" fillId="0" borderId="1" xfId="0" applyBorder="1"/>
    <xf numFmtId="0" fontId="2" fillId="0" borderId="0" xfId="0" applyFont="1"/>
    <xf numFmtId="0" fontId="2" fillId="0" borderId="0" xfId="0" applyFont="1" applyFill="1" applyBorder="1"/>
    <xf numFmtId="0" fontId="0" fillId="0" borderId="0" xfId="0" applyFont="1"/>
    <xf numFmtId="44" fontId="2" fillId="0" borderId="0" xfId="1" applyFont="1"/>
    <xf numFmtId="168" fontId="0" fillId="0" borderId="1" xfId="1" applyNumberFormat="1" applyFont="1" applyBorder="1"/>
    <xf numFmtId="168" fontId="2" fillId="0" borderId="0" xfId="1" applyNumberFormat="1" applyFont="1"/>
    <xf numFmtId="168" fontId="2" fillId="0" borderId="2" xfId="1" applyNumberFormat="1" applyFont="1" applyBorder="1"/>
    <xf numFmtId="9" fontId="0" fillId="0" borderId="0" xfId="2" applyFont="1"/>
    <xf numFmtId="168" fontId="0" fillId="0" borderId="0" xfId="0" applyNumberFormat="1"/>
    <xf numFmtId="168" fontId="2" fillId="0" borderId="0" xfId="0" applyNumberFormat="1" applyFont="1"/>
    <xf numFmtId="9" fontId="2" fillId="0" borderId="0" xfId="2" applyFont="1"/>
    <xf numFmtId="0" fontId="0" fillId="0" borderId="2" xfId="0" applyBorder="1"/>
    <xf numFmtId="44" fontId="0" fillId="0" borderId="2" xfId="1" applyFont="1" applyBorder="1"/>
    <xf numFmtId="44" fontId="0" fillId="0" borderId="0" xfId="0" applyNumberFormat="1"/>
    <xf numFmtId="44" fontId="3" fillId="0" borderId="0" xfId="1" applyFont="1"/>
    <xf numFmtId="44" fontId="3" fillId="0" borderId="2" xfId="1" applyFont="1" applyBorder="1"/>
    <xf numFmtId="166" fontId="5" fillId="0" borderId="0" xfId="4" applyNumberFormat="1" applyFont="1"/>
    <xf numFmtId="168" fontId="8" fillId="0" borderId="0" xfId="5" applyNumberFormat="1" applyFont="1"/>
    <xf numFmtId="168" fontId="8" fillId="0" borderId="1" xfId="5" applyNumberFormat="1" applyFont="1" applyBorder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166" fontId="0" fillId="0" borderId="0" xfId="4" applyNumberFormat="1" applyFont="1"/>
    <xf numFmtId="166" fontId="0" fillId="0" borderId="3" xfId="4" applyNumberFormat="1" applyFont="1" applyBorder="1"/>
    <xf numFmtId="166" fontId="0" fillId="0" borderId="0" xfId="0" applyNumberFormat="1"/>
    <xf numFmtId="166" fontId="0" fillId="0" borderId="3" xfId="0" applyNumberFormat="1" applyBorder="1"/>
    <xf numFmtId="166" fontId="0" fillId="0" borderId="0" xfId="4" applyNumberFormat="1" applyFont="1" applyBorder="1"/>
    <xf numFmtId="0" fontId="0" fillId="2" borderId="0" xfId="0" applyFill="1"/>
    <xf numFmtId="168" fontId="0" fillId="0" borderId="0" xfId="1" applyNumberFormat="1" applyFont="1" applyFill="1"/>
    <xf numFmtId="0" fontId="0" fillId="0" borderId="0" xfId="0" applyFill="1"/>
  </cellXfs>
  <cellStyles count="7">
    <cellStyle name="Comma 2" xfId="4" xr:uid="{0BB3FA78-BAE1-43B8-9E73-8E4F48497AEF}"/>
    <cellStyle name="Currency" xfId="1" builtinId="4"/>
    <cellStyle name="Currency 2" xfId="5" xr:uid="{FA333E2D-B8CF-4D76-A6DD-3842B4612B5E}"/>
    <cellStyle name="Normal" xfId="0" builtinId="0"/>
    <cellStyle name="Normal 2" xfId="3" xr:uid="{4BA81622-8C68-40FD-870E-8E16AEE282BC}"/>
    <cellStyle name="Percent" xfId="2" builtinId="5"/>
    <cellStyle name="Percent 2" xfId="6" xr:uid="{A0E77EA8-9B10-4DB3-9329-6C7A179311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D93DE-BB4C-4A5C-960F-C03CF2FC0C24}">
  <dimension ref="A1:E66"/>
  <sheetViews>
    <sheetView topLeftCell="A45" workbookViewId="0">
      <selection activeCell="B1" sqref="B1:D1"/>
    </sheetView>
  </sheetViews>
  <sheetFormatPr defaultRowHeight="14.5" x14ac:dyDescent="0.35"/>
  <cols>
    <col min="1" max="1" width="22.81640625" customWidth="1"/>
    <col min="2" max="2" width="11.90625" customWidth="1"/>
    <col min="3" max="3" width="12.1796875" customWidth="1"/>
    <col min="4" max="4" width="12.6328125" customWidth="1"/>
    <col min="5" max="5" width="13.453125" customWidth="1"/>
  </cols>
  <sheetData>
    <row r="1" spans="1: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8</v>
      </c>
    </row>
    <row r="3" spans="1:5" x14ac:dyDescent="0.35">
      <c r="A3" s="5" t="s">
        <v>5</v>
      </c>
    </row>
    <row r="5" spans="1:5" x14ac:dyDescent="0.35">
      <c r="A5" t="s">
        <v>22</v>
      </c>
      <c r="B5" s="3">
        <f>B48*B49</f>
        <v>3000000</v>
      </c>
      <c r="C5" s="3">
        <f t="shared" ref="C5:E5" si="0">C48*C49</f>
        <v>4800000</v>
      </c>
      <c r="D5" s="3">
        <f t="shared" si="0"/>
        <v>10000000</v>
      </c>
      <c r="E5" s="3">
        <f t="shared" si="0"/>
        <v>18000000</v>
      </c>
    </row>
    <row r="6" spans="1:5" x14ac:dyDescent="0.35">
      <c r="A6" t="s">
        <v>23</v>
      </c>
      <c r="B6" s="3">
        <f>-B$5*B50</f>
        <v>-150000</v>
      </c>
      <c r="C6" s="3">
        <f>-C$5*C50</f>
        <v>-240000</v>
      </c>
      <c r="D6" s="3">
        <f>-D$5*D50</f>
        <v>-500000</v>
      </c>
      <c r="E6" s="3">
        <f>-E$5*E50</f>
        <v>-900000</v>
      </c>
    </row>
    <row r="7" spans="1:5" x14ac:dyDescent="0.35">
      <c r="A7" s="4" t="s">
        <v>24</v>
      </c>
      <c r="B7" s="9">
        <f>-B$5*B51</f>
        <v>-240000</v>
      </c>
      <c r="C7" s="9">
        <f>-C$5*C51</f>
        <v>-384000</v>
      </c>
      <c r="D7" s="9">
        <f>-D$5*D51</f>
        <v>-800000</v>
      </c>
      <c r="E7" s="9">
        <f>-E$5*E51</f>
        <v>-1440000</v>
      </c>
    </row>
    <row r="8" spans="1:5" x14ac:dyDescent="0.35">
      <c r="A8" s="5" t="s">
        <v>26</v>
      </c>
      <c r="B8" s="10">
        <f>SUM(B5:B7)</f>
        <v>2610000</v>
      </c>
      <c r="C8" s="10">
        <f t="shared" ref="C8:E8" si="1">SUM(C5:C7)</f>
        <v>4176000</v>
      </c>
      <c r="D8" s="10">
        <f t="shared" si="1"/>
        <v>8700000</v>
      </c>
      <c r="E8" s="10">
        <f t="shared" si="1"/>
        <v>15660000</v>
      </c>
    </row>
    <row r="10" spans="1:5" x14ac:dyDescent="0.35">
      <c r="A10" s="5" t="s">
        <v>27</v>
      </c>
    </row>
    <row r="11" spans="1:5" x14ac:dyDescent="0.35">
      <c r="A11" t="s">
        <v>11</v>
      </c>
      <c r="B11" s="3">
        <f>B$8*B54</f>
        <v>913500</v>
      </c>
      <c r="C11" s="3">
        <f>C$8*C54</f>
        <v>1461600</v>
      </c>
      <c r="D11" s="3">
        <f>D$8*D54</f>
        <v>3045000</v>
      </c>
      <c r="E11" s="3">
        <f>E$8*E54</f>
        <v>5481000</v>
      </c>
    </row>
    <row r="12" spans="1:5" x14ac:dyDescent="0.35">
      <c r="A12" t="s">
        <v>12</v>
      </c>
      <c r="B12" s="3">
        <f>B$8*B55</f>
        <v>130500</v>
      </c>
      <c r="C12" s="3">
        <f>C$8*C55</f>
        <v>208800</v>
      </c>
      <c r="D12" s="3">
        <f>D$8*D55</f>
        <v>435000</v>
      </c>
      <c r="E12" s="3">
        <f>E$8*E55</f>
        <v>783000</v>
      </c>
    </row>
    <row r="13" spans="1:5" x14ac:dyDescent="0.35">
      <c r="A13" s="4" t="s">
        <v>13</v>
      </c>
      <c r="B13" s="9">
        <f>B$8*B56</f>
        <v>78300</v>
      </c>
      <c r="C13" s="9">
        <f>C$8*C56</f>
        <v>125280</v>
      </c>
      <c r="D13" s="9">
        <f>D$8*D56</f>
        <v>261000</v>
      </c>
      <c r="E13" s="9">
        <f>E$8*E56</f>
        <v>469800</v>
      </c>
    </row>
    <row r="14" spans="1:5" x14ac:dyDescent="0.35">
      <c r="A14" s="6" t="s">
        <v>28</v>
      </c>
      <c r="B14" s="10">
        <f>SUM(B11:B13)</f>
        <v>1122300</v>
      </c>
      <c r="C14" s="10">
        <f t="shared" ref="C14:E14" si="2">SUM(C11:C13)</f>
        <v>1795680</v>
      </c>
      <c r="D14" s="10">
        <f t="shared" si="2"/>
        <v>3741000</v>
      </c>
      <c r="E14" s="10">
        <f t="shared" si="2"/>
        <v>6733800</v>
      </c>
    </row>
    <row r="15" spans="1:5" x14ac:dyDescent="0.35">
      <c r="A15" s="6"/>
    </row>
    <row r="16" spans="1:5" x14ac:dyDescent="0.35">
      <c r="A16" s="6" t="s">
        <v>29</v>
      </c>
      <c r="B16" s="11">
        <f>B8-B14</f>
        <v>1487700</v>
      </c>
      <c r="C16" s="11">
        <f t="shared" ref="C16:E16" si="3">C8-C14</f>
        <v>2380320</v>
      </c>
      <c r="D16" s="11">
        <f t="shared" si="3"/>
        <v>4959000</v>
      </c>
      <c r="E16" s="11">
        <f t="shared" si="3"/>
        <v>8926200</v>
      </c>
    </row>
    <row r="17" spans="1:5" x14ac:dyDescent="0.35">
      <c r="A17" s="6" t="s">
        <v>30</v>
      </c>
      <c r="B17" s="12">
        <f>B16/B8</f>
        <v>0.56999999999999995</v>
      </c>
      <c r="C17" s="12">
        <f t="shared" ref="C17:E17" si="4">C16/C8</f>
        <v>0.56999999999999995</v>
      </c>
      <c r="D17" s="12">
        <f t="shared" si="4"/>
        <v>0.56999999999999995</v>
      </c>
      <c r="E17" s="12">
        <f t="shared" si="4"/>
        <v>0.56999999999999995</v>
      </c>
    </row>
    <row r="18" spans="1:5" x14ac:dyDescent="0.35">
      <c r="A18" s="6"/>
      <c r="B18" s="12"/>
      <c r="C18" s="12"/>
      <c r="D18" s="12"/>
      <c r="E18" s="12"/>
    </row>
    <row r="19" spans="1:5" x14ac:dyDescent="0.35">
      <c r="A19" s="6" t="s">
        <v>14</v>
      </c>
      <c r="B19" s="12"/>
      <c r="C19" s="12"/>
      <c r="D19" s="12"/>
      <c r="E19" s="12"/>
    </row>
    <row r="20" spans="1:5" x14ac:dyDescent="0.35">
      <c r="A20" t="s">
        <v>15</v>
      </c>
      <c r="B20" s="13">
        <f>B$8*B59</f>
        <v>522000</v>
      </c>
      <c r="C20" s="13">
        <f>C$8*C59</f>
        <v>835200</v>
      </c>
      <c r="D20" s="13">
        <f>D$8*D59</f>
        <v>1740000</v>
      </c>
      <c r="E20" s="13">
        <f>E$8*E59</f>
        <v>3132000</v>
      </c>
    </row>
    <row r="21" spans="1:5" x14ac:dyDescent="0.35">
      <c r="A21" t="s">
        <v>16</v>
      </c>
      <c r="B21" s="13">
        <f>B$8*B60</f>
        <v>261000</v>
      </c>
      <c r="C21" s="13">
        <f>C$8*C60</f>
        <v>417600</v>
      </c>
      <c r="D21" s="13">
        <f>D$8*D60</f>
        <v>870000</v>
      </c>
      <c r="E21" s="13">
        <f>E$8*E60</f>
        <v>1566000</v>
      </c>
    </row>
    <row r="22" spans="1:5" x14ac:dyDescent="0.35">
      <c r="A22" t="s">
        <v>17</v>
      </c>
      <c r="B22" s="13">
        <f>B$8*B61</f>
        <v>130500</v>
      </c>
      <c r="C22" s="13">
        <f>C$8*C61</f>
        <v>208800</v>
      </c>
      <c r="D22" s="13">
        <f>D$8*D61</f>
        <v>435000</v>
      </c>
      <c r="E22" s="13">
        <f>E$8*E61</f>
        <v>783000</v>
      </c>
    </row>
    <row r="23" spans="1:5" x14ac:dyDescent="0.35">
      <c r="A23" t="s">
        <v>18</v>
      </c>
      <c r="B23" s="33">
        <f>'Capex and Depreciation'!C13</f>
        <v>31666.666666666668</v>
      </c>
      <c r="C23" s="33">
        <f>'Capex and Depreciation'!D13</f>
        <v>65000</v>
      </c>
      <c r="D23" s="33">
        <f>'Capex and Depreciation'!E13</f>
        <v>103333.33333333334</v>
      </c>
      <c r="E23" s="33">
        <f>'Capex and Depreciation'!F13</f>
        <v>86666.666666666672</v>
      </c>
    </row>
    <row r="24" spans="1:5" x14ac:dyDescent="0.35">
      <c r="A24" s="5" t="s">
        <v>31</v>
      </c>
      <c r="B24" s="13">
        <f>SUM(B20:B23)</f>
        <v>945166.66666666663</v>
      </c>
      <c r="C24" s="13">
        <f t="shared" ref="C24:E24" si="5">SUM(C20:C23)</f>
        <v>1526600</v>
      </c>
      <c r="D24" s="13">
        <f t="shared" si="5"/>
        <v>3148333.3333333335</v>
      </c>
      <c r="E24" s="13">
        <f t="shared" si="5"/>
        <v>5567666.666666667</v>
      </c>
    </row>
    <row r="26" spans="1:5" s="5" customFormat="1" x14ac:dyDescent="0.35">
      <c r="A26" s="5" t="s">
        <v>32</v>
      </c>
      <c r="B26" s="14">
        <f>B16-B24</f>
        <v>542533.33333333337</v>
      </c>
      <c r="C26" s="14">
        <f t="shared" ref="C26:E26" si="6">C16-C24</f>
        <v>853720</v>
      </c>
      <c r="D26" s="14">
        <f t="shared" si="6"/>
        <v>1810666.6666666665</v>
      </c>
      <c r="E26" s="14">
        <f t="shared" si="6"/>
        <v>3358533.333333333</v>
      </c>
    </row>
    <row r="28" spans="1:5" x14ac:dyDescent="0.35">
      <c r="A28" s="5" t="s">
        <v>20</v>
      </c>
      <c r="B28" s="34">
        <f>'Balance Sheet'!C45</f>
        <v>192000</v>
      </c>
      <c r="C28" s="34">
        <f>'Balance Sheet'!D45</f>
        <v>240000</v>
      </c>
      <c r="D28" s="34">
        <f>'Balance Sheet'!E45</f>
        <v>168000</v>
      </c>
      <c r="E28" s="34">
        <f>'Balance Sheet'!F45</f>
        <v>96000</v>
      </c>
    </row>
    <row r="29" spans="1:5" ht="13.5" customHeight="1" x14ac:dyDescent="0.35"/>
    <row r="30" spans="1:5" ht="13.5" customHeight="1" x14ac:dyDescent="0.35">
      <c r="A30" s="5" t="s">
        <v>33</v>
      </c>
      <c r="B30" s="13">
        <f>B26-B28</f>
        <v>350533.33333333337</v>
      </c>
      <c r="C30" s="13">
        <f t="shared" ref="C30:E30" si="7">C26-C28</f>
        <v>613720</v>
      </c>
      <c r="D30" s="13">
        <f t="shared" si="7"/>
        <v>1642666.6666666665</v>
      </c>
      <c r="E30" s="13">
        <f t="shared" si="7"/>
        <v>3262533.333333333</v>
      </c>
    </row>
    <row r="31" spans="1:5" ht="13.5" customHeight="1" x14ac:dyDescent="0.35"/>
    <row r="32" spans="1:5" ht="13.5" customHeight="1" x14ac:dyDescent="0.35">
      <c r="A32" s="5" t="s">
        <v>34</v>
      </c>
      <c r="B32" s="13">
        <f>B30*B66</f>
        <v>73612</v>
      </c>
      <c r="C32" s="13">
        <f>C30*C66</f>
        <v>128881.2</v>
      </c>
      <c r="D32" s="13">
        <f>D30*D66</f>
        <v>344959.99999999994</v>
      </c>
      <c r="E32" s="13">
        <f>E30*E66</f>
        <v>685131.99999999988</v>
      </c>
    </row>
    <row r="33" spans="1:5" ht="13.5" customHeight="1" x14ac:dyDescent="0.35">
      <c r="A33" s="5"/>
      <c r="B33" s="13"/>
      <c r="C33" s="13"/>
      <c r="D33" s="13"/>
      <c r="E33" s="13"/>
    </row>
    <row r="34" spans="1:5" ht="13.5" customHeight="1" x14ac:dyDescent="0.35">
      <c r="A34" s="5" t="s">
        <v>37</v>
      </c>
      <c r="B34" s="14">
        <f>B30-B32</f>
        <v>276921.33333333337</v>
      </c>
      <c r="C34" s="14">
        <f t="shared" ref="C34:E34" si="8">C30-C32</f>
        <v>484838.8</v>
      </c>
      <c r="D34" s="14">
        <f t="shared" si="8"/>
        <v>1297706.6666666665</v>
      </c>
      <c r="E34" s="14">
        <f t="shared" si="8"/>
        <v>2577401.333333333</v>
      </c>
    </row>
    <row r="35" spans="1:5" ht="13.5" customHeight="1" x14ac:dyDescent="0.35">
      <c r="A35" s="5"/>
      <c r="B35" s="14"/>
      <c r="C35" s="14"/>
      <c r="D35" s="14"/>
      <c r="E35" s="14"/>
    </row>
    <row r="36" spans="1:5" ht="13.5" customHeight="1" x14ac:dyDescent="0.35">
      <c r="A36" s="5" t="s">
        <v>38</v>
      </c>
      <c r="B36" s="15">
        <f>B34/B8</f>
        <v>0.10610012771392083</v>
      </c>
      <c r="C36" s="15">
        <f t="shared" ref="C36:E36" si="9">C34/C8</f>
        <v>0.11610124521072797</v>
      </c>
      <c r="D36" s="15">
        <f t="shared" si="9"/>
        <v>0.14916168582375477</v>
      </c>
      <c r="E36" s="15">
        <f t="shared" si="9"/>
        <v>0.16458501489995742</v>
      </c>
    </row>
    <row r="37" spans="1:5" ht="13.5" customHeight="1" x14ac:dyDescent="0.35">
      <c r="A37" s="5"/>
      <c r="B37" s="13"/>
      <c r="C37" s="13"/>
      <c r="D37" s="13"/>
      <c r="E37" s="13"/>
    </row>
    <row r="38" spans="1:5" ht="13.5" customHeight="1" x14ac:dyDescent="0.35">
      <c r="A38" s="5"/>
      <c r="B38" s="13"/>
      <c r="C38" s="13"/>
      <c r="D38" s="13"/>
      <c r="E38" s="13"/>
    </row>
    <row r="39" spans="1:5" ht="13.5" customHeight="1" x14ac:dyDescent="0.35">
      <c r="A39" s="5" t="s">
        <v>36</v>
      </c>
      <c r="B39" s="13">
        <f>B26-B23</f>
        <v>510866.66666666669</v>
      </c>
      <c r="C39" s="13">
        <f t="shared" ref="C39:E39" si="10">C26-C23</f>
        <v>788720</v>
      </c>
      <c r="D39" s="13">
        <f t="shared" si="10"/>
        <v>1707333.3333333333</v>
      </c>
      <c r="E39" s="13">
        <f t="shared" si="10"/>
        <v>3271866.6666666665</v>
      </c>
    </row>
    <row r="40" spans="1:5" ht="13.5" customHeight="1" x14ac:dyDescent="0.35">
      <c r="A40" s="5"/>
      <c r="B40" s="13"/>
      <c r="C40" s="13"/>
      <c r="D40" s="13"/>
      <c r="E40" s="13"/>
    </row>
    <row r="41" spans="1:5" ht="13.5" customHeight="1" x14ac:dyDescent="0.35">
      <c r="A41" s="5"/>
      <c r="B41" s="13"/>
      <c r="C41" s="13"/>
      <c r="D41" s="13"/>
      <c r="E41" s="13"/>
    </row>
    <row r="42" spans="1:5" ht="13.5" customHeight="1" x14ac:dyDescent="0.35"/>
    <row r="43" spans="1:5" ht="13.5" customHeight="1" x14ac:dyDescent="0.35">
      <c r="A43" s="5" t="s">
        <v>35</v>
      </c>
    </row>
    <row r="45" spans="1:5" x14ac:dyDescent="0.35">
      <c r="A45" s="5" t="s">
        <v>4</v>
      </c>
    </row>
    <row r="46" spans="1:5" x14ac:dyDescent="0.35">
      <c r="A46" s="5" t="s">
        <v>5</v>
      </c>
    </row>
    <row r="48" spans="1:5" x14ac:dyDescent="0.35">
      <c r="A48" t="s">
        <v>6</v>
      </c>
      <c r="B48" s="3">
        <v>75000</v>
      </c>
      <c r="C48" s="3">
        <v>120000</v>
      </c>
      <c r="D48" s="3">
        <v>250000</v>
      </c>
      <c r="E48" s="3">
        <v>450000</v>
      </c>
    </row>
    <row r="49" spans="1:5" x14ac:dyDescent="0.35">
      <c r="A49" t="s">
        <v>7</v>
      </c>
      <c r="B49" s="3">
        <v>40</v>
      </c>
      <c r="C49" s="3">
        <v>40</v>
      </c>
      <c r="D49" s="3">
        <v>40</v>
      </c>
      <c r="E49" s="3">
        <v>40</v>
      </c>
    </row>
    <row r="50" spans="1:5" x14ac:dyDescent="0.35">
      <c r="A50" t="s">
        <v>9</v>
      </c>
      <c r="B50" s="1">
        <v>0.05</v>
      </c>
      <c r="C50" s="1">
        <v>0.05</v>
      </c>
      <c r="D50" s="1">
        <v>0.05</v>
      </c>
      <c r="E50" s="1">
        <v>0.05</v>
      </c>
    </row>
    <row r="51" spans="1:5" x14ac:dyDescent="0.35">
      <c r="A51" t="s">
        <v>25</v>
      </c>
      <c r="B51" s="1">
        <v>0.08</v>
      </c>
      <c r="C51" s="1">
        <v>0.08</v>
      </c>
      <c r="D51" s="1">
        <v>0.08</v>
      </c>
      <c r="E51" s="1">
        <v>0.08</v>
      </c>
    </row>
    <row r="53" spans="1:5" x14ac:dyDescent="0.35">
      <c r="A53" s="5" t="s">
        <v>10</v>
      </c>
    </row>
    <row r="54" spans="1:5" x14ac:dyDescent="0.35">
      <c r="A54" t="s">
        <v>11</v>
      </c>
      <c r="B54" s="1">
        <v>0.35</v>
      </c>
      <c r="C54" s="1">
        <v>0.35</v>
      </c>
      <c r="D54" s="1">
        <v>0.35</v>
      </c>
      <c r="E54" s="1">
        <v>0.35</v>
      </c>
    </row>
    <row r="55" spans="1:5" x14ac:dyDescent="0.35">
      <c r="A55" t="s">
        <v>12</v>
      </c>
      <c r="B55" s="1">
        <v>0.05</v>
      </c>
      <c r="C55" s="1">
        <v>0.05</v>
      </c>
      <c r="D55" s="1">
        <v>0.05</v>
      </c>
      <c r="E55" s="1">
        <v>0.05</v>
      </c>
    </row>
    <row r="56" spans="1:5" x14ac:dyDescent="0.35">
      <c r="A56" t="s">
        <v>13</v>
      </c>
      <c r="B56" s="1">
        <v>0.03</v>
      </c>
      <c r="C56" s="1">
        <v>0.03</v>
      </c>
      <c r="D56" s="1">
        <v>0.03</v>
      </c>
      <c r="E56" s="1">
        <v>0.03</v>
      </c>
    </row>
    <row r="58" spans="1:5" x14ac:dyDescent="0.35">
      <c r="A58" s="5" t="s">
        <v>14</v>
      </c>
    </row>
    <row r="59" spans="1:5" x14ac:dyDescent="0.35">
      <c r="A59" t="s">
        <v>15</v>
      </c>
      <c r="B59" s="1">
        <v>0.2</v>
      </c>
      <c r="C59" s="1">
        <v>0.2</v>
      </c>
      <c r="D59" s="1">
        <v>0.2</v>
      </c>
      <c r="E59" s="1">
        <v>0.2</v>
      </c>
    </row>
    <row r="60" spans="1:5" x14ac:dyDescent="0.35">
      <c r="A60" t="s">
        <v>16</v>
      </c>
      <c r="B60" s="1">
        <v>0.1</v>
      </c>
      <c r="C60" s="1">
        <v>0.1</v>
      </c>
      <c r="D60" s="1">
        <v>0.1</v>
      </c>
      <c r="E60" s="1">
        <v>0.1</v>
      </c>
    </row>
    <row r="61" spans="1:5" x14ac:dyDescent="0.35">
      <c r="A61" t="s">
        <v>17</v>
      </c>
      <c r="B61" s="1">
        <v>0.05</v>
      </c>
      <c r="C61" s="1">
        <v>0.05</v>
      </c>
      <c r="D61" s="1">
        <v>0.05</v>
      </c>
      <c r="E61" s="1">
        <v>0.05</v>
      </c>
    </row>
    <row r="62" spans="1:5" x14ac:dyDescent="0.35">
      <c r="A62" t="s">
        <v>18</v>
      </c>
      <c r="B62" t="s">
        <v>19</v>
      </c>
      <c r="C62" t="s">
        <v>19</v>
      </c>
      <c r="D62" t="s">
        <v>19</v>
      </c>
      <c r="E62" t="s">
        <v>19</v>
      </c>
    </row>
    <row r="64" spans="1:5" x14ac:dyDescent="0.35">
      <c r="A64" t="s">
        <v>20</v>
      </c>
      <c r="B64" t="s">
        <v>19</v>
      </c>
      <c r="C64" t="s">
        <v>19</v>
      </c>
      <c r="D64" t="s">
        <v>19</v>
      </c>
      <c r="E64" t="s">
        <v>19</v>
      </c>
    </row>
    <row r="66" spans="1:5" x14ac:dyDescent="0.35">
      <c r="A66" t="s">
        <v>21</v>
      </c>
      <c r="B66" s="1">
        <v>0.21</v>
      </c>
      <c r="C66" s="1">
        <v>0.21</v>
      </c>
      <c r="D66" s="1">
        <v>0.21</v>
      </c>
      <c r="E66" s="1">
        <v>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3C4DE-E87F-4051-B059-E2758CD95F6B}">
  <dimension ref="A1:F45"/>
  <sheetViews>
    <sheetView tabSelected="1" workbookViewId="0">
      <pane ySplit="1" topLeftCell="A38" activePane="bottomLeft" state="frozen"/>
      <selection pane="bottomLeft" activeCell="C5" sqref="C5:F5"/>
    </sheetView>
  </sheetViews>
  <sheetFormatPr defaultRowHeight="14.5" x14ac:dyDescent="0.35"/>
  <cols>
    <col min="1" max="1" width="33.1796875" customWidth="1"/>
    <col min="2" max="2" width="14.6328125" customWidth="1"/>
    <col min="3" max="3" width="14.7265625" bestFit="1" customWidth="1"/>
    <col min="4" max="4" width="15.54296875" customWidth="1"/>
    <col min="5" max="5" width="20.08984375" customWidth="1"/>
    <col min="6" max="6" width="14.453125" customWidth="1"/>
  </cols>
  <sheetData>
    <row r="1" spans="1:6" ht="15.5" x14ac:dyDescent="0.35">
      <c r="A1" s="24" t="s">
        <v>48</v>
      </c>
      <c r="B1" s="25" t="s">
        <v>49</v>
      </c>
      <c r="C1" s="5" t="s">
        <v>1</v>
      </c>
      <c r="D1" s="5" t="s">
        <v>2</v>
      </c>
      <c r="E1" s="5" t="s">
        <v>3</v>
      </c>
      <c r="F1" s="5" t="s">
        <v>8</v>
      </c>
    </row>
    <row r="2" spans="1:6" ht="15.5" x14ac:dyDescent="0.35">
      <c r="B2" s="26" t="s">
        <v>50</v>
      </c>
    </row>
    <row r="3" spans="1:6" ht="15.5" x14ac:dyDescent="0.35">
      <c r="A3" s="25" t="s">
        <v>51</v>
      </c>
      <c r="B3" s="25"/>
    </row>
    <row r="5" spans="1:6" ht="15.5" x14ac:dyDescent="0.35">
      <c r="A5" t="s">
        <v>52</v>
      </c>
      <c r="B5" s="22">
        <v>4250000</v>
      </c>
      <c r="C5" s="13">
        <f>B5+'Cash Flow Statement'!B27</f>
        <v>3957988</v>
      </c>
      <c r="D5" s="13">
        <f>C5+'Cash Flow Statement'!C27</f>
        <v>5153986.8</v>
      </c>
      <c r="E5" s="13">
        <f>D5+'Cash Flow Statement'!D27</f>
        <v>6057466.7999999998</v>
      </c>
      <c r="F5" s="13">
        <f>E5+'Cash Flow Statement'!E27</f>
        <v>8761134.8000000007</v>
      </c>
    </row>
    <row r="6" spans="1:6" ht="15.5" x14ac:dyDescent="0.35">
      <c r="A6" t="s">
        <v>53</v>
      </c>
      <c r="B6" s="23">
        <v>120000</v>
      </c>
      <c r="C6" s="13">
        <f>C37*C38</f>
        <v>130500</v>
      </c>
      <c r="D6" s="13">
        <f t="shared" ref="D6:F6" si="0">D37*D38</f>
        <v>208800</v>
      </c>
      <c r="E6" s="13">
        <f t="shared" si="0"/>
        <v>435000</v>
      </c>
      <c r="F6" s="13">
        <f t="shared" si="0"/>
        <v>783000</v>
      </c>
    </row>
    <row r="7" spans="1:6" ht="15.5" x14ac:dyDescent="0.35">
      <c r="A7" s="24" t="s">
        <v>54</v>
      </c>
      <c r="B7" s="27">
        <f>SUM(B5:B6)</f>
        <v>4370000</v>
      </c>
      <c r="C7" s="27">
        <f>SUM(C5:C6)</f>
        <v>4088488</v>
      </c>
      <c r="D7" s="27">
        <f t="shared" ref="D7:F7" si="1">SUM(D5:D6)</f>
        <v>5362786.8</v>
      </c>
      <c r="E7" s="27">
        <f t="shared" si="1"/>
        <v>6492466.7999999998</v>
      </c>
      <c r="F7" s="27">
        <f t="shared" si="1"/>
        <v>9544134.8000000007</v>
      </c>
    </row>
    <row r="9" spans="1:6" ht="15.5" x14ac:dyDescent="0.35">
      <c r="A9" t="s">
        <v>55</v>
      </c>
      <c r="B9" s="22">
        <v>40000</v>
      </c>
      <c r="C9" s="18">
        <f>B9+'Capex and Depreciation'!C7</f>
        <v>165000</v>
      </c>
      <c r="D9" s="18">
        <f>C9+'Capex and Depreciation'!D7</f>
        <v>265000</v>
      </c>
      <c r="E9" s="18">
        <f>D9+'Capex and Depreciation'!E7</f>
        <v>395000</v>
      </c>
      <c r="F9" s="18">
        <f>E9+'Capex and Depreciation'!F7</f>
        <v>395000</v>
      </c>
    </row>
    <row r="10" spans="1:6" ht="15.5" x14ac:dyDescent="0.35">
      <c r="A10" t="s">
        <v>56</v>
      </c>
      <c r="B10" s="23">
        <v>-10000</v>
      </c>
      <c r="C10" s="13">
        <f>B10-'Capex and Depreciation'!C13</f>
        <v>-41666.666666666672</v>
      </c>
      <c r="D10" s="13">
        <f>C10-'Capex and Depreciation'!D13</f>
        <v>-106666.66666666667</v>
      </c>
      <c r="E10" s="13">
        <f>D10-'Capex and Depreciation'!E13</f>
        <v>-210000</v>
      </c>
      <c r="F10" s="13">
        <f>E10-'Capex and Depreciation'!F13</f>
        <v>-296666.66666666669</v>
      </c>
    </row>
    <row r="11" spans="1:6" ht="15.5" x14ac:dyDescent="0.35">
      <c r="A11" s="24" t="s">
        <v>57</v>
      </c>
      <c r="B11" s="27">
        <f>SUM(B9:B10)</f>
        <v>30000</v>
      </c>
      <c r="C11" s="18">
        <f>SUM(C9:C10)</f>
        <v>123333.33333333333</v>
      </c>
      <c r="D11" s="18">
        <f t="shared" ref="D11:F11" si="2">SUM(D9:D10)</f>
        <v>158333.33333333331</v>
      </c>
      <c r="E11" s="18">
        <f t="shared" si="2"/>
        <v>185000</v>
      </c>
      <c r="F11" s="18">
        <f t="shared" si="2"/>
        <v>98333.333333333314</v>
      </c>
    </row>
    <row r="13" spans="1:6" ht="16" thickBot="1" x14ac:dyDescent="0.4">
      <c r="A13" s="24" t="s">
        <v>58</v>
      </c>
      <c r="B13" s="28">
        <f>B7+B11</f>
        <v>4400000</v>
      </c>
      <c r="C13" s="28">
        <f t="shared" ref="C13:F13" si="3">C7+C11</f>
        <v>4211821.333333333</v>
      </c>
      <c r="D13" s="28">
        <f t="shared" si="3"/>
        <v>5521120.1333333328</v>
      </c>
      <c r="E13" s="28">
        <f t="shared" si="3"/>
        <v>6677466.7999999998</v>
      </c>
      <c r="F13" s="28">
        <f t="shared" si="3"/>
        <v>9642468.1333333347</v>
      </c>
    </row>
    <row r="14" spans="1:6" ht="15" thickTop="1" x14ac:dyDescent="0.35"/>
    <row r="15" spans="1:6" ht="15.5" x14ac:dyDescent="0.35">
      <c r="A15" s="25" t="s">
        <v>59</v>
      </c>
      <c r="B15" s="25"/>
    </row>
    <row r="17" spans="1:6" ht="15.5" x14ac:dyDescent="0.35">
      <c r="A17" t="s">
        <v>60</v>
      </c>
      <c r="B17" s="22">
        <v>75000</v>
      </c>
      <c r="C17" s="13">
        <f>C37*C39</f>
        <v>156600</v>
      </c>
      <c r="D17" s="13">
        <f t="shared" ref="D17:F17" si="4">D37*D39</f>
        <v>250560</v>
      </c>
      <c r="E17" s="13">
        <f t="shared" si="4"/>
        <v>522000</v>
      </c>
      <c r="F17" s="13">
        <f t="shared" si="4"/>
        <v>939600</v>
      </c>
    </row>
    <row r="18" spans="1:6" ht="15.5" x14ac:dyDescent="0.35">
      <c r="A18" t="s">
        <v>61</v>
      </c>
      <c r="B18" s="23">
        <v>25000</v>
      </c>
      <c r="C18" s="13">
        <f>C37*C40</f>
        <v>78300</v>
      </c>
      <c r="D18" s="13">
        <f t="shared" ref="D18:F18" si="5">D37*D40</f>
        <v>208800</v>
      </c>
      <c r="E18" s="13">
        <f t="shared" si="5"/>
        <v>696000</v>
      </c>
      <c r="F18" s="13">
        <f t="shared" si="5"/>
        <v>1566000</v>
      </c>
    </row>
    <row r="19" spans="1:6" ht="15.5" x14ac:dyDescent="0.35">
      <c r="A19" s="24" t="s">
        <v>54</v>
      </c>
      <c r="B19" s="29">
        <f>SUM(B17:B18)</f>
        <v>100000</v>
      </c>
      <c r="C19" s="29">
        <f t="shared" ref="C19:F19" si="6">SUM(C17:C18)</f>
        <v>234900</v>
      </c>
      <c r="D19" s="29">
        <f t="shared" si="6"/>
        <v>459360</v>
      </c>
      <c r="E19" s="29">
        <f t="shared" si="6"/>
        <v>1218000</v>
      </c>
      <c r="F19" s="29">
        <f t="shared" si="6"/>
        <v>2505600</v>
      </c>
    </row>
    <row r="21" spans="1:6" ht="15.5" x14ac:dyDescent="0.35">
      <c r="A21" t="s">
        <v>62</v>
      </c>
      <c r="B21" s="22">
        <v>3000000</v>
      </c>
      <c r="C21" s="13">
        <f>B21+C42-C43</f>
        <v>2400000</v>
      </c>
      <c r="D21" s="13">
        <f t="shared" ref="D21:F21" si="7">C21+D42-D43</f>
        <v>3000000</v>
      </c>
      <c r="E21" s="13">
        <f t="shared" si="7"/>
        <v>2100000</v>
      </c>
      <c r="F21" s="13">
        <f t="shared" si="7"/>
        <v>1200000</v>
      </c>
    </row>
    <row r="23" spans="1:6" ht="16" thickBot="1" x14ac:dyDescent="0.4">
      <c r="A23" s="24" t="s">
        <v>63</v>
      </c>
      <c r="B23" s="30">
        <f>B19+B21</f>
        <v>3100000</v>
      </c>
      <c r="C23" s="30">
        <f t="shared" ref="C23:F23" si="8">C19+C21</f>
        <v>2634900</v>
      </c>
      <c r="D23" s="30">
        <f t="shared" si="8"/>
        <v>3459360</v>
      </c>
      <c r="E23" s="30">
        <f t="shared" si="8"/>
        <v>3318000</v>
      </c>
      <c r="F23" s="30">
        <f t="shared" si="8"/>
        <v>3705600</v>
      </c>
    </row>
    <row r="24" spans="1:6" ht="15" thickTop="1" x14ac:dyDescent="0.35"/>
    <row r="25" spans="1:6" ht="15.5" x14ac:dyDescent="0.35">
      <c r="A25" s="25" t="s">
        <v>64</v>
      </c>
      <c r="B25" s="25"/>
    </row>
    <row r="27" spans="1:6" ht="15.5" x14ac:dyDescent="0.35">
      <c r="A27" t="s">
        <v>65</v>
      </c>
      <c r="B27" s="22">
        <v>50000</v>
      </c>
      <c r="C27" s="22">
        <v>50000</v>
      </c>
      <c r="D27" s="22">
        <v>50000</v>
      </c>
      <c r="E27" s="22">
        <v>50000</v>
      </c>
      <c r="F27" s="22">
        <v>50000</v>
      </c>
    </row>
    <row r="28" spans="1:6" ht="15.5" x14ac:dyDescent="0.35">
      <c r="A28" t="s">
        <v>66</v>
      </c>
      <c r="B28" s="23">
        <v>1250000</v>
      </c>
      <c r="C28" s="13">
        <f>B28+'Income Statement'!B34</f>
        <v>1526921.3333333335</v>
      </c>
      <c r="D28" s="13">
        <f>C28+'Income Statement'!C34</f>
        <v>2011760.1333333335</v>
      </c>
      <c r="E28" s="13">
        <f>D28+'Income Statement'!D34</f>
        <v>3309466.8</v>
      </c>
      <c r="F28" s="13">
        <f>E28+'Income Statement'!E34</f>
        <v>5886868.1333333328</v>
      </c>
    </row>
    <row r="29" spans="1:6" x14ac:dyDescent="0.35">
      <c r="A29" t="s">
        <v>67</v>
      </c>
      <c r="B29" s="31">
        <f>SUM(B27:B28)</f>
        <v>1300000</v>
      </c>
      <c r="C29" s="13">
        <f>SUM(C27:C28)</f>
        <v>1576921.3333333335</v>
      </c>
      <c r="D29" s="13">
        <f t="shared" ref="D29:F29" si="9">SUM(D27:D28)</f>
        <v>2061760.1333333335</v>
      </c>
      <c r="E29" s="13">
        <f t="shared" si="9"/>
        <v>3359466.8</v>
      </c>
      <c r="F29" s="13">
        <f t="shared" si="9"/>
        <v>5936868.1333333328</v>
      </c>
    </row>
    <row r="31" spans="1:6" ht="16" thickBot="1" x14ac:dyDescent="0.4">
      <c r="A31" s="24" t="s">
        <v>68</v>
      </c>
      <c r="B31" s="30">
        <f>B23+B29</f>
        <v>4400000</v>
      </c>
      <c r="C31" s="30">
        <f>C23+C29</f>
        <v>4211821.333333334</v>
      </c>
      <c r="D31" s="30">
        <f t="shared" ref="D31:F31" si="10">D23+D29</f>
        <v>5521120.1333333338</v>
      </c>
      <c r="E31" s="30">
        <f t="shared" si="10"/>
        <v>6677466.7999999998</v>
      </c>
      <c r="F31" s="30">
        <f t="shared" si="10"/>
        <v>9642468.1333333328</v>
      </c>
    </row>
    <row r="32" spans="1:6" ht="15" thickTop="1" x14ac:dyDescent="0.35"/>
    <row r="33" spans="1:6" ht="15.5" x14ac:dyDescent="0.35">
      <c r="A33" t="s">
        <v>69</v>
      </c>
      <c r="B33" s="21">
        <f>B13-B31</f>
        <v>0</v>
      </c>
      <c r="C33" s="21">
        <f t="shared" ref="C33:F33" si="11">C13-C31</f>
        <v>0</v>
      </c>
      <c r="D33" s="21">
        <f t="shared" si="11"/>
        <v>0</v>
      </c>
      <c r="E33" s="21">
        <f t="shared" si="11"/>
        <v>0</v>
      </c>
      <c r="F33" s="21">
        <f t="shared" si="11"/>
        <v>0</v>
      </c>
    </row>
    <row r="35" spans="1:6" x14ac:dyDescent="0.35">
      <c r="A35" s="32" t="s">
        <v>4</v>
      </c>
      <c r="B35" s="32"/>
    </row>
    <row r="37" spans="1:6" x14ac:dyDescent="0.35">
      <c r="A37" s="5" t="s">
        <v>26</v>
      </c>
      <c r="C37" s="3">
        <f>'Income Statement'!B8</f>
        <v>2610000</v>
      </c>
      <c r="D37" s="3">
        <f>'Income Statement'!C8</f>
        <v>4176000</v>
      </c>
      <c r="E37" s="3">
        <f>'Income Statement'!D8</f>
        <v>8700000</v>
      </c>
      <c r="F37" s="3">
        <f>'Income Statement'!E8</f>
        <v>15660000</v>
      </c>
    </row>
    <row r="38" spans="1:6" x14ac:dyDescent="0.35">
      <c r="A38" t="s">
        <v>70</v>
      </c>
      <c r="C38" s="1">
        <v>0.05</v>
      </c>
      <c r="D38" s="1">
        <v>0.05</v>
      </c>
      <c r="E38" s="1">
        <v>0.05</v>
      </c>
      <c r="F38" s="1">
        <v>0.05</v>
      </c>
    </row>
    <row r="39" spans="1:6" x14ac:dyDescent="0.35">
      <c r="A39" t="s">
        <v>76</v>
      </c>
      <c r="C39" s="1">
        <v>0.06</v>
      </c>
      <c r="D39" s="1">
        <v>0.06</v>
      </c>
      <c r="E39" s="1">
        <v>0.06</v>
      </c>
      <c r="F39" s="1">
        <v>0.06</v>
      </c>
    </row>
    <row r="40" spans="1:6" x14ac:dyDescent="0.35">
      <c r="A40" t="s">
        <v>71</v>
      </c>
      <c r="C40" s="1">
        <v>0.03</v>
      </c>
      <c r="D40" s="1">
        <v>0.05</v>
      </c>
      <c r="E40" s="1">
        <v>0.08</v>
      </c>
      <c r="F40" s="1">
        <v>0.1</v>
      </c>
    </row>
    <row r="42" spans="1:6" x14ac:dyDescent="0.35">
      <c r="A42" t="s">
        <v>72</v>
      </c>
      <c r="D42" s="3">
        <v>1500000</v>
      </c>
    </row>
    <row r="43" spans="1:6" x14ac:dyDescent="0.35">
      <c r="A43" t="s">
        <v>73</v>
      </c>
      <c r="C43" s="2">
        <v>600000</v>
      </c>
      <c r="D43" s="3">
        <v>900000</v>
      </c>
      <c r="E43" s="3">
        <v>900000</v>
      </c>
      <c r="F43" s="3">
        <v>900000</v>
      </c>
    </row>
    <row r="44" spans="1:6" x14ac:dyDescent="0.35">
      <c r="A44" t="s">
        <v>74</v>
      </c>
      <c r="C44" s="1">
        <v>0.08</v>
      </c>
      <c r="D44" s="1">
        <v>0.08</v>
      </c>
      <c r="E44" s="1">
        <v>0.08</v>
      </c>
      <c r="F44" s="1">
        <v>0.08</v>
      </c>
    </row>
    <row r="45" spans="1:6" x14ac:dyDescent="0.35">
      <c r="A45" t="s">
        <v>75</v>
      </c>
      <c r="C45" s="13">
        <f>C44*C21</f>
        <v>192000</v>
      </c>
      <c r="D45" s="13">
        <f t="shared" ref="D45:F45" si="12">D44*D21</f>
        <v>240000</v>
      </c>
      <c r="E45" s="13">
        <f t="shared" si="12"/>
        <v>168000</v>
      </c>
      <c r="F45" s="13">
        <f t="shared" si="12"/>
        <v>96000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8D2E-3354-40AC-8420-DFF168F32899}">
  <dimension ref="A1:E27"/>
  <sheetViews>
    <sheetView workbookViewId="0">
      <pane ySplit="1" topLeftCell="A22" activePane="bottomLeft" state="frozen"/>
      <selection pane="bottomLeft" activeCell="A2" sqref="A2"/>
    </sheetView>
  </sheetViews>
  <sheetFormatPr defaultRowHeight="14.5" x14ac:dyDescent="0.35"/>
  <cols>
    <col min="1" max="1" width="24.36328125" customWidth="1"/>
    <col min="2" max="2" width="12.7265625" bestFit="1" customWidth="1"/>
    <col min="3" max="3" width="15.54296875" customWidth="1"/>
    <col min="4" max="5" width="13.6328125" bestFit="1" customWidth="1"/>
  </cols>
  <sheetData>
    <row r="1" spans="1:5" x14ac:dyDescent="0.35">
      <c r="A1" s="5" t="s">
        <v>77</v>
      </c>
      <c r="B1" s="5" t="s">
        <v>1</v>
      </c>
      <c r="C1" s="5" t="s">
        <v>2</v>
      </c>
      <c r="D1" s="5" t="s">
        <v>3</v>
      </c>
      <c r="E1" s="5" t="s">
        <v>8</v>
      </c>
    </row>
    <row r="3" spans="1:5" x14ac:dyDescent="0.35">
      <c r="A3" t="s">
        <v>35</v>
      </c>
      <c r="B3" s="3">
        <f>'Income Statement'!B34</f>
        <v>276921.33333333337</v>
      </c>
      <c r="C3" s="3">
        <f>'Income Statement'!C34</f>
        <v>484838.8</v>
      </c>
      <c r="D3" s="3">
        <f>'Income Statement'!D34</f>
        <v>1297706.6666666665</v>
      </c>
      <c r="E3" s="3">
        <f>'Income Statement'!E34</f>
        <v>2577401.333333333</v>
      </c>
    </row>
    <row r="5" spans="1:5" x14ac:dyDescent="0.35">
      <c r="A5" s="5" t="s">
        <v>78</v>
      </c>
    </row>
    <row r="6" spans="1:5" x14ac:dyDescent="0.35">
      <c r="A6" s="7" t="s">
        <v>18</v>
      </c>
      <c r="B6" s="3">
        <f>'Capex and Depreciation'!C13</f>
        <v>31666.666666666668</v>
      </c>
      <c r="C6" s="3">
        <f>'Capex and Depreciation'!D13</f>
        <v>65000</v>
      </c>
      <c r="D6" s="3">
        <f>'Capex and Depreciation'!E13</f>
        <v>103333.33333333334</v>
      </c>
      <c r="E6" s="3">
        <f>'Capex and Depreciation'!F13</f>
        <v>86666.666666666672</v>
      </c>
    </row>
    <row r="7" spans="1:5" x14ac:dyDescent="0.35">
      <c r="A7" t="s">
        <v>81</v>
      </c>
      <c r="B7" s="3">
        <f>'Balance Sheet'!B6-'Balance Sheet'!C6</f>
        <v>-10500</v>
      </c>
      <c r="C7" s="3">
        <f>'Balance Sheet'!C6-'Balance Sheet'!D6</f>
        <v>-78300</v>
      </c>
      <c r="D7" s="3">
        <f>'Balance Sheet'!D6-'Balance Sheet'!E6</f>
        <v>-226200</v>
      </c>
      <c r="E7" s="3">
        <f>'Balance Sheet'!E6-'Balance Sheet'!F6</f>
        <v>-348000</v>
      </c>
    </row>
    <row r="8" spans="1:5" x14ac:dyDescent="0.35">
      <c r="A8" t="s">
        <v>82</v>
      </c>
      <c r="B8" s="3">
        <f>'Balance Sheet'!C17-'Balance Sheet'!B17</f>
        <v>81600</v>
      </c>
      <c r="C8" s="3">
        <f>'Balance Sheet'!D17-'Balance Sheet'!C17</f>
        <v>93960</v>
      </c>
      <c r="D8" s="3">
        <f>'Balance Sheet'!E17-'Balance Sheet'!D17</f>
        <v>271440</v>
      </c>
      <c r="E8" s="3">
        <f>'Balance Sheet'!F17-'Balance Sheet'!E17</f>
        <v>417600</v>
      </c>
    </row>
    <row r="9" spans="1:5" x14ac:dyDescent="0.35">
      <c r="A9" t="s">
        <v>83</v>
      </c>
      <c r="B9" s="3">
        <f>'Balance Sheet'!C18-'Balance Sheet'!B18</f>
        <v>53300</v>
      </c>
      <c r="C9" s="3">
        <f>'Balance Sheet'!D18-'Balance Sheet'!C18</f>
        <v>130500</v>
      </c>
      <c r="D9" s="3">
        <f>'Balance Sheet'!E18-'Balance Sheet'!D18</f>
        <v>487200</v>
      </c>
      <c r="E9" s="3">
        <f>'Balance Sheet'!F18-'Balance Sheet'!E18</f>
        <v>870000</v>
      </c>
    </row>
    <row r="10" spans="1:5" x14ac:dyDescent="0.35">
      <c r="A10" t="s">
        <v>84</v>
      </c>
      <c r="B10" s="13">
        <f>B3+SUM(B6:B9)</f>
        <v>432988.00000000006</v>
      </c>
      <c r="C10" s="13">
        <f t="shared" ref="C10:E10" si="0">C3+SUM(C6:C9)</f>
        <v>695998.8</v>
      </c>
      <c r="D10" s="13">
        <f t="shared" si="0"/>
        <v>1933480</v>
      </c>
      <c r="E10" s="13">
        <f t="shared" si="0"/>
        <v>3603668</v>
      </c>
    </row>
    <row r="15" spans="1:5" x14ac:dyDescent="0.35">
      <c r="A15" s="5" t="s">
        <v>79</v>
      </c>
    </row>
    <row r="16" spans="1:5" x14ac:dyDescent="0.35">
      <c r="A16" t="s">
        <v>42</v>
      </c>
      <c r="B16" s="18">
        <f>'Capex and Depreciation'!C7</f>
        <v>125000</v>
      </c>
      <c r="C16" s="18">
        <f>'Capex and Depreciation'!D7</f>
        <v>100000</v>
      </c>
      <c r="D16" s="18">
        <f>'Capex and Depreciation'!E7</f>
        <v>130000</v>
      </c>
      <c r="E16" s="18">
        <f>'Capex and Depreciation'!F7</f>
        <v>0</v>
      </c>
    </row>
    <row r="18" spans="1:5" x14ac:dyDescent="0.35">
      <c r="A18" t="s">
        <v>85</v>
      </c>
      <c r="B18" s="18">
        <f>B10-B16</f>
        <v>307988.00000000006</v>
      </c>
      <c r="C18" s="18">
        <f t="shared" ref="C18:E18" si="1">C10-C16</f>
        <v>595998.80000000005</v>
      </c>
      <c r="D18" s="18">
        <f t="shared" si="1"/>
        <v>1803480</v>
      </c>
      <c r="E18" s="18">
        <f t="shared" si="1"/>
        <v>3603668</v>
      </c>
    </row>
    <row r="22" spans="1:5" x14ac:dyDescent="0.35">
      <c r="A22" s="5" t="s">
        <v>80</v>
      </c>
    </row>
    <row r="23" spans="1:5" x14ac:dyDescent="0.35">
      <c r="A23" t="s">
        <v>86</v>
      </c>
      <c r="B23" s="13">
        <f>-'Balance Sheet'!C43</f>
        <v>-600000</v>
      </c>
      <c r="C23" s="13">
        <f>-'Balance Sheet'!D43</f>
        <v>-900000</v>
      </c>
      <c r="D23" s="13">
        <f>-'Balance Sheet'!E43</f>
        <v>-900000</v>
      </c>
      <c r="E23" s="13">
        <f>-'Balance Sheet'!F43</f>
        <v>-900000</v>
      </c>
    </row>
    <row r="24" spans="1:5" x14ac:dyDescent="0.35">
      <c r="A24" s="16" t="s">
        <v>72</v>
      </c>
      <c r="B24" s="17">
        <f>'Balance Sheet'!C42</f>
        <v>0</v>
      </c>
      <c r="C24" s="17">
        <f>'Balance Sheet'!D42</f>
        <v>1500000</v>
      </c>
      <c r="D24" s="17">
        <f>'Balance Sheet'!E42</f>
        <v>0</v>
      </c>
      <c r="E24" s="17">
        <f>'Balance Sheet'!F42</f>
        <v>0</v>
      </c>
    </row>
    <row r="25" spans="1:5" x14ac:dyDescent="0.35">
      <c r="A25" s="5" t="s">
        <v>87</v>
      </c>
      <c r="B25" s="13">
        <f>SUM(B23:B24)</f>
        <v>-600000</v>
      </c>
      <c r="C25" s="13">
        <f t="shared" ref="C25:E25" si="2">SUM(C23:C24)</f>
        <v>600000</v>
      </c>
      <c r="D25" s="13">
        <f t="shared" si="2"/>
        <v>-900000</v>
      </c>
      <c r="E25" s="13">
        <f t="shared" si="2"/>
        <v>-900000</v>
      </c>
    </row>
    <row r="27" spans="1:5" x14ac:dyDescent="0.35">
      <c r="A27" t="s">
        <v>88</v>
      </c>
      <c r="B27" s="13">
        <f>B18+B25</f>
        <v>-292011.99999999994</v>
      </c>
      <c r="C27" s="13">
        <f t="shared" ref="C27:E27" si="3">C18+C25</f>
        <v>1195998.8</v>
      </c>
      <c r="D27" s="13">
        <f t="shared" si="3"/>
        <v>903480</v>
      </c>
      <c r="E27" s="13">
        <f t="shared" si="3"/>
        <v>2703668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278B-52D0-4D1C-AE08-E1BF78E47693}">
  <dimension ref="A1:F13"/>
  <sheetViews>
    <sheetView workbookViewId="0">
      <selection activeCell="C7" sqref="C7"/>
    </sheetView>
  </sheetViews>
  <sheetFormatPr defaultRowHeight="14.5" x14ac:dyDescent="0.35"/>
  <cols>
    <col min="1" max="2" width="22.54296875" customWidth="1"/>
    <col min="3" max="5" width="12.08984375" bestFit="1" customWidth="1"/>
    <col min="6" max="6" width="12.54296875" customWidth="1"/>
  </cols>
  <sheetData>
    <row r="1" spans="1:6" x14ac:dyDescent="0.35">
      <c r="A1" s="5" t="s">
        <v>39</v>
      </c>
      <c r="B1" s="5" t="s">
        <v>41</v>
      </c>
      <c r="C1" s="5" t="s">
        <v>1</v>
      </c>
      <c r="D1" s="5" t="s">
        <v>2</v>
      </c>
      <c r="E1" s="5" t="s">
        <v>3</v>
      </c>
      <c r="F1" s="5" t="s">
        <v>40</v>
      </c>
    </row>
    <row r="3" spans="1:6" x14ac:dyDescent="0.35">
      <c r="A3" s="5" t="s">
        <v>42</v>
      </c>
    </row>
    <row r="4" spans="1:6" x14ac:dyDescent="0.35">
      <c r="A4" t="s">
        <v>43</v>
      </c>
      <c r="B4">
        <v>5</v>
      </c>
      <c r="C4" s="19">
        <v>75000</v>
      </c>
      <c r="D4" s="19"/>
      <c r="E4" s="19"/>
      <c r="F4" s="2"/>
    </row>
    <row r="5" spans="1:6" x14ac:dyDescent="0.35">
      <c r="A5" t="s">
        <v>44</v>
      </c>
      <c r="B5">
        <v>3</v>
      </c>
      <c r="C5" s="19">
        <v>50000</v>
      </c>
      <c r="D5" s="19">
        <v>100000</v>
      </c>
      <c r="E5" s="19">
        <v>100000</v>
      </c>
      <c r="F5" s="2"/>
    </row>
    <row r="6" spans="1:6" x14ac:dyDescent="0.35">
      <c r="A6" s="16" t="s">
        <v>45</v>
      </c>
      <c r="B6" s="16">
        <v>6</v>
      </c>
      <c r="C6" s="20"/>
      <c r="D6" s="20"/>
      <c r="E6" s="20">
        <v>30000</v>
      </c>
      <c r="F6" s="2"/>
    </row>
    <row r="7" spans="1:6" x14ac:dyDescent="0.35">
      <c r="A7" s="5" t="s">
        <v>46</v>
      </c>
      <c r="C7" s="8">
        <f>SUM(C4:C6)</f>
        <v>125000</v>
      </c>
      <c r="D7" s="8">
        <f t="shared" ref="D7:F7" si="0">SUM(D4:D6)</f>
        <v>100000</v>
      </c>
      <c r="E7" s="8">
        <f t="shared" si="0"/>
        <v>130000</v>
      </c>
      <c r="F7" s="8">
        <f t="shared" si="0"/>
        <v>0</v>
      </c>
    </row>
    <row r="8" spans="1:6" x14ac:dyDescent="0.35">
      <c r="A8" s="5"/>
      <c r="C8" s="8"/>
      <c r="D8" s="8"/>
      <c r="E8" s="8"/>
      <c r="F8" s="8"/>
    </row>
    <row r="9" spans="1:6" x14ac:dyDescent="0.35">
      <c r="A9" s="5" t="s">
        <v>18</v>
      </c>
    </row>
    <row r="10" spans="1:6" x14ac:dyDescent="0.35">
      <c r="A10" t="s">
        <v>43</v>
      </c>
      <c r="C10" s="13">
        <f>$C$4/$B$4</f>
        <v>15000</v>
      </c>
      <c r="D10" s="13">
        <f t="shared" ref="D10:F10" si="1">$C$4/$B$4</f>
        <v>15000</v>
      </c>
      <c r="E10" s="13">
        <f t="shared" si="1"/>
        <v>15000</v>
      </c>
      <c r="F10" s="13">
        <f t="shared" si="1"/>
        <v>15000</v>
      </c>
    </row>
    <row r="11" spans="1:6" x14ac:dyDescent="0.35">
      <c r="A11" t="s">
        <v>44</v>
      </c>
      <c r="C11" s="13">
        <f>$C$5/$B$5</f>
        <v>16666.666666666668</v>
      </c>
      <c r="D11" s="13">
        <f>$C$5/$B$5+$D$5/$B$5</f>
        <v>50000</v>
      </c>
      <c r="E11" s="13">
        <f>$C$5/$B$5+$D$5/$B$5+$E$5/$B$5</f>
        <v>83333.333333333343</v>
      </c>
      <c r="F11" s="13">
        <f>$D$5/$B$5+$E$5/$B$5</f>
        <v>66666.666666666672</v>
      </c>
    </row>
    <row r="12" spans="1:6" x14ac:dyDescent="0.35">
      <c r="A12" s="16" t="s">
        <v>45</v>
      </c>
      <c r="E12" s="18">
        <f>$E$6/$B$6</f>
        <v>5000</v>
      </c>
      <c r="F12" s="18">
        <f>$E$6/$B$6</f>
        <v>5000</v>
      </c>
    </row>
    <row r="13" spans="1:6" x14ac:dyDescent="0.35">
      <c r="A13" s="6" t="s">
        <v>47</v>
      </c>
      <c r="C13" s="14">
        <f>SUM(C10:C12)</f>
        <v>31666.666666666668</v>
      </c>
      <c r="D13" s="14">
        <f t="shared" ref="D13:F13" si="2">SUM(D10:D12)</f>
        <v>65000</v>
      </c>
      <c r="E13" s="14">
        <f t="shared" si="2"/>
        <v>103333.33333333334</v>
      </c>
      <c r="F13" s="14">
        <f t="shared" si="2"/>
        <v>86666.666666666672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Cash Flow Statement</vt:lpstr>
      <vt:lpstr>Capex and Depreciation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2022-10-12T10:28:38Z</dcterms:created>
  <dcterms:modified xsi:type="dcterms:W3CDTF">2022-10-12T13:42:09Z</dcterms:modified>
</cp:coreProperties>
</file>