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ericandrews/Desktop/Youtube/Sensitivity Analysis Break Even Point/"/>
    </mc:Choice>
  </mc:AlternateContent>
  <bookViews>
    <workbookView xWindow="28840" yWindow="460" windowWidth="37280" windowHeight="202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" l="1"/>
  <c r="I22" i="1"/>
  <c r="J22" i="1"/>
  <c r="M22" i="1"/>
  <c r="N22" i="1"/>
  <c r="L22" i="1"/>
  <c r="J12" i="1"/>
  <c r="K12" i="1"/>
  <c r="L12" i="1"/>
  <c r="M12" i="1"/>
  <c r="N12" i="1"/>
  <c r="I12" i="1"/>
  <c r="G27" i="1"/>
  <c r="G26" i="1"/>
  <c r="G25" i="1"/>
  <c r="G24" i="1"/>
  <c r="G23" i="1"/>
  <c r="G28" i="1"/>
  <c r="C19" i="1"/>
  <c r="C21" i="1"/>
  <c r="C22" i="1"/>
  <c r="D21" i="1"/>
  <c r="D19" i="1"/>
  <c r="D22" i="1"/>
  <c r="D4" i="1"/>
  <c r="B4" i="1"/>
  <c r="C4" i="1"/>
  <c r="D10" i="1"/>
  <c r="C10" i="1"/>
  <c r="B10" i="1"/>
  <c r="D8" i="1"/>
  <c r="C8" i="1"/>
  <c r="B8" i="1"/>
  <c r="G34" i="1"/>
  <c r="G35" i="1"/>
  <c r="G36" i="1"/>
  <c r="G37" i="1"/>
  <c r="G38" i="1"/>
  <c r="G39" i="1"/>
  <c r="D9" i="1"/>
  <c r="D11" i="1"/>
  <c r="C9" i="1"/>
  <c r="C11" i="1"/>
  <c r="B9" i="1"/>
  <c r="B11" i="1"/>
  <c r="B19" i="1"/>
  <c r="D3" i="1"/>
  <c r="D5" i="1"/>
  <c r="D13" i="1"/>
  <c r="G32" i="1"/>
  <c r="C3" i="1"/>
  <c r="B22" i="1"/>
  <c r="B3" i="1"/>
  <c r="B5" i="1"/>
  <c r="B13" i="1"/>
  <c r="C5" i="1"/>
  <c r="C13" i="1"/>
  <c r="G12" i="1"/>
  <c r="G22" i="1"/>
</calcChain>
</file>

<file path=xl/sharedStrings.xml><?xml version="1.0" encoding="utf-8"?>
<sst xmlns="http://schemas.openxmlformats.org/spreadsheetml/2006/main" count="41" uniqueCount="37">
  <si>
    <t>Average Order Value</t>
  </si>
  <si>
    <t>COGS</t>
  </si>
  <si>
    <t>Gross Profit</t>
  </si>
  <si>
    <t>Assumptions</t>
  </si>
  <si>
    <t>Net Revenue</t>
  </si>
  <si>
    <t xml:space="preserve">Personnel </t>
  </si>
  <si>
    <t>Other OPEX</t>
  </si>
  <si>
    <t>Operating Expenses</t>
  </si>
  <si>
    <t>INCOME STATEMENT</t>
  </si>
  <si>
    <t>Average COGS</t>
  </si>
  <si>
    <t>Total OPEX</t>
  </si>
  <si>
    <t>Advertising Spend</t>
  </si>
  <si>
    <t>Year 1</t>
  </si>
  <si>
    <t>Year 2</t>
  </si>
  <si>
    <t>Year 3</t>
  </si>
  <si>
    <t>Advertising Budget</t>
  </si>
  <si>
    <t>New Orders</t>
  </si>
  <si>
    <t>Returning Orders</t>
  </si>
  <si>
    <t>Annual Return Rate</t>
  </si>
  <si>
    <t>Total Orders</t>
  </si>
  <si>
    <t>there are so many combinations of variables that could create this -&gt; but how powerful are changes in each one?</t>
  </si>
  <si>
    <t xml:space="preserve"> </t>
  </si>
  <si>
    <t>question 1: at what return rate &amp; spend could you become profitable in year 2? (spend vs. return rate)</t>
  </si>
  <si>
    <t>*situation =&gt; investors want to to try to breakeven in year 2 or 3</t>
  </si>
  <si>
    <t>*RULE: the top left corner MUST be linked to metric we are analyzing</t>
  </si>
  <si>
    <t>*RULE: columns &amp; rows MUST be hardcoded</t>
  </si>
  <si>
    <t>return rate</t>
  </si>
  <si>
    <t>Customer Acq Cost (CAC)</t>
  </si>
  <si>
    <t>Operating Profit (EBIT)</t>
  </si>
  <si>
    <t>EBIT Year 2</t>
  </si>
  <si>
    <t>EBIT Year 3</t>
  </si>
  <si>
    <t>question 3: can you spend your way to profitability at a flat CAC in year 3? (spend and 1 column)</t>
  </si>
  <si>
    <t>question 2: could lowering the COGS slightly in year 3 and increasing ad spend in year 2 get you profitable in year 3? (spend vs. COGS)</t>
  </si>
  <si>
    <t>CAC (year 3)</t>
  </si>
  <si>
    <t>COGS (year 3)</t>
  </si>
  <si>
    <t>ad spend (yr 2)</t>
  </si>
  <si>
    <t>ad spend (yr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</si>
</sst>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2" fillId="0" borderId="0" xfId="0" applyFont="1"/>
    <xf numFmtId="164" fontId="4" fillId="0" borderId="0" xfId="2" applyNumberFormat="1" applyFont="1"/>
    <xf numFmtId="164" fontId="2" fillId="0" borderId="0" xfId="2" applyNumberFormat="1" applyFont="1"/>
    <xf numFmtId="165" fontId="0" fillId="0" borderId="1" xfId="1" applyNumberFormat="1" applyFont="1" applyBorder="1"/>
    <xf numFmtId="164" fontId="2" fillId="0" borderId="0" xfId="0" applyNumberFormat="1" applyFont="1"/>
    <xf numFmtId="165" fontId="0" fillId="0" borderId="0" xfId="1" applyNumberFormat="1" applyFont="1"/>
    <xf numFmtId="0" fontId="5" fillId="0" borderId="0" xfId="0" applyFont="1" applyAlignment="1">
      <alignment horizontal="center"/>
    </xf>
    <xf numFmtId="9" fontId="4" fillId="0" borderId="0" xfId="3" applyFont="1"/>
    <xf numFmtId="165" fontId="0" fillId="0" borderId="2" xfId="1" applyNumberFormat="1" applyFont="1" applyBorder="1"/>
    <xf numFmtId="165" fontId="0" fillId="0" borderId="3" xfId="1" applyNumberFormat="1" applyFont="1" applyBorder="1"/>
    <xf numFmtId="165" fontId="0" fillId="0" borderId="4" xfId="1" applyNumberFormat="1" applyFont="1" applyBorder="1"/>
    <xf numFmtId="165" fontId="0" fillId="0" borderId="0" xfId="1" applyNumberFormat="1" applyFont="1" applyBorder="1"/>
    <xf numFmtId="0" fontId="0" fillId="0" borderId="0" xfId="0" applyBorder="1"/>
    <xf numFmtId="165" fontId="0" fillId="2" borderId="0" xfId="1" applyNumberFormat="1" applyFont="1" applyFill="1"/>
    <xf numFmtId="0" fontId="6" fillId="0" borderId="0" xfId="0" applyFont="1"/>
    <xf numFmtId="164" fontId="4" fillId="0" borderId="0" xfId="2" applyNumberFormat="1" applyFont="1" applyBorder="1"/>
    <xf numFmtId="164" fontId="7" fillId="0" borderId="0" xfId="2" applyNumberFormat="1" applyFont="1"/>
    <xf numFmtId="165" fontId="7" fillId="0" borderId="0" xfId="1" applyNumberFormat="1" applyFont="1"/>
    <xf numFmtId="165" fontId="7" fillId="0" borderId="1" xfId="1" applyNumberFormat="1" applyFon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zoomScale="160" zoomScaleNormal="160" zoomScalePageLayoutView="160" workbookViewId="0"/>
  </sheetViews>
  <sheetFormatPr baseColWidth="10" defaultColWidth="8.83203125" defaultRowHeight="15" x14ac:dyDescent="0.2"/>
  <cols>
    <col min="1" max="1" width="20.5" customWidth="1"/>
    <col min="2" max="2" width="10.5" customWidth="1"/>
    <col min="3" max="4" width="11.6640625" customWidth="1"/>
    <col min="6" max="6" width="12.5" bestFit="1" customWidth="1"/>
    <col min="7" max="7" width="11.6640625" customWidth="1"/>
    <col min="8" max="11" width="10.6640625" customWidth="1"/>
    <col min="12" max="12" width="12" customWidth="1"/>
    <col min="13" max="13" width="11.33203125" bestFit="1" customWidth="1"/>
    <col min="14" max="14" width="11.1640625" customWidth="1"/>
  </cols>
  <sheetData>
    <row r="1" spans="1:14" x14ac:dyDescent="0.2">
      <c r="A1" s="2" t="s">
        <v>8</v>
      </c>
      <c r="B1" s="8" t="s">
        <v>12</v>
      </c>
      <c r="C1" s="8" t="s">
        <v>13</v>
      </c>
      <c r="D1" s="8" t="s">
        <v>14</v>
      </c>
    </row>
    <row r="2" spans="1:14" x14ac:dyDescent="0.2">
      <c r="F2" t="s">
        <v>23</v>
      </c>
    </row>
    <row r="3" spans="1:14" x14ac:dyDescent="0.2">
      <c r="A3" s="2" t="s">
        <v>4</v>
      </c>
      <c r="B3" s="4">
        <f>B22*B24</f>
        <v>285333.33333333331</v>
      </c>
      <c r="C3" s="4">
        <f>C22*C24</f>
        <v>713333.33333333326</v>
      </c>
      <c r="D3" s="4">
        <f>D22*D24</f>
        <v>1783333.3333333335</v>
      </c>
      <c r="F3" t="s">
        <v>20</v>
      </c>
    </row>
    <row r="4" spans="1:14" x14ac:dyDescent="0.2">
      <c r="A4" t="s">
        <v>1</v>
      </c>
      <c r="B4" s="5">
        <f>B22*B25</f>
        <v>98666.666666666657</v>
      </c>
      <c r="C4" s="5">
        <f>C22*C25</f>
        <v>246666.66666666666</v>
      </c>
      <c r="D4" s="5">
        <f>D22*D25</f>
        <v>616666.66666666674</v>
      </c>
      <c r="F4" t="s">
        <v>22</v>
      </c>
    </row>
    <row r="5" spans="1:14" x14ac:dyDescent="0.2">
      <c r="A5" s="2" t="s">
        <v>2</v>
      </c>
      <c r="B5" s="6">
        <f>B3-B4</f>
        <v>186666.66666666666</v>
      </c>
      <c r="C5" s="6">
        <f>C3-C4</f>
        <v>466666.66666666663</v>
      </c>
      <c r="D5" s="6">
        <f>D3-D4</f>
        <v>1166666.6666666667</v>
      </c>
      <c r="F5" t="s">
        <v>32</v>
      </c>
    </row>
    <row r="6" spans="1:14" x14ac:dyDescent="0.2">
      <c r="F6" t="s">
        <v>31</v>
      </c>
    </row>
    <row r="7" spans="1:14" x14ac:dyDescent="0.2">
      <c r="A7" s="1" t="s">
        <v>7</v>
      </c>
      <c r="F7" t="s">
        <v>21</v>
      </c>
    </row>
    <row r="8" spans="1:14" x14ac:dyDescent="0.2">
      <c r="A8" t="s">
        <v>5</v>
      </c>
      <c r="B8" s="18">
        <f>B27</f>
        <v>250000</v>
      </c>
      <c r="C8" s="18">
        <f t="shared" ref="C8:D8" si="0">C27</f>
        <v>250000</v>
      </c>
      <c r="D8" s="18">
        <f t="shared" si="0"/>
        <v>250000</v>
      </c>
      <c r="F8" s="16" t="s">
        <v>25</v>
      </c>
    </row>
    <row r="9" spans="1:14" x14ac:dyDescent="0.2">
      <c r="A9" t="s">
        <v>11</v>
      </c>
      <c r="B9" s="19">
        <f>B17</f>
        <v>200000</v>
      </c>
      <c r="C9" s="19">
        <f>C17</f>
        <v>400000</v>
      </c>
      <c r="D9" s="19">
        <f>D17</f>
        <v>1000000</v>
      </c>
      <c r="F9" s="16" t="s">
        <v>24</v>
      </c>
    </row>
    <row r="10" spans="1:14" x14ac:dyDescent="0.2">
      <c r="A10" t="s">
        <v>6</v>
      </c>
      <c r="B10" s="20">
        <f>B28</f>
        <v>25000</v>
      </c>
      <c r="C10" s="20">
        <f t="shared" ref="C10:D10" si="1">C28</f>
        <v>25000</v>
      </c>
      <c r="D10" s="20">
        <f t="shared" si="1"/>
        <v>25000</v>
      </c>
    </row>
    <row r="11" spans="1:14" x14ac:dyDescent="0.2">
      <c r="A11" s="2" t="s">
        <v>10</v>
      </c>
      <c r="B11" s="6">
        <f>SUM(B8:B10)</f>
        <v>475000</v>
      </c>
      <c r="C11" s="6">
        <f>SUM(C8:C10)</f>
        <v>675000</v>
      </c>
      <c r="D11" s="6">
        <f>SUM(D8:D10)</f>
        <v>1275000</v>
      </c>
      <c r="F11" t="s">
        <v>29</v>
      </c>
      <c r="H11" t="s">
        <v>26</v>
      </c>
    </row>
    <row r="12" spans="1:14" x14ac:dyDescent="0.2">
      <c r="G12" s="15">
        <f>C13</f>
        <v>-208333.33333333337</v>
      </c>
      <c r="H12" s="9">
        <v>0.3</v>
      </c>
      <c r="I12" s="9">
        <f>H12+0.1</f>
        <v>0.4</v>
      </c>
      <c r="J12" s="9">
        <f t="shared" ref="J12:N12" si="2">I12+0.1</f>
        <v>0.5</v>
      </c>
      <c r="K12" s="9">
        <f t="shared" si="2"/>
        <v>0.6</v>
      </c>
      <c r="L12" s="9">
        <f t="shared" si="2"/>
        <v>0.7</v>
      </c>
      <c r="M12" s="9">
        <f t="shared" si="2"/>
        <v>0.79999999999999993</v>
      </c>
      <c r="N12" s="9">
        <f t="shared" si="2"/>
        <v>0.89999999999999991</v>
      </c>
    </row>
    <row r="13" spans="1:14" x14ac:dyDescent="0.2">
      <c r="A13" s="2" t="s">
        <v>28</v>
      </c>
      <c r="B13" s="6">
        <f>B5-B11</f>
        <v>-288333.33333333337</v>
      </c>
      <c r="C13" s="6">
        <f>C5-C11</f>
        <v>-208333.33333333337</v>
      </c>
      <c r="D13" s="6">
        <f>D5-D11</f>
        <v>-108333.33333333326</v>
      </c>
      <c r="G13" s="3">
        <v>100000</v>
      </c>
      <c r="H13" s="11">
        <f t="dataTable" ref="H13:N19" dt2D="1" dtr="1" r1="C20" r2="C17" ca="1"/>
        <v>-225666.66666666669</v>
      </c>
      <c r="I13" s="12">
        <v>-207000</v>
      </c>
      <c r="J13" s="12">
        <v>-188333.33333333334</v>
      </c>
      <c r="K13" s="12">
        <v>-169666.66666666669</v>
      </c>
      <c r="L13" s="12">
        <v>-151000</v>
      </c>
      <c r="M13" s="12">
        <v>-132333.33333333337</v>
      </c>
      <c r="N13" s="12">
        <v>-113666.66666666669</v>
      </c>
    </row>
    <row r="14" spans="1:14" x14ac:dyDescent="0.2">
      <c r="G14" s="3">
        <v>200000</v>
      </c>
      <c r="H14" s="10">
        <v>-232333.33333333334</v>
      </c>
      <c r="I14" s="7">
        <v>-213666.66666666669</v>
      </c>
      <c r="J14" s="7">
        <v>-195000</v>
      </c>
      <c r="K14" s="7">
        <v>-176333.33333333337</v>
      </c>
      <c r="L14" s="7">
        <v>-157666.66666666669</v>
      </c>
      <c r="M14" s="7">
        <v>-139000</v>
      </c>
      <c r="N14" s="7">
        <v>-120333.33333333337</v>
      </c>
    </row>
    <row r="15" spans="1:14" ht="14" customHeight="1" x14ac:dyDescent="0.2">
      <c r="G15" s="3">
        <v>300000</v>
      </c>
      <c r="H15" s="10">
        <v>-239000</v>
      </c>
      <c r="I15" s="7">
        <v>-220333.33333333331</v>
      </c>
      <c r="J15" s="7">
        <v>-201666.66666666669</v>
      </c>
      <c r="K15" s="7">
        <v>-183000</v>
      </c>
      <c r="L15" s="7">
        <v>-164333.33333333337</v>
      </c>
      <c r="M15" s="7">
        <v>-145666.66666666669</v>
      </c>
      <c r="N15" s="7">
        <v>-127000</v>
      </c>
    </row>
    <row r="16" spans="1:14" ht="14" customHeight="1" x14ac:dyDescent="0.2">
      <c r="A16" s="1" t="s">
        <v>3</v>
      </c>
      <c r="F16" t="s">
        <v>35</v>
      </c>
      <c r="G16" s="3">
        <v>400000</v>
      </c>
      <c r="H16" s="10">
        <v>-245666.66666666669</v>
      </c>
      <c r="I16" s="7">
        <v>-227000</v>
      </c>
      <c r="J16" s="7">
        <v>-208333.33333333337</v>
      </c>
      <c r="K16" s="7">
        <v>-189666.66666666669</v>
      </c>
      <c r="L16" s="7">
        <v>-171000</v>
      </c>
      <c r="M16" s="7">
        <v>-152333.33333333337</v>
      </c>
      <c r="N16" s="7">
        <v>-133666.66666666674</v>
      </c>
    </row>
    <row r="17" spans="1:16" x14ac:dyDescent="0.2">
      <c r="A17" t="s">
        <v>15</v>
      </c>
      <c r="B17" s="3">
        <v>200000</v>
      </c>
      <c r="C17" s="3">
        <v>400000</v>
      </c>
      <c r="D17" s="3">
        <v>1000000</v>
      </c>
      <c r="G17" s="3">
        <v>500000</v>
      </c>
      <c r="H17" s="10">
        <v>-252333.33333333331</v>
      </c>
      <c r="I17" s="7">
        <v>-233666.66666666663</v>
      </c>
      <c r="J17" s="7">
        <v>-215000</v>
      </c>
      <c r="K17" s="7">
        <v>-196333.33333333337</v>
      </c>
      <c r="L17" s="7">
        <v>-177666.66666666663</v>
      </c>
      <c r="M17" s="7">
        <v>-159000</v>
      </c>
      <c r="N17" s="7">
        <v>-140333.33333333337</v>
      </c>
    </row>
    <row r="18" spans="1:16" x14ac:dyDescent="0.2">
      <c r="A18" t="s">
        <v>27</v>
      </c>
      <c r="B18" s="3">
        <v>75</v>
      </c>
      <c r="C18" s="3">
        <v>75</v>
      </c>
      <c r="D18" s="3">
        <v>75</v>
      </c>
      <c r="G18" s="3">
        <v>600000</v>
      </c>
      <c r="H18" s="10">
        <v>-259000</v>
      </c>
      <c r="I18" s="7">
        <v>-240333.33333333337</v>
      </c>
      <c r="J18" s="7">
        <v>-221666.66666666663</v>
      </c>
      <c r="K18" s="7">
        <v>-203000</v>
      </c>
      <c r="L18" s="7">
        <v>-184333.33333333337</v>
      </c>
      <c r="M18" s="7">
        <v>-165666.66666666674</v>
      </c>
      <c r="N18" s="7">
        <v>-147000</v>
      </c>
    </row>
    <row r="19" spans="1:16" x14ac:dyDescent="0.2">
      <c r="A19" t="s">
        <v>16</v>
      </c>
      <c r="B19" s="7">
        <f>B17/B18</f>
        <v>2666.6666666666665</v>
      </c>
      <c r="C19" s="7">
        <f>C17/C18</f>
        <v>5333.333333333333</v>
      </c>
      <c r="D19" s="7">
        <f>D17/D18</f>
        <v>13333.333333333334</v>
      </c>
      <c r="G19" s="3">
        <v>700000</v>
      </c>
      <c r="H19" s="10">
        <v>-265666.66666666663</v>
      </c>
      <c r="I19" s="7">
        <v>-247000</v>
      </c>
      <c r="J19" s="7">
        <v>-228333.33333333326</v>
      </c>
      <c r="K19" s="7">
        <v>-209666.66666666663</v>
      </c>
      <c r="L19" s="7">
        <v>-191000</v>
      </c>
      <c r="M19" s="7">
        <v>-172333.33333333326</v>
      </c>
      <c r="N19" s="7">
        <v>-153666.66666666663</v>
      </c>
    </row>
    <row r="20" spans="1:16" x14ac:dyDescent="0.2">
      <c r="A20" t="s">
        <v>18</v>
      </c>
      <c r="B20" s="9"/>
      <c r="C20" s="9">
        <v>0.5</v>
      </c>
      <c r="D20" s="9">
        <v>0.5</v>
      </c>
      <c r="G20" s="13"/>
      <c r="H20" s="13"/>
      <c r="I20" s="7"/>
      <c r="J20" s="7"/>
      <c r="K20" s="7"/>
      <c r="L20" s="7"/>
      <c r="M20" s="7"/>
      <c r="N20" s="7"/>
    </row>
    <row r="21" spans="1:16" x14ac:dyDescent="0.2">
      <c r="A21" t="s">
        <v>17</v>
      </c>
      <c r="B21" s="7"/>
      <c r="C21" s="7">
        <f>B22*C20</f>
        <v>1333.3333333333333</v>
      </c>
      <c r="D21" s="7">
        <f>C22*D20</f>
        <v>3333.333333333333</v>
      </c>
      <c r="F21" t="s">
        <v>30</v>
      </c>
      <c r="H21" t="s">
        <v>35</v>
      </c>
    </row>
    <row r="22" spans="1:16" x14ac:dyDescent="0.2">
      <c r="A22" t="s">
        <v>19</v>
      </c>
      <c r="B22" s="7">
        <f>B19+B21</f>
        <v>2666.6666666666665</v>
      </c>
      <c r="C22" s="7">
        <f>C19+C21</f>
        <v>6666.6666666666661</v>
      </c>
      <c r="D22" s="7">
        <f>D19+D21</f>
        <v>16666.666666666668</v>
      </c>
      <c r="G22" s="15">
        <f>D13</f>
        <v>-108333.33333333326</v>
      </c>
      <c r="H22" s="3">
        <f>I22-100000</f>
        <v>100000</v>
      </c>
      <c r="I22" s="3">
        <f>J22-100000</f>
        <v>200000</v>
      </c>
      <c r="J22" s="3">
        <f>K22-100000</f>
        <v>300000</v>
      </c>
      <c r="K22" s="3">
        <v>400000</v>
      </c>
      <c r="L22" s="3">
        <f>K22+100000</f>
        <v>500000</v>
      </c>
      <c r="M22" s="3">
        <f t="shared" ref="M22:N22" si="3">L22+100000</f>
        <v>600000</v>
      </c>
      <c r="N22" s="3">
        <f t="shared" si="3"/>
        <v>700000</v>
      </c>
    </row>
    <row r="23" spans="1:16" x14ac:dyDescent="0.2">
      <c r="B23" s="7"/>
      <c r="C23" s="7"/>
      <c r="D23" s="7"/>
      <c r="G23" s="3">
        <f t="shared" ref="G23:G27" si="4">G24-1</f>
        <v>31</v>
      </c>
      <c r="H23" s="11">
        <f t="dataTable" ref="H23:N29" dt2D="1" dtr="1" r1="C17" r2="D25"/>
        <v>-160333.33333333326</v>
      </c>
      <c r="I23" s="12">
        <v>-109666.66666666651</v>
      </c>
      <c r="J23" s="12">
        <v>-59000</v>
      </c>
      <c r="K23" s="12">
        <v>-8333.3333333332557</v>
      </c>
      <c r="L23" s="12">
        <v>42333.333333333489</v>
      </c>
      <c r="M23" s="12">
        <v>93000</v>
      </c>
      <c r="N23" s="12">
        <v>143666.66666666674</v>
      </c>
    </row>
    <row r="24" spans="1:16" x14ac:dyDescent="0.2">
      <c r="A24" t="s">
        <v>0</v>
      </c>
      <c r="B24" s="3">
        <v>107</v>
      </c>
      <c r="C24" s="3">
        <v>107</v>
      </c>
      <c r="D24" s="3">
        <v>107</v>
      </c>
      <c r="G24" s="3">
        <f t="shared" si="4"/>
        <v>32</v>
      </c>
      <c r="H24" s="10">
        <v>-175000</v>
      </c>
      <c r="I24" s="13">
        <v>-125000</v>
      </c>
      <c r="J24" s="13">
        <v>-75000</v>
      </c>
      <c r="K24" s="13">
        <v>-25000</v>
      </c>
      <c r="L24" s="13">
        <v>25000.000000000233</v>
      </c>
      <c r="M24" s="13">
        <v>75000</v>
      </c>
      <c r="N24" s="13">
        <v>125000</v>
      </c>
    </row>
    <row r="25" spans="1:16" x14ac:dyDescent="0.2">
      <c r="A25" t="s">
        <v>9</v>
      </c>
      <c r="B25" s="3">
        <v>37</v>
      </c>
      <c r="C25" s="3">
        <v>37</v>
      </c>
      <c r="D25" s="3">
        <v>37</v>
      </c>
      <c r="G25" s="3">
        <f t="shared" si="4"/>
        <v>33</v>
      </c>
      <c r="H25" s="10">
        <v>-189666.66666666651</v>
      </c>
      <c r="I25" s="13">
        <v>-140333.33333333326</v>
      </c>
      <c r="J25" s="13">
        <v>-91000</v>
      </c>
      <c r="K25" s="13">
        <v>-41666.666666666511</v>
      </c>
      <c r="L25" s="13">
        <v>7666.6666666669771</v>
      </c>
      <c r="M25" s="13">
        <v>57000</v>
      </c>
      <c r="N25" s="13">
        <v>106333.33333333349</v>
      </c>
    </row>
    <row r="26" spans="1:16" x14ac:dyDescent="0.2">
      <c r="F26" t="s">
        <v>34</v>
      </c>
      <c r="G26" s="3">
        <f t="shared" si="4"/>
        <v>34</v>
      </c>
      <c r="H26" s="10">
        <v>-204333.33333333326</v>
      </c>
      <c r="I26" s="13">
        <v>-155666.66666666651</v>
      </c>
      <c r="J26" s="13">
        <v>-107000</v>
      </c>
      <c r="K26" s="13">
        <v>-58333.333333333256</v>
      </c>
      <c r="L26" s="13">
        <v>-9666.6666666665114</v>
      </c>
      <c r="M26" s="13">
        <v>39000</v>
      </c>
      <c r="N26" s="13">
        <v>87666.666666666744</v>
      </c>
    </row>
    <row r="27" spans="1:16" x14ac:dyDescent="0.2">
      <c r="A27" t="s">
        <v>5</v>
      </c>
      <c r="B27" s="3">
        <v>250000</v>
      </c>
      <c r="C27" s="3">
        <v>250000</v>
      </c>
      <c r="D27" s="3">
        <v>250000</v>
      </c>
      <c r="G27" s="3">
        <f t="shared" si="4"/>
        <v>35</v>
      </c>
      <c r="H27" s="10">
        <v>-219000</v>
      </c>
      <c r="I27" s="13">
        <v>-171000</v>
      </c>
      <c r="J27" s="13">
        <v>-123000</v>
      </c>
      <c r="K27" s="13">
        <v>-75000</v>
      </c>
      <c r="L27" s="13">
        <v>-26999.999999999767</v>
      </c>
      <c r="M27" s="13">
        <v>21000</v>
      </c>
      <c r="N27" s="13">
        <v>69000</v>
      </c>
    </row>
    <row r="28" spans="1:16" x14ac:dyDescent="0.2">
      <c r="A28" t="s">
        <v>6</v>
      </c>
      <c r="B28" s="17">
        <v>25000</v>
      </c>
      <c r="C28" s="17">
        <v>25000</v>
      </c>
      <c r="D28" s="17">
        <v>25000</v>
      </c>
      <c r="G28" s="3">
        <f>G29-1</f>
        <v>36</v>
      </c>
      <c r="H28" s="10">
        <v>-233666.66666666651</v>
      </c>
      <c r="I28" s="13">
        <v>-186333.33333333326</v>
      </c>
      <c r="J28" s="13">
        <v>-139000</v>
      </c>
      <c r="K28" s="13">
        <v>-91666.666666666511</v>
      </c>
      <c r="L28" s="13">
        <v>-44333.333333333023</v>
      </c>
      <c r="M28" s="13">
        <v>3000</v>
      </c>
      <c r="N28" s="13">
        <v>50333.333333333489</v>
      </c>
    </row>
    <row r="29" spans="1:16" x14ac:dyDescent="0.2">
      <c r="G29" s="3">
        <v>37</v>
      </c>
      <c r="H29" s="10">
        <v>-248333.33333333326</v>
      </c>
      <c r="I29" s="13">
        <v>-201666.66666666651</v>
      </c>
      <c r="J29" s="13">
        <v>-155000</v>
      </c>
      <c r="K29" s="13">
        <v>-108333.33333333326</v>
      </c>
      <c r="L29" s="13">
        <v>-61666.666666666511</v>
      </c>
      <c r="M29" s="13">
        <v>-15000</v>
      </c>
      <c r="N29" s="13">
        <v>31666.666666666744</v>
      </c>
    </row>
    <row r="31" spans="1:16" x14ac:dyDescent="0.2">
      <c r="F31" t="s">
        <v>30</v>
      </c>
      <c r="H31" t="s">
        <v>33</v>
      </c>
      <c r="I31" s="14"/>
      <c r="J31" s="14"/>
      <c r="K31" s="14"/>
      <c r="L31" s="14"/>
      <c r="M31" s="14"/>
      <c r="N31" s="14"/>
      <c r="O31" s="14"/>
      <c r="P31" s="14"/>
    </row>
    <row r="32" spans="1:16" x14ac:dyDescent="0.2">
      <c r="G32" s="15">
        <f>D13</f>
        <v>-108333.33333333326</v>
      </c>
      <c r="H32" s="3">
        <v>75</v>
      </c>
      <c r="I32" s="13"/>
      <c r="J32" s="13"/>
      <c r="K32" s="13"/>
      <c r="L32" s="13"/>
      <c r="M32" s="13"/>
      <c r="N32" s="13"/>
      <c r="O32" s="14"/>
      <c r="P32" s="14"/>
    </row>
    <row r="33" spans="6:16" x14ac:dyDescent="0.2">
      <c r="G33" s="3">
        <v>500000</v>
      </c>
      <c r="H33" s="11">
        <f t="dataTable" ref="H33:H39" dt2D="1" dtr="1" r1="D18" r2="D17" ca="1"/>
        <v>-75000</v>
      </c>
      <c r="I33" s="13"/>
      <c r="J33" s="13"/>
      <c r="K33" s="13"/>
      <c r="L33" s="13"/>
      <c r="M33" s="13"/>
      <c r="N33" s="13"/>
      <c r="O33" s="14"/>
      <c r="P33" s="14"/>
    </row>
    <row r="34" spans="6:16" x14ac:dyDescent="0.2">
      <c r="G34" s="3">
        <f t="shared" ref="G34:G39" si="5">G33+1000000</f>
        <v>1500000</v>
      </c>
      <c r="H34" s="10">
        <v>-141666.66666666674</v>
      </c>
      <c r="I34" s="13"/>
      <c r="J34" s="13"/>
      <c r="K34" s="13"/>
      <c r="L34" s="13"/>
      <c r="M34" s="13"/>
      <c r="N34" s="13"/>
      <c r="O34" s="14"/>
      <c r="P34" s="14"/>
    </row>
    <row r="35" spans="6:16" x14ac:dyDescent="0.2">
      <c r="G35" s="3">
        <f t="shared" si="5"/>
        <v>2500000</v>
      </c>
      <c r="H35" s="10">
        <v>-208333.33333333302</v>
      </c>
      <c r="I35" s="7"/>
      <c r="J35" s="7"/>
      <c r="K35" s="7"/>
      <c r="L35" s="7"/>
      <c r="M35" s="7"/>
      <c r="N35" s="7"/>
    </row>
    <row r="36" spans="6:16" x14ac:dyDescent="0.2">
      <c r="F36" t="s">
        <v>36</v>
      </c>
      <c r="G36" s="3">
        <f t="shared" si="5"/>
        <v>3500000</v>
      </c>
      <c r="H36" s="10">
        <v>-275000</v>
      </c>
      <c r="I36" s="7"/>
      <c r="J36" s="7"/>
      <c r="K36" s="7"/>
      <c r="L36" s="7"/>
      <c r="M36" s="7"/>
      <c r="N36" s="7"/>
    </row>
    <row r="37" spans="6:16" x14ac:dyDescent="0.2">
      <c r="G37" s="3">
        <f t="shared" si="5"/>
        <v>4500000</v>
      </c>
      <c r="H37" s="10">
        <v>-341666.66666666605</v>
      </c>
      <c r="I37" s="7"/>
      <c r="J37" s="7"/>
      <c r="K37" s="7"/>
      <c r="L37" s="7"/>
      <c r="M37" s="7"/>
      <c r="N37" s="7"/>
    </row>
    <row r="38" spans="6:16" x14ac:dyDescent="0.2">
      <c r="G38" s="3">
        <f t="shared" si="5"/>
        <v>5500000</v>
      </c>
      <c r="H38" s="10">
        <v>-408333.33333333395</v>
      </c>
      <c r="I38" s="7"/>
      <c r="J38" s="7"/>
      <c r="K38" s="7"/>
      <c r="L38" s="7"/>
      <c r="M38" s="7"/>
      <c r="N38" s="7"/>
    </row>
    <row r="39" spans="6:16" x14ac:dyDescent="0.2">
      <c r="G39" s="3">
        <f t="shared" si="5"/>
        <v>6500000</v>
      </c>
      <c r="H39" s="10">
        <v>-475000</v>
      </c>
      <c r="I39" s="7"/>
      <c r="J39" s="7"/>
      <c r="K39" s="7"/>
      <c r="L39" s="7"/>
      <c r="M39" s="7"/>
      <c r="N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2021-01-19T21:53:04Z</dcterms:created>
  <dcterms:modified xsi:type="dcterms:W3CDTF">2021-01-21T23:00:05Z</dcterms:modified>
</cp:coreProperties>
</file>