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fd1a3192b6ff12/Desktop/Work/Youtube/Upside Downside Model for Investors/"/>
    </mc:Choice>
  </mc:AlternateContent>
  <xr:revisionPtr revIDLastSave="35" documentId="8_{87C396E8-FC54-4644-98E9-6FD6FAD08A8F}" xr6:coauthVersionLast="47" xr6:coauthVersionMax="47" xr10:uidLastSave="{67711C7C-5CCE-41FD-8C34-D619596FFC12}"/>
  <bookViews>
    <workbookView xWindow="28680" yWindow="-120" windowWidth="29040" windowHeight="16440" activeTab="1" xr2:uid="{8C235CD3-54B7-4A22-B48C-10F8A0D49D44}"/>
  </bookViews>
  <sheets>
    <sheet name="Strategy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2" l="1"/>
  <c r="B38" i="2"/>
  <c r="C17" i="2"/>
  <c r="B35" i="2"/>
  <c r="B34" i="2"/>
  <c r="B22" i="2" l="1"/>
  <c r="G17" i="2"/>
  <c r="H17" i="2" s="1"/>
  <c r="E17" i="2"/>
  <c r="E28" i="2" s="1"/>
  <c r="E29" i="2" s="1"/>
  <c r="D17" i="2"/>
  <c r="B43" i="2"/>
  <c r="G16" i="2"/>
  <c r="E16" i="2"/>
  <c r="C16" i="2"/>
  <c r="B16" i="2"/>
  <c r="B19" i="2" s="1"/>
  <c r="E38" i="2"/>
  <c r="G5" i="2"/>
  <c r="H5" i="2" s="1"/>
  <c r="E5" i="2"/>
  <c r="F5" i="2" s="1"/>
  <c r="B26" i="2"/>
  <c r="C5" i="2" s="1"/>
  <c r="D5" i="2" s="1"/>
  <c r="G31" i="2"/>
  <c r="E31" i="2"/>
  <c r="C31" i="2"/>
  <c r="B31" i="2"/>
  <c r="B30" i="2"/>
  <c r="B6" i="2"/>
  <c r="B12" i="2" s="1"/>
  <c r="B13" i="2" s="1"/>
  <c r="G28" i="2" l="1"/>
  <c r="G29" i="2" s="1"/>
  <c r="G35" i="2"/>
  <c r="F17" i="2"/>
  <c r="C28" i="2"/>
  <c r="C29" i="2" s="1"/>
  <c r="C4" i="2" s="1"/>
  <c r="B39" i="2"/>
  <c r="C39" i="2" s="1"/>
  <c r="B48" i="2"/>
  <c r="C38" i="2"/>
  <c r="E39" i="2"/>
  <c r="G38" i="2"/>
  <c r="G39" i="2"/>
  <c r="F16" i="2"/>
  <c r="B21" i="2"/>
  <c r="D16" i="2"/>
  <c r="H16" i="2"/>
  <c r="E4" i="2"/>
  <c r="E35" i="2"/>
  <c r="G4" i="2" l="1"/>
  <c r="G6" i="2" s="1"/>
  <c r="C35" i="2"/>
  <c r="C6" i="2"/>
  <c r="D4" i="2"/>
  <c r="E6" i="2"/>
  <c r="F4" i="2"/>
  <c r="H4" i="2" l="1"/>
  <c r="E18" i="2"/>
  <c r="E9" i="2"/>
  <c r="F9" i="2" s="1"/>
  <c r="E10" i="2"/>
  <c r="F10" i="2" s="1"/>
  <c r="C10" i="2"/>
  <c r="D10" i="2" s="1"/>
  <c r="C9" i="2"/>
  <c r="D9" i="2" s="1"/>
  <c r="C18" i="2"/>
  <c r="G9" i="2"/>
  <c r="H9" i="2" s="1"/>
  <c r="G10" i="2"/>
  <c r="H10" i="2" s="1"/>
  <c r="G18" i="2"/>
  <c r="D6" i="2"/>
  <c r="H6" i="2"/>
  <c r="F6" i="2"/>
  <c r="E12" i="2" l="1"/>
  <c r="E13" i="2" s="1"/>
  <c r="C12" i="2"/>
  <c r="C13" i="2" s="1"/>
  <c r="H18" i="2"/>
  <c r="G19" i="2"/>
  <c r="H19" i="2" s="1"/>
  <c r="F18" i="2"/>
  <c r="E19" i="2"/>
  <c r="F19" i="2" s="1"/>
  <c r="D18" i="2"/>
  <c r="C19" i="2"/>
  <c r="D19" i="2" s="1"/>
  <c r="G12" i="2"/>
  <c r="G13" i="2" s="1"/>
  <c r="G21" i="2" l="1"/>
  <c r="G22" i="2" s="1"/>
  <c r="F12" i="2"/>
  <c r="E21" i="2"/>
  <c r="E22" i="2" s="1"/>
  <c r="C21" i="2"/>
  <c r="C22" i="2" s="1"/>
  <c r="H12" i="2"/>
</calcChain>
</file>

<file path=xl/sharedStrings.xml><?xml version="1.0" encoding="utf-8"?>
<sst xmlns="http://schemas.openxmlformats.org/spreadsheetml/2006/main" count="59" uniqueCount="53">
  <si>
    <t>Upside / Downside Model</t>
  </si>
  <si>
    <t>Downside</t>
  </si>
  <si>
    <t>Base Case</t>
  </si>
  <si>
    <t>Upside</t>
  </si>
  <si>
    <t>Upside / Downside Model for Investors</t>
  </si>
  <si>
    <t>Venture capital: massive upside</t>
  </si>
  <si>
    <t>What investors want to see</t>
  </si>
  <si>
    <t>Current investors: you don't want to be missing your budgets</t>
  </si>
  <si>
    <t>Prospective investors: you want to get them excited about the potential</t>
  </si>
  <si>
    <t xml:space="preserve">These models are generally for prospective investors. </t>
  </si>
  <si>
    <t>Great results, defensible but aggressive =&gt; investors are going to haircut this no matter what you say.</t>
  </si>
  <si>
    <t>If everything goes perfectly, what kind of upside are we looking at?</t>
  </si>
  <si>
    <t>Conservative but good outcome nonetheless.</t>
  </si>
  <si>
    <t xml:space="preserve">You want them to see that even the downside is good, and the upside is enormous. </t>
  </si>
  <si>
    <t>Private equity: low risk &amp; reasonable growth</t>
  </si>
  <si>
    <t>Users</t>
  </si>
  <si>
    <t>Average Rev / User</t>
  </si>
  <si>
    <t>Actuals</t>
  </si>
  <si>
    <t>% Chg</t>
  </si>
  <si>
    <t>Total Revenue</t>
  </si>
  <si>
    <t>Assumptions</t>
  </si>
  <si>
    <t xml:space="preserve">Cost of Goods Sold </t>
  </si>
  <si>
    <t xml:space="preserve">Hosting </t>
  </si>
  <si>
    <t>Customer Support</t>
  </si>
  <si>
    <t>Gross Margin</t>
  </si>
  <si>
    <t>Operating Expenses</t>
  </si>
  <si>
    <t>FT Employees</t>
  </si>
  <si>
    <t>Avg Pay / Employee</t>
  </si>
  <si>
    <t xml:space="preserve">Payroll </t>
  </si>
  <si>
    <t xml:space="preserve">Marketing </t>
  </si>
  <si>
    <t>Miscellaneous</t>
  </si>
  <si>
    <t>Total OPEX</t>
  </si>
  <si>
    <t>Setup</t>
  </si>
  <si>
    <t xml:space="preserve">We're an ad-monetized technology platform. </t>
  </si>
  <si>
    <t>GM %</t>
  </si>
  <si>
    <t>New Paid Users</t>
  </si>
  <si>
    <t xml:space="preserve">New Organic Users </t>
  </si>
  <si>
    <t>Recurring Users</t>
  </si>
  <si>
    <t>Paid CAC</t>
  </si>
  <si>
    <t>Organic: Paid Ratio</t>
  </si>
  <si>
    <t>Blended CAC</t>
  </si>
  <si>
    <t>Profit / Loss</t>
  </si>
  <si>
    <t>User Retention (YoY)</t>
  </si>
  <si>
    <t>Process</t>
  </si>
  <si>
    <t>Either rebuild a simplified version of your business on one page</t>
  </si>
  <si>
    <r>
      <t xml:space="preserve">OR </t>
    </r>
    <r>
      <rPr>
        <sz val="11"/>
        <color theme="1"/>
        <rFont val="Calibri"/>
        <family val="2"/>
        <scheme val="minor"/>
      </rPr>
      <t>tweak your model and copy in the numbers for the 3 scenarios, calling out the drivers so people can follow along.</t>
    </r>
  </si>
  <si>
    <t>COGS</t>
  </si>
  <si>
    <t>Customers Supp - % of Rev</t>
  </si>
  <si>
    <t>Hosting - % of Rev</t>
  </si>
  <si>
    <t>Misc - % of Rev</t>
  </si>
  <si>
    <t>Marketing</t>
  </si>
  <si>
    <t>ARPU (ad rev)</t>
  </si>
  <si>
    <t>% of 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</si>
</sst>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2" applyFont="1"/>
    <xf numFmtId="44" fontId="0" fillId="0" borderId="0" xfId="0" applyNumberFormat="1"/>
    <xf numFmtId="165" fontId="0" fillId="0" borderId="0" xfId="1" applyNumberFormat="1" applyFont="1"/>
    <xf numFmtId="0" fontId="7" fillId="0" borderId="0" xfId="0" applyFont="1"/>
    <xf numFmtId="167" fontId="2" fillId="0" borderId="1" xfId="0" applyNumberFormat="1" applyFont="1" applyBorder="1"/>
    <xf numFmtId="167" fontId="0" fillId="0" borderId="0" xfId="2" applyNumberFormat="1" applyFont="1"/>
    <xf numFmtId="167" fontId="4" fillId="0" borderId="0" xfId="2" applyNumberFormat="1" applyFont="1"/>
    <xf numFmtId="167" fontId="2" fillId="0" borderId="1" xfId="2" applyNumberFormat="1" applyFont="1" applyBorder="1"/>
    <xf numFmtId="167" fontId="0" fillId="0" borderId="2" xfId="2" applyNumberFormat="1" applyFont="1" applyBorder="1"/>
    <xf numFmtId="167" fontId="7" fillId="0" borderId="0" xfId="2" applyNumberFormat="1" applyFont="1"/>
    <xf numFmtId="9" fontId="0" fillId="0" borderId="0" xfId="3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165" fontId="0" fillId="0" borderId="0" xfId="0" applyNumberFormat="1"/>
    <xf numFmtId="9" fontId="7" fillId="0" borderId="0" xfId="3" applyFont="1"/>
    <xf numFmtId="44" fontId="8" fillId="0" borderId="0" xfId="0" applyNumberFormat="1" applyFont="1"/>
    <xf numFmtId="0" fontId="5" fillId="0" borderId="0" xfId="0" applyFont="1"/>
    <xf numFmtId="168" fontId="0" fillId="0" borderId="0" xfId="3" applyNumberFormat="1" applyFont="1"/>
    <xf numFmtId="9" fontId="4" fillId="0" borderId="0" xfId="3" applyFont="1" applyBorder="1"/>
    <xf numFmtId="168" fontId="0" fillId="0" borderId="0" xfId="0" applyNumberFormat="1"/>
    <xf numFmtId="9" fontId="4" fillId="0" borderId="0" xfId="3" applyFont="1"/>
    <xf numFmtId="9" fontId="8" fillId="0" borderId="0" xfId="3" applyFont="1"/>
    <xf numFmtId="167" fontId="8" fillId="0" borderId="0" xfId="2" applyNumberFormat="1" applyFont="1"/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44" fontId="7" fillId="6" borderId="0" xfId="0" applyNumberFormat="1" applyFont="1" applyFill="1"/>
    <xf numFmtId="9" fontId="7" fillId="6" borderId="0" xfId="0" applyNumberFormat="1" applyFont="1" applyFill="1"/>
    <xf numFmtId="9" fontId="7" fillId="6" borderId="0" xfId="3" applyFont="1" applyFill="1"/>
    <xf numFmtId="44" fontId="7" fillId="6" borderId="0" xfId="2" applyFont="1" applyFill="1"/>
    <xf numFmtId="167" fontId="7" fillId="6" borderId="0" xfId="2" applyNumberFormat="1" applyFont="1" applyFill="1"/>
    <xf numFmtId="0" fontId="7" fillId="6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3C43A-CB5E-4FCF-AD94-BB20752EAB30}">
  <dimension ref="A1:B23"/>
  <sheetViews>
    <sheetView topLeftCell="A7" zoomScale="250" zoomScaleNormal="250" workbookViewId="0">
      <selection activeCell="A14" sqref="A14"/>
    </sheetView>
  </sheetViews>
  <sheetFormatPr defaultRowHeight="14.5" x14ac:dyDescent="0.35"/>
  <cols>
    <col min="1" max="1" width="11.36328125" customWidth="1"/>
  </cols>
  <sheetData>
    <row r="1" spans="1:2" s="3" customFormat="1" x14ac:dyDescent="0.35">
      <c r="A1" s="3" t="s">
        <v>4</v>
      </c>
    </row>
    <row r="3" spans="1:2" x14ac:dyDescent="0.35">
      <c r="A3" s="1" t="s">
        <v>6</v>
      </c>
    </row>
    <row r="4" spans="1:2" x14ac:dyDescent="0.35">
      <c r="A4" t="s">
        <v>5</v>
      </c>
    </row>
    <row r="5" spans="1:2" x14ac:dyDescent="0.35">
      <c r="A5" t="s">
        <v>14</v>
      </c>
    </row>
    <row r="7" spans="1:2" x14ac:dyDescent="0.35">
      <c r="A7" t="s">
        <v>8</v>
      </c>
    </row>
    <row r="8" spans="1:2" x14ac:dyDescent="0.35">
      <c r="A8" t="s">
        <v>7</v>
      </c>
    </row>
    <row r="10" spans="1:2" x14ac:dyDescent="0.35">
      <c r="A10" s="2" t="s">
        <v>9</v>
      </c>
    </row>
    <row r="12" spans="1:2" x14ac:dyDescent="0.35">
      <c r="A12" s="3" t="s">
        <v>1</v>
      </c>
      <c r="B12" t="s">
        <v>12</v>
      </c>
    </row>
    <row r="13" spans="1:2" x14ac:dyDescent="0.35">
      <c r="A13" s="3" t="s">
        <v>2</v>
      </c>
      <c r="B13" t="s">
        <v>10</v>
      </c>
    </row>
    <row r="14" spans="1:2" x14ac:dyDescent="0.35">
      <c r="A14" s="3" t="s">
        <v>3</v>
      </c>
      <c r="B14" t="s">
        <v>11</v>
      </c>
    </row>
    <row r="16" spans="1:2" x14ac:dyDescent="0.35">
      <c r="A16" s="4" t="s">
        <v>13</v>
      </c>
    </row>
    <row r="18" spans="1:1" x14ac:dyDescent="0.35">
      <c r="A18" s="1" t="s">
        <v>32</v>
      </c>
    </row>
    <row r="19" spans="1:1" x14ac:dyDescent="0.35">
      <c r="A19" t="s">
        <v>33</v>
      </c>
    </row>
    <row r="21" spans="1:1" x14ac:dyDescent="0.35">
      <c r="A21" s="1" t="s">
        <v>43</v>
      </c>
    </row>
    <row r="22" spans="1:1" x14ac:dyDescent="0.35">
      <c r="A22" t="s">
        <v>44</v>
      </c>
    </row>
    <row r="23" spans="1:1" x14ac:dyDescent="0.35">
      <c r="A23" s="25" t="s">
        <v>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25F82-9465-4947-9773-BA30AAA829E2}">
  <dimension ref="A1:H48"/>
  <sheetViews>
    <sheetView tabSelected="1" zoomScale="160" zoomScaleNormal="16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G26" sqref="G26"/>
    </sheetView>
  </sheetViews>
  <sheetFormatPr defaultRowHeight="14.5" x14ac:dyDescent="0.35"/>
  <cols>
    <col min="1" max="1" width="23.36328125" customWidth="1"/>
    <col min="2" max="2" width="14.7265625" bestFit="1" customWidth="1"/>
    <col min="3" max="3" width="15.90625" customWidth="1"/>
    <col min="4" max="4" width="8.7265625" style="2"/>
    <col min="5" max="5" width="15.90625" customWidth="1"/>
    <col min="6" max="6" width="8.7265625" style="2"/>
    <col min="7" max="7" width="15.90625" customWidth="1"/>
    <col min="8" max="8" width="8.7265625" style="2"/>
  </cols>
  <sheetData>
    <row r="1" spans="1:8" x14ac:dyDescent="0.35">
      <c r="A1" s="3" t="s">
        <v>0</v>
      </c>
      <c r="B1" s="5">
        <v>2023</v>
      </c>
      <c r="C1" s="5">
        <v>2024</v>
      </c>
      <c r="D1" s="6"/>
      <c r="E1" s="5">
        <v>2024</v>
      </c>
      <c r="F1" s="6"/>
      <c r="G1" s="5">
        <v>2024</v>
      </c>
    </row>
    <row r="2" spans="1:8" x14ac:dyDescent="0.35">
      <c r="B2" s="21" t="s">
        <v>17</v>
      </c>
      <c r="C2" s="18" t="s">
        <v>1</v>
      </c>
      <c r="D2" s="6" t="s">
        <v>18</v>
      </c>
      <c r="E2" s="19" t="s">
        <v>2</v>
      </c>
      <c r="F2" s="6" t="s">
        <v>18</v>
      </c>
      <c r="G2" s="20" t="s">
        <v>3</v>
      </c>
      <c r="H2" s="6" t="s">
        <v>18</v>
      </c>
    </row>
    <row r="4" spans="1:8" x14ac:dyDescent="0.35">
      <c r="A4" t="s">
        <v>15</v>
      </c>
      <c r="B4" s="9">
        <v>365102</v>
      </c>
      <c r="C4" s="22">
        <f>C28+C29+C31</f>
        <v>572144.44683301344</v>
      </c>
      <c r="D4" s="29">
        <f>C4/$B4-1</f>
        <v>0.5670811083834475</v>
      </c>
      <c r="E4" s="22">
        <f>E28+E29+E31</f>
        <v>716927.47894736845</v>
      </c>
      <c r="F4" s="29">
        <f>E4/$B4-1</f>
        <v>0.96363613167654094</v>
      </c>
      <c r="G4" s="22">
        <f>G28+G29+G31</f>
        <v>906688.45294117648</v>
      </c>
      <c r="H4" s="29">
        <f>G4/$B4-1</f>
        <v>1.4833839665112118</v>
      </c>
    </row>
    <row r="5" spans="1:8" x14ac:dyDescent="0.35">
      <c r="A5" t="s">
        <v>16</v>
      </c>
      <c r="B5" s="7">
        <v>4.01</v>
      </c>
      <c r="C5" s="24">
        <f>C26</f>
        <v>4.01</v>
      </c>
      <c r="D5" s="29">
        <f>C5/$B5-1</f>
        <v>0</v>
      </c>
      <c r="E5" s="24">
        <f>E26</f>
        <v>4.25</v>
      </c>
      <c r="F5" s="29">
        <f>E5/$B5-1</f>
        <v>5.9850374064837952E-2</v>
      </c>
      <c r="G5" s="24">
        <f>G26</f>
        <v>4.75</v>
      </c>
      <c r="H5" s="29">
        <f>G5/$B5-1</f>
        <v>0.18453865336658359</v>
      </c>
    </row>
    <row r="6" spans="1:8" s="3" customFormat="1" ht="15" thickBot="1" x14ac:dyDescent="0.4">
      <c r="A6" s="3" t="s">
        <v>19</v>
      </c>
      <c r="B6" s="11">
        <f>B4*B5</f>
        <v>1464059.02</v>
      </c>
      <c r="C6" s="11">
        <f>C4*C5</f>
        <v>2294299.2318003839</v>
      </c>
      <c r="D6" s="29">
        <f>C6/$B6-1</f>
        <v>0.5670811083834475</v>
      </c>
      <c r="E6" s="11">
        <f>E4*E5</f>
        <v>3046941.7855263157</v>
      </c>
      <c r="F6" s="29">
        <f>E6/$B6-1</f>
        <v>1.0811604886846129</v>
      </c>
      <c r="G6" s="11">
        <f>G4*G5</f>
        <v>4306770.1514705885</v>
      </c>
      <c r="H6" s="29">
        <f>G6/$B6-1</f>
        <v>1.9416642994833557</v>
      </c>
    </row>
    <row r="7" spans="1:8" ht="15" thickTop="1" x14ac:dyDescent="0.35"/>
    <row r="8" spans="1:8" x14ac:dyDescent="0.35">
      <c r="A8" s="1" t="s">
        <v>21</v>
      </c>
      <c r="B8" s="12"/>
      <c r="C8" s="12"/>
      <c r="D8" s="13"/>
      <c r="E8" s="12"/>
      <c r="F8" s="13"/>
      <c r="G8" s="12"/>
    </row>
    <row r="9" spans="1:8" x14ac:dyDescent="0.35">
      <c r="A9" t="s">
        <v>22</v>
      </c>
      <c r="B9" s="12">
        <v>28000</v>
      </c>
      <c r="C9" s="12">
        <f>C$6*C38</f>
        <v>43878.271034736528</v>
      </c>
      <c r="D9" s="29">
        <f>C9/$B9-1</f>
        <v>0.5670811083834475</v>
      </c>
      <c r="E9" s="12">
        <f>E$6*E38</f>
        <v>58272.493683169167</v>
      </c>
      <c r="F9" s="29">
        <f>E9/$B9-1</f>
        <v>1.0811604886846129</v>
      </c>
      <c r="G9" s="12">
        <f>G$6*G38</f>
        <v>82366.600385533966</v>
      </c>
      <c r="H9" s="29">
        <f>G9/$B9-1</f>
        <v>1.9416642994833557</v>
      </c>
    </row>
    <row r="10" spans="1:8" x14ac:dyDescent="0.35">
      <c r="A10" t="s">
        <v>23</v>
      </c>
      <c r="B10" s="12">
        <v>198000</v>
      </c>
      <c r="C10" s="12">
        <f>C$6*C39</f>
        <v>310282.0594599226</v>
      </c>
      <c r="D10" s="29">
        <f>C10/$B10-1</f>
        <v>0.5670811083834475</v>
      </c>
      <c r="E10" s="12">
        <f>E$6*E39</f>
        <v>412069.77675955335</v>
      </c>
      <c r="F10" s="29">
        <f>E10/$B10-1</f>
        <v>1.0811604886846129</v>
      </c>
      <c r="G10" s="12">
        <f>G$6*G39</f>
        <v>582449.53129770444</v>
      </c>
      <c r="H10" s="29">
        <f>G10/$B10-1</f>
        <v>1.9416642994833557</v>
      </c>
    </row>
    <row r="11" spans="1:8" x14ac:dyDescent="0.35">
      <c r="B11" s="12"/>
      <c r="C11" s="12"/>
      <c r="D11" s="13"/>
      <c r="E11" s="12"/>
      <c r="F11" s="13"/>
      <c r="G11" s="12"/>
    </row>
    <row r="12" spans="1:8" s="3" customFormat="1" ht="15" thickBot="1" x14ac:dyDescent="0.4">
      <c r="A12" s="3" t="s">
        <v>24</v>
      </c>
      <c r="B12" s="14">
        <f>B6-SUM(B9:B10)</f>
        <v>1238059.02</v>
      </c>
      <c r="C12" s="14">
        <f>C6-SUM(C9:C10)</f>
        <v>1940138.9013057249</v>
      </c>
      <c r="D12" s="29">
        <f>C12/$B12-1</f>
        <v>0.5670811083834475</v>
      </c>
      <c r="E12" s="14">
        <f>E6-SUM(E9:E10)</f>
        <v>2576599.5150835933</v>
      </c>
      <c r="F12" s="29">
        <f>E12/$B12-1</f>
        <v>1.0811604886846133</v>
      </c>
      <c r="G12" s="14">
        <f>G6-SUM(G9:G10)</f>
        <v>3641954.0197873502</v>
      </c>
      <c r="H12" s="29">
        <f>G12/$B12-1</f>
        <v>1.9416642994833557</v>
      </c>
    </row>
    <row r="13" spans="1:8" s="2" customFormat="1" ht="15" thickTop="1" x14ac:dyDescent="0.35">
      <c r="A13" s="2" t="s">
        <v>34</v>
      </c>
      <c r="B13" s="27">
        <f>B12/B6</f>
        <v>0.8456346384177873</v>
      </c>
      <c r="C13" s="27">
        <f>C12/C6</f>
        <v>0.8456346384177873</v>
      </c>
      <c r="D13" s="13"/>
      <c r="E13" s="27">
        <f>E12/E6</f>
        <v>0.8456346384177873</v>
      </c>
      <c r="F13" s="13"/>
      <c r="G13" s="27">
        <f>G12/G6</f>
        <v>0.8456346384177873</v>
      </c>
    </row>
    <row r="14" spans="1:8" x14ac:dyDescent="0.35">
      <c r="B14" s="12"/>
      <c r="C14" s="12"/>
      <c r="D14" s="13"/>
      <c r="E14" s="12"/>
      <c r="F14" s="13"/>
      <c r="G14" s="12"/>
    </row>
    <row r="15" spans="1:8" x14ac:dyDescent="0.35">
      <c r="A15" s="1" t="s">
        <v>25</v>
      </c>
      <c r="B15" s="12"/>
      <c r="C15" s="12"/>
      <c r="D15" s="13"/>
      <c r="E15" s="12"/>
      <c r="F15" s="13"/>
      <c r="G15" s="12"/>
    </row>
    <row r="16" spans="1:8" s="4" customFormat="1" x14ac:dyDescent="0.35">
      <c r="A16" s="4" t="s">
        <v>28</v>
      </c>
      <c r="B16" s="12">
        <f>B45*B46</f>
        <v>1015000</v>
      </c>
      <c r="C16" s="12">
        <f>C45*C46</f>
        <v>1595000</v>
      </c>
      <c r="D16" s="29">
        <f>C16/$B16-1</f>
        <v>0.5714285714285714</v>
      </c>
      <c r="E16" s="12">
        <f>E45*E46</f>
        <v>1885000</v>
      </c>
      <c r="F16" s="29">
        <f>E16/$B16-1</f>
        <v>0.85714285714285721</v>
      </c>
      <c r="G16" s="12">
        <f>G45*G46</f>
        <v>2175000</v>
      </c>
      <c r="H16" s="29">
        <f>G16/$B16-1</f>
        <v>1.1428571428571428</v>
      </c>
    </row>
    <row r="17" spans="1:8" s="4" customFormat="1" x14ac:dyDescent="0.35">
      <c r="A17" s="4" t="s">
        <v>29</v>
      </c>
      <c r="B17" s="31">
        <v>932506</v>
      </c>
      <c r="C17" s="31">
        <f>C43</f>
        <v>1500000</v>
      </c>
      <c r="D17" s="29">
        <f>C17/$B17-1</f>
        <v>0.60856873843170978</v>
      </c>
      <c r="E17" s="31">
        <f>E43</f>
        <v>1500000</v>
      </c>
      <c r="F17" s="29">
        <f>E17/$B17-1</f>
        <v>0.60856873843170978</v>
      </c>
      <c r="G17" s="31">
        <f>G43</f>
        <v>1500000</v>
      </c>
      <c r="H17" s="29">
        <f>G17/$B17-1</f>
        <v>0.60856873843170978</v>
      </c>
    </row>
    <row r="18" spans="1:8" s="4" customFormat="1" x14ac:dyDescent="0.35">
      <c r="A18" s="4" t="s">
        <v>30</v>
      </c>
      <c r="B18" s="15">
        <v>150000</v>
      </c>
      <c r="C18" s="15">
        <f>C6*C48</f>
        <v>206486.93086203455</v>
      </c>
      <c r="D18" s="29">
        <f>C18/$B18-1</f>
        <v>0.37657953908023045</v>
      </c>
      <c r="E18" s="15">
        <f>E6*E48</f>
        <v>243755.34284210525</v>
      </c>
      <c r="F18" s="29">
        <f>E18/$B18-1</f>
        <v>0.62503561894736825</v>
      </c>
      <c r="G18" s="15">
        <f>G6*G48</f>
        <v>301473.91060294124</v>
      </c>
      <c r="H18" s="29">
        <f>G18/$B18-1</f>
        <v>1.0098260706862749</v>
      </c>
    </row>
    <row r="19" spans="1:8" s="4" customFormat="1" x14ac:dyDescent="0.35">
      <c r="A19" s="4" t="s">
        <v>31</v>
      </c>
      <c r="B19" s="12">
        <f>SUM(B16:B18)</f>
        <v>2097506</v>
      </c>
      <c r="C19" s="12">
        <f>SUM(C16:C18)</f>
        <v>3301486.9308620347</v>
      </c>
      <c r="D19" s="29">
        <f>C19/$B19-1</f>
        <v>0.57400595319490599</v>
      </c>
      <c r="E19" s="12">
        <f>SUM(E16:E18)</f>
        <v>3628755.3428421053</v>
      </c>
      <c r="F19" s="29">
        <f>E19/$B19-1</f>
        <v>0.73003335525243096</v>
      </c>
      <c r="G19" s="12">
        <f>SUM(G16:G18)</f>
        <v>3976473.9106029412</v>
      </c>
      <c r="H19" s="29">
        <f>G19/$B19-1</f>
        <v>0.89581050571628462</v>
      </c>
    </row>
    <row r="20" spans="1:8" s="4" customFormat="1" x14ac:dyDescent="0.35">
      <c r="B20" s="12"/>
      <c r="C20" s="12"/>
      <c r="D20" s="13"/>
      <c r="E20" s="12"/>
      <c r="F20" s="13"/>
      <c r="G20" s="12"/>
      <c r="H20" s="2"/>
    </row>
    <row r="21" spans="1:8" s="3" customFormat="1" ht="15" thickBot="1" x14ac:dyDescent="0.4">
      <c r="A21" s="3" t="s">
        <v>41</v>
      </c>
      <c r="B21" s="14">
        <f>B12-B19</f>
        <v>-859446.98</v>
      </c>
      <c r="C21" s="14">
        <f>C12-C19</f>
        <v>-1361348.0295563098</v>
      </c>
      <c r="D21" s="29"/>
      <c r="E21" s="14">
        <f>E12-E19</f>
        <v>-1052155.827758512</v>
      </c>
      <c r="F21" s="29"/>
      <c r="G21" s="14">
        <f>G12-G19</f>
        <v>-334519.89081559097</v>
      </c>
      <c r="H21" s="29"/>
    </row>
    <row r="22" spans="1:8" s="2" customFormat="1" ht="15" thickTop="1" x14ac:dyDescent="0.35">
      <c r="A22" s="2" t="s">
        <v>52</v>
      </c>
      <c r="B22" s="27">
        <f>B21/B6</f>
        <v>-0.58703028242672894</v>
      </c>
      <c r="C22" s="27">
        <f>C21/C6</f>
        <v>-0.59336114953411367</v>
      </c>
      <c r="D22" s="29"/>
      <c r="E22" s="27">
        <f>E21/E6</f>
        <v>-0.34531536925204731</v>
      </c>
      <c r="F22" s="29"/>
      <c r="G22" s="27">
        <f>G21/G6</f>
        <v>-7.7673030844556665E-2</v>
      </c>
      <c r="H22" s="29"/>
    </row>
    <row r="23" spans="1:8" s="4" customFormat="1" x14ac:dyDescent="0.35">
      <c r="D23" s="2"/>
      <c r="F23" s="2"/>
      <c r="H23" s="2"/>
    </row>
    <row r="24" spans="1:8" s="33" customFormat="1" x14ac:dyDescent="0.35">
      <c r="A24" s="32" t="s">
        <v>20</v>
      </c>
      <c r="D24" s="34"/>
      <c r="F24" s="34"/>
      <c r="H24" s="34"/>
    </row>
    <row r="26" spans="1:8" x14ac:dyDescent="0.35">
      <c r="A26" t="s">
        <v>51</v>
      </c>
      <c r="B26" s="8">
        <f>B5</f>
        <v>4.01</v>
      </c>
      <c r="C26" s="35">
        <v>4.01</v>
      </c>
      <c r="E26" s="35">
        <v>4.25</v>
      </c>
      <c r="G26" s="35">
        <v>4.75</v>
      </c>
    </row>
    <row r="28" spans="1:8" x14ac:dyDescent="0.35">
      <c r="A28" t="s">
        <v>35</v>
      </c>
      <c r="B28" s="9">
        <v>89503</v>
      </c>
      <c r="C28" s="9">
        <f>C17/C34</f>
        <v>143953.93474088292</v>
      </c>
      <c r="E28" s="9">
        <f>E17/E34</f>
        <v>157894.73684210525</v>
      </c>
      <c r="G28" s="9">
        <f>G17/G34</f>
        <v>176470.58823529413</v>
      </c>
    </row>
    <row r="29" spans="1:8" x14ac:dyDescent="0.35">
      <c r="A29" t="s">
        <v>36</v>
      </c>
      <c r="B29" s="9">
        <v>175652</v>
      </c>
      <c r="C29" s="22">
        <f>C28*C30</f>
        <v>282149.7120921305</v>
      </c>
      <c r="E29" s="22">
        <f>E28*E30</f>
        <v>394736.84210526315</v>
      </c>
      <c r="G29" s="22">
        <f>G28*G30</f>
        <v>529411.76470588241</v>
      </c>
    </row>
    <row r="30" spans="1:8" x14ac:dyDescent="0.35">
      <c r="A30" t="s">
        <v>39</v>
      </c>
      <c r="B30" s="17">
        <f>B29/B28</f>
        <v>1.9625263957632706</v>
      </c>
      <c r="C30" s="36">
        <v>1.96</v>
      </c>
      <c r="E30" s="36">
        <v>2.5</v>
      </c>
      <c r="G30" s="36">
        <v>3</v>
      </c>
    </row>
    <row r="31" spans="1:8" x14ac:dyDescent="0.35">
      <c r="A31" t="s">
        <v>37</v>
      </c>
      <c r="B31" s="9">
        <f>B4-B28-B29</f>
        <v>99947</v>
      </c>
      <c r="C31" s="22">
        <f>$B$4*C32</f>
        <v>146040.80000000002</v>
      </c>
      <c r="E31" s="22">
        <f>$B$4*E32</f>
        <v>164295.9</v>
      </c>
      <c r="G31" s="22">
        <f>$B$4*G32</f>
        <v>200806.1</v>
      </c>
    </row>
    <row r="32" spans="1:8" x14ac:dyDescent="0.35">
      <c r="A32" t="s">
        <v>42</v>
      </c>
      <c r="B32" s="23">
        <v>0.4</v>
      </c>
      <c r="C32" s="37">
        <v>0.4</v>
      </c>
      <c r="E32" s="37">
        <v>0.45</v>
      </c>
      <c r="G32" s="37">
        <v>0.55000000000000004</v>
      </c>
    </row>
    <row r="33" spans="1:8" x14ac:dyDescent="0.35">
      <c r="B33" s="9"/>
    </row>
    <row r="34" spans="1:8" x14ac:dyDescent="0.35">
      <c r="A34" t="s">
        <v>38</v>
      </c>
      <c r="B34" s="7">
        <f>B17/B28</f>
        <v>10.418712221936694</v>
      </c>
      <c r="C34" s="38">
        <v>10.42</v>
      </c>
      <c r="E34" s="38">
        <v>9.5</v>
      </c>
      <c r="G34" s="38">
        <v>8.5</v>
      </c>
    </row>
    <row r="35" spans="1:8" x14ac:dyDescent="0.35">
      <c r="A35" t="s">
        <v>40</v>
      </c>
      <c r="B35" s="7">
        <f>B17/SUM(B28,B29)</f>
        <v>3.5168335501876262</v>
      </c>
      <c r="C35" s="7">
        <f>C17/SUM(C28,C29)</f>
        <v>3.5202702702702706</v>
      </c>
      <c r="E35" s="7">
        <f>E17/SUM(E28,E29)</f>
        <v>2.7142857142857144</v>
      </c>
      <c r="G35" s="7">
        <f>G17/SUM(G28,G29)</f>
        <v>2.125</v>
      </c>
    </row>
    <row r="37" spans="1:8" x14ac:dyDescent="0.35">
      <c r="A37" s="1" t="s">
        <v>46</v>
      </c>
    </row>
    <row r="38" spans="1:8" x14ac:dyDescent="0.35">
      <c r="A38" t="s">
        <v>48</v>
      </c>
      <c r="B38" s="26">
        <f>B9/B$6</f>
        <v>1.9124912054433434E-2</v>
      </c>
      <c r="C38" s="28">
        <f>$B38</f>
        <v>1.9124912054433434E-2</v>
      </c>
      <c r="E38" s="28">
        <f>$B38</f>
        <v>1.9124912054433434E-2</v>
      </c>
      <c r="G38" s="28">
        <f>$B38</f>
        <v>1.9124912054433434E-2</v>
      </c>
    </row>
    <row r="39" spans="1:8" x14ac:dyDescent="0.35">
      <c r="A39" t="s">
        <v>47</v>
      </c>
      <c r="B39" s="26">
        <f>B10/B$6</f>
        <v>0.13524044952777928</v>
      </c>
      <c r="C39" s="28">
        <f>$B39</f>
        <v>0.13524044952777928</v>
      </c>
      <c r="E39" s="28">
        <f>$B39</f>
        <v>0.13524044952777928</v>
      </c>
      <c r="G39" s="28">
        <f>$B39</f>
        <v>0.13524044952777928</v>
      </c>
    </row>
    <row r="40" spans="1:8" x14ac:dyDescent="0.35">
      <c r="B40" s="26"/>
      <c r="C40" s="28"/>
      <c r="E40" s="28"/>
      <c r="G40" s="28"/>
    </row>
    <row r="41" spans="1:8" x14ac:dyDescent="0.35">
      <c r="A41" s="1" t="s">
        <v>25</v>
      </c>
      <c r="B41" s="26"/>
      <c r="C41" s="28"/>
      <c r="E41" s="28"/>
      <c r="G41" s="28"/>
    </row>
    <row r="42" spans="1:8" x14ac:dyDescent="0.35">
      <c r="A42" s="1"/>
      <c r="B42" s="26"/>
      <c r="C42" s="28"/>
      <c r="E42" s="28"/>
      <c r="G42" s="28"/>
    </row>
    <row r="43" spans="1:8" s="4" customFormat="1" x14ac:dyDescent="0.35">
      <c r="A43" s="4" t="s">
        <v>50</v>
      </c>
      <c r="B43" s="12">
        <f>B17</f>
        <v>932506</v>
      </c>
      <c r="C43" s="39">
        <v>1500000</v>
      </c>
      <c r="D43" s="2"/>
      <c r="E43" s="39">
        <v>1500000</v>
      </c>
      <c r="F43" s="2"/>
      <c r="G43" s="39">
        <v>1500000</v>
      </c>
      <c r="H43" s="2"/>
    </row>
    <row r="45" spans="1:8" x14ac:dyDescent="0.35">
      <c r="A45" t="s">
        <v>26</v>
      </c>
      <c r="B45" s="10">
        <v>7</v>
      </c>
      <c r="C45" s="40">
        <v>11</v>
      </c>
      <c r="E45" s="40">
        <v>13</v>
      </c>
      <c r="G45" s="40">
        <v>15</v>
      </c>
    </row>
    <row r="46" spans="1:8" x14ac:dyDescent="0.35">
      <c r="A46" t="s">
        <v>27</v>
      </c>
      <c r="B46" s="16">
        <v>145000</v>
      </c>
      <c r="C46" s="16">
        <v>145000</v>
      </c>
      <c r="E46" s="16">
        <v>145000</v>
      </c>
      <c r="G46" s="16">
        <v>145000</v>
      </c>
    </row>
    <row r="48" spans="1:8" x14ac:dyDescent="0.35">
      <c r="A48" t="s">
        <v>49</v>
      </c>
      <c r="B48" s="30">
        <f>B18/B6</f>
        <v>0.10245488600589339</v>
      </c>
      <c r="C48" s="36">
        <v>0.09</v>
      </c>
      <c r="E48" s="36">
        <v>0.08</v>
      </c>
      <c r="G48" s="36">
        <v>7.0000000000000007E-2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Strategy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eric andrews</cp:lastModifiedBy>
  <dcterms:created xsi:type="dcterms:W3CDTF">2021-11-25T16:04:03Z</dcterms:created>
  <dcterms:modified xsi:type="dcterms:W3CDTF">2021-11-25T18:33:30Z</dcterms:modified>
</cp:coreProperties>
</file>