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<sst xmlns="http://schemas.openxmlformats.org/spreadsheetml/2006/main" count="1" uniqueCount="1">
  <si>
    <t>Response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</si>
</sst>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sz val="11.0"/>
      <color rgb="FF111827"/>
      <name val="&quot;Söhne Mono&quot;"/>
    </font>
    <font>
      <color rgb="FFDF3079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0" fontId="1" numFmtId="164" xfId="0" applyFont="1" applyNumberFormat="1"/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tr">
        <f>IFERROR(__xludf.DUMMYFUNCTION("QUERY(IMPORTRANGE(""https://docs.google.com/spreadsheets/d/1QrGs3rT9RwmBP46hZgfVvScUFPWN3wMCFWiRRmWY3cE/edit#gid=698899005"",""'Form responses 1'!A:N""),""Select Col1,Col2,Col3,Col4"")"),"Timestamp")</f>
        <v>Timestamp</v>
      </c>
      <c r="C1" s="2" t="str">
        <f>IFERROR(__xludf.DUMMYFUNCTION("""COMPUTED_VALUE"""),"Your Current Country.")</f>
        <v>Your Current Country.</v>
      </c>
      <c r="D1" s="2" t="str">
        <f>IFERROR(__xludf.DUMMYFUNCTION("""COMPUTED_VALUE"""),"Your Current Zip Code / Pin Code")</f>
        <v>Your Current Zip Code / Pin Code</v>
      </c>
      <c r="E1" s="2" t="str">
        <f>IFERROR(__xludf.DUMMYFUNCTION("""COMPUTED_VALUE"""),"Your Gender")</f>
        <v>Your Gender</v>
      </c>
    </row>
    <row r="2">
      <c r="A2" s="3">
        <f t="array" ref="A2:A3561">SEQUENCE(COUNTA(B:B))</f>
        <v>1</v>
      </c>
      <c r="B2" s="4">
        <f>IFERROR(__xludf.DUMMYFUNCTION("""COMPUTED_VALUE"""),44911.49034681713)</f>
        <v>44911.49035</v>
      </c>
      <c r="C2" s="2" t="str">
        <f>IFERROR(__xludf.DUMMYFUNCTION("""COMPUTED_VALUE"""),"India")</f>
        <v>India</v>
      </c>
      <c r="D2" s="2">
        <f>IFERROR(__xludf.DUMMYFUNCTION("""COMPUTED_VALUE"""),273005.0)</f>
        <v>273005</v>
      </c>
      <c r="E2" s="2" t="str">
        <f>IFERROR(__xludf.DUMMYFUNCTION("""COMPUTED_VALUE"""),"Male")</f>
        <v>Male</v>
      </c>
    </row>
    <row r="3">
      <c r="A3" s="5">
        <v>2.0</v>
      </c>
      <c r="B3" s="4">
        <f>IFERROR(__xludf.DUMMYFUNCTION("""COMPUTED_VALUE"""),44911.49067008102)</f>
        <v>44911.49067</v>
      </c>
      <c r="C3" s="2" t="str">
        <f>IFERROR(__xludf.DUMMYFUNCTION("""COMPUTED_VALUE"""),"India")</f>
        <v>India</v>
      </c>
      <c r="D3" s="2">
        <f>IFERROR(__xludf.DUMMYFUNCTION("""COMPUTED_VALUE"""),851129.0)</f>
        <v>851129</v>
      </c>
      <c r="E3" s="2" t="str">
        <f>IFERROR(__xludf.DUMMYFUNCTION("""COMPUTED_VALUE"""),"Male")</f>
        <v>Male</v>
      </c>
    </row>
    <row r="4">
      <c r="A4" s="6">
        <v>3.0</v>
      </c>
      <c r="B4" s="4">
        <f>IFERROR(__xludf.DUMMYFUNCTION("""COMPUTED_VALUE"""),44911.49678239583)</f>
        <v>44911.49678</v>
      </c>
      <c r="C4" s="2" t="str">
        <f>IFERROR(__xludf.DUMMYFUNCTION("""COMPUTED_VALUE"""),"India")</f>
        <v>India</v>
      </c>
      <c r="D4" s="2">
        <f>IFERROR(__xludf.DUMMYFUNCTION("""COMPUTED_VALUE"""),123106.0)</f>
        <v>123106</v>
      </c>
      <c r="E4" s="2" t="str">
        <f>IFERROR(__xludf.DUMMYFUNCTION("""COMPUTED_VALUE"""),"Female")</f>
        <v>Female</v>
      </c>
    </row>
    <row r="5">
      <c r="A5" s="2">
        <v>4.0</v>
      </c>
      <c r="B5" s="4">
        <f>IFERROR(__xludf.DUMMYFUNCTION("""COMPUTED_VALUE"""),44911.49914196759)</f>
        <v>44911.49914</v>
      </c>
      <c r="C5" s="2" t="str">
        <f>IFERROR(__xludf.DUMMYFUNCTION("""COMPUTED_VALUE"""),"India")</f>
        <v>India</v>
      </c>
      <c r="D5" s="2">
        <f>IFERROR(__xludf.DUMMYFUNCTION("""COMPUTED_VALUE"""),834003.0)</f>
        <v>834003</v>
      </c>
      <c r="E5" s="2" t="str">
        <f>IFERROR(__xludf.DUMMYFUNCTION("""COMPUTED_VALUE"""),"Male")</f>
        <v>Male</v>
      </c>
    </row>
    <row r="6">
      <c r="A6" s="2">
        <v>5.0</v>
      </c>
      <c r="B6" s="4">
        <f>IFERROR(__xludf.DUMMYFUNCTION("""COMPUTED_VALUE"""),44911.49961047453)</f>
        <v>44911.49961</v>
      </c>
      <c r="C6" s="2" t="str">
        <f>IFERROR(__xludf.DUMMYFUNCTION("""COMPUTED_VALUE"""),"India")</f>
        <v>India</v>
      </c>
      <c r="D6" s="2">
        <f>IFERROR(__xludf.DUMMYFUNCTION("""COMPUTED_VALUE"""),301019.0)</f>
        <v>301019</v>
      </c>
      <c r="E6" s="2" t="str">
        <f>IFERROR(__xludf.DUMMYFUNCTION("""COMPUTED_VALUE"""),"Female")</f>
        <v>Female</v>
      </c>
    </row>
    <row r="7">
      <c r="A7" s="2">
        <v>6.0</v>
      </c>
      <c r="B7" s="4">
        <f>IFERROR(__xludf.DUMMYFUNCTION("""COMPUTED_VALUE"""),44911.49973393519)</f>
        <v>44911.49973</v>
      </c>
      <c r="C7" s="2" t="str">
        <f>IFERROR(__xludf.DUMMYFUNCTION("""COMPUTED_VALUE"""),"India")</f>
        <v>India</v>
      </c>
      <c r="D7" s="2">
        <f>IFERROR(__xludf.DUMMYFUNCTION("""COMPUTED_VALUE"""),768028.0)</f>
        <v>768028</v>
      </c>
      <c r="E7" s="2" t="str">
        <f>IFERROR(__xludf.DUMMYFUNCTION("""COMPUTED_VALUE"""),"Female")</f>
        <v>Female</v>
      </c>
    </row>
    <row r="8">
      <c r="A8" s="2">
        <v>7.0</v>
      </c>
      <c r="B8" s="4">
        <f>IFERROR(__xludf.DUMMYFUNCTION("""COMPUTED_VALUE"""),44911.50003740741)</f>
        <v>44911.50004</v>
      </c>
      <c r="C8" s="2" t="str">
        <f>IFERROR(__xludf.DUMMYFUNCTION("""COMPUTED_VALUE"""),"India")</f>
        <v>India</v>
      </c>
      <c r="D8" s="2">
        <f>IFERROR(__xludf.DUMMYFUNCTION("""COMPUTED_VALUE"""),301019.0)</f>
        <v>301019</v>
      </c>
      <c r="E8" s="2" t="str">
        <f>IFERROR(__xludf.DUMMYFUNCTION("""COMPUTED_VALUE"""),"Male")</f>
        <v>Male</v>
      </c>
    </row>
    <row r="9">
      <c r="A9" s="2">
        <v>8.0</v>
      </c>
      <c r="B9" s="4">
        <f>IFERROR(__xludf.DUMMYFUNCTION("""COMPUTED_VALUE"""),44911.501471828706)</f>
        <v>44911.50147</v>
      </c>
      <c r="C9" s="2" t="str">
        <f>IFERROR(__xludf.DUMMYFUNCTION("""COMPUTED_VALUE"""),"India")</f>
        <v>India</v>
      </c>
      <c r="D9" s="2">
        <f>IFERROR(__xludf.DUMMYFUNCTION("""COMPUTED_VALUE"""),722207.0)</f>
        <v>722207</v>
      </c>
      <c r="E9" s="2" t="str">
        <f>IFERROR(__xludf.DUMMYFUNCTION("""COMPUTED_VALUE"""),"Male")</f>
        <v>Male</v>
      </c>
    </row>
    <row r="10">
      <c r="A10" s="2">
        <v>9.0</v>
      </c>
      <c r="B10" s="4">
        <f>IFERROR(__xludf.DUMMYFUNCTION("""COMPUTED_VALUE"""),44911.508448125)</f>
        <v>44911.50845</v>
      </c>
      <c r="C10" s="2" t="str">
        <f>IFERROR(__xludf.DUMMYFUNCTION("""COMPUTED_VALUE"""),"India")</f>
        <v>India</v>
      </c>
      <c r="D10" s="2">
        <f>IFERROR(__xludf.DUMMYFUNCTION("""COMPUTED_VALUE"""),400022.0)</f>
        <v>400022</v>
      </c>
      <c r="E10" s="2" t="str">
        <f>IFERROR(__xludf.DUMMYFUNCTION("""COMPUTED_VALUE"""),"Male")</f>
        <v>Male</v>
      </c>
    </row>
    <row r="11">
      <c r="A11" s="2">
        <v>10.0</v>
      </c>
      <c r="B11" s="4">
        <f>IFERROR(__xludf.DUMMYFUNCTION("""COMPUTED_VALUE"""),44911.525286331016)</f>
        <v>44911.52529</v>
      </c>
      <c r="C11" s="2" t="str">
        <f>IFERROR(__xludf.DUMMYFUNCTION("""COMPUTED_VALUE"""),"India")</f>
        <v>India</v>
      </c>
      <c r="D11" s="2">
        <f>IFERROR(__xludf.DUMMYFUNCTION("""COMPUTED_VALUE"""),201310.0)</f>
        <v>201310</v>
      </c>
      <c r="E11" s="2" t="str">
        <f>IFERROR(__xludf.DUMMYFUNCTION("""COMPUTED_VALUE"""),"Male")</f>
        <v>Male</v>
      </c>
    </row>
    <row r="12">
      <c r="A12" s="2">
        <v>11.0</v>
      </c>
      <c r="B12" s="4">
        <f>IFERROR(__xludf.DUMMYFUNCTION("""COMPUTED_VALUE"""),44911.528691527776)</f>
        <v>44911.52869</v>
      </c>
      <c r="C12" s="2" t="str">
        <f>IFERROR(__xludf.DUMMYFUNCTION("""COMPUTED_VALUE"""),"India")</f>
        <v>India</v>
      </c>
      <c r="D12" s="2">
        <f>IFERROR(__xludf.DUMMYFUNCTION("""COMPUTED_VALUE"""),679121.0)</f>
        <v>679121</v>
      </c>
      <c r="E12" s="2" t="str">
        <f>IFERROR(__xludf.DUMMYFUNCTION("""COMPUTED_VALUE"""),"Male")</f>
        <v>Male</v>
      </c>
    </row>
    <row r="13">
      <c r="A13" s="2">
        <v>12.0</v>
      </c>
      <c r="B13" s="4">
        <f>IFERROR(__xludf.DUMMYFUNCTION("""COMPUTED_VALUE"""),44911.529322291666)</f>
        <v>44911.52932</v>
      </c>
      <c r="C13" s="2" t="str">
        <f>IFERROR(__xludf.DUMMYFUNCTION("""COMPUTED_VALUE"""),"India")</f>
        <v>India</v>
      </c>
      <c r="D13" s="2">
        <f>IFERROR(__xludf.DUMMYFUNCTION("""COMPUTED_VALUE"""),639111.0)</f>
        <v>639111</v>
      </c>
      <c r="E13" s="2" t="str">
        <f>IFERROR(__xludf.DUMMYFUNCTION("""COMPUTED_VALUE"""),"Male")</f>
        <v>Male</v>
      </c>
    </row>
    <row r="14">
      <c r="A14" s="2">
        <v>13.0</v>
      </c>
      <c r="B14" s="4">
        <f>IFERROR(__xludf.DUMMYFUNCTION("""COMPUTED_VALUE"""),44911.54402138889)</f>
        <v>44911.54402</v>
      </c>
      <c r="C14" s="2" t="str">
        <f>IFERROR(__xludf.DUMMYFUNCTION("""COMPUTED_VALUE"""),"India")</f>
        <v>India</v>
      </c>
      <c r="D14" s="2">
        <f>IFERROR(__xludf.DUMMYFUNCTION("""COMPUTED_VALUE"""),136119.0)</f>
        <v>136119</v>
      </c>
      <c r="E14" s="2" t="str">
        <f>IFERROR(__xludf.DUMMYFUNCTION("""COMPUTED_VALUE"""),"Male")</f>
        <v>Male</v>
      </c>
    </row>
    <row r="15">
      <c r="A15" s="2">
        <v>14.0</v>
      </c>
      <c r="B15" s="4">
        <f>IFERROR(__xludf.DUMMYFUNCTION("""COMPUTED_VALUE"""),44911.556187372684)</f>
        <v>44911.55619</v>
      </c>
      <c r="C15" s="2" t="str">
        <f>IFERROR(__xludf.DUMMYFUNCTION("""COMPUTED_VALUE"""),"India")</f>
        <v>India</v>
      </c>
      <c r="D15" s="2">
        <f>IFERROR(__xludf.DUMMYFUNCTION("""COMPUTED_VALUE"""),678104.0)</f>
        <v>678104</v>
      </c>
      <c r="E15" s="2" t="str">
        <f>IFERROR(__xludf.DUMMYFUNCTION("""COMPUTED_VALUE"""),"Male")</f>
        <v>Male</v>
      </c>
    </row>
    <row r="16">
      <c r="A16" s="2">
        <v>15.0</v>
      </c>
      <c r="B16" s="4">
        <f>IFERROR(__xludf.DUMMYFUNCTION("""COMPUTED_VALUE"""),44911.55794868055)</f>
        <v>44911.55795</v>
      </c>
      <c r="C16" s="2" t="str">
        <f>IFERROR(__xludf.DUMMYFUNCTION("""COMPUTED_VALUE"""),"India")</f>
        <v>India</v>
      </c>
      <c r="D16" s="2">
        <f>IFERROR(__xludf.DUMMYFUNCTION("""COMPUTED_VALUE"""),560024.0)</f>
        <v>560024</v>
      </c>
      <c r="E16" s="2" t="str">
        <f>IFERROR(__xludf.DUMMYFUNCTION("""COMPUTED_VALUE"""),"Female")</f>
        <v>Female</v>
      </c>
    </row>
    <row r="17">
      <c r="A17" s="2">
        <v>16.0</v>
      </c>
      <c r="B17" s="4">
        <f>IFERROR(__xludf.DUMMYFUNCTION("""COMPUTED_VALUE"""),44911.55909340277)</f>
        <v>44911.55909</v>
      </c>
      <c r="C17" s="2" t="str">
        <f>IFERROR(__xludf.DUMMYFUNCTION("""COMPUTED_VALUE"""),"India")</f>
        <v>India</v>
      </c>
      <c r="D17" s="2">
        <f>IFERROR(__xludf.DUMMYFUNCTION("""COMPUTED_VALUE"""),560064.0)</f>
        <v>560064</v>
      </c>
      <c r="E17" s="2" t="str">
        <f>IFERROR(__xludf.DUMMYFUNCTION("""COMPUTED_VALUE"""),"Male")</f>
        <v>Male</v>
      </c>
    </row>
    <row r="18">
      <c r="A18" s="2">
        <v>17.0</v>
      </c>
      <c r="B18" s="4">
        <f>IFERROR(__xludf.DUMMYFUNCTION("""COMPUTED_VALUE"""),44911.55977704861)</f>
        <v>44911.55978</v>
      </c>
      <c r="C18" s="2" t="str">
        <f>IFERROR(__xludf.DUMMYFUNCTION("""COMPUTED_VALUE"""),"India")</f>
        <v>India</v>
      </c>
      <c r="D18" s="2">
        <f>IFERROR(__xludf.DUMMYFUNCTION("""COMPUTED_VALUE"""),561203.0)</f>
        <v>561203</v>
      </c>
      <c r="E18" s="2" t="str">
        <f>IFERROR(__xludf.DUMMYFUNCTION("""COMPUTED_VALUE"""),"Male")</f>
        <v>Male</v>
      </c>
    </row>
    <row r="19">
      <c r="A19" s="2">
        <v>18.0</v>
      </c>
      <c r="B19" s="4">
        <f>IFERROR(__xludf.DUMMYFUNCTION("""COMPUTED_VALUE"""),44911.56215525463)</f>
        <v>44911.56216</v>
      </c>
      <c r="C19" s="2" t="str">
        <f>IFERROR(__xludf.DUMMYFUNCTION("""COMPUTED_VALUE"""),"India")</f>
        <v>India</v>
      </c>
      <c r="D19" s="2">
        <f>IFERROR(__xludf.DUMMYFUNCTION("""COMPUTED_VALUE"""),515201.0)</f>
        <v>515201</v>
      </c>
      <c r="E19" s="2" t="str">
        <f>IFERROR(__xludf.DUMMYFUNCTION("""COMPUTED_VALUE"""),"Male")</f>
        <v>Male</v>
      </c>
    </row>
    <row r="20">
      <c r="A20" s="2">
        <v>19.0</v>
      </c>
      <c r="B20" s="4">
        <f>IFERROR(__xludf.DUMMYFUNCTION("""COMPUTED_VALUE"""),44911.56538872685)</f>
        <v>44911.56539</v>
      </c>
      <c r="C20" s="2" t="str">
        <f>IFERROR(__xludf.DUMMYFUNCTION("""COMPUTED_VALUE"""),"India")</f>
        <v>India</v>
      </c>
      <c r="D20" s="2">
        <f>IFERROR(__xludf.DUMMYFUNCTION("""COMPUTED_VALUE"""),211002.0)</f>
        <v>211002</v>
      </c>
      <c r="E20" s="2" t="str">
        <f>IFERROR(__xludf.DUMMYFUNCTION("""COMPUTED_VALUE"""),"Male")</f>
        <v>Male</v>
      </c>
    </row>
    <row r="21">
      <c r="A21" s="2">
        <v>20.0</v>
      </c>
      <c r="B21" s="4">
        <f>IFERROR(__xludf.DUMMYFUNCTION("""COMPUTED_VALUE"""),44911.56687855325)</f>
        <v>44911.56688</v>
      </c>
      <c r="C21" s="2" t="str">
        <f>IFERROR(__xludf.DUMMYFUNCTION("""COMPUTED_VALUE"""),"India")</f>
        <v>India</v>
      </c>
      <c r="D21" s="2">
        <f>IFERROR(__xludf.DUMMYFUNCTION("""COMPUTED_VALUE"""),577002.0)</f>
        <v>577002</v>
      </c>
      <c r="E21" s="2" t="str">
        <f>IFERROR(__xludf.DUMMYFUNCTION("""COMPUTED_VALUE"""),"Female")</f>
        <v>Female</v>
      </c>
    </row>
    <row r="22">
      <c r="A22" s="2">
        <v>21.0</v>
      </c>
      <c r="B22" s="4">
        <f>IFERROR(__xludf.DUMMYFUNCTION("""COMPUTED_VALUE"""),44911.56982319445)</f>
        <v>44911.56982</v>
      </c>
      <c r="C22" s="2" t="str">
        <f>IFERROR(__xludf.DUMMYFUNCTION("""COMPUTED_VALUE"""),"India")</f>
        <v>India</v>
      </c>
      <c r="D22" s="2">
        <f>IFERROR(__xludf.DUMMYFUNCTION("""COMPUTED_VALUE"""),673020.0)</f>
        <v>673020</v>
      </c>
      <c r="E22" s="2" t="str">
        <f>IFERROR(__xludf.DUMMYFUNCTION("""COMPUTED_VALUE"""),"Female")</f>
        <v>Female</v>
      </c>
    </row>
    <row r="23">
      <c r="A23" s="2">
        <v>22.0</v>
      </c>
      <c r="B23" s="4">
        <f>IFERROR(__xludf.DUMMYFUNCTION("""COMPUTED_VALUE"""),44911.57347041667)</f>
        <v>44911.57347</v>
      </c>
      <c r="C23" s="2" t="str">
        <f>IFERROR(__xludf.DUMMYFUNCTION("""COMPUTED_VALUE"""),"India")</f>
        <v>India</v>
      </c>
      <c r="D23" s="2">
        <f>IFERROR(__xludf.DUMMYFUNCTION("""COMPUTED_VALUE"""),301019.0)</f>
        <v>301019</v>
      </c>
      <c r="E23" s="2" t="str">
        <f>IFERROR(__xludf.DUMMYFUNCTION("""COMPUTED_VALUE"""),"Male")</f>
        <v>Male</v>
      </c>
    </row>
    <row r="24">
      <c r="A24" s="2">
        <v>23.0</v>
      </c>
      <c r="B24" s="4">
        <f>IFERROR(__xludf.DUMMYFUNCTION("""COMPUTED_VALUE"""),44911.57429241898)</f>
        <v>44911.57429</v>
      </c>
      <c r="C24" s="2" t="str">
        <f>IFERROR(__xludf.DUMMYFUNCTION("""COMPUTED_VALUE"""),"India")</f>
        <v>India</v>
      </c>
      <c r="D24" s="2">
        <f>IFERROR(__xludf.DUMMYFUNCTION("""COMPUTED_VALUE"""),680613.0)</f>
        <v>680613</v>
      </c>
      <c r="E24" s="2" t="str">
        <f>IFERROR(__xludf.DUMMYFUNCTION("""COMPUTED_VALUE"""),"Female")</f>
        <v>Female</v>
      </c>
    </row>
    <row r="25">
      <c r="A25" s="2">
        <v>24.0</v>
      </c>
      <c r="B25" s="4">
        <f>IFERROR(__xludf.DUMMYFUNCTION("""COMPUTED_VALUE"""),44911.57735965278)</f>
        <v>44911.57736</v>
      </c>
      <c r="C25" s="2" t="str">
        <f>IFERROR(__xludf.DUMMYFUNCTION("""COMPUTED_VALUE"""),"India")</f>
        <v>India</v>
      </c>
      <c r="D25" s="2">
        <f>IFERROR(__xludf.DUMMYFUNCTION("""COMPUTED_VALUE"""),852201.0)</f>
        <v>852201</v>
      </c>
      <c r="E25" s="2" t="str">
        <f>IFERROR(__xludf.DUMMYFUNCTION("""COMPUTED_VALUE"""),"Male")</f>
        <v>Male</v>
      </c>
    </row>
    <row r="26">
      <c r="A26" s="2">
        <v>25.0</v>
      </c>
      <c r="B26" s="4">
        <f>IFERROR(__xludf.DUMMYFUNCTION("""COMPUTED_VALUE"""),44911.57950819444)</f>
        <v>44911.57951</v>
      </c>
      <c r="C26" s="2" t="str">
        <f>IFERROR(__xludf.DUMMYFUNCTION("""COMPUTED_VALUE"""),"India")</f>
        <v>India</v>
      </c>
      <c r="D26" s="2">
        <f>IFERROR(__xludf.DUMMYFUNCTION("""COMPUTED_VALUE"""),731021.0)</f>
        <v>731021</v>
      </c>
      <c r="E26" s="2" t="str">
        <f>IFERROR(__xludf.DUMMYFUNCTION("""COMPUTED_VALUE"""),"Male")</f>
        <v>Male</v>
      </c>
    </row>
    <row r="27">
      <c r="A27" s="2">
        <v>26.0</v>
      </c>
      <c r="B27" s="4">
        <f>IFERROR(__xludf.DUMMYFUNCTION("""COMPUTED_VALUE"""),44911.586111875)</f>
        <v>44911.58611</v>
      </c>
      <c r="C27" s="2" t="str">
        <f>IFERROR(__xludf.DUMMYFUNCTION("""COMPUTED_VALUE"""),"India")</f>
        <v>India</v>
      </c>
      <c r="D27" s="2">
        <f>IFERROR(__xludf.DUMMYFUNCTION("""COMPUTED_VALUE"""),303007.0)</f>
        <v>303007</v>
      </c>
      <c r="E27" s="2" t="str">
        <f>IFERROR(__xludf.DUMMYFUNCTION("""COMPUTED_VALUE"""),"Male")</f>
        <v>Male</v>
      </c>
    </row>
    <row r="28">
      <c r="A28" s="2">
        <v>27.0</v>
      </c>
      <c r="B28" s="4">
        <f>IFERROR(__xludf.DUMMYFUNCTION("""COMPUTED_VALUE"""),44911.58725891204)</f>
        <v>44911.58726</v>
      </c>
      <c r="C28" s="2" t="str">
        <f>IFERROR(__xludf.DUMMYFUNCTION("""COMPUTED_VALUE"""),"India")</f>
        <v>India</v>
      </c>
      <c r="D28" s="2">
        <f>IFERROR(__xludf.DUMMYFUNCTION("""COMPUTED_VALUE"""),852201.0)</f>
        <v>852201</v>
      </c>
      <c r="E28" s="2" t="str">
        <f>IFERROR(__xludf.DUMMYFUNCTION("""COMPUTED_VALUE"""),"Female")</f>
        <v>Female</v>
      </c>
    </row>
    <row r="29">
      <c r="A29" s="2">
        <v>28.0</v>
      </c>
      <c r="B29" s="4">
        <f>IFERROR(__xludf.DUMMYFUNCTION("""COMPUTED_VALUE"""),44911.5904140625)</f>
        <v>44911.59041</v>
      </c>
      <c r="C29" s="2" t="str">
        <f>IFERROR(__xludf.DUMMYFUNCTION("""COMPUTED_VALUE"""),"United Arab Emirates")</f>
        <v>United Arab Emirates</v>
      </c>
      <c r="D29" s="2">
        <f>IFERROR(__xludf.DUMMYFUNCTION("""COMPUTED_VALUE"""),27287.0)</f>
        <v>27287</v>
      </c>
      <c r="E29" s="2" t="str">
        <f>IFERROR(__xludf.DUMMYFUNCTION("""COMPUTED_VALUE"""),"Female")</f>
        <v>Female</v>
      </c>
    </row>
    <row r="30">
      <c r="A30" s="2">
        <v>29.0</v>
      </c>
      <c r="B30" s="4">
        <f>IFERROR(__xludf.DUMMYFUNCTION("""COMPUTED_VALUE"""),44911.59859234953)</f>
        <v>44911.59859</v>
      </c>
      <c r="C30" s="2" t="str">
        <f>IFERROR(__xludf.DUMMYFUNCTION("""COMPUTED_VALUE"""),"India")</f>
        <v>India</v>
      </c>
      <c r="D30" s="2">
        <f>IFERROR(__xludf.DUMMYFUNCTION("""COMPUTED_VALUE"""),700063.0)</f>
        <v>700063</v>
      </c>
      <c r="E30" s="2" t="str">
        <f>IFERROR(__xludf.DUMMYFUNCTION("""COMPUTED_VALUE"""),"Male")</f>
        <v>Male</v>
      </c>
    </row>
    <row r="31">
      <c r="A31" s="2">
        <v>30.0</v>
      </c>
      <c r="B31" s="4">
        <f>IFERROR(__xludf.DUMMYFUNCTION("""COMPUTED_VALUE"""),44911.607354583335)</f>
        <v>44911.60735</v>
      </c>
      <c r="C31" s="2" t="str">
        <f>IFERROR(__xludf.DUMMYFUNCTION("""COMPUTED_VALUE"""),"India")</f>
        <v>India</v>
      </c>
      <c r="D31" s="2">
        <f>IFERROR(__xludf.DUMMYFUNCTION("""COMPUTED_VALUE"""),577528.0)</f>
        <v>577528</v>
      </c>
      <c r="E31" s="2" t="str">
        <f>IFERROR(__xludf.DUMMYFUNCTION("""COMPUTED_VALUE"""),"Male")</f>
        <v>Male</v>
      </c>
    </row>
    <row r="32">
      <c r="A32" s="2">
        <v>31.0</v>
      </c>
      <c r="B32" s="4">
        <f>IFERROR(__xludf.DUMMYFUNCTION("""COMPUTED_VALUE"""),44911.6114646875)</f>
        <v>44911.61146</v>
      </c>
      <c r="C32" s="2" t="str">
        <f>IFERROR(__xludf.DUMMYFUNCTION("""COMPUTED_VALUE"""),"India")</f>
        <v>India</v>
      </c>
      <c r="D32" s="2">
        <f>IFERROR(__xludf.DUMMYFUNCTION("""COMPUTED_VALUE"""),122003.0)</f>
        <v>122003</v>
      </c>
      <c r="E32" s="2" t="str">
        <f>IFERROR(__xludf.DUMMYFUNCTION("""COMPUTED_VALUE"""),"Male")</f>
        <v>Male</v>
      </c>
    </row>
    <row r="33">
      <c r="A33" s="2">
        <v>32.0</v>
      </c>
      <c r="B33" s="4">
        <f>IFERROR(__xludf.DUMMYFUNCTION("""COMPUTED_VALUE"""),44911.61405344908)</f>
        <v>44911.61405</v>
      </c>
      <c r="C33" s="2" t="str">
        <f>IFERROR(__xludf.DUMMYFUNCTION("""COMPUTED_VALUE"""),"India")</f>
        <v>India</v>
      </c>
      <c r="D33" s="2">
        <f>IFERROR(__xludf.DUMMYFUNCTION("""COMPUTED_VALUE"""),122003.0)</f>
        <v>122003</v>
      </c>
      <c r="E33" s="2" t="str">
        <f>IFERROR(__xludf.DUMMYFUNCTION("""COMPUTED_VALUE"""),"Male")</f>
        <v>Male</v>
      </c>
    </row>
    <row r="34">
      <c r="A34" s="2">
        <v>33.0</v>
      </c>
      <c r="B34" s="4">
        <f>IFERROR(__xludf.DUMMYFUNCTION("""COMPUTED_VALUE"""),44911.61603416666)</f>
        <v>44911.61603</v>
      </c>
      <c r="C34" s="2" t="str">
        <f>IFERROR(__xludf.DUMMYFUNCTION("""COMPUTED_VALUE"""),"India")</f>
        <v>India</v>
      </c>
      <c r="D34" s="2">
        <f>IFERROR(__xludf.DUMMYFUNCTION("""COMPUTED_VALUE"""),440002.0)</f>
        <v>440002</v>
      </c>
      <c r="E34" s="2" t="str">
        <f>IFERROR(__xludf.DUMMYFUNCTION("""COMPUTED_VALUE"""),"Male")</f>
        <v>Male</v>
      </c>
    </row>
    <row r="35">
      <c r="A35" s="2">
        <v>34.0</v>
      </c>
      <c r="B35" s="4">
        <f>IFERROR(__xludf.DUMMYFUNCTION("""COMPUTED_VALUE"""),44911.6168346875)</f>
        <v>44911.61683</v>
      </c>
      <c r="C35" s="2" t="str">
        <f>IFERROR(__xludf.DUMMYFUNCTION("""COMPUTED_VALUE"""),"India")</f>
        <v>India</v>
      </c>
      <c r="D35" s="2">
        <f>IFERROR(__xludf.DUMMYFUNCTION("""COMPUTED_VALUE"""),852201.0)</f>
        <v>852201</v>
      </c>
      <c r="E35" s="2" t="str">
        <f>IFERROR(__xludf.DUMMYFUNCTION("""COMPUTED_VALUE"""),"Female")</f>
        <v>Female</v>
      </c>
    </row>
    <row r="36">
      <c r="A36" s="2">
        <v>35.0</v>
      </c>
      <c r="B36" s="4">
        <f>IFERROR(__xludf.DUMMYFUNCTION("""COMPUTED_VALUE"""),44911.61741346065)</f>
        <v>44911.61741</v>
      </c>
      <c r="C36" s="2" t="str">
        <f>IFERROR(__xludf.DUMMYFUNCTION("""COMPUTED_VALUE"""),"India")</f>
        <v>India</v>
      </c>
      <c r="D36" s="2">
        <f>IFERROR(__xludf.DUMMYFUNCTION("""COMPUTED_VALUE"""),465674.0)</f>
        <v>465674</v>
      </c>
      <c r="E36" s="2" t="str">
        <f>IFERROR(__xludf.DUMMYFUNCTION("""COMPUTED_VALUE"""),"Female")</f>
        <v>Female</v>
      </c>
    </row>
    <row r="37">
      <c r="A37" s="2">
        <v>36.0</v>
      </c>
      <c r="B37" s="4">
        <f>IFERROR(__xludf.DUMMYFUNCTION("""COMPUTED_VALUE"""),44911.62689696759)</f>
        <v>44911.6269</v>
      </c>
      <c r="C37" s="2" t="str">
        <f>IFERROR(__xludf.DUMMYFUNCTION("""COMPUTED_VALUE"""),"India")</f>
        <v>India</v>
      </c>
      <c r="D37" s="2">
        <f>IFERROR(__xludf.DUMMYFUNCTION("""COMPUTED_VALUE"""),561203.0)</f>
        <v>561203</v>
      </c>
      <c r="E37" s="2" t="str">
        <f>IFERROR(__xludf.DUMMYFUNCTION("""COMPUTED_VALUE"""),"Male")</f>
        <v>Male</v>
      </c>
    </row>
    <row r="38">
      <c r="A38" s="2">
        <v>37.0</v>
      </c>
      <c r="B38" s="4">
        <f>IFERROR(__xludf.DUMMYFUNCTION("""COMPUTED_VALUE"""),44911.62973292824)</f>
        <v>44911.62973</v>
      </c>
      <c r="C38" s="2" t="str">
        <f>IFERROR(__xludf.DUMMYFUNCTION("""COMPUTED_VALUE"""),"India")</f>
        <v>India</v>
      </c>
      <c r="D38" s="2">
        <f>IFERROR(__xludf.DUMMYFUNCTION("""COMPUTED_VALUE"""),577004.0)</f>
        <v>577004</v>
      </c>
      <c r="E38" s="2" t="str">
        <f>IFERROR(__xludf.DUMMYFUNCTION("""COMPUTED_VALUE"""),"Female")</f>
        <v>Female</v>
      </c>
    </row>
    <row r="39">
      <c r="A39" s="2">
        <v>38.0</v>
      </c>
      <c r="B39" s="4">
        <f>IFERROR(__xludf.DUMMYFUNCTION("""COMPUTED_VALUE"""),44911.63024362268)</f>
        <v>44911.63024</v>
      </c>
      <c r="C39" s="2" t="str">
        <f>IFERROR(__xludf.DUMMYFUNCTION("""COMPUTED_VALUE"""),"India")</f>
        <v>India</v>
      </c>
      <c r="D39" s="2">
        <f>IFERROR(__xludf.DUMMYFUNCTION("""COMPUTED_VALUE"""),826004.0)</f>
        <v>826004</v>
      </c>
      <c r="E39" s="2" t="str">
        <f>IFERROR(__xludf.DUMMYFUNCTION("""COMPUTED_VALUE"""),"Male")</f>
        <v>Male</v>
      </c>
    </row>
    <row r="40">
      <c r="A40" s="2">
        <v>39.0</v>
      </c>
      <c r="B40" s="4">
        <f>IFERROR(__xludf.DUMMYFUNCTION("""COMPUTED_VALUE"""),44911.64294903936)</f>
        <v>44911.64295</v>
      </c>
      <c r="C40" s="2" t="str">
        <f>IFERROR(__xludf.DUMMYFUNCTION("""COMPUTED_VALUE"""),"India")</f>
        <v>India</v>
      </c>
      <c r="D40" s="2">
        <f>IFERROR(__xludf.DUMMYFUNCTION("""COMPUTED_VALUE"""),826004.0)</f>
        <v>826004</v>
      </c>
      <c r="E40" s="2" t="str">
        <f>IFERROR(__xludf.DUMMYFUNCTION("""COMPUTED_VALUE"""),"Male")</f>
        <v>Male</v>
      </c>
    </row>
    <row r="41">
      <c r="A41" s="2">
        <v>40.0</v>
      </c>
      <c r="B41" s="4">
        <f>IFERROR(__xludf.DUMMYFUNCTION("""COMPUTED_VALUE"""),44911.64558070602)</f>
        <v>44911.64558</v>
      </c>
      <c r="C41" s="2" t="str">
        <f>IFERROR(__xludf.DUMMYFUNCTION("""COMPUTED_VALUE"""),"India")</f>
        <v>India</v>
      </c>
      <c r="D41" s="2">
        <f>IFERROR(__xludf.DUMMYFUNCTION("""COMPUTED_VALUE"""),515003.0)</f>
        <v>515003</v>
      </c>
      <c r="E41" s="2" t="str">
        <f>IFERROR(__xludf.DUMMYFUNCTION("""COMPUTED_VALUE"""),"Male")</f>
        <v>Male</v>
      </c>
    </row>
    <row r="42">
      <c r="A42" s="2">
        <v>41.0</v>
      </c>
      <c r="B42" s="4">
        <f>IFERROR(__xludf.DUMMYFUNCTION("""COMPUTED_VALUE"""),44911.64641243056)</f>
        <v>44911.64641</v>
      </c>
      <c r="C42" s="2" t="str">
        <f>IFERROR(__xludf.DUMMYFUNCTION("""COMPUTED_VALUE"""),"India")</f>
        <v>India</v>
      </c>
      <c r="D42" s="2">
        <f>IFERROR(__xludf.DUMMYFUNCTION("""COMPUTED_VALUE"""),496001.0)</f>
        <v>496001</v>
      </c>
      <c r="E42" s="2" t="str">
        <f>IFERROR(__xludf.DUMMYFUNCTION("""COMPUTED_VALUE"""),"Male")</f>
        <v>Male</v>
      </c>
    </row>
    <row r="43">
      <c r="A43" s="2">
        <v>42.0</v>
      </c>
      <c r="B43" s="4">
        <f>IFERROR(__xludf.DUMMYFUNCTION("""COMPUTED_VALUE"""),44911.646668761576)</f>
        <v>44911.64667</v>
      </c>
      <c r="C43" s="2" t="str">
        <f>IFERROR(__xludf.DUMMYFUNCTION("""COMPUTED_VALUE"""),"India")</f>
        <v>India</v>
      </c>
      <c r="D43" s="2">
        <f>IFERROR(__xludf.DUMMYFUNCTION("""COMPUTED_VALUE"""),713104.0)</f>
        <v>713104</v>
      </c>
      <c r="E43" s="2" t="str">
        <f>IFERROR(__xludf.DUMMYFUNCTION("""COMPUTED_VALUE"""),"Male")</f>
        <v>Male</v>
      </c>
    </row>
    <row r="44">
      <c r="A44" s="2">
        <v>43.0</v>
      </c>
      <c r="B44" s="4">
        <f>IFERROR(__xludf.DUMMYFUNCTION("""COMPUTED_VALUE"""),44911.64672761574)</f>
        <v>44911.64673</v>
      </c>
      <c r="C44" s="2" t="str">
        <f>IFERROR(__xludf.DUMMYFUNCTION("""COMPUTED_VALUE"""),"India")</f>
        <v>India</v>
      </c>
      <c r="D44" s="2">
        <f>IFERROR(__xludf.DUMMYFUNCTION("""COMPUTED_VALUE"""),416001.0)</f>
        <v>416001</v>
      </c>
      <c r="E44" s="2" t="str">
        <f>IFERROR(__xludf.DUMMYFUNCTION("""COMPUTED_VALUE"""),"Male")</f>
        <v>Male</v>
      </c>
    </row>
    <row r="45">
      <c r="A45" s="2">
        <v>44.0</v>
      </c>
      <c r="B45" s="4">
        <f>IFERROR(__xludf.DUMMYFUNCTION("""COMPUTED_VALUE"""),44911.64807115741)</f>
        <v>44911.64807</v>
      </c>
      <c r="C45" s="2" t="str">
        <f>IFERROR(__xludf.DUMMYFUNCTION("""COMPUTED_VALUE"""),"India")</f>
        <v>India</v>
      </c>
      <c r="D45" s="2">
        <f>IFERROR(__xludf.DUMMYFUNCTION("""COMPUTED_VALUE"""),826004.0)</f>
        <v>826004</v>
      </c>
      <c r="E45" s="2" t="str">
        <f>IFERROR(__xludf.DUMMYFUNCTION("""COMPUTED_VALUE"""),"Male")</f>
        <v>Male</v>
      </c>
    </row>
    <row r="46">
      <c r="A46" s="2">
        <v>45.0</v>
      </c>
      <c r="B46" s="4">
        <f>IFERROR(__xludf.DUMMYFUNCTION("""COMPUTED_VALUE"""),44911.64896707176)</f>
        <v>44911.64897</v>
      </c>
      <c r="C46" s="2" t="str">
        <f>IFERROR(__xludf.DUMMYFUNCTION("""COMPUTED_VALUE"""),"India")</f>
        <v>India</v>
      </c>
      <c r="D46" s="2">
        <f>IFERROR(__xludf.DUMMYFUNCTION("""COMPUTED_VALUE"""),110088.0)</f>
        <v>110088</v>
      </c>
      <c r="E46" s="2" t="str">
        <f>IFERROR(__xludf.DUMMYFUNCTION("""COMPUTED_VALUE"""),"Male")</f>
        <v>Male</v>
      </c>
    </row>
    <row r="47">
      <c r="A47" s="2">
        <v>46.0</v>
      </c>
      <c r="B47" s="4">
        <f>IFERROR(__xludf.DUMMYFUNCTION("""COMPUTED_VALUE"""),44911.654101712964)</f>
        <v>44911.6541</v>
      </c>
      <c r="C47" s="2" t="str">
        <f>IFERROR(__xludf.DUMMYFUNCTION("""COMPUTED_VALUE"""),"India")</f>
        <v>India</v>
      </c>
      <c r="D47" s="2">
        <f>IFERROR(__xludf.DUMMYFUNCTION("""COMPUTED_VALUE"""),110016.0)</f>
        <v>110016</v>
      </c>
      <c r="E47" s="2" t="str">
        <f>IFERROR(__xludf.DUMMYFUNCTION("""COMPUTED_VALUE"""),"Female")</f>
        <v>Female</v>
      </c>
    </row>
    <row r="48">
      <c r="A48" s="2">
        <v>47.0</v>
      </c>
      <c r="B48" s="4">
        <f>IFERROR(__xludf.DUMMYFUNCTION("""COMPUTED_VALUE"""),44911.65537862269)</f>
        <v>44911.65538</v>
      </c>
      <c r="C48" s="2" t="str">
        <f>IFERROR(__xludf.DUMMYFUNCTION("""COMPUTED_VALUE"""),"India")</f>
        <v>India</v>
      </c>
      <c r="D48" s="2">
        <f>IFERROR(__xludf.DUMMYFUNCTION("""COMPUTED_VALUE"""),131001.0)</f>
        <v>131001</v>
      </c>
      <c r="E48" s="2" t="str">
        <f>IFERROR(__xludf.DUMMYFUNCTION("""COMPUTED_VALUE"""),"Male")</f>
        <v>Male</v>
      </c>
    </row>
    <row r="49">
      <c r="A49" s="2">
        <v>48.0</v>
      </c>
      <c r="B49" s="4">
        <f>IFERROR(__xludf.DUMMYFUNCTION("""COMPUTED_VALUE"""),44911.65596809028)</f>
        <v>44911.65597</v>
      </c>
      <c r="C49" s="2" t="str">
        <f>IFERROR(__xludf.DUMMYFUNCTION("""COMPUTED_VALUE"""),"India")</f>
        <v>India</v>
      </c>
      <c r="D49" s="2">
        <f>IFERROR(__xludf.DUMMYFUNCTION("""COMPUTED_VALUE"""),505001.0)</f>
        <v>505001</v>
      </c>
      <c r="E49" s="2" t="str">
        <f>IFERROR(__xludf.DUMMYFUNCTION("""COMPUTED_VALUE"""),"Male")</f>
        <v>Male</v>
      </c>
    </row>
    <row r="50">
      <c r="A50" s="2">
        <v>49.0</v>
      </c>
      <c r="B50" s="4">
        <f>IFERROR(__xludf.DUMMYFUNCTION("""COMPUTED_VALUE"""),44911.6565905324)</f>
        <v>44911.65659</v>
      </c>
      <c r="C50" s="2" t="str">
        <f>IFERROR(__xludf.DUMMYFUNCTION("""COMPUTED_VALUE"""),"India")</f>
        <v>India</v>
      </c>
      <c r="D50" s="2">
        <f>IFERROR(__xludf.DUMMYFUNCTION("""COMPUTED_VALUE"""),600064.0)</f>
        <v>600064</v>
      </c>
      <c r="E50" s="2" t="str">
        <f>IFERROR(__xludf.DUMMYFUNCTION("""COMPUTED_VALUE"""),"Female")</f>
        <v>Female</v>
      </c>
    </row>
    <row r="51">
      <c r="A51" s="2">
        <v>50.0</v>
      </c>
      <c r="B51" s="4">
        <f>IFERROR(__xludf.DUMMYFUNCTION("""COMPUTED_VALUE"""),44911.65807896991)</f>
        <v>44911.65808</v>
      </c>
      <c r="C51" s="2" t="str">
        <f>IFERROR(__xludf.DUMMYFUNCTION("""COMPUTED_VALUE"""),"India")</f>
        <v>India</v>
      </c>
      <c r="D51" s="2">
        <f>IFERROR(__xludf.DUMMYFUNCTION("""COMPUTED_VALUE"""),600129.0)</f>
        <v>600129</v>
      </c>
      <c r="E51" s="2" t="str">
        <f>IFERROR(__xludf.DUMMYFUNCTION("""COMPUTED_VALUE"""),"Female")</f>
        <v>Female</v>
      </c>
    </row>
    <row r="52">
      <c r="A52" s="2">
        <v>51.0</v>
      </c>
      <c r="B52" s="4">
        <f>IFERROR(__xludf.DUMMYFUNCTION("""COMPUTED_VALUE"""),44911.66062644676)</f>
        <v>44911.66063</v>
      </c>
      <c r="C52" s="2" t="str">
        <f>IFERROR(__xludf.DUMMYFUNCTION("""COMPUTED_VALUE"""),"India")</f>
        <v>India</v>
      </c>
      <c r="D52" s="2">
        <f>IFERROR(__xludf.DUMMYFUNCTION("""COMPUTED_VALUE"""),263126.0)</f>
        <v>263126</v>
      </c>
      <c r="E52" s="2" t="str">
        <f>IFERROR(__xludf.DUMMYFUNCTION("""COMPUTED_VALUE"""),"Male")</f>
        <v>Male</v>
      </c>
    </row>
    <row r="53">
      <c r="A53" s="2">
        <v>52.0</v>
      </c>
      <c r="B53" s="4">
        <f>IFERROR(__xludf.DUMMYFUNCTION("""COMPUTED_VALUE"""),44911.66313375)</f>
        <v>44911.66313</v>
      </c>
      <c r="C53" s="2" t="str">
        <f>IFERROR(__xludf.DUMMYFUNCTION("""COMPUTED_VALUE"""),"India")</f>
        <v>India</v>
      </c>
      <c r="D53" s="2">
        <f>IFERROR(__xludf.DUMMYFUNCTION("""COMPUTED_VALUE"""),781008.0)</f>
        <v>781008</v>
      </c>
      <c r="E53" s="2" t="str">
        <f>IFERROR(__xludf.DUMMYFUNCTION("""COMPUTED_VALUE"""),"Male")</f>
        <v>Male</v>
      </c>
    </row>
    <row r="54">
      <c r="A54" s="2">
        <v>53.0</v>
      </c>
      <c r="B54" s="4">
        <f>IFERROR(__xludf.DUMMYFUNCTION("""COMPUTED_VALUE"""),44911.66480832176)</f>
        <v>44911.66481</v>
      </c>
      <c r="C54" s="2" t="str">
        <f>IFERROR(__xludf.DUMMYFUNCTION("""COMPUTED_VALUE"""),"India")</f>
        <v>India</v>
      </c>
      <c r="D54" s="2">
        <f>IFERROR(__xludf.DUMMYFUNCTION("""COMPUTED_VALUE"""),785001.0)</f>
        <v>785001</v>
      </c>
      <c r="E54" s="2" t="str">
        <f>IFERROR(__xludf.DUMMYFUNCTION("""COMPUTED_VALUE"""),"Male")</f>
        <v>Male</v>
      </c>
    </row>
    <row r="55">
      <c r="A55" s="2">
        <v>54.0</v>
      </c>
      <c r="B55" s="4">
        <f>IFERROR(__xludf.DUMMYFUNCTION("""COMPUTED_VALUE"""),44911.66663517361)</f>
        <v>44911.66664</v>
      </c>
      <c r="C55" s="2" t="str">
        <f>IFERROR(__xludf.DUMMYFUNCTION("""COMPUTED_VALUE"""),"India")</f>
        <v>India</v>
      </c>
      <c r="D55" s="2">
        <f>IFERROR(__xludf.DUMMYFUNCTION("""COMPUTED_VALUE"""),629004.0)</f>
        <v>629004</v>
      </c>
      <c r="E55" s="2" t="str">
        <f>IFERROR(__xludf.DUMMYFUNCTION("""COMPUTED_VALUE"""),"Male")</f>
        <v>Male</v>
      </c>
    </row>
    <row r="56">
      <c r="A56" s="2">
        <v>55.0</v>
      </c>
      <c r="B56" s="4">
        <f>IFERROR(__xludf.DUMMYFUNCTION("""COMPUTED_VALUE"""),44911.67078436342)</f>
        <v>44911.67078</v>
      </c>
      <c r="C56" s="2" t="str">
        <f>IFERROR(__xludf.DUMMYFUNCTION("""COMPUTED_VALUE"""),"India")</f>
        <v>India</v>
      </c>
      <c r="D56" s="2">
        <f>IFERROR(__xludf.DUMMYFUNCTION("""COMPUTED_VALUE"""),600089.0)</f>
        <v>600089</v>
      </c>
      <c r="E56" s="2" t="str">
        <f>IFERROR(__xludf.DUMMYFUNCTION("""COMPUTED_VALUE"""),"Male")</f>
        <v>Male</v>
      </c>
    </row>
    <row r="57">
      <c r="A57" s="2">
        <v>56.0</v>
      </c>
      <c r="B57" s="4">
        <f>IFERROR(__xludf.DUMMYFUNCTION("""COMPUTED_VALUE"""),44911.672133831016)</f>
        <v>44911.67213</v>
      </c>
      <c r="C57" s="2" t="str">
        <f>IFERROR(__xludf.DUMMYFUNCTION("""COMPUTED_VALUE"""),"India")</f>
        <v>India</v>
      </c>
      <c r="D57" s="2">
        <f>IFERROR(__xludf.DUMMYFUNCTION("""COMPUTED_VALUE"""),500005.0)</f>
        <v>500005</v>
      </c>
      <c r="E57" s="2" t="str">
        <f>IFERROR(__xludf.DUMMYFUNCTION("""COMPUTED_VALUE"""),"Male")</f>
        <v>Male</v>
      </c>
    </row>
    <row r="58">
      <c r="A58" s="2">
        <v>57.0</v>
      </c>
      <c r="B58" s="4">
        <f>IFERROR(__xludf.DUMMYFUNCTION("""COMPUTED_VALUE"""),44911.67250403935)</f>
        <v>44911.6725</v>
      </c>
      <c r="C58" s="2" t="str">
        <f>IFERROR(__xludf.DUMMYFUNCTION("""COMPUTED_VALUE"""),"India")</f>
        <v>India</v>
      </c>
      <c r="D58" s="2">
        <f>IFERROR(__xludf.DUMMYFUNCTION("""COMPUTED_VALUE"""),452007.0)</f>
        <v>452007</v>
      </c>
      <c r="E58" s="2" t="str">
        <f>IFERROR(__xludf.DUMMYFUNCTION("""COMPUTED_VALUE"""),"Male")</f>
        <v>Male</v>
      </c>
    </row>
    <row r="59">
      <c r="A59" s="2">
        <v>58.0</v>
      </c>
      <c r="B59" s="4">
        <f>IFERROR(__xludf.DUMMYFUNCTION("""COMPUTED_VALUE"""),44911.68036390046)</f>
        <v>44911.68036</v>
      </c>
      <c r="C59" s="2" t="str">
        <f>IFERROR(__xludf.DUMMYFUNCTION("""COMPUTED_VALUE"""),"India")</f>
        <v>India</v>
      </c>
      <c r="D59" s="2">
        <f>IFERROR(__xludf.DUMMYFUNCTION("""COMPUTED_VALUE"""),782001.0)</f>
        <v>782001</v>
      </c>
      <c r="E59" s="2" t="str">
        <f>IFERROR(__xludf.DUMMYFUNCTION("""COMPUTED_VALUE"""),"Male")</f>
        <v>Male</v>
      </c>
    </row>
    <row r="60">
      <c r="A60" s="2">
        <v>59.0</v>
      </c>
      <c r="B60" s="4">
        <f>IFERROR(__xludf.DUMMYFUNCTION("""COMPUTED_VALUE"""),44911.68186278936)</f>
        <v>44911.68186</v>
      </c>
      <c r="C60" s="2" t="str">
        <f>IFERROR(__xludf.DUMMYFUNCTION("""COMPUTED_VALUE"""),"India")</f>
        <v>India</v>
      </c>
      <c r="D60" s="2">
        <f>IFERROR(__xludf.DUMMYFUNCTION("""COMPUTED_VALUE"""),248001.0)</f>
        <v>248001</v>
      </c>
      <c r="E60" s="2" t="str">
        <f>IFERROR(__xludf.DUMMYFUNCTION("""COMPUTED_VALUE"""),"Female")</f>
        <v>Female</v>
      </c>
    </row>
    <row r="61">
      <c r="A61" s="2">
        <v>60.0</v>
      </c>
      <c r="B61" s="4">
        <f>IFERROR(__xludf.DUMMYFUNCTION("""COMPUTED_VALUE"""),44911.69559024305)</f>
        <v>44911.69559</v>
      </c>
      <c r="C61" s="2" t="str">
        <f>IFERROR(__xludf.DUMMYFUNCTION("""COMPUTED_VALUE"""),"India")</f>
        <v>India</v>
      </c>
      <c r="D61" s="2">
        <f>IFERROR(__xludf.DUMMYFUNCTION("""COMPUTED_VALUE"""),785001.0)</f>
        <v>785001</v>
      </c>
      <c r="E61" s="2" t="str">
        <f>IFERROR(__xludf.DUMMYFUNCTION("""COMPUTED_VALUE"""),"Male")</f>
        <v>Male</v>
      </c>
    </row>
    <row r="62">
      <c r="A62" s="2">
        <v>61.0</v>
      </c>
      <c r="B62" s="4">
        <f>IFERROR(__xludf.DUMMYFUNCTION("""COMPUTED_VALUE"""),44911.696290914355)</f>
        <v>44911.69629</v>
      </c>
      <c r="C62" s="2" t="str">
        <f>IFERROR(__xludf.DUMMYFUNCTION("""COMPUTED_VALUE"""),"India")</f>
        <v>India</v>
      </c>
      <c r="D62" s="2">
        <f>IFERROR(__xludf.DUMMYFUNCTION("""COMPUTED_VALUE"""),852218.0)</f>
        <v>852218</v>
      </c>
      <c r="E62" s="2" t="str">
        <f>IFERROR(__xludf.DUMMYFUNCTION("""COMPUTED_VALUE"""),"Male")</f>
        <v>Male</v>
      </c>
    </row>
    <row r="63">
      <c r="A63" s="2">
        <v>62.0</v>
      </c>
      <c r="B63" s="4">
        <f>IFERROR(__xludf.DUMMYFUNCTION("""COMPUTED_VALUE"""),44911.69875444444)</f>
        <v>44911.69875</v>
      </c>
      <c r="C63" s="2" t="str">
        <f>IFERROR(__xludf.DUMMYFUNCTION("""COMPUTED_VALUE"""),"India")</f>
        <v>India</v>
      </c>
      <c r="D63" s="2">
        <f>IFERROR(__xludf.DUMMYFUNCTION("""COMPUTED_VALUE"""),411038.0)</f>
        <v>411038</v>
      </c>
      <c r="E63" s="2" t="str">
        <f>IFERROR(__xludf.DUMMYFUNCTION("""COMPUTED_VALUE"""),"Male")</f>
        <v>Male</v>
      </c>
    </row>
    <row r="64">
      <c r="A64" s="2">
        <v>63.0</v>
      </c>
      <c r="B64" s="4">
        <f>IFERROR(__xludf.DUMMYFUNCTION("""COMPUTED_VALUE"""),44911.70002135417)</f>
        <v>44911.70002</v>
      </c>
      <c r="C64" s="2" t="str">
        <f>IFERROR(__xludf.DUMMYFUNCTION("""COMPUTED_VALUE"""),"India")</f>
        <v>India</v>
      </c>
      <c r="D64" s="2">
        <f>IFERROR(__xludf.DUMMYFUNCTION("""COMPUTED_VALUE"""),282007.0)</f>
        <v>282007</v>
      </c>
      <c r="E64" s="2" t="str">
        <f>IFERROR(__xludf.DUMMYFUNCTION("""COMPUTED_VALUE"""),"Female")</f>
        <v>Female</v>
      </c>
    </row>
    <row r="65">
      <c r="A65" s="2">
        <v>64.0</v>
      </c>
      <c r="B65" s="4">
        <f>IFERROR(__xludf.DUMMYFUNCTION("""COMPUTED_VALUE"""),44911.7057608912)</f>
        <v>44911.70576</v>
      </c>
      <c r="C65" s="2" t="str">
        <f>IFERROR(__xludf.DUMMYFUNCTION("""COMPUTED_VALUE"""),"India")</f>
        <v>India</v>
      </c>
      <c r="D65" s="2">
        <f>IFERROR(__xludf.DUMMYFUNCTION("""COMPUTED_VALUE"""),207001.0)</f>
        <v>207001</v>
      </c>
      <c r="E65" s="2" t="str">
        <f>IFERROR(__xludf.DUMMYFUNCTION("""COMPUTED_VALUE"""),"Male")</f>
        <v>Male</v>
      </c>
    </row>
    <row r="66">
      <c r="A66" s="2">
        <v>65.0</v>
      </c>
      <c r="B66" s="4">
        <f>IFERROR(__xludf.DUMMYFUNCTION("""COMPUTED_VALUE"""),44911.70767600695)</f>
        <v>44911.70768</v>
      </c>
      <c r="C66" s="2" t="str">
        <f>IFERROR(__xludf.DUMMYFUNCTION("""COMPUTED_VALUE"""),"India")</f>
        <v>India</v>
      </c>
      <c r="D66" s="2">
        <f>IFERROR(__xludf.DUMMYFUNCTION("""COMPUTED_VALUE"""),425301.0)</f>
        <v>425301</v>
      </c>
      <c r="E66" s="2" t="str">
        <f>IFERROR(__xludf.DUMMYFUNCTION("""COMPUTED_VALUE"""),"Female")</f>
        <v>Female</v>
      </c>
    </row>
    <row r="67">
      <c r="A67" s="2">
        <v>66.0</v>
      </c>
      <c r="B67" s="4">
        <f>IFERROR(__xludf.DUMMYFUNCTION("""COMPUTED_VALUE"""),44911.71079087963)</f>
        <v>44911.71079</v>
      </c>
      <c r="C67" s="2" t="str">
        <f>IFERROR(__xludf.DUMMYFUNCTION("""COMPUTED_VALUE"""),"India")</f>
        <v>India</v>
      </c>
      <c r="D67" s="2">
        <f>IFERROR(__xludf.DUMMYFUNCTION("""COMPUTED_VALUE"""),828122.0)</f>
        <v>828122</v>
      </c>
      <c r="E67" s="2" t="str">
        <f>IFERROR(__xludf.DUMMYFUNCTION("""COMPUTED_VALUE"""),"Male")</f>
        <v>Male</v>
      </c>
    </row>
    <row r="68">
      <c r="A68" s="2">
        <v>67.0</v>
      </c>
      <c r="B68" s="4">
        <f>IFERROR(__xludf.DUMMYFUNCTION("""COMPUTED_VALUE"""),44911.71960496528)</f>
        <v>44911.7196</v>
      </c>
      <c r="C68" s="2" t="str">
        <f>IFERROR(__xludf.DUMMYFUNCTION("""COMPUTED_VALUE"""),"India")</f>
        <v>India</v>
      </c>
      <c r="D68" s="2">
        <f>IFERROR(__xludf.DUMMYFUNCTION("""COMPUTED_VALUE"""),244901.0)</f>
        <v>244901</v>
      </c>
      <c r="E68" s="2" t="str">
        <f>IFERROR(__xludf.DUMMYFUNCTION("""COMPUTED_VALUE"""),"Male")</f>
        <v>Male</v>
      </c>
    </row>
    <row r="69">
      <c r="A69" s="2">
        <v>68.0</v>
      </c>
      <c r="B69" s="4">
        <f>IFERROR(__xludf.DUMMYFUNCTION("""COMPUTED_VALUE"""),44911.73415390047)</f>
        <v>44911.73415</v>
      </c>
      <c r="C69" s="2" t="str">
        <f>IFERROR(__xludf.DUMMYFUNCTION("""COMPUTED_VALUE"""),"India")</f>
        <v>India</v>
      </c>
      <c r="D69" s="2">
        <f>IFERROR(__xludf.DUMMYFUNCTION("""COMPUTED_VALUE"""),641021.0)</f>
        <v>641021</v>
      </c>
      <c r="E69" s="2" t="str">
        <f>IFERROR(__xludf.DUMMYFUNCTION("""COMPUTED_VALUE"""),"Female")</f>
        <v>Female</v>
      </c>
    </row>
    <row r="70">
      <c r="A70" s="2">
        <v>69.0</v>
      </c>
      <c r="B70" s="4">
        <f>IFERROR(__xludf.DUMMYFUNCTION("""COMPUTED_VALUE"""),44911.74608625)</f>
        <v>44911.74609</v>
      </c>
      <c r="C70" s="2" t="str">
        <f>IFERROR(__xludf.DUMMYFUNCTION("""COMPUTED_VALUE"""),"India")</f>
        <v>India</v>
      </c>
      <c r="D70" s="2">
        <f>IFERROR(__xludf.DUMMYFUNCTION("""COMPUTED_VALUE"""),560060.0)</f>
        <v>560060</v>
      </c>
      <c r="E70" s="2" t="str">
        <f>IFERROR(__xludf.DUMMYFUNCTION("""COMPUTED_VALUE"""),"Female")</f>
        <v>Female</v>
      </c>
    </row>
    <row r="71">
      <c r="A71" s="2">
        <v>70.0</v>
      </c>
      <c r="B71" s="4">
        <f>IFERROR(__xludf.DUMMYFUNCTION("""COMPUTED_VALUE"""),44911.74662686342)</f>
        <v>44911.74663</v>
      </c>
      <c r="C71" s="2" t="str">
        <f>IFERROR(__xludf.DUMMYFUNCTION("""COMPUTED_VALUE"""),"India")</f>
        <v>India</v>
      </c>
      <c r="D71" s="2">
        <f>IFERROR(__xludf.DUMMYFUNCTION("""COMPUTED_VALUE"""),560098.0)</f>
        <v>560098</v>
      </c>
      <c r="E71" s="2" t="str">
        <f>IFERROR(__xludf.DUMMYFUNCTION("""COMPUTED_VALUE"""),"Female")</f>
        <v>Female</v>
      </c>
    </row>
    <row r="72">
      <c r="A72" s="2">
        <v>71.0</v>
      </c>
      <c r="B72" s="4">
        <f>IFERROR(__xludf.DUMMYFUNCTION("""COMPUTED_VALUE"""),44911.76222938658)</f>
        <v>44911.76223</v>
      </c>
      <c r="C72" s="2" t="str">
        <f>IFERROR(__xludf.DUMMYFUNCTION("""COMPUTED_VALUE"""),"India")</f>
        <v>India</v>
      </c>
      <c r="D72" s="2">
        <f>IFERROR(__xludf.DUMMYFUNCTION("""COMPUTED_VALUE"""),457001.0)</f>
        <v>457001</v>
      </c>
      <c r="E72" s="2" t="str">
        <f>IFERROR(__xludf.DUMMYFUNCTION("""COMPUTED_VALUE"""),"Female")</f>
        <v>Female</v>
      </c>
    </row>
    <row r="73">
      <c r="A73" s="2">
        <v>72.0</v>
      </c>
      <c r="B73" s="4">
        <f>IFERROR(__xludf.DUMMYFUNCTION("""COMPUTED_VALUE"""),44911.76958006944)</f>
        <v>44911.76958</v>
      </c>
      <c r="C73" s="2" t="str">
        <f>IFERROR(__xludf.DUMMYFUNCTION("""COMPUTED_VALUE"""),"India")</f>
        <v>India</v>
      </c>
      <c r="D73" s="2">
        <f>IFERROR(__xludf.DUMMYFUNCTION("""COMPUTED_VALUE"""),524412.0)</f>
        <v>524412</v>
      </c>
      <c r="E73" s="2" t="str">
        <f>IFERROR(__xludf.DUMMYFUNCTION("""COMPUTED_VALUE"""),"Male")</f>
        <v>Male</v>
      </c>
    </row>
    <row r="74">
      <c r="A74" s="2">
        <v>73.0</v>
      </c>
      <c r="B74" s="4">
        <f>IFERROR(__xludf.DUMMYFUNCTION("""COMPUTED_VALUE"""),44911.786991493056)</f>
        <v>44911.78699</v>
      </c>
      <c r="C74" s="2" t="str">
        <f>IFERROR(__xludf.DUMMYFUNCTION("""COMPUTED_VALUE"""),"India")</f>
        <v>India</v>
      </c>
      <c r="D74" s="2">
        <f>IFERROR(__xludf.DUMMYFUNCTION("""COMPUTED_VALUE"""),110059.0)</f>
        <v>110059</v>
      </c>
      <c r="E74" s="2" t="str">
        <f>IFERROR(__xludf.DUMMYFUNCTION("""COMPUTED_VALUE"""),"Female")</f>
        <v>Female</v>
      </c>
    </row>
    <row r="75">
      <c r="A75" s="2">
        <v>74.0</v>
      </c>
      <c r="B75" s="4">
        <f>IFERROR(__xludf.DUMMYFUNCTION("""COMPUTED_VALUE"""),44911.80491207176)</f>
        <v>44911.80491</v>
      </c>
      <c r="C75" s="2" t="str">
        <f>IFERROR(__xludf.DUMMYFUNCTION("""COMPUTED_VALUE"""),"India")</f>
        <v>India</v>
      </c>
      <c r="D75" s="2">
        <f>IFERROR(__xludf.DUMMYFUNCTION("""COMPUTED_VALUE"""),425001.0)</f>
        <v>425001</v>
      </c>
      <c r="E75" s="2" t="str">
        <f>IFERROR(__xludf.DUMMYFUNCTION("""COMPUTED_VALUE"""),"Male")</f>
        <v>Male</v>
      </c>
    </row>
    <row r="76">
      <c r="A76" s="2">
        <v>75.0</v>
      </c>
      <c r="B76" s="4">
        <f>IFERROR(__xludf.DUMMYFUNCTION("""COMPUTED_VALUE"""),44911.80782240741)</f>
        <v>44911.80782</v>
      </c>
      <c r="C76" s="2" t="str">
        <f>IFERROR(__xludf.DUMMYFUNCTION("""COMPUTED_VALUE"""),"India")</f>
        <v>India</v>
      </c>
      <c r="D76" s="2">
        <f>IFERROR(__xludf.DUMMYFUNCTION("""COMPUTED_VALUE"""),425001.0)</f>
        <v>425001</v>
      </c>
      <c r="E76" s="2" t="str">
        <f>IFERROR(__xludf.DUMMYFUNCTION("""COMPUTED_VALUE"""),"Female")</f>
        <v>Female</v>
      </c>
    </row>
    <row r="77">
      <c r="A77" s="2">
        <v>76.0</v>
      </c>
      <c r="B77" s="4">
        <f>IFERROR(__xludf.DUMMYFUNCTION("""COMPUTED_VALUE"""),44911.80849429398)</f>
        <v>44911.80849</v>
      </c>
      <c r="C77" s="2" t="str">
        <f>IFERROR(__xludf.DUMMYFUNCTION("""COMPUTED_VALUE"""),"India")</f>
        <v>India</v>
      </c>
      <c r="D77" s="2">
        <f>IFERROR(__xludf.DUMMYFUNCTION("""COMPUTED_VALUE"""),851101.0)</f>
        <v>851101</v>
      </c>
      <c r="E77" s="2" t="str">
        <f>IFERROR(__xludf.DUMMYFUNCTION("""COMPUTED_VALUE"""),"Male")</f>
        <v>Male</v>
      </c>
    </row>
    <row r="78">
      <c r="A78" s="2">
        <v>77.0</v>
      </c>
      <c r="B78" s="4">
        <f>IFERROR(__xludf.DUMMYFUNCTION("""COMPUTED_VALUE"""),44911.81443425926)</f>
        <v>44911.81443</v>
      </c>
      <c r="C78" s="2" t="str">
        <f>IFERROR(__xludf.DUMMYFUNCTION("""COMPUTED_VALUE"""),"India")</f>
        <v>India</v>
      </c>
      <c r="D78" s="2">
        <f>IFERROR(__xludf.DUMMYFUNCTION("""COMPUTED_VALUE"""),431009.0)</f>
        <v>431009</v>
      </c>
      <c r="E78" s="2" t="str">
        <f>IFERROR(__xludf.DUMMYFUNCTION("""COMPUTED_VALUE"""),"Female")</f>
        <v>Female</v>
      </c>
    </row>
    <row r="79">
      <c r="A79" s="2">
        <v>78.0</v>
      </c>
      <c r="B79" s="4">
        <f>IFERROR(__xludf.DUMMYFUNCTION("""COMPUTED_VALUE"""),44911.815159756945)</f>
        <v>44911.81516</v>
      </c>
      <c r="C79" s="2" t="str">
        <f>IFERROR(__xludf.DUMMYFUNCTION("""COMPUTED_VALUE"""),"India")</f>
        <v>India</v>
      </c>
      <c r="D79" s="2">
        <f>IFERROR(__xludf.DUMMYFUNCTION("""COMPUTED_VALUE"""),400022.0)</f>
        <v>400022</v>
      </c>
      <c r="E79" s="2" t="str">
        <f>IFERROR(__xludf.DUMMYFUNCTION("""COMPUTED_VALUE"""),"Female")</f>
        <v>Female</v>
      </c>
    </row>
    <row r="80">
      <c r="A80" s="2">
        <v>79.0</v>
      </c>
      <c r="B80" s="4">
        <f>IFERROR(__xludf.DUMMYFUNCTION("""COMPUTED_VALUE"""),44911.81588320602)</f>
        <v>44911.81588</v>
      </c>
      <c r="C80" s="2" t="str">
        <f>IFERROR(__xludf.DUMMYFUNCTION("""COMPUTED_VALUE"""),"India")</f>
        <v>India</v>
      </c>
      <c r="D80" s="2">
        <f>IFERROR(__xludf.DUMMYFUNCTION("""COMPUTED_VALUE"""),828109.0)</f>
        <v>828109</v>
      </c>
      <c r="E80" s="2" t="str">
        <f>IFERROR(__xludf.DUMMYFUNCTION("""COMPUTED_VALUE"""),"Male")</f>
        <v>Male</v>
      </c>
    </row>
    <row r="81">
      <c r="A81" s="2">
        <v>80.0</v>
      </c>
      <c r="B81" s="4">
        <f>IFERROR(__xludf.DUMMYFUNCTION("""COMPUTED_VALUE"""),44911.819308356484)</f>
        <v>44911.81931</v>
      </c>
      <c r="C81" s="2" t="str">
        <f>IFERROR(__xludf.DUMMYFUNCTION("""COMPUTED_VALUE"""),"India")</f>
        <v>India</v>
      </c>
      <c r="D81" s="2">
        <f>IFERROR(__xludf.DUMMYFUNCTION("""COMPUTED_VALUE"""),425001.0)</f>
        <v>425001</v>
      </c>
      <c r="E81" s="2" t="str">
        <f>IFERROR(__xludf.DUMMYFUNCTION("""COMPUTED_VALUE"""),"Male")</f>
        <v>Male</v>
      </c>
    </row>
    <row r="82">
      <c r="A82" s="2">
        <v>81.0</v>
      </c>
      <c r="B82" s="4">
        <f>IFERROR(__xludf.DUMMYFUNCTION("""COMPUTED_VALUE"""),44911.81982597222)</f>
        <v>44911.81983</v>
      </c>
      <c r="C82" s="2" t="str">
        <f>IFERROR(__xludf.DUMMYFUNCTION("""COMPUTED_VALUE"""),"India")</f>
        <v>India</v>
      </c>
      <c r="D82" s="2">
        <f>IFERROR(__xludf.DUMMYFUNCTION("""COMPUTED_VALUE"""),224001.0)</f>
        <v>224001</v>
      </c>
      <c r="E82" s="2" t="str">
        <f>IFERROR(__xludf.DUMMYFUNCTION("""COMPUTED_VALUE"""),"Male")</f>
        <v>Male</v>
      </c>
    </row>
    <row r="83">
      <c r="A83" s="2">
        <v>82.0</v>
      </c>
      <c r="B83" s="4">
        <f>IFERROR(__xludf.DUMMYFUNCTION("""COMPUTED_VALUE"""),44911.81991028935)</f>
        <v>44911.81991</v>
      </c>
      <c r="C83" s="2" t="str">
        <f>IFERROR(__xludf.DUMMYFUNCTION("""COMPUTED_VALUE"""),"India")</f>
        <v>India</v>
      </c>
      <c r="D83" s="2">
        <f>IFERROR(__xludf.DUMMYFUNCTION("""COMPUTED_VALUE"""),110092.0)</f>
        <v>110092</v>
      </c>
      <c r="E83" s="2" t="str">
        <f>IFERROR(__xludf.DUMMYFUNCTION("""COMPUTED_VALUE"""),"Female")</f>
        <v>Female</v>
      </c>
    </row>
    <row r="84">
      <c r="A84" s="2">
        <v>83.0</v>
      </c>
      <c r="B84" s="4">
        <f>IFERROR(__xludf.DUMMYFUNCTION("""COMPUTED_VALUE"""),44911.82009282408)</f>
        <v>44911.82009</v>
      </c>
      <c r="C84" s="2" t="str">
        <f>IFERROR(__xludf.DUMMYFUNCTION("""COMPUTED_VALUE"""),"India")</f>
        <v>India</v>
      </c>
      <c r="D84" s="2">
        <f>IFERROR(__xludf.DUMMYFUNCTION("""COMPUTED_VALUE"""),500018.0)</f>
        <v>500018</v>
      </c>
      <c r="E84" s="2" t="str">
        <f>IFERROR(__xludf.DUMMYFUNCTION("""COMPUTED_VALUE"""),"Male")</f>
        <v>Male</v>
      </c>
    </row>
    <row r="85">
      <c r="A85" s="2">
        <v>84.0</v>
      </c>
      <c r="B85" s="4">
        <f>IFERROR(__xludf.DUMMYFUNCTION("""COMPUTED_VALUE"""),44911.82501804398)</f>
        <v>44911.82502</v>
      </c>
      <c r="C85" s="2" t="str">
        <f>IFERROR(__xludf.DUMMYFUNCTION("""COMPUTED_VALUE"""),"India")</f>
        <v>India</v>
      </c>
      <c r="D85" s="2">
        <f>IFERROR(__xludf.DUMMYFUNCTION("""COMPUTED_VALUE"""),533342.0)</f>
        <v>533342</v>
      </c>
      <c r="E85" s="2" t="str">
        <f>IFERROR(__xludf.DUMMYFUNCTION("""COMPUTED_VALUE"""),"Male")</f>
        <v>Male</v>
      </c>
    </row>
    <row r="86">
      <c r="A86" s="2">
        <v>85.0</v>
      </c>
      <c r="B86" s="4">
        <f>IFERROR(__xludf.DUMMYFUNCTION("""COMPUTED_VALUE"""),44911.825250856484)</f>
        <v>44911.82525</v>
      </c>
      <c r="C86" s="2" t="str">
        <f>IFERROR(__xludf.DUMMYFUNCTION("""COMPUTED_VALUE"""),"India")</f>
        <v>India</v>
      </c>
      <c r="D86" s="2">
        <f>IFERROR(__xludf.DUMMYFUNCTION("""COMPUTED_VALUE"""),600053.0)</f>
        <v>600053</v>
      </c>
      <c r="E86" s="2" t="str">
        <f>IFERROR(__xludf.DUMMYFUNCTION("""COMPUTED_VALUE"""),"Female")</f>
        <v>Female</v>
      </c>
    </row>
    <row r="87">
      <c r="A87" s="2">
        <v>86.0</v>
      </c>
      <c r="B87" s="4">
        <f>IFERROR(__xludf.DUMMYFUNCTION("""COMPUTED_VALUE"""),44911.829403888885)</f>
        <v>44911.8294</v>
      </c>
      <c r="C87" s="2" t="str">
        <f>IFERROR(__xludf.DUMMYFUNCTION("""COMPUTED_VALUE"""),"India")</f>
        <v>India</v>
      </c>
      <c r="D87" s="2">
        <f>IFERROR(__xludf.DUMMYFUNCTION("""COMPUTED_VALUE"""),425001.0)</f>
        <v>425001</v>
      </c>
      <c r="E87" s="2" t="str">
        <f>IFERROR(__xludf.DUMMYFUNCTION("""COMPUTED_VALUE"""),"Female")</f>
        <v>Female</v>
      </c>
    </row>
    <row r="88">
      <c r="A88" s="2">
        <v>87.0</v>
      </c>
      <c r="B88" s="4">
        <f>IFERROR(__xludf.DUMMYFUNCTION("""COMPUTED_VALUE"""),44911.836129537034)</f>
        <v>44911.83613</v>
      </c>
      <c r="C88" s="2" t="str">
        <f>IFERROR(__xludf.DUMMYFUNCTION("""COMPUTED_VALUE"""),"India")</f>
        <v>India</v>
      </c>
      <c r="D88" s="2">
        <f>IFERROR(__xludf.DUMMYFUNCTION("""COMPUTED_VALUE"""),370110.0)</f>
        <v>370110</v>
      </c>
      <c r="E88" s="2" t="str">
        <f>IFERROR(__xludf.DUMMYFUNCTION("""COMPUTED_VALUE"""),"Male")</f>
        <v>Male</v>
      </c>
    </row>
    <row r="89">
      <c r="A89" s="2">
        <v>88.0</v>
      </c>
      <c r="B89" s="4">
        <f>IFERROR(__xludf.DUMMYFUNCTION("""COMPUTED_VALUE"""),44911.84402834491)</f>
        <v>44911.84403</v>
      </c>
      <c r="C89" s="2" t="str">
        <f>IFERROR(__xludf.DUMMYFUNCTION("""COMPUTED_VALUE"""),"India")</f>
        <v>India</v>
      </c>
      <c r="D89" s="2">
        <f>IFERROR(__xludf.DUMMYFUNCTION("""COMPUTED_VALUE"""),110017.0)</f>
        <v>110017</v>
      </c>
      <c r="E89" s="2" t="str">
        <f>IFERROR(__xludf.DUMMYFUNCTION("""COMPUTED_VALUE"""),"Female")</f>
        <v>Female</v>
      </c>
    </row>
    <row r="90">
      <c r="A90" s="2">
        <v>89.0</v>
      </c>
      <c r="B90" s="4">
        <f>IFERROR(__xludf.DUMMYFUNCTION("""COMPUTED_VALUE"""),44911.84462681713)</f>
        <v>44911.84463</v>
      </c>
      <c r="C90" s="2" t="str">
        <f>IFERROR(__xludf.DUMMYFUNCTION("""COMPUTED_VALUE"""),"India")</f>
        <v>India</v>
      </c>
      <c r="D90" s="2">
        <f>IFERROR(__xludf.DUMMYFUNCTION("""COMPUTED_VALUE"""),574111.0)</f>
        <v>574111</v>
      </c>
      <c r="E90" s="2" t="str">
        <f>IFERROR(__xludf.DUMMYFUNCTION("""COMPUTED_VALUE"""),"Female")</f>
        <v>Female</v>
      </c>
    </row>
    <row r="91">
      <c r="A91" s="2">
        <v>90.0</v>
      </c>
      <c r="B91" s="4">
        <f>IFERROR(__xludf.DUMMYFUNCTION("""COMPUTED_VALUE"""),44911.85182899305)</f>
        <v>44911.85183</v>
      </c>
      <c r="C91" s="2" t="str">
        <f>IFERROR(__xludf.DUMMYFUNCTION("""COMPUTED_VALUE"""),"India")</f>
        <v>India</v>
      </c>
      <c r="D91" s="2">
        <f>IFERROR(__xludf.DUMMYFUNCTION("""COMPUTED_VALUE"""),576104.0)</f>
        <v>576104</v>
      </c>
      <c r="E91" s="2" t="str">
        <f>IFERROR(__xludf.DUMMYFUNCTION("""COMPUTED_VALUE"""),"Female")</f>
        <v>Female</v>
      </c>
    </row>
    <row r="92">
      <c r="A92" s="2">
        <v>91.0</v>
      </c>
      <c r="B92" s="4">
        <f>IFERROR(__xludf.DUMMYFUNCTION("""COMPUTED_VALUE"""),44911.85680341435)</f>
        <v>44911.8568</v>
      </c>
      <c r="C92" s="2" t="str">
        <f>IFERROR(__xludf.DUMMYFUNCTION("""COMPUTED_VALUE"""),"India")</f>
        <v>India</v>
      </c>
      <c r="D92" s="2">
        <f>IFERROR(__xludf.DUMMYFUNCTION("""COMPUTED_VALUE"""),246701.0)</f>
        <v>246701</v>
      </c>
      <c r="E92" s="2" t="str">
        <f>IFERROR(__xludf.DUMMYFUNCTION("""COMPUTED_VALUE"""),"Female")</f>
        <v>Female</v>
      </c>
    </row>
    <row r="93">
      <c r="A93" s="2">
        <v>92.0</v>
      </c>
      <c r="B93" s="4">
        <f>IFERROR(__xludf.DUMMYFUNCTION("""COMPUTED_VALUE"""),44911.87388331018)</f>
        <v>44911.87388</v>
      </c>
      <c r="C93" s="2" t="str">
        <f>IFERROR(__xludf.DUMMYFUNCTION("""COMPUTED_VALUE"""),"India")</f>
        <v>India</v>
      </c>
      <c r="D93" s="2">
        <f>IFERROR(__xludf.DUMMYFUNCTION("""COMPUTED_VALUE"""),560060.0)</f>
        <v>560060</v>
      </c>
      <c r="E93" s="2" t="str">
        <f>IFERROR(__xludf.DUMMYFUNCTION("""COMPUTED_VALUE"""),"Male")</f>
        <v>Male</v>
      </c>
    </row>
    <row r="94">
      <c r="A94" s="2">
        <v>93.0</v>
      </c>
      <c r="B94" s="4">
        <f>IFERROR(__xludf.DUMMYFUNCTION("""COMPUTED_VALUE"""),44911.87509934028)</f>
        <v>44911.8751</v>
      </c>
      <c r="C94" s="2" t="str">
        <f>IFERROR(__xludf.DUMMYFUNCTION("""COMPUTED_VALUE"""),"India")</f>
        <v>India</v>
      </c>
      <c r="D94" s="2">
        <f>IFERROR(__xludf.DUMMYFUNCTION("""COMPUTED_VALUE"""),520007.0)</f>
        <v>520007</v>
      </c>
      <c r="E94" s="2" t="str">
        <f>IFERROR(__xludf.DUMMYFUNCTION("""COMPUTED_VALUE"""),"Male")</f>
        <v>Male</v>
      </c>
    </row>
    <row r="95">
      <c r="A95" s="2">
        <v>94.0</v>
      </c>
      <c r="B95" s="4">
        <f>IFERROR(__xludf.DUMMYFUNCTION("""COMPUTED_VALUE"""),44911.88706336805)</f>
        <v>44911.88706</v>
      </c>
      <c r="C95" s="2" t="str">
        <f>IFERROR(__xludf.DUMMYFUNCTION("""COMPUTED_VALUE"""),"India")</f>
        <v>India</v>
      </c>
      <c r="D95" s="2">
        <f>IFERROR(__xludf.DUMMYFUNCTION("""COMPUTED_VALUE"""),641663.0)</f>
        <v>641663</v>
      </c>
      <c r="E95" s="2" t="str">
        <f>IFERROR(__xludf.DUMMYFUNCTION("""COMPUTED_VALUE"""),"Male")</f>
        <v>Male</v>
      </c>
    </row>
    <row r="96">
      <c r="A96" s="2">
        <v>95.0</v>
      </c>
      <c r="B96" s="4">
        <f>IFERROR(__xludf.DUMMYFUNCTION("""COMPUTED_VALUE"""),44911.8935515625)</f>
        <v>44911.89355</v>
      </c>
      <c r="C96" s="2" t="str">
        <f>IFERROR(__xludf.DUMMYFUNCTION("""COMPUTED_VALUE"""),"United States of America")</f>
        <v>United States of America</v>
      </c>
      <c r="D96" s="2">
        <f>IFERROR(__xludf.DUMMYFUNCTION("""COMPUTED_VALUE"""),84321.0)</f>
        <v>84321</v>
      </c>
      <c r="E96" s="2" t="str">
        <f>IFERROR(__xludf.DUMMYFUNCTION("""COMPUTED_VALUE"""),"Male")</f>
        <v>Male</v>
      </c>
    </row>
    <row r="97">
      <c r="A97" s="2">
        <v>96.0</v>
      </c>
      <c r="B97" s="4">
        <f>IFERROR(__xludf.DUMMYFUNCTION("""COMPUTED_VALUE"""),44911.913750590276)</f>
        <v>44911.91375</v>
      </c>
      <c r="C97" s="2" t="str">
        <f>IFERROR(__xludf.DUMMYFUNCTION("""COMPUTED_VALUE"""),"India")</f>
        <v>India</v>
      </c>
      <c r="D97" s="2">
        <f>IFERROR(__xludf.DUMMYFUNCTION("""COMPUTED_VALUE"""),607104.0)</f>
        <v>607104</v>
      </c>
      <c r="E97" s="2" t="str">
        <f>IFERROR(__xludf.DUMMYFUNCTION("""COMPUTED_VALUE"""),"Male")</f>
        <v>Male</v>
      </c>
    </row>
    <row r="98">
      <c r="A98" s="2">
        <v>97.0</v>
      </c>
      <c r="B98" s="4">
        <f>IFERROR(__xludf.DUMMYFUNCTION("""COMPUTED_VALUE"""),44911.916359166666)</f>
        <v>44911.91636</v>
      </c>
      <c r="C98" s="2" t="str">
        <f>IFERROR(__xludf.DUMMYFUNCTION("""COMPUTED_VALUE"""),"India")</f>
        <v>India</v>
      </c>
      <c r="D98" s="2">
        <f>IFERROR(__xludf.DUMMYFUNCTION("""COMPUTED_VALUE"""),609305.0)</f>
        <v>609305</v>
      </c>
      <c r="E98" s="2" t="str">
        <f>IFERROR(__xludf.DUMMYFUNCTION("""COMPUTED_VALUE"""),"Male")</f>
        <v>Male</v>
      </c>
    </row>
    <row r="99">
      <c r="A99" s="2">
        <v>98.0</v>
      </c>
      <c r="B99" s="4">
        <f>IFERROR(__xludf.DUMMYFUNCTION("""COMPUTED_VALUE"""),44911.91841142361)</f>
        <v>44911.91841</v>
      </c>
      <c r="C99" s="2" t="str">
        <f>IFERROR(__xludf.DUMMYFUNCTION("""COMPUTED_VALUE"""),"India")</f>
        <v>India</v>
      </c>
      <c r="D99" s="2">
        <f>IFERROR(__xludf.DUMMYFUNCTION("""COMPUTED_VALUE"""),607104.0)</f>
        <v>607104</v>
      </c>
      <c r="E99" s="2" t="str">
        <f>IFERROR(__xludf.DUMMYFUNCTION("""COMPUTED_VALUE"""),"Male")</f>
        <v>Male</v>
      </c>
    </row>
    <row r="100">
      <c r="A100" s="2">
        <v>99.0</v>
      </c>
      <c r="B100" s="4">
        <f>IFERROR(__xludf.DUMMYFUNCTION("""COMPUTED_VALUE"""),44911.92281149305)</f>
        <v>44911.92281</v>
      </c>
      <c r="C100" s="2" t="str">
        <f>IFERROR(__xludf.DUMMYFUNCTION("""COMPUTED_VALUE"""),"India")</f>
        <v>India</v>
      </c>
      <c r="D100" s="2">
        <f>IFERROR(__xludf.DUMMYFUNCTION("""COMPUTED_VALUE"""),425001.0)</f>
        <v>425001</v>
      </c>
      <c r="E100" s="2" t="str">
        <f>IFERROR(__xludf.DUMMYFUNCTION("""COMPUTED_VALUE"""),"Male")</f>
        <v>Male</v>
      </c>
    </row>
    <row r="101">
      <c r="A101" s="2">
        <v>100.0</v>
      </c>
      <c r="B101" s="4">
        <f>IFERROR(__xludf.DUMMYFUNCTION("""COMPUTED_VALUE"""),44911.92309815972)</f>
        <v>44911.9231</v>
      </c>
      <c r="C101" s="2" t="str">
        <f>IFERROR(__xludf.DUMMYFUNCTION("""COMPUTED_VALUE"""),"India")</f>
        <v>India</v>
      </c>
      <c r="D101" s="2">
        <f>IFERROR(__xludf.DUMMYFUNCTION("""COMPUTED_VALUE"""),560029.0)</f>
        <v>560029</v>
      </c>
      <c r="E101" s="2" t="str">
        <f>IFERROR(__xludf.DUMMYFUNCTION("""COMPUTED_VALUE"""),"Female")</f>
        <v>Female</v>
      </c>
    </row>
    <row r="102">
      <c r="A102" s="2">
        <v>101.0</v>
      </c>
      <c r="B102" s="4">
        <f>IFERROR(__xludf.DUMMYFUNCTION("""COMPUTED_VALUE"""),44912.00256863426)</f>
        <v>44912.00257</v>
      </c>
      <c r="C102" s="2" t="str">
        <f>IFERROR(__xludf.DUMMYFUNCTION("""COMPUTED_VALUE"""),"India")</f>
        <v>India</v>
      </c>
      <c r="D102" s="2">
        <f>IFERROR(__xludf.DUMMYFUNCTION("""COMPUTED_VALUE"""),400013.0)</f>
        <v>400013</v>
      </c>
      <c r="E102" s="2" t="str">
        <f>IFERROR(__xludf.DUMMYFUNCTION("""COMPUTED_VALUE"""),"Male")</f>
        <v>Male</v>
      </c>
    </row>
    <row r="103">
      <c r="A103" s="2">
        <v>102.0</v>
      </c>
      <c r="B103" s="4">
        <f>IFERROR(__xludf.DUMMYFUNCTION("""COMPUTED_VALUE"""),44912.0078218287)</f>
        <v>44912.00782</v>
      </c>
      <c r="C103" s="2" t="str">
        <f>IFERROR(__xludf.DUMMYFUNCTION("""COMPUTED_VALUE"""),"India")</f>
        <v>India</v>
      </c>
      <c r="D103" s="2">
        <f>IFERROR(__xludf.DUMMYFUNCTION("""COMPUTED_VALUE"""),431109.0)</f>
        <v>431109</v>
      </c>
      <c r="E103" s="2" t="str">
        <f>IFERROR(__xludf.DUMMYFUNCTION("""COMPUTED_VALUE"""),"Male")</f>
        <v>Male</v>
      </c>
    </row>
    <row r="104">
      <c r="A104" s="2">
        <v>103.0</v>
      </c>
      <c r="B104" s="4">
        <f>IFERROR(__xludf.DUMMYFUNCTION("""COMPUTED_VALUE"""),44912.047983136574)</f>
        <v>44912.04798</v>
      </c>
      <c r="C104" s="2" t="str">
        <f>IFERROR(__xludf.DUMMYFUNCTION("""COMPUTED_VALUE"""),"India")</f>
        <v>India</v>
      </c>
      <c r="D104" s="2">
        <f>IFERROR(__xludf.DUMMYFUNCTION("""COMPUTED_VALUE"""),133001.0)</f>
        <v>133001</v>
      </c>
      <c r="E104" s="2" t="str">
        <f>IFERROR(__xludf.DUMMYFUNCTION("""COMPUTED_VALUE"""),"Male")</f>
        <v>Male</v>
      </c>
    </row>
    <row r="105">
      <c r="A105" s="2">
        <v>104.0</v>
      </c>
      <c r="B105" s="4">
        <f>IFERROR(__xludf.DUMMYFUNCTION("""COMPUTED_VALUE"""),44912.05729208334)</f>
        <v>44912.05729</v>
      </c>
      <c r="C105" s="2" t="str">
        <f>IFERROR(__xludf.DUMMYFUNCTION("""COMPUTED_VALUE"""),"India")</f>
        <v>India</v>
      </c>
      <c r="D105" s="2">
        <f>IFERROR(__xludf.DUMMYFUNCTION("""COMPUTED_VALUE"""),785001.0)</f>
        <v>785001</v>
      </c>
      <c r="E105" s="2" t="str">
        <f>IFERROR(__xludf.DUMMYFUNCTION("""COMPUTED_VALUE"""),"Male")</f>
        <v>Male</v>
      </c>
    </row>
    <row r="106">
      <c r="A106" s="2">
        <v>105.0</v>
      </c>
      <c r="B106" s="4">
        <f>IFERROR(__xludf.DUMMYFUNCTION("""COMPUTED_VALUE"""),44912.27785195602)</f>
        <v>44912.27785</v>
      </c>
      <c r="C106" s="2" t="str">
        <f>IFERROR(__xludf.DUMMYFUNCTION("""COMPUTED_VALUE"""),"India")</f>
        <v>India</v>
      </c>
      <c r="D106" s="2">
        <f>IFERROR(__xludf.DUMMYFUNCTION("""COMPUTED_VALUE"""),561203.0)</f>
        <v>561203</v>
      </c>
      <c r="E106" s="2" t="str">
        <f>IFERROR(__xludf.DUMMYFUNCTION("""COMPUTED_VALUE"""),"Male")</f>
        <v>Male</v>
      </c>
    </row>
    <row r="107">
      <c r="A107" s="2">
        <v>106.0</v>
      </c>
      <c r="B107" s="4">
        <f>IFERROR(__xludf.DUMMYFUNCTION("""COMPUTED_VALUE"""),44912.37329902778)</f>
        <v>44912.3733</v>
      </c>
      <c r="C107" s="2" t="str">
        <f>IFERROR(__xludf.DUMMYFUNCTION("""COMPUTED_VALUE"""),"India")</f>
        <v>India</v>
      </c>
      <c r="D107" s="2">
        <f>IFERROR(__xludf.DUMMYFUNCTION("""COMPUTED_VALUE"""),852131.0)</f>
        <v>852131</v>
      </c>
      <c r="E107" s="2" t="str">
        <f>IFERROR(__xludf.DUMMYFUNCTION("""COMPUTED_VALUE"""),"Male")</f>
        <v>Male</v>
      </c>
    </row>
    <row r="108">
      <c r="A108" s="2">
        <v>107.0</v>
      </c>
      <c r="B108" s="4">
        <f>IFERROR(__xludf.DUMMYFUNCTION("""COMPUTED_VALUE"""),44912.38872322917)</f>
        <v>44912.38872</v>
      </c>
      <c r="C108" s="2" t="str">
        <f>IFERROR(__xludf.DUMMYFUNCTION("""COMPUTED_VALUE"""),"India")</f>
        <v>India</v>
      </c>
      <c r="D108" s="2">
        <f>IFERROR(__xludf.DUMMYFUNCTION("""COMPUTED_VALUE"""),560072.0)</f>
        <v>560072</v>
      </c>
      <c r="E108" s="2" t="str">
        <f>IFERROR(__xludf.DUMMYFUNCTION("""COMPUTED_VALUE"""),"Male")</f>
        <v>Male</v>
      </c>
    </row>
    <row r="109">
      <c r="A109" s="2">
        <v>108.0</v>
      </c>
      <c r="B109" s="4">
        <f>IFERROR(__xludf.DUMMYFUNCTION("""COMPUTED_VALUE"""),44912.44953579861)</f>
        <v>44912.44954</v>
      </c>
      <c r="C109" s="2" t="str">
        <f>IFERROR(__xludf.DUMMYFUNCTION("""COMPUTED_VALUE"""),"India")</f>
        <v>India</v>
      </c>
      <c r="D109" s="2">
        <f>IFERROR(__xludf.DUMMYFUNCTION("""COMPUTED_VALUE"""),410206.0)</f>
        <v>410206</v>
      </c>
      <c r="E109" s="2" t="str">
        <f>IFERROR(__xludf.DUMMYFUNCTION("""COMPUTED_VALUE"""),"Male")</f>
        <v>Male</v>
      </c>
    </row>
    <row r="110">
      <c r="A110" s="2">
        <v>109.0</v>
      </c>
      <c r="B110" s="4">
        <f>IFERROR(__xludf.DUMMYFUNCTION("""COMPUTED_VALUE"""),44912.48396618056)</f>
        <v>44912.48397</v>
      </c>
      <c r="C110" s="2" t="str">
        <f>IFERROR(__xludf.DUMMYFUNCTION("""COMPUTED_VALUE"""),"Germany")</f>
        <v>Germany</v>
      </c>
      <c r="D110" s="2">
        <f>IFERROR(__xludf.DUMMYFUNCTION("""COMPUTED_VALUE"""),83024.0)</f>
        <v>83024</v>
      </c>
      <c r="E110" s="2" t="str">
        <f>IFERROR(__xludf.DUMMYFUNCTION("""COMPUTED_VALUE"""),"Male")</f>
        <v>Male</v>
      </c>
    </row>
    <row r="111">
      <c r="A111" s="2">
        <v>110.0</v>
      </c>
      <c r="B111" s="4">
        <f>IFERROR(__xludf.DUMMYFUNCTION("""COMPUTED_VALUE"""),44912.53135777778)</f>
        <v>44912.53136</v>
      </c>
      <c r="C111" s="2" t="str">
        <f>IFERROR(__xludf.DUMMYFUNCTION("""COMPUTED_VALUE"""),"India")</f>
        <v>India</v>
      </c>
      <c r="D111" s="2">
        <f>IFERROR(__xludf.DUMMYFUNCTION("""COMPUTED_VALUE"""),474009.0)</f>
        <v>474009</v>
      </c>
      <c r="E111" s="2" t="str">
        <f>IFERROR(__xludf.DUMMYFUNCTION("""COMPUTED_VALUE"""),"Male")</f>
        <v>Male</v>
      </c>
    </row>
    <row r="112">
      <c r="A112" s="2">
        <v>111.0</v>
      </c>
      <c r="B112" s="4">
        <f>IFERROR(__xludf.DUMMYFUNCTION("""COMPUTED_VALUE"""),44912.53554640046)</f>
        <v>44912.53555</v>
      </c>
      <c r="C112" s="2" t="str">
        <f>IFERROR(__xludf.DUMMYFUNCTION("""COMPUTED_VALUE"""),"India")</f>
        <v>India</v>
      </c>
      <c r="D112" s="2">
        <f>IFERROR(__xludf.DUMMYFUNCTION("""COMPUTED_VALUE"""),400101.0)</f>
        <v>400101</v>
      </c>
      <c r="E112" s="2" t="str">
        <f>IFERROR(__xludf.DUMMYFUNCTION("""COMPUTED_VALUE"""),"Female")</f>
        <v>Female</v>
      </c>
    </row>
    <row r="113">
      <c r="A113" s="2">
        <v>112.0</v>
      </c>
      <c r="B113" s="4">
        <f>IFERROR(__xludf.DUMMYFUNCTION("""COMPUTED_VALUE"""),44912.53699059028)</f>
        <v>44912.53699</v>
      </c>
      <c r="C113" s="2" t="str">
        <f>IFERROR(__xludf.DUMMYFUNCTION("""COMPUTED_VALUE"""),"India")</f>
        <v>India</v>
      </c>
      <c r="D113" s="2">
        <f>IFERROR(__xludf.DUMMYFUNCTION("""COMPUTED_VALUE"""),560090.0)</f>
        <v>560090</v>
      </c>
      <c r="E113" s="2" t="str">
        <f>IFERROR(__xludf.DUMMYFUNCTION("""COMPUTED_VALUE"""),"Female")</f>
        <v>Female</v>
      </c>
    </row>
    <row r="114">
      <c r="A114" s="2">
        <v>113.0</v>
      </c>
      <c r="B114" s="4">
        <f>IFERROR(__xludf.DUMMYFUNCTION("""COMPUTED_VALUE"""),44912.56504126158)</f>
        <v>44912.56504</v>
      </c>
      <c r="C114" s="2" t="str">
        <f>IFERROR(__xludf.DUMMYFUNCTION("""COMPUTED_VALUE"""),"India")</f>
        <v>India</v>
      </c>
      <c r="D114" s="2">
        <f>IFERROR(__xludf.DUMMYFUNCTION("""COMPUTED_VALUE"""),380015.0)</f>
        <v>380015</v>
      </c>
      <c r="E114" s="2" t="str">
        <f>IFERROR(__xludf.DUMMYFUNCTION("""COMPUTED_VALUE"""),"Male")</f>
        <v>Male</v>
      </c>
    </row>
    <row r="115">
      <c r="A115" s="2">
        <v>114.0</v>
      </c>
      <c r="B115" s="4">
        <f>IFERROR(__xludf.DUMMYFUNCTION("""COMPUTED_VALUE"""),44912.57834594908)</f>
        <v>44912.57835</v>
      </c>
      <c r="C115" s="2" t="str">
        <f>IFERROR(__xludf.DUMMYFUNCTION("""COMPUTED_VALUE"""),"India")</f>
        <v>India</v>
      </c>
      <c r="D115" s="2">
        <f>IFERROR(__xludf.DUMMYFUNCTION("""COMPUTED_VALUE"""),700111.0)</f>
        <v>700111</v>
      </c>
      <c r="E115" s="2" t="str">
        <f>IFERROR(__xludf.DUMMYFUNCTION("""COMPUTED_VALUE"""),"Male")</f>
        <v>Male</v>
      </c>
    </row>
    <row r="116">
      <c r="A116" s="2">
        <v>115.0</v>
      </c>
      <c r="B116" s="4">
        <f>IFERROR(__xludf.DUMMYFUNCTION("""COMPUTED_VALUE"""),44912.57883885416)</f>
        <v>44912.57884</v>
      </c>
      <c r="C116" s="2" t="str">
        <f>IFERROR(__xludf.DUMMYFUNCTION("""COMPUTED_VALUE"""),"India")</f>
        <v>India</v>
      </c>
      <c r="D116" s="2">
        <f>IFERROR(__xludf.DUMMYFUNCTION("""COMPUTED_VALUE"""),281001.0)</f>
        <v>281001</v>
      </c>
      <c r="E116" s="2" t="str">
        <f>IFERROR(__xludf.DUMMYFUNCTION("""COMPUTED_VALUE"""),"Female")</f>
        <v>Female</v>
      </c>
    </row>
    <row r="117">
      <c r="A117" s="2">
        <v>116.0</v>
      </c>
      <c r="B117" s="4">
        <f>IFERROR(__xludf.DUMMYFUNCTION("""COMPUTED_VALUE"""),44912.586596215275)</f>
        <v>44912.5866</v>
      </c>
      <c r="C117" s="2" t="str">
        <f>IFERROR(__xludf.DUMMYFUNCTION("""COMPUTED_VALUE"""),"India")</f>
        <v>India</v>
      </c>
      <c r="D117" s="2">
        <f>IFERROR(__xludf.DUMMYFUNCTION("""COMPUTED_VALUE"""),517112.0)</f>
        <v>517112</v>
      </c>
      <c r="E117" s="2" t="str">
        <f>IFERROR(__xludf.DUMMYFUNCTION("""COMPUTED_VALUE"""),"Male")</f>
        <v>Male</v>
      </c>
    </row>
    <row r="118">
      <c r="A118" s="2">
        <v>117.0</v>
      </c>
      <c r="B118" s="4">
        <f>IFERROR(__xludf.DUMMYFUNCTION("""COMPUTED_VALUE"""),44912.59634525463)</f>
        <v>44912.59635</v>
      </c>
      <c r="C118" s="2" t="str">
        <f>IFERROR(__xludf.DUMMYFUNCTION("""COMPUTED_VALUE"""),"India")</f>
        <v>India</v>
      </c>
      <c r="D118" s="2">
        <f>IFERROR(__xludf.DUMMYFUNCTION("""COMPUTED_VALUE"""),711315.0)</f>
        <v>711315</v>
      </c>
      <c r="E118" s="2" t="str">
        <f>IFERROR(__xludf.DUMMYFUNCTION("""COMPUTED_VALUE"""),"Male")</f>
        <v>Male</v>
      </c>
    </row>
    <row r="119">
      <c r="A119" s="2">
        <v>118.0</v>
      </c>
      <c r="B119" s="4">
        <f>IFERROR(__xludf.DUMMYFUNCTION("""COMPUTED_VALUE"""),44912.59895697916)</f>
        <v>44912.59896</v>
      </c>
      <c r="C119" s="2" t="str">
        <f>IFERROR(__xludf.DUMMYFUNCTION("""COMPUTED_VALUE"""),"India")</f>
        <v>India</v>
      </c>
      <c r="D119" s="2">
        <f>IFERROR(__xludf.DUMMYFUNCTION("""COMPUTED_VALUE"""),400012.0)</f>
        <v>400012</v>
      </c>
      <c r="E119" s="2" t="str">
        <f>IFERROR(__xludf.DUMMYFUNCTION("""COMPUTED_VALUE"""),"Male")</f>
        <v>Male</v>
      </c>
    </row>
    <row r="120">
      <c r="A120" s="2">
        <v>119.0</v>
      </c>
      <c r="B120" s="4">
        <f>IFERROR(__xludf.DUMMYFUNCTION("""COMPUTED_VALUE"""),44912.61039032407)</f>
        <v>44912.61039</v>
      </c>
      <c r="C120" s="2" t="str">
        <f>IFERROR(__xludf.DUMMYFUNCTION("""COMPUTED_VALUE"""),"India")</f>
        <v>India</v>
      </c>
      <c r="D120" s="2">
        <f>IFERROR(__xludf.DUMMYFUNCTION("""COMPUTED_VALUE"""),500072.0)</f>
        <v>500072</v>
      </c>
      <c r="E120" s="2" t="str">
        <f>IFERROR(__xludf.DUMMYFUNCTION("""COMPUTED_VALUE"""),"Male")</f>
        <v>Male</v>
      </c>
    </row>
    <row r="121">
      <c r="A121" s="2">
        <v>120.0</v>
      </c>
      <c r="B121" s="4">
        <f>IFERROR(__xludf.DUMMYFUNCTION("""COMPUTED_VALUE"""),44912.62211008102)</f>
        <v>44912.62211</v>
      </c>
      <c r="C121" s="2" t="str">
        <f>IFERROR(__xludf.DUMMYFUNCTION("""COMPUTED_VALUE"""),"India")</f>
        <v>India</v>
      </c>
      <c r="D121" s="2">
        <f>IFERROR(__xludf.DUMMYFUNCTION("""COMPUTED_VALUE"""),380015.0)</f>
        <v>380015</v>
      </c>
      <c r="E121" s="2" t="str">
        <f>IFERROR(__xludf.DUMMYFUNCTION("""COMPUTED_VALUE"""),"Female")</f>
        <v>Female</v>
      </c>
    </row>
    <row r="122">
      <c r="A122" s="2">
        <v>121.0</v>
      </c>
      <c r="B122" s="4">
        <f>IFERROR(__xludf.DUMMYFUNCTION("""COMPUTED_VALUE"""),44912.63295662037)</f>
        <v>44912.63296</v>
      </c>
      <c r="C122" s="2" t="str">
        <f>IFERROR(__xludf.DUMMYFUNCTION("""COMPUTED_VALUE"""),"India")</f>
        <v>India</v>
      </c>
      <c r="D122" s="2">
        <f>IFERROR(__xludf.DUMMYFUNCTION("""COMPUTED_VALUE"""),751010.0)</f>
        <v>751010</v>
      </c>
      <c r="E122" s="2" t="str">
        <f>IFERROR(__xludf.DUMMYFUNCTION("""COMPUTED_VALUE"""),"Female")</f>
        <v>Female</v>
      </c>
    </row>
    <row r="123">
      <c r="A123" s="2">
        <v>122.0</v>
      </c>
      <c r="B123" s="4">
        <f>IFERROR(__xludf.DUMMYFUNCTION("""COMPUTED_VALUE"""),44912.7057586574)</f>
        <v>44912.70576</v>
      </c>
      <c r="C123" s="2" t="str">
        <f>IFERROR(__xludf.DUMMYFUNCTION("""COMPUTED_VALUE"""),"India")</f>
        <v>India</v>
      </c>
      <c r="D123" s="2">
        <f>IFERROR(__xludf.DUMMYFUNCTION("""COMPUTED_VALUE"""),425401.0)</f>
        <v>425401</v>
      </c>
      <c r="E123" s="2" t="str">
        <f>IFERROR(__xludf.DUMMYFUNCTION("""COMPUTED_VALUE"""),"Male")</f>
        <v>Male</v>
      </c>
    </row>
    <row r="124">
      <c r="A124" s="2">
        <v>123.0</v>
      </c>
      <c r="B124" s="4">
        <f>IFERROR(__xludf.DUMMYFUNCTION("""COMPUTED_VALUE"""),44912.71065048611)</f>
        <v>44912.71065</v>
      </c>
      <c r="C124" s="2" t="str">
        <f>IFERROR(__xludf.DUMMYFUNCTION("""COMPUTED_VALUE"""),"India")</f>
        <v>India</v>
      </c>
      <c r="D124" s="2">
        <f>IFERROR(__xludf.DUMMYFUNCTION("""COMPUTED_VALUE"""),425002.0)</f>
        <v>425002</v>
      </c>
      <c r="E124" s="2" t="str">
        <f>IFERROR(__xludf.DUMMYFUNCTION("""COMPUTED_VALUE"""),"Female")</f>
        <v>Female</v>
      </c>
    </row>
    <row r="125">
      <c r="A125" s="2">
        <v>124.0</v>
      </c>
      <c r="B125" s="4">
        <f>IFERROR(__xludf.DUMMYFUNCTION("""COMPUTED_VALUE"""),44912.77149796296)</f>
        <v>44912.7715</v>
      </c>
      <c r="C125" s="2" t="str">
        <f>IFERROR(__xludf.DUMMYFUNCTION("""COMPUTED_VALUE"""),"India")</f>
        <v>India</v>
      </c>
      <c r="D125" s="2">
        <f>IFERROR(__xludf.DUMMYFUNCTION("""COMPUTED_VALUE"""),760001.0)</f>
        <v>760001</v>
      </c>
      <c r="E125" s="2" t="str">
        <f>IFERROR(__xludf.DUMMYFUNCTION("""COMPUTED_VALUE"""),"Female")</f>
        <v>Female</v>
      </c>
    </row>
    <row r="126">
      <c r="A126" s="2">
        <v>125.0</v>
      </c>
      <c r="B126" s="4">
        <f>IFERROR(__xludf.DUMMYFUNCTION("""COMPUTED_VALUE"""),44912.79966300926)</f>
        <v>44912.79966</v>
      </c>
      <c r="C126" s="2" t="str">
        <f>IFERROR(__xludf.DUMMYFUNCTION("""COMPUTED_VALUE"""),"India")</f>
        <v>India</v>
      </c>
      <c r="D126" s="2">
        <f>IFERROR(__xludf.DUMMYFUNCTION("""COMPUTED_VALUE"""),226023.0)</f>
        <v>226023</v>
      </c>
      <c r="E126" s="2" t="str">
        <f>IFERROR(__xludf.DUMMYFUNCTION("""COMPUTED_VALUE"""),"Male")</f>
        <v>Male</v>
      </c>
    </row>
    <row r="127">
      <c r="A127" s="2">
        <v>126.0</v>
      </c>
      <c r="B127" s="4">
        <f>IFERROR(__xludf.DUMMYFUNCTION("""COMPUTED_VALUE"""),44912.81126307871)</f>
        <v>44912.81126</v>
      </c>
      <c r="C127" s="2" t="str">
        <f>IFERROR(__xludf.DUMMYFUNCTION("""COMPUTED_VALUE"""),"India")</f>
        <v>India</v>
      </c>
      <c r="D127" s="2">
        <f>IFERROR(__xludf.DUMMYFUNCTION("""COMPUTED_VALUE"""),560077.0)</f>
        <v>560077</v>
      </c>
      <c r="E127" s="2" t="str">
        <f>IFERROR(__xludf.DUMMYFUNCTION("""COMPUTED_VALUE"""),"Male")</f>
        <v>Male</v>
      </c>
    </row>
    <row r="128">
      <c r="A128" s="2">
        <v>127.0</v>
      </c>
      <c r="B128" s="4">
        <f>IFERROR(__xludf.DUMMYFUNCTION("""COMPUTED_VALUE"""),44912.843230185186)</f>
        <v>44912.84323</v>
      </c>
      <c r="C128" s="2" t="str">
        <f>IFERROR(__xludf.DUMMYFUNCTION("""COMPUTED_VALUE"""),"India")</f>
        <v>India</v>
      </c>
      <c r="D128" s="2">
        <f>IFERROR(__xludf.DUMMYFUNCTION("""COMPUTED_VALUE"""),302039.0)</f>
        <v>302039</v>
      </c>
      <c r="E128" s="2" t="str">
        <f>IFERROR(__xludf.DUMMYFUNCTION("""COMPUTED_VALUE"""),"Male")</f>
        <v>Male</v>
      </c>
    </row>
    <row r="129">
      <c r="A129" s="2">
        <v>128.0</v>
      </c>
      <c r="B129" s="4">
        <f>IFERROR(__xludf.DUMMYFUNCTION("""COMPUTED_VALUE"""),44912.85887099537)</f>
        <v>44912.85887</v>
      </c>
      <c r="C129" s="2" t="str">
        <f>IFERROR(__xludf.DUMMYFUNCTION("""COMPUTED_VALUE"""),"India")</f>
        <v>India</v>
      </c>
      <c r="D129" s="2">
        <f>IFERROR(__xludf.DUMMYFUNCTION("""COMPUTED_VALUE"""),751010.0)</f>
        <v>751010</v>
      </c>
      <c r="E129" s="2" t="str">
        <f>IFERROR(__xludf.DUMMYFUNCTION("""COMPUTED_VALUE"""),"Male")</f>
        <v>Male</v>
      </c>
    </row>
    <row r="130">
      <c r="A130" s="2">
        <v>129.0</v>
      </c>
      <c r="B130" s="4">
        <f>IFERROR(__xludf.DUMMYFUNCTION("""COMPUTED_VALUE"""),44912.86442118055)</f>
        <v>44912.86442</v>
      </c>
      <c r="C130" s="2" t="str">
        <f>IFERROR(__xludf.DUMMYFUNCTION("""COMPUTED_VALUE"""),"Germany")</f>
        <v>Germany</v>
      </c>
      <c r="D130" s="2">
        <f>IFERROR(__xludf.DUMMYFUNCTION("""COMPUTED_VALUE"""),81827.0)</f>
        <v>81827</v>
      </c>
      <c r="E130" s="2" t="str">
        <f>IFERROR(__xludf.DUMMYFUNCTION("""COMPUTED_VALUE"""),"Male")</f>
        <v>Male</v>
      </c>
    </row>
    <row r="131">
      <c r="A131" s="2">
        <v>130.0</v>
      </c>
      <c r="B131" s="4">
        <f>IFERROR(__xludf.DUMMYFUNCTION("""COMPUTED_VALUE"""),44912.89552576389)</f>
        <v>44912.89553</v>
      </c>
      <c r="C131" s="2" t="str">
        <f>IFERROR(__xludf.DUMMYFUNCTION("""COMPUTED_VALUE"""),"India")</f>
        <v>India</v>
      </c>
      <c r="D131" s="2">
        <f>IFERROR(__xludf.DUMMYFUNCTION("""COMPUTED_VALUE"""),121003.0)</f>
        <v>121003</v>
      </c>
      <c r="E131" s="2" t="str">
        <f>IFERROR(__xludf.DUMMYFUNCTION("""COMPUTED_VALUE"""),"Male")</f>
        <v>Male</v>
      </c>
    </row>
    <row r="132">
      <c r="A132" s="2">
        <v>131.0</v>
      </c>
      <c r="B132" s="4">
        <f>IFERROR(__xludf.DUMMYFUNCTION("""COMPUTED_VALUE"""),44912.92532199073)</f>
        <v>44912.92532</v>
      </c>
      <c r="C132" s="2" t="str">
        <f>IFERROR(__xludf.DUMMYFUNCTION("""COMPUTED_VALUE"""),"India")</f>
        <v>India</v>
      </c>
      <c r="D132" s="2">
        <f>IFERROR(__xludf.DUMMYFUNCTION("""COMPUTED_VALUE"""),101201.0)</f>
        <v>101201</v>
      </c>
      <c r="E132" s="2" t="str">
        <f>IFERROR(__xludf.DUMMYFUNCTION("""COMPUTED_VALUE"""),"Male")</f>
        <v>Male</v>
      </c>
    </row>
    <row r="133">
      <c r="A133" s="2">
        <v>132.0</v>
      </c>
      <c r="B133" s="4">
        <f>IFERROR(__xludf.DUMMYFUNCTION("""COMPUTED_VALUE"""),44912.9299202662)</f>
        <v>44912.92992</v>
      </c>
      <c r="C133" s="2" t="str">
        <f>IFERROR(__xludf.DUMMYFUNCTION("""COMPUTED_VALUE"""),"India")</f>
        <v>India</v>
      </c>
      <c r="D133" s="2">
        <f>IFERROR(__xludf.DUMMYFUNCTION("""COMPUTED_VALUE"""),605401.0)</f>
        <v>605401</v>
      </c>
      <c r="E133" s="2" t="str">
        <f>IFERROR(__xludf.DUMMYFUNCTION("""COMPUTED_VALUE"""),"Male")</f>
        <v>Male</v>
      </c>
    </row>
    <row r="134">
      <c r="A134" s="2">
        <v>133.0</v>
      </c>
      <c r="B134" s="4">
        <f>IFERROR(__xludf.DUMMYFUNCTION("""COMPUTED_VALUE"""),44913.40078549769)</f>
        <v>44913.40079</v>
      </c>
      <c r="C134" s="2" t="str">
        <f>IFERROR(__xludf.DUMMYFUNCTION("""COMPUTED_VALUE"""),"India")</f>
        <v>India</v>
      </c>
      <c r="D134" s="2">
        <f>IFERROR(__xludf.DUMMYFUNCTION("""COMPUTED_VALUE"""),753003.0)</f>
        <v>753003</v>
      </c>
      <c r="E134" s="2" t="str">
        <f>IFERROR(__xludf.DUMMYFUNCTION("""COMPUTED_VALUE"""),"Male")</f>
        <v>Male</v>
      </c>
    </row>
    <row r="135">
      <c r="A135" s="2">
        <v>134.0</v>
      </c>
      <c r="B135" s="4">
        <f>IFERROR(__xludf.DUMMYFUNCTION("""COMPUTED_VALUE"""),44913.47111798611)</f>
        <v>44913.47112</v>
      </c>
      <c r="C135" s="2" t="str">
        <f>IFERROR(__xludf.DUMMYFUNCTION("""COMPUTED_VALUE"""),"India")</f>
        <v>India</v>
      </c>
      <c r="D135" s="2">
        <f>IFERROR(__xludf.DUMMYFUNCTION("""COMPUTED_VALUE"""),416509.0)</f>
        <v>416509</v>
      </c>
      <c r="E135" s="2" t="str">
        <f>IFERROR(__xludf.DUMMYFUNCTION("""COMPUTED_VALUE"""),"Male")</f>
        <v>Male</v>
      </c>
    </row>
    <row r="136">
      <c r="A136" s="2">
        <v>135.0</v>
      </c>
      <c r="B136" s="4">
        <f>IFERROR(__xludf.DUMMYFUNCTION("""COMPUTED_VALUE"""),44913.498853032404)</f>
        <v>44913.49885</v>
      </c>
      <c r="C136" s="2" t="str">
        <f>IFERROR(__xludf.DUMMYFUNCTION("""COMPUTED_VALUE"""),"India")</f>
        <v>India</v>
      </c>
      <c r="D136" s="2">
        <f>IFERROR(__xludf.DUMMYFUNCTION("""COMPUTED_VALUE"""),400099.0)</f>
        <v>400099</v>
      </c>
      <c r="E136" s="2" t="str">
        <f>IFERROR(__xludf.DUMMYFUNCTION("""COMPUTED_VALUE"""),"Male")</f>
        <v>Male</v>
      </c>
    </row>
    <row r="137">
      <c r="A137" s="2">
        <v>136.0</v>
      </c>
      <c r="B137" s="4">
        <f>IFERROR(__xludf.DUMMYFUNCTION("""COMPUTED_VALUE"""),44913.558411122685)</f>
        <v>44913.55841</v>
      </c>
      <c r="C137" s="2" t="str">
        <f>IFERROR(__xludf.DUMMYFUNCTION("""COMPUTED_VALUE"""),"India")</f>
        <v>India</v>
      </c>
      <c r="D137" s="2">
        <f>IFERROR(__xludf.DUMMYFUNCTION("""COMPUTED_VALUE"""),301001.0)</f>
        <v>301001</v>
      </c>
      <c r="E137" s="2" t="str">
        <f>IFERROR(__xludf.DUMMYFUNCTION("""COMPUTED_VALUE"""),"Male")</f>
        <v>Male</v>
      </c>
    </row>
    <row r="138">
      <c r="A138" s="2">
        <v>137.0</v>
      </c>
      <c r="B138" s="4">
        <f>IFERROR(__xludf.DUMMYFUNCTION("""COMPUTED_VALUE"""),44913.62982256945)</f>
        <v>44913.62982</v>
      </c>
      <c r="C138" s="2" t="str">
        <f>IFERROR(__xludf.DUMMYFUNCTION("""COMPUTED_VALUE"""),"India")</f>
        <v>India</v>
      </c>
      <c r="D138" s="2">
        <f>IFERROR(__xludf.DUMMYFUNCTION("""COMPUTED_VALUE"""),302017.0)</f>
        <v>302017</v>
      </c>
      <c r="E138" s="2" t="str">
        <f>IFERROR(__xludf.DUMMYFUNCTION("""COMPUTED_VALUE"""),"Male")</f>
        <v>Male</v>
      </c>
    </row>
    <row r="139">
      <c r="A139" s="2">
        <v>138.0</v>
      </c>
      <c r="B139" s="4">
        <f>IFERROR(__xludf.DUMMYFUNCTION("""COMPUTED_VALUE"""),44913.65377701389)</f>
        <v>44913.65378</v>
      </c>
      <c r="C139" s="2" t="str">
        <f>IFERROR(__xludf.DUMMYFUNCTION("""COMPUTED_VALUE"""),"India")</f>
        <v>India</v>
      </c>
      <c r="D139" s="2">
        <f>IFERROR(__xludf.DUMMYFUNCTION("""COMPUTED_VALUE"""),560096.0)</f>
        <v>560096</v>
      </c>
      <c r="E139" s="2" t="str">
        <f>IFERROR(__xludf.DUMMYFUNCTION("""COMPUTED_VALUE"""),"Female")</f>
        <v>Female</v>
      </c>
    </row>
    <row r="140">
      <c r="A140" s="2">
        <v>139.0</v>
      </c>
      <c r="B140" s="4">
        <f>IFERROR(__xludf.DUMMYFUNCTION("""COMPUTED_VALUE"""),44913.73057015047)</f>
        <v>44913.73057</v>
      </c>
      <c r="C140" s="2" t="str">
        <f>IFERROR(__xludf.DUMMYFUNCTION("""COMPUTED_VALUE"""),"India")</f>
        <v>India</v>
      </c>
      <c r="D140" s="2">
        <f>IFERROR(__xludf.DUMMYFUNCTION("""COMPUTED_VALUE"""),431005.0)</f>
        <v>431005</v>
      </c>
      <c r="E140" s="2" t="str">
        <f>IFERROR(__xludf.DUMMYFUNCTION("""COMPUTED_VALUE"""),"Male")</f>
        <v>Male</v>
      </c>
    </row>
    <row r="141">
      <c r="A141" s="2">
        <v>140.0</v>
      </c>
      <c r="B141" s="4">
        <f>IFERROR(__xludf.DUMMYFUNCTION("""COMPUTED_VALUE"""),44913.73585002315)</f>
        <v>44913.73585</v>
      </c>
      <c r="C141" s="2" t="str">
        <f>IFERROR(__xludf.DUMMYFUNCTION("""COMPUTED_VALUE"""),"India")</f>
        <v>India</v>
      </c>
      <c r="D141" s="2">
        <f>IFERROR(__xludf.DUMMYFUNCTION("""COMPUTED_VALUE"""),620005.0)</f>
        <v>620005</v>
      </c>
      <c r="E141" s="2" t="str">
        <f>IFERROR(__xludf.DUMMYFUNCTION("""COMPUTED_VALUE"""),"Male")</f>
        <v>Male</v>
      </c>
    </row>
    <row r="142">
      <c r="A142" s="2">
        <v>141.0</v>
      </c>
      <c r="B142" s="4">
        <f>IFERROR(__xludf.DUMMYFUNCTION("""COMPUTED_VALUE"""),44913.75211208333)</f>
        <v>44913.75211</v>
      </c>
      <c r="C142" s="2" t="str">
        <f>IFERROR(__xludf.DUMMYFUNCTION("""COMPUTED_VALUE"""),"India")</f>
        <v>India</v>
      </c>
      <c r="D142" s="2">
        <f>IFERROR(__xludf.DUMMYFUNCTION("""COMPUTED_VALUE"""),786001.0)</f>
        <v>786001</v>
      </c>
      <c r="E142" s="2" t="str">
        <f>IFERROR(__xludf.DUMMYFUNCTION("""COMPUTED_VALUE"""),"Male")</f>
        <v>Male</v>
      </c>
    </row>
    <row r="143">
      <c r="A143" s="2">
        <v>142.0</v>
      </c>
      <c r="B143" s="4">
        <f>IFERROR(__xludf.DUMMYFUNCTION("""COMPUTED_VALUE"""),44913.76409113425)</f>
        <v>44913.76409</v>
      </c>
      <c r="C143" s="2" t="str">
        <f>IFERROR(__xludf.DUMMYFUNCTION("""COMPUTED_VALUE"""),"India")</f>
        <v>India</v>
      </c>
      <c r="D143" s="2">
        <f>IFERROR(__xludf.DUMMYFUNCTION("""COMPUTED_VALUE"""),422010.0)</f>
        <v>422010</v>
      </c>
      <c r="E143" s="2" t="str">
        <f>IFERROR(__xludf.DUMMYFUNCTION("""COMPUTED_VALUE"""),"Female")</f>
        <v>Female</v>
      </c>
    </row>
    <row r="144">
      <c r="A144" s="2">
        <v>143.0</v>
      </c>
      <c r="B144" s="4">
        <f>IFERROR(__xludf.DUMMYFUNCTION("""COMPUTED_VALUE"""),44913.859394768515)</f>
        <v>44913.85939</v>
      </c>
      <c r="C144" s="2" t="str">
        <f>IFERROR(__xludf.DUMMYFUNCTION("""COMPUTED_VALUE"""),"India")</f>
        <v>India</v>
      </c>
      <c r="D144" s="2">
        <f>IFERROR(__xludf.DUMMYFUNCTION("""COMPUTED_VALUE"""),110044.0)</f>
        <v>110044</v>
      </c>
      <c r="E144" s="2" t="str">
        <f>IFERROR(__xludf.DUMMYFUNCTION("""COMPUTED_VALUE"""),"Male")</f>
        <v>Male</v>
      </c>
    </row>
    <row r="145">
      <c r="A145" s="2">
        <v>144.0</v>
      </c>
      <c r="B145" s="4">
        <f>IFERROR(__xludf.DUMMYFUNCTION("""COMPUTED_VALUE"""),44913.8735975463)</f>
        <v>44913.8736</v>
      </c>
      <c r="C145" s="2" t="str">
        <f>IFERROR(__xludf.DUMMYFUNCTION("""COMPUTED_VALUE"""),"India")</f>
        <v>India</v>
      </c>
      <c r="D145" s="2">
        <f>IFERROR(__xludf.DUMMYFUNCTION("""COMPUTED_VALUE"""),700156.0)</f>
        <v>700156</v>
      </c>
      <c r="E145" s="2" t="str">
        <f>IFERROR(__xludf.DUMMYFUNCTION("""COMPUTED_VALUE"""),"Male")</f>
        <v>Male</v>
      </c>
    </row>
    <row r="146">
      <c r="A146" s="2">
        <v>145.0</v>
      </c>
      <c r="B146" s="4">
        <f>IFERROR(__xludf.DUMMYFUNCTION("""COMPUTED_VALUE"""),44913.9041031713)</f>
        <v>44913.9041</v>
      </c>
      <c r="C146" s="2" t="str">
        <f>IFERROR(__xludf.DUMMYFUNCTION("""COMPUTED_VALUE"""),"India")</f>
        <v>India</v>
      </c>
      <c r="D146" s="2">
        <f>IFERROR(__xludf.DUMMYFUNCTION("""COMPUTED_VALUE"""),824003.0)</f>
        <v>824003</v>
      </c>
      <c r="E146" s="2" t="str">
        <f>IFERROR(__xludf.DUMMYFUNCTION("""COMPUTED_VALUE"""),"Male")</f>
        <v>Male</v>
      </c>
    </row>
    <row r="147">
      <c r="A147" s="2">
        <v>146.0</v>
      </c>
      <c r="B147" s="4">
        <f>IFERROR(__xludf.DUMMYFUNCTION("""COMPUTED_VALUE"""),44914.002624953704)</f>
        <v>44914.00262</v>
      </c>
      <c r="C147" s="2" t="str">
        <f>IFERROR(__xludf.DUMMYFUNCTION("""COMPUTED_VALUE"""),"India")</f>
        <v>India</v>
      </c>
      <c r="D147" s="2">
        <f>IFERROR(__xludf.DUMMYFUNCTION("""COMPUTED_VALUE"""),410505.0)</f>
        <v>410505</v>
      </c>
      <c r="E147" s="2" t="str">
        <f>IFERROR(__xludf.DUMMYFUNCTION("""COMPUTED_VALUE"""),"Male")</f>
        <v>Male</v>
      </c>
    </row>
    <row r="148">
      <c r="A148" s="2">
        <v>147.0</v>
      </c>
      <c r="B148" s="4">
        <f>IFERROR(__xludf.DUMMYFUNCTION("""COMPUTED_VALUE"""),44914.015562685185)</f>
        <v>44914.01556</v>
      </c>
      <c r="C148" s="2" t="str">
        <f>IFERROR(__xludf.DUMMYFUNCTION("""COMPUTED_VALUE"""),"India")</f>
        <v>India</v>
      </c>
      <c r="D148" s="2">
        <f>IFERROR(__xludf.DUMMYFUNCTION("""COMPUTED_VALUE"""),151110.0)</f>
        <v>151110</v>
      </c>
      <c r="E148" s="2" t="str">
        <f>IFERROR(__xludf.DUMMYFUNCTION("""COMPUTED_VALUE"""),"Female")</f>
        <v>Female</v>
      </c>
    </row>
    <row r="149">
      <c r="A149" s="2">
        <v>148.0</v>
      </c>
      <c r="B149" s="4">
        <f>IFERROR(__xludf.DUMMYFUNCTION("""COMPUTED_VALUE"""),44914.01581626158)</f>
        <v>44914.01582</v>
      </c>
      <c r="C149" s="2" t="str">
        <f>IFERROR(__xludf.DUMMYFUNCTION("""COMPUTED_VALUE"""),"India")</f>
        <v>India</v>
      </c>
      <c r="D149" s="2">
        <f>IFERROR(__xludf.DUMMYFUNCTION("""COMPUTED_VALUE"""),410206.0)</f>
        <v>410206</v>
      </c>
      <c r="E149" s="2" t="str">
        <f>IFERROR(__xludf.DUMMYFUNCTION("""COMPUTED_VALUE"""),"Male")</f>
        <v>Male</v>
      </c>
    </row>
    <row r="150">
      <c r="A150" s="2">
        <v>149.0</v>
      </c>
      <c r="B150" s="4">
        <f>IFERROR(__xludf.DUMMYFUNCTION("""COMPUTED_VALUE"""),44914.02969851852)</f>
        <v>44914.0297</v>
      </c>
      <c r="C150" s="2" t="str">
        <f>IFERROR(__xludf.DUMMYFUNCTION("""COMPUTED_VALUE"""),"India")</f>
        <v>India</v>
      </c>
      <c r="D150" s="2">
        <f>IFERROR(__xludf.DUMMYFUNCTION("""COMPUTED_VALUE"""),721445.0)</f>
        <v>721445</v>
      </c>
      <c r="E150" s="2" t="str">
        <f>IFERROR(__xludf.DUMMYFUNCTION("""COMPUTED_VALUE"""),"Male")</f>
        <v>Male</v>
      </c>
    </row>
    <row r="151">
      <c r="A151" s="2">
        <v>150.0</v>
      </c>
      <c r="B151" s="4">
        <f>IFERROR(__xludf.DUMMYFUNCTION("""COMPUTED_VALUE"""),44914.352270763884)</f>
        <v>44914.35227</v>
      </c>
      <c r="C151" s="2" t="str">
        <f>IFERROR(__xludf.DUMMYFUNCTION("""COMPUTED_VALUE"""),"India")</f>
        <v>India</v>
      </c>
      <c r="D151" s="2">
        <f>IFERROR(__xludf.DUMMYFUNCTION("""COMPUTED_VALUE"""),251309.0)</f>
        <v>251309</v>
      </c>
      <c r="E151" s="2" t="str">
        <f>IFERROR(__xludf.DUMMYFUNCTION("""COMPUTED_VALUE"""),"Female")</f>
        <v>Female</v>
      </c>
    </row>
    <row r="152">
      <c r="A152" s="2">
        <v>151.0</v>
      </c>
      <c r="B152" s="4">
        <f>IFERROR(__xludf.DUMMYFUNCTION("""COMPUTED_VALUE"""),44914.40657194445)</f>
        <v>44914.40657</v>
      </c>
      <c r="C152" s="2" t="str">
        <f>IFERROR(__xludf.DUMMYFUNCTION("""COMPUTED_VALUE"""),"India")</f>
        <v>India</v>
      </c>
      <c r="D152" s="2">
        <f>IFERROR(__xludf.DUMMYFUNCTION("""COMPUTED_VALUE"""),713216.0)</f>
        <v>713216</v>
      </c>
      <c r="E152" s="2" t="str">
        <f>IFERROR(__xludf.DUMMYFUNCTION("""COMPUTED_VALUE"""),"Female")</f>
        <v>Female</v>
      </c>
    </row>
    <row r="153">
      <c r="A153" s="2">
        <v>152.0</v>
      </c>
      <c r="B153" s="4">
        <f>IFERROR(__xludf.DUMMYFUNCTION("""COMPUTED_VALUE"""),44914.42306971064)</f>
        <v>44914.42307</v>
      </c>
      <c r="C153" s="2" t="str">
        <f>IFERROR(__xludf.DUMMYFUNCTION("""COMPUTED_VALUE"""),"India")</f>
        <v>India</v>
      </c>
      <c r="D153" s="2">
        <f>IFERROR(__xludf.DUMMYFUNCTION("""COMPUTED_VALUE"""),670102.0)</f>
        <v>670102</v>
      </c>
      <c r="E153" s="2" t="str">
        <f>IFERROR(__xludf.DUMMYFUNCTION("""COMPUTED_VALUE"""),"Male")</f>
        <v>Male</v>
      </c>
    </row>
    <row r="154">
      <c r="A154" s="2">
        <v>153.0</v>
      </c>
      <c r="B154" s="4">
        <f>IFERROR(__xludf.DUMMYFUNCTION("""COMPUTED_VALUE"""),44914.42328652778)</f>
        <v>44914.42329</v>
      </c>
      <c r="C154" s="2" t="str">
        <f>IFERROR(__xludf.DUMMYFUNCTION("""COMPUTED_VALUE"""),"India")</f>
        <v>India</v>
      </c>
      <c r="D154" s="2">
        <f>IFERROR(__xludf.DUMMYFUNCTION("""COMPUTED_VALUE"""),251309.0)</f>
        <v>251309</v>
      </c>
      <c r="E154" s="2" t="str">
        <f>IFERROR(__xludf.DUMMYFUNCTION("""COMPUTED_VALUE"""),"Female")</f>
        <v>Female</v>
      </c>
    </row>
    <row r="155">
      <c r="A155" s="2">
        <v>154.0</v>
      </c>
      <c r="B155" s="4">
        <f>IFERROR(__xludf.DUMMYFUNCTION("""COMPUTED_VALUE"""),44914.460214224535)</f>
        <v>44914.46021</v>
      </c>
      <c r="C155" s="2" t="str">
        <f>IFERROR(__xludf.DUMMYFUNCTION("""COMPUTED_VALUE"""),"India")</f>
        <v>India</v>
      </c>
      <c r="D155" s="2">
        <f>IFERROR(__xludf.DUMMYFUNCTION("""COMPUTED_VALUE"""),721302.0)</f>
        <v>721302</v>
      </c>
      <c r="E155" s="2" t="str">
        <f>IFERROR(__xludf.DUMMYFUNCTION("""COMPUTED_VALUE"""),"Male")</f>
        <v>Male</v>
      </c>
    </row>
    <row r="156">
      <c r="A156" s="2">
        <v>155.0</v>
      </c>
      <c r="B156" s="4">
        <f>IFERROR(__xludf.DUMMYFUNCTION("""COMPUTED_VALUE"""),44914.51039703704)</f>
        <v>44914.5104</v>
      </c>
      <c r="C156" s="2" t="str">
        <f>IFERROR(__xludf.DUMMYFUNCTION("""COMPUTED_VALUE"""),"India")</f>
        <v>India</v>
      </c>
      <c r="D156" s="2">
        <f>IFERROR(__xludf.DUMMYFUNCTION("""COMPUTED_VALUE"""),382421.0)</f>
        <v>382421</v>
      </c>
      <c r="E156" s="2" t="str">
        <f>IFERROR(__xludf.DUMMYFUNCTION("""COMPUTED_VALUE"""),"Female")</f>
        <v>Female</v>
      </c>
    </row>
    <row r="157">
      <c r="A157" s="2">
        <v>156.0</v>
      </c>
      <c r="B157" s="4">
        <f>IFERROR(__xludf.DUMMYFUNCTION("""COMPUTED_VALUE"""),44914.543619641205)</f>
        <v>44914.54362</v>
      </c>
      <c r="C157" s="2" t="str">
        <f>IFERROR(__xludf.DUMMYFUNCTION("""COMPUTED_VALUE"""),"India")</f>
        <v>India</v>
      </c>
      <c r="D157" s="2">
        <f>IFERROR(__xludf.DUMMYFUNCTION("""COMPUTED_VALUE"""),600016.0)</f>
        <v>600016</v>
      </c>
      <c r="E157" s="2" t="str">
        <f>IFERROR(__xludf.DUMMYFUNCTION("""COMPUTED_VALUE"""),"Male")</f>
        <v>Male</v>
      </c>
    </row>
    <row r="158">
      <c r="A158" s="2">
        <v>157.0</v>
      </c>
      <c r="B158" s="4">
        <f>IFERROR(__xludf.DUMMYFUNCTION("""COMPUTED_VALUE"""),44914.55950508102)</f>
        <v>44914.55951</v>
      </c>
      <c r="C158" s="2" t="str">
        <f>IFERROR(__xludf.DUMMYFUNCTION("""COMPUTED_VALUE"""),"India")</f>
        <v>India</v>
      </c>
      <c r="D158" s="2">
        <f>IFERROR(__xludf.DUMMYFUNCTION("""COMPUTED_VALUE"""),560037.0)</f>
        <v>560037</v>
      </c>
      <c r="E158" s="2" t="str">
        <f>IFERROR(__xludf.DUMMYFUNCTION("""COMPUTED_VALUE"""),"Male")</f>
        <v>Male</v>
      </c>
    </row>
    <row r="159">
      <c r="A159" s="2">
        <v>158.0</v>
      </c>
      <c r="B159" s="4">
        <f>IFERROR(__xludf.DUMMYFUNCTION("""COMPUTED_VALUE"""),44914.60617186342)</f>
        <v>44914.60617</v>
      </c>
      <c r="C159" s="2" t="str">
        <f>IFERROR(__xludf.DUMMYFUNCTION("""COMPUTED_VALUE"""),"India")</f>
        <v>India</v>
      </c>
      <c r="D159" s="2">
        <f>IFERROR(__xludf.DUMMYFUNCTION("""COMPUTED_VALUE"""),122011.0)</f>
        <v>122011</v>
      </c>
      <c r="E159" s="2" t="str">
        <f>IFERROR(__xludf.DUMMYFUNCTION("""COMPUTED_VALUE"""),"Male")</f>
        <v>Male</v>
      </c>
    </row>
    <row r="160">
      <c r="A160" s="2">
        <v>159.0</v>
      </c>
      <c r="B160" s="4">
        <f>IFERROR(__xludf.DUMMYFUNCTION("""COMPUTED_VALUE"""),44914.699404328705)</f>
        <v>44914.6994</v>
      </c>
      <c r="C160" s="2" t="str">
        <f>IFERROR(__xludf.DUMMYFUNCTION("""COMPUTED_VALUE"""),"India")</f>
        <v>India</v>
      </c>
      <c r="D160" s="2">
        <f>IFERROR(__xludf.DUMMYFUNCTION("""COMPUTED_VALUE"""),123106.0)</f>
        <v>123106</v>
      </c>
      <c r="E160" s="2" t="str">
        <f>IFERROR(__xludf.DUMMYFUNCTION("""COMPUTED_VALUE"""),"Female")</f>
        <v>Female</v>
      </c>
    </row>
    <row r="161">
      <c r="A161" s="2">
        <v>160.0</v>
      </c>
      <c r="B161" s="4">
        <f>IFERROR(__xludf.DUMMYFUNCTION("""COMPUTED_VALUE"""),44914.71541163194)</f>
        <v>44914.71541</v>
      </c>
      <c r="C161" s="2" t="str">
        <f>IFERROR(__xludf.DUMMYFUNCTION("""COMPUTED_VALUE"""),"India")</f>
        <v>India</v>
      </c>
      <c r="D161" s="2">
        <f>IFERROR(__xludf.DUMMYFUNCTION("""COMPUTED_VALUE"""),121001.0)</f>
        <v>121001</v>
      </c>
      <c r="E161" s="2" t="str">
        <f>IFERROR(__xludf.DUMMYFUNCTION("""COMPUTED_VALUE"""),"Female")</f>
        <v>Female</v>
      </c>
    </row>
    <row r="162">
      <c r="A162" s="2">
        <v>161.0</v>
      </c>
      <c r="B162" s="4">
        <f>IFERROR(__xludf.DUMMYFUNCTION("""COMPUTED_VALUE"""),44914.739821180556)</f>
        <v>44914.73982</v>
      </c>
      <c r="C162" s="2" t="str">
        <f>IFERROR(__xludf.DUMMYFUNCTION("""COMPUTED_VALUE"""),"India")</f>
        <v>India</v>
      </c>
      <c r="D162" s="2">
        <f>IFERROR(__xludf.DUMMYFUNCTION("""COMPUTED_VALUE"""),363310.0)</f>
        <v>363310</v>
      </c>
      <c r="E162" s="2" t="str">
        <f>IFERROR(__xludf.DUMMYFUNCTION("""COMPUTED_VALUE"""),"Male")</f>
        <v>Male</v>
      </c>
    </row>
    <row r="163">
      <c r="A163" s="2">
        <v>162.0</v>
      </c>
      <c r="B163" s="4">
        <f>IFERROR(__xludf.DUMMYFUNCTION("""COMPUTED_VALUE"""),44914.81565908565)</f>
        <v>44914.81566</v>
      </c>
      <c r="C163" s="2" t="str">
        <f>IFERROR(__xludf.DUMMYFUNCTION("""COMPUTED_VALUE"""),"India")</f>
        <v>India</v>
      </c>
      <c r="D163" s="2">
        <f>IFERROR(__xludf.DUMMYFUNCTION("""COMPUTED_VALUE"""),382010.0)</f>
        <v>382010</v>
      </c>
      <c r="E163" s="2" t="str">
        <f>IFERROR(__xludf.DUMMYFUNCTION("""COMPUTED_VALUE"""),"Female")</f>
        <v>Female</v>
      </c>
    </row>
    <row r="164">
      <c r="A164" s="2">
        <v>163.0</v>
      </c>
      <c r="B164" s="4">
        <f>IFERROR(__xludf.DUMMYFUNCTION("""COMPUTED_VALUE"""),44914.81777163195)</f>
        <v>44914.81777</v>
      </c>
      <c r="C164" s="2" t="str">
        <f>IFERROR(__xludf.DUMMYFUNCTION("""COMPUTED_VALUE"""),"India")</f>
        <v>India</v>
      </c>
      <c r="D164" s="2">
        <f>IFERROR(__xludf.DUMMYFUNCTION("""COMPUTED_VALUE"""),394210.0)</f>
        <v>394210</v>
      </c>
      <c r="E164" s="2" t="str">
        <f>IFERROR(__xludf.DUMMYFUNCTION("""COMPUTED_VALUE"""),"Male")</f>
        <v>Male</v>
      </c>
    </row>
    <row r="165">
      <c r="A165" s="2">
        <v>164.0</v>
      </c>
      <c r="B165" s="4">
        <f>IFERROR(__xludf.DUMMYFUNCTION("""COMPUTED_VALUE"""),44914.8510455787)</f>
        <v>44914.85105</v>
      </c>
      <c r="C165" s="2" t="str">
        <f>IFERROR(__xludf.DUMMYFUNCTION("""COMPUTED_VALUE"""),"India")</f>
        <v>India</v>
      </c>
      <c r="D165" s="2">
        <f>IFERROR(__xludf.DUMMYFUNCTION("""COMPUTED_VALUE"""),382024.0)</f>
        <v>382024</v>
      </c>
      <c r="E165" s="2" t="str">
        <f>IFERROR(__xludf.DUMMYFUNCTION("""COMPUTED_VALUE"""),"Male")</f>
        <v>Male</v>
      </c>
    </row>
    <row r="166">
      <c r="A166" s="2">
        <v>165.0</v>
      </c>
      <c r="B166" s="4">
        <f>IFERROR(__xludf.DUMMYFUNCTION("""COMPUTED_VALUE"""),44914.89745394675)</f>
        <v>44914.89745</v>
      </c>
      <c r="C166" s="2" t="str">
        <f>IFERROR(__xludf.DUMMYFUNCTION("""COMPUTED_VALUE"""),"India")</f>
        <v>India</v>
      </c>
      <c r="D166" s="2">
        <f>IFERROR(__xludf.DUMMYFUNCTION("""COMPUTED_VALUE"""),721101.0)</f>
        <v>721101</v>
      </c>
      <c r="E166" s="2" t="str">
        <f>IFERROR(__xludf.DUMMYFUNCTION("""COMPUTED_VALUE"""),"Male")</f>
        <v>Male</v>
      </c>
    </row>
    <row r="167">
      <c r="A167" s="2">
        <v>166.0</v>
      </c>
      <c r="B167" s="4">
        <f>IFERROR(__xludf.DUMMYFUNCTION("""COMPUTED_VALUE"""),44914.92577703704)</f>
        <v>44914.92578</v>
      </c>
      <c r="C167" s="2" t="str">
        <f>IFERROR(__xludf.DUMMYFUNCTION("""COMPUTED_VALUE"""),"India")</f>
        <v>India</v>
      </c>
      <c r="D167" s="2">
        <f>IFERROR(__xludf.DUMMYFUNCTION("""COMPUTED_VALUE"""),503175.0)</f>
        <v>503175</v>
      </c>
      <c r="E167" s="2" t="str">
        <f>IFERROR(__xludf.DUMMYFUNCTION("""COMPUTED_VALUE"""),"Male")</f>
        <v>Male</v>
      </c>
    </row>
    <row r="168">
      <c r="A168" s="2">
        <v>167.0</v>
      </c>
      <c r="B168" s="4">
        <f>IFERROR(__xludf.DUMMYFUNCTION("""COMPUTED_VALUE"""),44914.93154648148)</f>
        <v>44914.93155</v>
      </c>
      <c r="C168" s="2" t="str">
        <f>IFERROR(__xludf.DUMMYFUNCTION("""COMPUTED_VALUE"""),"India")</f>
        <v>India</v>
      </c>
      <c r="D168" s="2">
        <f>IFERROR(__xludf.DUMMYFUNCTION("""COMPUTED_VALUE"""),533103.0)</f>
        <v>533103</v>
      </c>
      <c r="E168" s="2" t="str">
        <f>IFERROR(__xludf.DUMMYFUNCTION("""COMPUTED_VALUE"""),"Male")</f>
        <v>Male</v>
      </c>
    </row>
    <row r="169">
      <c r="A169" s="2">
        <v>168.0</v>
      </c>
      <c r="B169" s="4">
        <f>IFERROR(__xludf.DUMMYFUNCTION("""COMPUTED_VALUE"""),44915.409742777774)</f>
        <v>44915.40974</v>
      </c>
      <c r="C169" s="2" t="str">
        <f>IFERROR(__xludf.DUMMYFUNCTION("""COMPUTED_VALUE"""),"India")</f>
        <v>India</v>
      </c>
      <c r="D169" s="2">
        <f>IFERROR(__xludf.DUMMYFUNCTION("""COMPUTED_VALUE"""),382042.0)</f>
        <v>382042</v>
      </c>
      <c r="E169" s="2" t="str">
        <f>IFERROR(__xludf.DUMMYFUNCTION("""COMPUTED_VALUE"""),"Female")</f>
        <v>Female</v>
      </c>
    </row>
    <row r="170">
      <c r="A170" s="2">
        <v>169.0</v>
      </c>
      <c r="B170" s="4">
        <f>IFERROR(__xludf.DUMMYFUNCTION("""COMPUTED_VALUE"""),44915.51548136574)</f>
        <v>44915.51548</v>
      </c>
      <c r="C170" s="2" t="str">
        <f>IFERROR(__xludf.DUMMYFUNCTION("""COMPUTED_VALUE"""),"India")</f>
        <v>India</v>
      </c>
      <c r="D170" s="2">
        <f>IFERROR(__xludf.DUMMYFUNCTION("""COMPUTED_VALUE"""),600036.0)</f>
        <v>600036</v>
      </c>
      <c r="E170" s="2" t="str">
        <f>IFERROR(__xludf.DUMMYFUNCTION("""COMPUTED_VALUE"""),"Female")</f>
        <v>Female</v>
      </c>
    </row>
    <row r="171">
      <c r="A171" s="2">
        <v>170.0</v>
      </c>
      <c r="B171" s="4">
        <f>IFERROR(__xludf.DUMMYFUNCTION("""COMPUTED_VALUE"""),44915.6647387037)</f>
        <v>44915.66474</v>
      </c>
      <c r="C171" s="2" t="str">
        <f>IFERROR(__xludf.DUMMYFUNCTION("""COMPUTED_VALUE"""),"India")</f>
        <v>India</v>
      </c>
      <c r="D171" s="2">
        <f>IFERROR(__xludf.DUMMYFUNCTION("""COMPUTED_VALUE"""),605110.0)</f>
        <v>605110</v>
      </c>
      <c r="E171" s="2" t="str">
        <f>IFERROR(__xludf.DUMMYFUNCTION("""COMPUTED_VALUE"""),"Male")</f>
        <v>Male</v>
      </c>
    </row>
    <row r="172">
      <c r="A172" s="2">
        <v>171.0</v>
      </c>
      <c r="B172" s="4">
        <f>IFERROR(__xludf.DUMMYFUNCTION("""COMPUTED_VALUE"""),44915.66808552083)</f>
        <v>44915.66809</v>
      </c>
      <c r="C172" s="2" t="str">
        <f>IFERROR(__xludf.DUMMYFUNCTION("""COMPUTED_VALUE"""),"India")</f>
        <v>India</v>
      </c>
      <c r="D172" s="2">
        <f>IFERROR(__xludf.DUMMYFUNCTION("""COMPUTED_VALUE"""),800009.0)</f>
        <v>800009</v>
      </c>
      <c r="E172" s="2" t="str">
        <f>IFERROR(__xludf.DUMMYFUNCTION("""COMPUTED_VALUE"""),"Female")</f>
        <v>Female</v>
      </c>
    </row>
    <row r="173">
      <c r="A173" s="2">
        <v>172.0</v>
      </c>
      <c r="B173" s="4">
        <f>IFERROR(__xludf.DUMMYFUNCTION("""COMPUTED_VALUE"""),44915.675129606476)</f>
        <v>44915.67513</v>
      </c>
      <c r="C173" s="2" t="str">
        <f>IFERROR(__xludf.DUMMYFUNCTION("""COMPUTED_VALUE"""),"India")</f>
        <v>India</v>
      </c>
      <c r="D173" s="2">
        <f>IFERROR(__xludf.DUMMYFUNCTION("""COMPUTED_VALUE"""),248002.0)</f>
        <v>248002</v>
      </c>
      <c r="E173" s="2" t="str">
        <f>IFERROR(__xludf.DUMMYFUNCTION("""COMPUTED_VALUE"""),"Female")</f>
        <v>Female</v>
      </c>
    </row>
    <row r="174">
      <c r="A174" s="2">
        <v>173.0</v>
      </c>
      <c r="B174" s="4">
        <f>IFERROR(__xludf.DUMMYFUNCTION("""COMPUTED_VALUE"""),44915.685491851844)</f>
        <v>44915.68549</v>
      </c>
      <c r="C174" s="2" t="str">
        <f>IFERROR(__xludf.DUMMYFUNCTION("""COMPUTED_VALUE"""),"India")</f>
        <v>India</v>
      </c>
      <c r="D174" s="2">
        <f>IFERROR(__xludf.DUMMYFUNCTION("""COMPUTED_VALUE"""),845438.0)</f>
        <v>845438</v>
      </c>
      <c r="E174" s="2" t="str">
        <f>IFERROR(__xludf.DUMMYFUNCTION("""COMPUTED_VALUE"""),"Female")</f>
        <v>Female</v>
      </c>
    </row>
    <row r="175">
      <c r="A175" s="2">
        <v>174.0</v>
      </c>
      <c r="B175" s="4">
        <f>IFERROR(__xludf.DUMMYFUNCTION("""COMPUTED_VALUE"""),44915.693428101855)</f>
        <v>44915.69343</v>
      </c>
      <c r="C175" s="2" t="str">
        <f>IFERROR(__xludf.DUMMYFUNCTION("""COMPUTED_VALUE"""),"India")</f>
        <v>India</v>
      </c>
      <c r="D175" s="2">
        <f>IFERROR(__xludf.DUMMYFUNCTION("""COMPUTED_VALUE"""),800006.0)</f>
        <v>800006</v>
      </c>
      <c r="E175" s="2" t="str">
        <f>IFERROR(__xludf.DUMMYFUNCTION("""COMPUTED_VALUE"""),"Male")</f>
        <v>Male</v>
      </c>
    </row>
    <row r="176">
      <c r="A176" s="2">
        <v>175.0</v>
      </c>
      <c r="B176" s="4">
        <f>IFERROR(__xludf.DUMMYFUNCTION("""COMPUTED_VALUE"""),44915.69871482639)</f>
        <v>44915.69871</v>
      </c>
      <c r="C176" s="2" t="str">
        <f>IFERROR(__xludf.DUMMYFUNCTION("""COMPUTED_VALUE"""),"India")</f>
        <v>India</v>
      </c>
      <c r="D176" s="2">
        <f>IFERROR(__xludf.DUMMYFUNCTION("""COMPUTED_VALUE"""),800024.0)</f>
        <v>800024</v>
      </c>
      <c r="E176" s="2" t="str">
        <f>IFERROR(__xludf.DUMMYFUNCTION("""COMPUTED_VALUE"""),"Male")</f>
        <v>Male</v>
      </c>
    </row>
    <row r="177">
      <c r="A177" s="2">
        <v>176.0</v>
      </c>
      <c r="B177" s="4">
        <f>IFERROR(__xludf.DUMMYFUNCTION("""COMPUTED_VALUE"""),44915.69918293982)</f>
        <v>44915.69918</v>
      </c>
      <c r="C177" s="2" t="str">
        <f>IFERROR(__xludf.DUMMYFUNCTION("""COMPUTED_VALUE"""),"India")</f>
        <v>India</v>
      </c>
      <c r="D177" s="2">
        <f>IFERROR(__xludf.DUMMYFUNCTION("""COMPUTED_VALUE"""),248002.0)</f>
        <v>248002</v>
      </c>
      <c r="E177" s="2" t="str">
        <f>IFERROR(__xludf.DUMMYFUNCTION("""COMPUTED_VALUE"""),"Female")</f>
        <v>Female</v>
      </c>
    </row>
    <row r="178">
      <c r="A178" s="2">
        <v>177.0</v>
      </c>
      <c r="B178" s="4">
        <f>IFERROR(__xludf.DUMMYFUNCTION("""COMPUTED_VALUE"""),44915.71211767362)</f>
        <v>44915.71212</v>
      </c>
      <c r="C178" s="2" t="str">
        <f>IFERROR(__xludf.DUMMYFUNCTION("""COMPUTED_VALUE"""),"India")</f>
        <v>India</v>
      </c>
      <c r="D178" s="2">
        <f>IFERROR(__xludf.DUMMYFUNCTION("""COMPUTED_VALUE"""),502285.0)</f>
        <v>502285</v>
      </c>
      <c r="E178" s="2" t="str">
        <f>IFERROR(__xludf.DUMMYFUNCTION("""COMPUTED_VALUE"""),"Male")</f>
        <v>Male</v>
      </c>
    </row>
    <row r="179">
      <c r="A179" s="2">
        <v>178.0</v>
      </c>
      <c r="B179" s="4">
        <f>IFERROR(__xludf.DUMMYFUNCTION("""COMPUTED_VALUE"""),44915.721128310186)</f>
        <v>44915.72113</v>
      </c>
      <c r="C179" s="2" t="str">
        <f>IFERROR(__xludf.DUMMYFUNCTION("""COMPUTED_VALUE"""),"India")</f>
        <v>India</v>
      </c>
      <c r="D179" s="2">
        <f>IFERROR(__xludf.DUMMYFUNCTION("""COMPUTED_VALUE"""),123106.0)</f>
        <v>123106</v>
      </c>
      <c r="E179" s="2" t="str">
        <f>IFERROR(__xludf.DUMMYFUNCTION("""COMPUTED_VALUE"""),"Male")</f>
        <v>Male</v>
      </c>
    </row>
    <row r="180">
      <c r="A180" s="2">
        <v>179.0</v>
      </c>
      <c r="B180" s="4">
        <f>IFERROR(__xludf.DUMMYFUNCTION("""COMPUTED_VALUE"""),44915.73091240741)</f>
        <v>44915.73091</v>
      </c>
      <c r="C180" s="2" t="str">
        <f>IFERROR(__xludf.DUMMYFUNCTION("""COMPUTED_VALUE"""),"India")</f>
        <v>India</v>
      </c>
      <c r="D180" s="2">
        <f>IFERROR(__xludf.DUMMYFUNCTION("""COMPUTED_VALUE"""),365541.0)</f>
        <v>365541</v>
      </c>
      <c r="E180" s="2" t="str">
        <f>IFERROR(__xludf.DUMMYFUNCTION("""COMPUTED_VALUE"""),"Female")</f>
        <v>Female</v>
      </c>
    </row>
    <row r="181">
      <c r="A181" s="2">
        <v>180.0</v>
      </c>
      <c r="B181" s="4">
        <f>IFERROR(__xludf.DUMMYFUNCTION("""COMPUTED_VALUE"""),44915.74375673611)</f>
        <v>44915.74376</v>
      </c>
      <c r="C181" s="2" t="str">
        <f>IFERROR(__xludf.DUMMYFUNCTION("""COMPUTED_VALUE"""),"India")</f>
        <v>India</v>
      </c>
      <c r="D181" s="2">
        <f>IFERROR(__xludf.DUMMYFUNCTION("""COMPUTED_VALUE"""),425001.0)</f>
        <v>425001</v>
      </c>
      <c r="E181" s="2" t="str">
        <f>IFERROR(__xludf.DUMMYFUNCTION("""COMPUTED_VALUE"""),"Male")</f>
        <v>Male</v>
      </c>
    </row>
    <row r="182">
      <c r="A182" s="2">
        <v>181.0</v>
      </c>
      <c r="B182" s="4">
        <f>IFERROR(__xludf.DUMMYFUNCTION("""COMPUTED_VALUE"""),44915.74678361112)</f>
        <v>44915.74678</v>
      </c>
      <c r="C182" s="2" t="str">
        <f>IFERROR(__xludf.DUMMYFUNCTION("""COMPUTED_VALUE"""),"India")</f>
        <v>India</v>
      </c>
      <c r="D182" s="2">
        <f>IFERROR(__xludf.DUMMYFUNCTION("""COMPUTED_VALUE"""),425001.0)</f>
        <v>425001</v>
      </c>
      <c r="E182" s="2" t="str">
        <f>IFERROR(__xludf.DUMMYFUNCTION("""COMPUTED_VALUE"""),"Male")</f>
        <v>Male</v>
      </c>
    </row>
    <row r="183">
      <c r="A183" s="2">
        <v>182.0</v>
      </c>
      <c r="B183" s="4">
        <f>IFERROR(__xludf.DUMMYFUNCTION("""COMPUTED_VALUE"""),44915.747261226854)</f>
        <v>44915.74726</v>
      </c>
      <c r="C183" s="2" t="str">
        <f>IFERROR(__xludf.DUMMYFUNCTION("""COMPUTED_VALUE"""),"India")</f>
        <v>India</v>
      </c>
      <c r="D183" s="2">
        <f>IFERROR(__xludf.DUMMYFUNCTION("""COMPUTED_VALUE"""),424206.0)</f>
        <v>424206</v>
      </c>
      <c r="E183" s="2" t="str">
        <f>IFERROR(__xludf.DUMMYFUNCTION("""COMPUTED_VALUE"""),"Male")</f>
        <v>Male</v>
      </c>
    </row>
    <row r="184">
      <c r="A184" s="2">
        <v>183.0</v>
      </c>
      <c r="B184" s="4">
        <f>IFERROR(__xludf.DUMMYFUNCTION("""COMPUTED_VALUE"""),44915.74881303241)</f>
        <v>44915.74881</v>
      </c>
      <c r="C184" s="2" t="str">
        <f>IFERROR(__xludf.DUMMYFUNCTION("""COMPUTED_VALUE"""),"India")</f>
        <v>India</v>
      </c>
      <c r="D184" s="2">
        <f>IFERROR(__xludf.DUMMYFUNCTION("""COMPUTED_VALUE"""),122004.0)</f>
        <v>122004</v>
      </c>
      <c r="E184" s="2" t="str">
        <f>IFERROR(__xludf.DUMMYFUNCTION("""COMPUTED_VALUE"""),"Male")</f>
        <v>Male</v>
      </c>
    </row>
    <row r="185">
      <c r="A185" s="2">
        <v>184.0</v>
      </c>
      <c r="B185" s="4">
        <f>IFERROR(__xludf.DUMMYFUNCTION("""COMPUTED_VALUE"""),44915.759047893516)</f>
        <v>44915.75905</v>
      </c>
      <c r="C185" s="2" t="str">
        <f>IFERROR(__xludf.DUMMYFUNCTION("""COMPUTED_VALUE"""),"India")</f>
        <v>India</v>
      </c>
      <c r="D185" s="2">
        <f>IFERROR(__xludf.DUMMYFUNCTION("""COMPUTED_VALUE"""),246701.0)</f>
        <v>246701</v>
      </c>
      <c r="E185" s="2" t="str">
        <f>IFERROR(__xludf.DUMMYFUNCTION("""COMPUTED_VALUE"""),"Female")</f>
        <v>Female</v>
      </c>
    </row>
    <row r="186">
      <c r="A186" s="2">
        <v>185.0</v>
      </c>
      <c r="B186" s="4">
        <f>IFERROR(__xludf.DUMMYFUNCTION("""COMPUTED_VALUE"""),44915.771796030094)</f>
        <v>44915.7718</v>
      </c>
      <c r="C186" s="2" t="str">
        <f>IFERROR(__xludf.DUMMYFUNCTION("""COMPUTED_VALUE"""),"India")</f>
        <v>India</v>
      </c>
      <c r="D186" s="2">
        <f>IFERROR(__xludf.DUMMYFUNCTION("""COMPUTED_VALUE"""),412308.0)</f>
        <v>412308</v>
      </c>
      <c r="E186" s="2" t="str">
        <f>IFERROR(__xludf.DUMMYFUNCTION("""COMPUTED_VALUE"""),"Male")</f>
        <v>Male</v>
      </c>
    </row>
    <row r="187">
      <c r="A187" s="2">
        <v>186.0</v>
      </c>
      <c r="B187" s="4">
        <f>IFERROR(__xludf.DUMMYFUNCTION("""COMPUTED_VALUE"""),44915.77245267361)</f>
        <v>44915.77245</v>
      </c>
      <c r="C187" s="2" t="str">
        <f>IFERROR(__xludf.DUMMYFUNCTION("""COMPUTED_VALUE"""),"India")</f>
        <v>India</v>
      </c>
      <c r="D187" s="2">
        <f>IFERROR(__xludf.DUMMYFUNCTION("""COMPUTED_VALUE"""),248001.0)</f>
        <v>248001</v>
      </c>
      <c r="E187" s="2" t="str">
        <f>IFERROR(__xludf.DUMMYFUNCTION("""COMPUTED_VALUE"""),"Female")</f>
        <v>Female</v>
      </c>
    </row>
    <row r="188">
      <c r="A188" s="2">
        <v>187.0</v>
      </c>
      <c r="B188" s="4">
        <f>IFERROR(__xludf.DUMMYFUNCTION("""COMPUTED_VALUE"""),44915.81731631945)</f>
        <v>44915.81732</v>
      </c>
      <c r="C188" s="2" t="str">
        <f>IFERROR(__xludf.DUMMYFUNCTION("""COMPUTED_VALUE"""),"India")</f>
        <v>India</v>
      </c>
      <c r="D188" s="2">
        <f>IFERROR(__xludf.DUMMYFUNCTION("""COMPUTED_VALUE"""),500001.0)</f>
        <v>500001</v>
      </c>
      <c r="E188" s="2" t="str">
        <f>IFERROR(__xludf.DUMMYFUNCTION("""COMPUTED_VALUE"""),"Female")</f>
        <v>Female</v>
      </c>
    </row>
    <row r="189">
      <c r="A189" s="2">
        <v>188.0</v>
      </c>
      <c r="B189" s="4">
        <f>IFERROR(__xludf.DUMMYFUNCTION("""COMPUTED_VALUE"""),44915.81952804398)</f>
        <v>44915.81953</v>
      </c>
      <c r="C189" s="2" t="str">
        <f>IFERROR(__xludf.DUMMYFUNCTION("""COMPUTED_VALUE"""),"India")</f>
        <v>India</v>
      </c>
      <c r="D189" s="2">
        <f>IFERROR(__xludf.DUMMYFUNCTION("""COMPUTED_VALUE"""),670504.0)</f>
        <v>670504</v>
      </c>
      <c r="E189" s="2" t="str">
        <f>IFERROR(__xludf.DUMMYFUNCTION("""COMPUTED_VALUE"""),"Female")</f>
        <v>Female</v>
      </c>
    </row>
    <row r="190">
      <c r="A190" s="2">
        <v>189.0</v>
      </c>
      <c r="B190" s="4">
        <f>IFERROR(__xludf.DUMMYFUNCTION("""COMPUTED_VALUE"""),44915.82618884259)</f>
        <v>44915.82619</v>
      </c>
      <c r="C190" s="2" t="str">
        <f>IFERROR(__xludf.DUMMYFUNCTION("""COMPUTED_VALUE"""),"India")</f>
        <v>India</v>
      </c>
      <c r="D190" s="2">
        <f>IFERROR(__xludf.DUMMYFUNCTION("""COMPUTED_VALUE"""),301018.0)</f>
        <v>301018</v>
      </c>
      <c r="E190" s="2" t="str">
        <f>IFERROR(__xludf.DUMMYFUNCTION("""COMPUTED_VALUE"""),"Female")</f>
        <v>Female</v>
      </c>
    </row>
    <row r="191">
      <c r="A191" s="2">
        <v>190.0</v>
      </c>
      <c r="B191" s="4">
        <f>IFERROR(__xludf.DUMMYFUNCTION("""COMPUTED_VALUE"""),44915.87060670139)</f>
        <v>44915.87061</v>
      </c>
      <c r="C191" s="2" t="str">
        <f>IFERROR(__xludf.DUMMYFUNCTION("""COMPUTED_VALUE"""),"India")</f>
        <v>India</v>
      </c>
      <c r="D191" s="2">
        <f>IFERROR(__xludf.DUMMYFUNCTION("""COMPUTED_VALUE"""),680307.0)</f>
        <v>680307</v>
      </c>
      <c r="E191" s="2" t="str">
        <f>IFERROR(__xludf.DUMMYFUNCTION("""COMPUTED_VALUE"""),"Female")</f>
        <v>Female</v>
      </c>
    </row>
    <row r="192">
      <c r="A192" s="2">
        <v>191.0</v>
      </c>
      <c r="B192" s="4">
        <f>IFERROR(__xludf.DUMMYFUNCTION("""COMPUTED_VALUE"""),44915.88563046296)</f>
        <v>44915.88563</v>
      </c>
      <c r="C192" s="2" t="str">
        <f>IFERROR(__xludf.DUMMYFUNCTION("""COMPUTED_VALUE"""),"India")</f>
        <v>India</v>
      </c>
      <c r="D192" s="2">
        <f>IFERROR(__xludf.DUMMYFUNCTION("""COMPUTED_VALUE"""),607102.0)</f>
        <v>607102</v>
      </c>
      <c r="E192" s="2" t="str">
        <f>IFERROR(__xludf.DUMMYFUNCTION("""COMPUTED_VALUE"""),"Male")</f>
        <v>Male</v>
      </c>
    </row>
    <row r="193">
      <c r="A193" s="2">
        <v>192.0</v>
      </c>
      <c r="B193" s="4">
        <f>IFERROR(__xludf.DUMMYFUNCTION("""COMPUTED_VALUE"""),44915.89058900463)</f>
        <v>44915.89059</v>
      </c>
      <c r="C193" s="2" t="str">
        <f>IFERROR(__xludf.DUMMYFUNCTION("""COMPUTED_VALUE"""),"India")</f>
        <v>India</v>
      </c>
      <c r="D193" s="2">
        <f>IFERROR(__xludf.DUMMYFUNCTION("""COMPUTED_VALUE"""),605110.0)</f>
        <v>605110</v>
      </c>
      <c r="E193" s="2" t="str">
        <f>IFERROR(__xludf.DUMMYFUNCTION("""COMPUTED_VALUE"""),"Male")</f>
        <v>Male</v>
      </c>
    </row>
    <row r="194">
      <c r="A194" s="2">
        <v>193.0</v>
      </c>
      <c r="B194" s="4">
        <f>IFERROR(__xludf.DUMMYFUNCTION("""COMPUTED_VALUE"""),44915.89721493056)</f>
        <v>44915.89721</v>
      </c>
      <c r="C194" s="2" t="str">
        <f>IFERROR(__xludf.DUMMYFUNCTION("""COMPUTED_VALUE"""),"India")</f>
        <v>India</v>
      </c>
      <c r="D194" s="2">
        <f>IFERROR(__xludf.DUMMYFUNCTION("""COMPUTED_VALUE"""),680586.0)</f>
        <v>680586</v>
      </c>
      <c r="E194" s="2" t="str">
        <f>IFERROR(__xludf.DUMMYFUNCTION("""COMPUTED_VALUE"""),"Female")</f>
        <v>Female</v>
      </c>
    </row>
    <row r="195">
      <c r="A195" s="2">
        <v>194.0</v>
      </c>
      <c r="B195" s="4">
        <f>IFERROR(__xludf.DUMMYFUNCTION("""COMPUTED_VALUE"""),44915.90968616898)</f>
        <v>44915.90969</v>
      </c>
      <c r="C195" s="2" t="str">
        <f>IFERROR(__xludf.DUMMYFUNCTION("""COMPUTED_VALUE"""),"India")</f>
        <v>India</v>
      </c>
      <c r="D195" s="2">
        <f>IFERROR(__xludf.DUMMYFUNCTION("""COMPUTED_VALUE"""),431001.0)</f>
        <v>431001</v>
      </c>
      <c r="E195" s="2" t="str">
        <f>IFERROR(__xludf.DUMMYFUNCTION("""COMPUTED_VALUE"""),"Male")</f>
        <v>Male</v>
      </c>
    </row>
    <row r="196">
      <c r="A196" s="2">
        <v>195.0</v>
      </c>
      <c r="B196" s="4">
        <f>IFERROR(__xludf.DUMMYFUNCTION("""COMPUTED_VALUE"""),44915.92216365741)</f>
        <v>44915.92216</v>
      </c>
      <c r="C196" s="2" t="str">
        <f>IFERROR(__xludf.DUMMYFUNCTION("""COMPUTED_VALUE"""),"India")</f>
        <v>India</v>
      </c>
      <c r="D196" s="2">
        <f>IFERROR(__xludf.DUMMYFUNCTION("""COMPUTED_VALUE"""),411046.0)</f>
        <v>411046</v>
      </c>
      <c r="E196" s="2" t="str">
        <f>IFERROR(__xludf.DUMMYFUNCTION("""COMPUTED_VALUE"""),"Male")</f>
        <v>Male</v>
      </c>
    </row>
    <row r="197">
      <c r="A197" s="2">
        <v>196.0</v>
      </c>
      <c r="B197" s="4">
        <f>IFERROR(__xludf.DUMMYFUNCTION("""COMPUTED_VALUE"""),44915.93190164352)</f>
        <v>44915.9319</v>
      </c>
      <c r="C197" s="2" t="str">
        <f>IFERROR(__xludf.DUMMYFUNCTION("""COMPUTED_VALUE"""),"India")</f>
        <v>India</v>
      </c>
      <c r="D197" s="2">
        <f>IFERROR(__xludf.DUMMYFUNCTION("""COMPUTED_VALUE"""),431105.0)</f>
        <v>431105</v>
      </c>
      <c r="E197" s="2" t="str">
        <f>IFERROR(__xludf.DUMMYFUNCTION("""COMPUTED_VALUE"""),"Male")</f>
        <v>Male</v>
      </c>
    </row>
    <row r="198">
      <c r="A198" s="2">
        <v>197.0</v>
      </c>
      <c r="B198" s="4">
        <f>IFERROR(__xludf.DUMMYFUNCTION("""COMPUTED_VALUE"""),44915.94387039352)</f>
        <v>44915.94387</v>
      </c>
      <c r="C198" s="2" t="str">
        <f>IFERROR(__xludf.DUMMYFUNCTION("""COMPUTED_VALUE"""),"India")</f>
        <v>India</v>
      </c>
      <c r="D198" s="2">
        <f>IFERROR(__xludf.DUMMYFUNCTION("""COMPUTED_VALUE"""),110024.0)</f>
        <v>110024</v>
      </c>
      <c r="E198" s="2" t="str">
        <f>IFERROR(__xludf.DUMMYFUNCTION("""COMPUTED_VALUE"""),"Female")</f>
        <v>Female</v>
      </c>
    </row>
    <row r="199">
      <c r="A199" s="2">
        <v>198.0</v>
      </c>
      <c r="B199" s="4">
        <f>IFERROR(__xludf.DUMMYFUNCTION("""COMPUTED_VALUE"""),44915.95173136574)</f>
        <v>44915.95173</v>
      </c>
      <c r="C199" s="2" t="str">
        <f>IFERROR(__xludf.DUMMYFUNCTION("""COMPUTED_VALUE"""),"India")</f>
        <v>India</v>
      </c>
      <c r="D199" s="2">
        <f>IFERROR(__xludf.DUMMYFUNCTION("""COMPUTED_VALUE"""),431001.0)</f>
        <v>431001</v>
      </c>
      <c r="E199" s="2" t="str">
        <f>IFERROR(__xludf.DUMMYFUNCTION("""COMPUTED_VALUE"""),"Female")</f>
        <v>Female</v>
      </c>
    </row>
    <row r="200">
      <c r="A200" s="2">
        <v>199.0</v>
      </c>
      <c r="B200" s="4">
        <f>IFERROR(__xludf.DUMMYFUNCTION("""COMPUTED_VALUE"""),44915.981112824076)</f>
        <v>44915.98111</v>
      </c>
      <c r="C200" s="2" t="str">
        <f>IFERROR(__xludf.DUMMYFUNCTION("""COMPUTED_VALUE"""),"India")</f>
        <v>India</v>
      </c>
      <c r="D200" s="2">
        <f>IFERROR(__xludf.DUMMYFUNCTION("""COMPUTED_VALUE"""),425001.0)</f>
        <v>425001</v>
      </c>
      <c r="E200" s="2" t="str">
        <f>IFERROR(__xludf.DUMMYFUNCTION("""COMPUTED_VALUE"""),"Male")</f>
        <v>Male</v>
      </c>
    </row>
    <row r="201">
      <c r="A201" s="2">
        <v>200.0</v>
      </c>
      <c r="B201" s="4">
        <f>IFERROR(__xludf.DUMMYFUNCTION("""COMPUTED_VALUE"""),44916.27266166667)</f>
        <v>44916.27266</v>
      </c>
      <c r="C201" s="2" t="str">
        <f>IFERROR(__xludf.DUMMYFUNCTION("""COMPUTED_VALUE"""),"India")</f>
        <v>India</v>
      </c>
      <c r="D201" s="2">
        <f>IFERROR(__xludf.DUMMYFUNCTION("""COMPUTED_VALUE"""),500028.0)</f>
        <v>500028</v>
      </c>
      <c r="E201" s="2" t="str">
        <f>IFERROR(__xludf.DUMMYFUNCTION("""COMPUTED_VALUE"""),"Male")</f>
        <v>Male</v>
      </c>
    </row>
    <row r="202">
      <c r="A202" s="2">
        <v>201.0</v>
      </c>
      <c r="B202" s="4">
        <f>IFERROR(__xludf.DUMMYFUNCTION("""COMPUTED_VALUE"""),44916.30637039352)</f>
        <v>44916.30637</v>
      </c>
      <c r="C202" s="2" t="str">
        <f>IFERROR(__xludf.DUMMYFUNCTION("""COMPUTED_VALUE"""),"India")</f>
        <v>India</v>
      </c>
      <c r="D202" s="2">
        <f>IFERROR(__xludf.DUMMYFUNCTION("""COMPUTED_VALUE"""),413525.0)</f>
        <v>413525</v>
      </c>
      <c r="E202" s="2" t="str">
        <f>IFERROR(__xludf.DUMMYFUNCTION("""COMPUTED_VALUE"""),"Male")</f>
        <v>Male</v>
      </c>
    </row>
    <row r="203">
      <c r="A203" s="2">
        <v>202.0</v>
      </c>
      <c r="B203" s="4">
        <f>IFERROR(__xludf.DUMMYFUNCTION("""COMPUTED_VALUE"""),44916.499596967595)</f>
        <v>44916.4996</v>
      </c>
      <c r="C203" s="2" t="str">
        <f>IFERROR(__xludf.DUMMYFUNCTION("""COMPUTED_VALUE"""),"India")</f>
        <v>India</v>
      </c>
      <c r="D203" s="2">
        <f>IFERROR(__xludf.DUMMYFUNCTION("""COMPUTED_VALUE"""),691505.0)</f>
        <v>691505</v>
      </c>
      <c r="E203" s="2" t="str">
        <f>IFERROR(__xludf.DUMMYFUNCTION("""COMPUTED_VALUE"""),"Male")</f>
        <v>Male</v>
      </c>
    </row>
    <row r="204">
      <c r="A204" s="2">
        <v>203.0</v>
      </c>
      <c r="B204" s="4">
        <f>IFERROR(__xludf.DUMMYFUNCTION("""COMPUTED_VALUE"""),44916.50144876157)</f>
        <v>44916.50145</v>
      </c>
      <c r="C204" s="2" t="str">
        <f>IFERROR(__xludf.DUMMYFUNCTION("""COMPUTED_VALUE"""),"India")</f>
        <v>India</v>
      </c>
      <c r="D204" s="2">
        <f>IFERROR(__xludf.DUMMYFUNCTION("""COMPUTED_VALUE"""),605110.0)</f>
        <v>605110</v>
      </c>
      <c r="E204" s="2" t="str">
        <f>IFERROR(__xludf.DUMMYFUNCTION("""COMPUTED_VALUE"""),"Male")</f>
        <v>Male</v>
      </c>
    </row>
    <row r="205">
      <c r="A205" s="2">
        <v>204.0</v>
      </c>
      <c r="B205" s="4">
        <f>IFERROR(__xludf.DUMMYFUNCTION("""COMPUTED_VALUE"""),44916.53825171297)</f>
        <v>44916.53825</v>
      </c>
      <c r="C205" s="2" t="str">
        <f>IFERROR(__xludf.DUMMYFUNCTION("""COMPUTED_VALUE"""),"India")</f>
        <v>India</v>
      </c>
      <c r="D205" s="2">
        <f>IFERROR(__xludf.DUMMYFUNCTION("""COMPUTED_VALUE"""),673507.0)</f>
        <v>673507</v>
      </c>
      <c r="E205" s="2" t="str">
        <f>IFERROR(__xludf.DUMMYFUNCTION("""COMPUTED_VALUE"""),"Female")</f>
        <v>Female</v>
      </c>
    </row>
    <row r="206">
      <c r="A206" s="2">
        <v>205.0</v>
      </c>
      <c r="B206" s="4">
        <f>IFERROR(__xludf.DUMMYFUNCTION("""COMPUTED_VALUE"""),44916.57084423611)</f>
        <v>44916.57084</v>
      </c>
      <c r="C206" s="2" t="str">
        <f>IFERROR(__xludf.DUMMYFUNCTION("""COMPUTED_VALUE"""),"India")</f>
        <v>India</v>
      </c>
      <c r="D206" s="2">
        <f>IFERROR(__xludf.DUMMYFUNCTION("""COMPUTED_VALUE"""),796701.0)</f>
        <v>796701</v>
      </c>
      <c r="E206" s="2" t="str">
        <f>IFERROR(__xludf.DUMMYFUNCTION("""COMPUTED_VALUE"""),"Female")</f>
        <v>Female</v>
      </c>
    </row>
    <row r="207">
      <c r="A207" s="2">
        <v>206.0</v>
      </c>
      <c r="B207" s="4">
        <f>IFERROR(__xludf.DUMMYFUNCTION("""COMPUTED_VALUE"""),44916.601864641205)</f>
        <v>44916.60186</v>
      </c>
      <c r="C207" s="2" t="str">
        <f>IFERROR(__xludf.DUMMYFUNCTION("""COMPUTED_VALUE"""),"India")</f>
        <v>India</v>
      </c>
      <c r="D207" s="2">
        <f>IFERROR(__xludf.DUMMYFUNCTION("""COMPUTED_VALUE"""),1234.0)</f>
        <v>1234</v>
      </c>
      <c r="E207" s="2" t="str">
        <f>IFERROR(__xludf.DUMMYFUNCTION("""COMPUTED_VALUE"""),"Male")</f>
        <v>Male</v>
      </c>
    </row>
    <row r="208">
      <c r="A208" s="2">
        <v>207.0</v>
      </c>
      <c r="B208" s="4">
        <f>IFERROR(__xludf.DUMMYFUNCTION("""COMPUTED_VALUE"""),44916.604244594906)</f>
        <v>44916.60424</v>
      </c>
      <c r="C208" s="2" t="str">
        <f>IFERROR(__xludf.DUMMYFUNCTION("""COMPUTED_VALUE"""),"India")</f>
        <v>India</v>
      </c>
      <c r="D208" s="2">
        <f>IFERROR(__xludf.DUMMYFUNCTION("""COMPUTED_VALUE"""),605110.0)</f>
        <v>605110</v>
      </c>
      <c r="E208" s="2" t="str">
        <f>IFERROR(__xludf.DUMMYFUNCTION("""COMPUTED_VALUE"""),"Male")</f>
        <v>Male</v>
      </c>
    </row>
    <row r="209">
      <c r="A209" s="2">
        <v>208.0</v>
      </c>
      <c r="B209" s="4">
        <f>IFERROR(__xludf.DUMMYFUNCTION("""COMPUTED_VALUE"""),44916.60635383102)</f>
        <v>44916.60635</v>
      </c>
      <c r="C209" s="2" t="str">
        <f>IFERROR(__xludf.DUMMYFUNCTION("""COMPUTED_VALUE"""),"India")</f>
        <v>India</v>
      </c>
      <c r="D209" s="2">
        <f>IFERROR(__xludf.DUMMYFUNCTION("""COMPUTED_VALUE"""),605501.0)</f>
        <v>605501</v>
      </c>
      <c r="E209" s="2" t="str">
        <f>IFERROR(__xludf.DUMMYFUNCTION("""COMPUTED_VALUE"""),"Male")</f>
        <v>Male</v>
      </c>
    </row>
    <row r="210">
      <c r="A210" s="2">
        <v>209.0</v>
      </c>
      <c r="B210" s="4">
        <f>IFERROR(__xludf.DUMMYFUNCTION("""COMPUTED_VALUE"""),44916.60649259259)</f>
        <v>44916.60649</v>
      </c>
      <c r="C210" s="2" t="str">
        <f>IFERROR(__xludf.DUMMYFUNCTION("""COMPUTED_VALUE"""),"India")</f>
        <v>India</v>
      </c>
      <c r="D210" s="2">
        <f>IFERROR(__xludf.DUMMYFUNCTION("""COMPUTED_VALUE"""),604102.0)</f>
        <v>604102</v>
      </c>
      <c r="E210" s="2" t="str">
        <f>IFERROR(__xludf.DUMMYFUNCTION("""COMPUTED_VALUE"""),"Female")</f>
        <v>Female</v>
      </c>
    </row>
    <row r="211">
      <c r="A211" s="2">
        <v>210.0</v>
      </c>
      <c r="B211" s="4">
        <f>IFERROR(__xludf.DUMMYFUNCTION("""COMPUTED_VALUE"""),44916.60697711806)</f>
        <v>44916.60698</v>
      </c>
      <c r="C211" s="2" t="str">
        <f>IFERROR(__xludf.DUMMYFUNCTION("""COMPUTED_VALUE"""),"India")</f>
        <v>India</v>
      </c>
      <c r="D211" s="2">
        <f>IFERROR(__xludf.DUMMYFUNCTION("""COMPUTED_VALUE"""),605102.0)</f>
        <v>605102</v>
      </c>
      <c r="E211" s="2" t="str">
        <f>IFERROR(__xludf.DUMMYFUNCTION("""COMPUTED_VALUE"""),"Male")</f>
        <v>Male</v>
      </c>
    </row>
    <row r="212">
      <c r="A212" s="2">
        <v>211.0</v>
      </c>
      <c r="B212" s="4">
        <f>IFERROR(__xludf.DUMMYFUNCTION("""COMPUTED_VALUE"""),44916.60704292824)</f>
        <v>44916.60704</v>
      </c>
      <c r="C212" s="2" t="str">
        <f>IFERROR(__xludf.DUMMYFUNCTION("""COMPUTED_VALUE"""),"India")</f>
        <v>India</v>
      </c>
      <c r="D212" s="2">
        <f>IFERROR(__xludf.DUMMYFUNCTION("""COMPUTED_VALUE"""),607402.0)</f>
        <v>607402</v>
      </c>
      <c r="E212" s="2" t="str">
        <f>IFERROR(__xludf.DUMMYFUNCTION("""COMPUTED_VALUE"""),"Male")</f>
        <v>Male</v>
      </c>
    </row>
    <row r="213">
      <c r="A213" s="2">
        <v>212.0</v>
      </c>
      <c r="B213" s="4">
        <f>IFERROR(__xludf.DUMMYFUNCTION("""COMPUTED_VALUE"""),44916.607932673614)</f>
        <v>44916.60793</v>
      </c>
      <c r="C213" s="2" t="str">
        <f>IFERROR(__xludf.DUMMYFUNCTION("""COMPUTED_VALUE"""),"India")</f>
        <v>India</v>
      </c>
      <c r="D213" s="2">
        <f>IFERROR(__xludf.DUMMYFUNCTION("""COMPUTED_VALUE"""),605003.0)</f>
        <v>605003</v>
      </c>
      <c r="E213" s="2" t="str">
        <f>IFERROR(__xludf.DUMMYFUNCTION("""COMPUTED_VALUE"""),"Male")</f>
        <v>Male</v>
      </c>
    </row>
    <row r="214">
      <c r="A214" s="2">
        <v>213.0</v>
      </c>
      <c r="B214" s="4">
        <f>IFERROR(__xludf.DUMMYFUNCTION("""COMPUTED_VALUE"""),44916.60813622685)</f>
        <v>44916.60814</v>
      </c>
      <c r="C214" s="2" t="str">
        <f>IFERROR(__xludf.DUMMYFUNCTION("""COMPUTED_VALUE"""),"India")</f>
        <v>India</v>
      </c>
      <c r="D214" s="2">
        <f>IFERROR(__xludf.DUMMYFUNCTION("""COMPUTED_VALUE"""),607003.0)</f>
        <v>607003</v>
      </c>
      <c r="E214" s="2" t="str">
        <f>IFERROR(__xludf.DUMMYFUNCTION("""COMPUTED_VALUE"""),"Male")</f>
        <v>Male</v>
      </c>
    </row>
    <row r="215">
      <c r="A215" s="2">
        <v>214.0</v>
      </c>
      <c r="B215" s="4">
        <f>IFERROR(__xludf.DUMMYFUNCTION("""COMPUTED_VALUE"""),44916.6095500463)</f>
        <v>44916.60955</v>
      </c>
      <c r="C215" s="2" t="str">
        <f>IFERROR(__xludf.DUMMYFUNCTION("""COMPUTED_VALUE"""),"India")</f>
        <v>India</v>
      </c>
      <c r="D215" s="2">
        <f>IFERROR(__xludf.DUMMYFUNCTION("""COMPUTED_VALUE"""),605110.0)</f>
        <v>605110</v>
      </c>
      <c r="E215" s="2" t="str">
        <f>IFERROR(__xludf.DUMMYFUNCTION("""COMPUTED_VALUE"""),"Female")</f>
        <v>Female</v>
      </c>
    </row>
    <row r="216">
      <c r="A216" s="2">
        <v>215.0</v>
      </c>
      <c r="B216" s="4">
        <f>IFERROR(__xludf.DUMMYFUNCTION("""COMPUTED_VALUE"""),44916.610999756944)</f>
        <v>44916.611</v>
      </c>
      <c r="C216" s="2" t="str">
        <f>IFERROR(__xludf.DUMMYFUNCTION("""COMPUTED_VALUE"""),"India")</f>
        <v>India</v>
      </c>
      <c r="D216" s="2">
        <f>IFERROR(__xludf.DUMMYFUNCTION("""COMPUTED_VALUE"""),605008.0)</f>
        <v>605008</v>
      </c>
      <c r="E216" s="2" t="str">
        <f>IFERROR(__xludf.DUMMYFUNCTION("""COMPUTED_VALUE"""),"Male")</f>
        <v>Male</v>
      </c>
    </row>
    <row r="217">
      <c r="A217" s="2">
        <v>216.0</v>
      </c>
      <c r="B217" s="4">
        <f>IFERROR(__xludf.DUMMYFUNCTION("""COMPUTED_VALUE"""),44916.611797407415)</f>
        <v>44916.6118</v>
      </c>
      <c r="C217" s="2" t="str">
        <f>IFERROR(__xludf.DUMMYFUNCTION("""COMPUTED_VALUE"""),"India")</f>
        <v>India</v>
      </c>
      <c r="D217" s="2">
        <f>IFERROR(__xludf.DUMMYFUNCTION("""COMPUTED_VALUE"""),605110.0)</f>
        <v>605110</v>
      </c>
      <c r="E217" s="2" t="str">
        <f>IFERROR(__xludf.DUMMYFUNCTION("""COMPUTED_VALUE"""),"Female")</f>
        <v>Female</v>
      </c>
    </row>
    <row r="218">
      <c r="A218" s="2">
        <v>217.0</v>
      </c>
      <c r="B218" s="4">
        <f>IFERROR(__xludf.DUMMYFUNCTION("""COMPUTED_VALUE"""),44916.615214942125)</f>
        <v>44916.61521</v>
      </c>
      <c r="C218" s="2" t="str">
        <f>IFERROR(__xludf.DUMMYFUNCTION("""COMPUTED_VALUE"""),"India")</f>
        <v>India</v>
      </c>
      <c r="D218" s="2">
        <f>IFERROR(__xludf.DUMMYFUNCTION("""COMPUTED_VALUE"""),605110.0)</f>
        <v>605110</v>
      </c>
      <c r="E218" s="2" t="str">
        <f>IFERROR(__xludf.DUMMYFUNCTION("""COMPUTED_VALUE"""),"Male")</f>
        <v>Male</v>
      </c>
    </row>
    <row r="219">
      <c r="A219" s="2">
        <v>218.0</v>
      </c>
      <c r="B219" s="4">
        <f>IFERROR(__xludf.DUMMYFUNCTION("""COMPUTED_VALUE"""),44916.61560520833)</f>
        <v>44916.61561</v>
      </c>
      <c r="C219" s="2" t="str">
        <f>IFERROR(__xludf.DUMMYFUNCTION("""COMPUTED_VALUE"""),"India")</f>
        <v>India</v>
      </c>
      <c r="D219" s="2">
        <f>IFERROR(__xludf.DUMMYFUNCTION("""COMPUTED_VALUE"""),605102.0)</f>
        <v>605102</v>
      </c>
      <c r="E219" s="2" t="str">
        <f>IFERROR(__xludf.DUMMYFUNCTION("""COMPUTED_VALUE"""),"Male")</f>
        <v>Male</v>
      </c>
    </row>
    <row r="220">
      <c r="A220" s="2">
        <v>219.0</v>
      </c>
      <c r="B220" s="4">
        <f>IFERROR(__xludf.DUMMYFUNCTION("""COMPUTED_VALUE"""),44916.61605105324)</f>
        <v>44916.61605</v>
      </c>
      <c r="C220" s="2" t="str">
        <f>IFERROR(__xludf.DUMMYFUNCTION("""COMPUTED_VALUE"""),"India")</f>
        <v>India</v>
      </c>
      <c r="D220" s="2">
        <f>IFERROR(__xludf.DUMMYFUNCTION("""COMPUTED_VALUE"""),2004.0)</f>
        <v>2004</v>
      </c>
      <c r="E220" s="2" t="str">
        <f>IFERROR(__xludf.DUMMYFUNCTION("""COMPUTED_VALUE"""),"Male")</f>
        <v>Male</v>
      </c>
    </row>
    <row r="221">
      <c r="A221" s="2">
        <v>220.0</v>
      </c>
      <c r="B221" s="4">
        <f>IFERROR(__xludf.DUMMYFUNCTION("""COMPUTED_VALUE"""),44916.62054064815)</f>
        <v>44916.62054</v>
      </c>
      <c r="C221" s="2" t="str">
        <f>IFERROR(__xludf.DUMMYFUNCTION("""COMPUTED_VALUE"""),"India")</f>
        <v>India</v>
      </c>
      <c r="D221" s="2">
        <f>IFERROR(__xludf.DUMMYFUNCTION("""COMPUTED_VALUE"""),605005.0)</f>
        <v>605005</v>
      </c>
      <c r="E221" s="2" t="str">
        <f>IFERROR(__xludf.DUMMYFUNCTION("""COMPUTED_VALUE"""),"Female")</f>
        <v>Female</v>
      </c>
    </row>
    <row r="222">
      <c r="A222" s="2">
        <v>221.0</v>
      </c>
      <c r="B222" s="4">
        <f>IFERROR(__xludf.DUMMYFUNCTION("""COMPUTED_VALUE"""),44916.62140094907)</f>
        <v>44916.6214</v>
      </c>
      <c r="C222" s="2" t="str">
        <f>IFERROR(__xludf.DUMMYFUNCTION("""COMPUTED_VALUE"""),"India")</f>
        <v>India</v>
      </c>
      <c r="D222" s="2">
        <f>IFERROR(__xludf.DUMMYFUNCTION("""COMPUTED_VALUE"""),605007.0)</f>
        <v>605007</v>
      </c>
      <c r="E222" s="2" t="str">
        <f>IFERROR(__xludf.DUMMYFUNCTION("""COMPUTED_VALUE"""),"Male")</f>
        <v>Male</v>
      </c>
    </row>
    <row r="223">
      <c r="A223" s="2">
        <v>222.0</v>
      </c>
      <c r="B223" s="4">
        <f>IFERROR(__xludf.DUMMYFUNCTION("""COMPUTED_VALUE"""),44916.625675682866)</f>
        <v>44916.62568</v>
      </c>
      <c r="C223" s="2" t="str">
        <f>IFERROR(__xludf.DUMMYFUNCTION("""COMPUTED_VALUE"""),"India")</f>
        <v>India</v>
      </c>
      <c r="D223" s="2">
        <f>IFERROR(__xludf.DUMMYFUNCTION("""COMPUTED_VALUE"""),605009.0)</f>
        <v>605009</v>
      </c>
      <c r="E223" s="2" t="str">
        <f>IFERROR(__xludf.DUMMYFUNCTION("""COMPUTED_VALUE"""),"Female")</f>
        <v>Female</v>
      </c>
    </row>
    <row r="224">
      <c r="A224" s="2">
        <v>223.0</v>
      </c>
      <c r="B224" s="4">
        <f>IFERROR(__xludf.DUMMYFUNCTION("""COMPUTED_VALUE"""),44916.62752642361)</f>
        <v>44916.62753</v>
      </c>
      <c r="C224" s="2" t="str">
        <f>IFERROR(__xludf.DUMMYFUNCTION("""COMPUTED_VALUE"""),"India")</f>
        <v>India</v>
      </c>
      <c r="D224" s="2">
        <f>IFERROR(__xludf.DUMMYFUNCTION("""COMPUTED_VALUE"""),605007.0)</f>
        <v>605007</v>
      </c>
      <c r="E224" s="2" t="str">
        <f>IFERROR(__xludf.DUMMYFUNCTION("""COMPUTED_VALUE"""),"Male")</f>
        <v>Male</v>
      </c>
    </row>
    <row r="225">
      <c r="A225" s="2">
        <v>224.0</v>
      </c>
      <c r="B225" s="4">
        <f>IFERROR(__xludf.DUMMYFUNCTION("""COMPUTED_VALUE"""),44916.63134258102)</f>
        <v>44916.63134</v>
      </c>
      <c r="C225" s="2" t="str">
        <f>IFERROR(__xludf.DUMMYFUNCTION("""COMPUTED_VALUE"""),"India")</f>
        <v>India</v>
      </c>
      <c r="D225" s="2">
        <f>IFERROR(__xludf.DUMMYFUNCTION("""COMPUTED_VALUE"""),605014.0)</f>
        <v>605014</v>
      </c>
      <c r="E225" s="2" t="str">
        <f>IFERROR(__xludf.DUMMYFUNCTION("""COMPUTED_VALUE"""),"Male")</f>
        <v>Male</v>
      </c>
    </row>
    <row r="226">
      <c r="A226" s="2">
        <v>225.0</v>
      </c>
      <c r="B226" s="4">
        <f>IFERROR(__xludf.DUMMYFUNCTION("""COMPUTED_VALUE"""),44916.639537233794)</f>
        <v>44916.63954</v>
      </c>
      <c r="C226" s="2" t="str">
        <f>IFERROR(__xludf.DUMMYFUNCTION("""COMPUTED_VALUE"""),"India")</f>
        <v>India</v>
      </c>
      <c r="D226" s="2">
        <f>IFERROR(__xludf.DUMMYFUNCTION("""COMPUTED_VALUE"""),605107.0)</f>
        <v>605107</v>
      </c>
      <c r="E226" s="2" t="str">
        <f>IFERROR(__xludf.DUMMYFUNCTION("""COMPUTED_VALUE"""),"Male")</f>
        <v>Male</v>
      </c>
    </row>
    <row r="227">
      <c r="A227" s="2">
        <v>226.0</v>
      </c>
      <c r="B227" s="4">
        <f>IFERROR(__xludf.DUMMYFUNCTION("""COMPUTED_VALUE"""),44916.64843135417)</f>
        <v>44916.64843</v>
      </c>
      <c r="C227" s="2" t="str">
        <f>IFERROR(__xludf.DUMMYFUNCTION("""COMPUTED_VALUE"""),"India")</f>
        <v>India</v>
      </c>
      <c r="D227" s="2">
        <f>IFERROR(__xludf.DUMMYFUNCTION("""COMPUTED_VALUE"""),605009.0)</f>
        <v>605009</v>
      </c>
      <c r="E227" s="2" t="str">
        <f>IFERROR(__xludf.DUMMYFUNCTION("""COMPUTED_VALUE"""),"Female")</f>
        <v>Female</v>
      </c>
    </row>
    <row r="228">
      <c r="A228" s="2">
        <v>227.0</v>
      </c>
      <c r="B228" s="4">
        <f>IFERROR(__xludf.DUMMYFUNCTION("""COMPUTED_VALUE"""),44916.6488255787)</f>
        <v>44916.64883</v>
      </c>
      <c r="C228" s="2" t="str">
        <f>IFERROR(__xludf.DUMMYFUNCTION("""COMPUTED_VALUE"""),"India")</f>
        <v>India</v>
      </c>
      <c r="D228" s="2">
        <f>IFERROR(__xludf.DUMMYFUNCTION("""COMPUTED_VALUE"""),605001.0)</f>
        <v>605001</v>
      </c>
      <c r="E228" s="2" t="str">
        <f>IFERROR(__xludf.DUMMYFUNCTION("""COMPUTED_VALUE"""),"Female")</f>
        <v>Female</v>
      </c>
    </row>
    <row r="229">
      <c r="A229" s="2">
        <v>228.0</v>
      </c>
      <c r="B229" s="4">
        <f>IFERROR(__xludf.DUMMYFUNCTION("""COMPUTED_VALUE"""),44916.65613891204)</f>
        <v>44916.65614</v>
      </c>
      <c r="C229" s="2" t="str">
        <f>IFERROR(__xludf.DUMMYFUNCTION("""COMPUTED_VALUE"""),"India")</f>
        <v>India</v>
      </c>
      <c r="D229" s="2">
        <f>IFERROR(__xludf.DUMMYFUNCTION("""COMPUTED_VALUE"""),605110.0)</f>
        <v>605110</v>
      </c>
      <c r="E229" s="2" t="str">
        <f>IFERROR(__xludf.DUMMYFUNCTION("""COMPUTED_VALUE"""),"Female")</f>
        <v>Female</v>
      </c>
    </row>
    <row r="230">
      <c r="A230" s="2">
        <v>229.0</v>
      </c>
      <c r="B230" s="4">
        <f>IFERROR(__xludf.DUMMYFUNCTION("""COMPUTED_VALUE"""),44916.67540266204)</f>
        <v>44916.6754</v>
      </c>
      <c r="C230" s="2" t="str">
        <f>IFERROR(__xludf.DUMMYFUNCTION("""COMPUTED_VALUE"""),"India")</f>
        <v>India</v>
      </c>
      <c r="D230" s="2">
        <f>IFERROR(__xludf.DUMMYFUNCTION("""COMPUTED_VALUE"""),442406.0)</f>
        <v>442406</v>
      </c>
      <c r="E230" s="2" t="str">
        <f>IFERROR(__xludf.DUMMYFUNCTION("""COMPUTED_VALUE"""),"Male")</f>
        <v>Male</v>
      </c>
    </row>
    <row r="231">
      <c r="A231" s="2">
        <v>230.0</v>
      </c>
      <c r="B231" s="4">
        <f>IFERROR(__xludf.DUMMYFUNCTION("""COMPUTED_VALUE"""),44916.702498460654)</f>
        <v>44916.7025</v>
      </c>
      <c r="C231" s="2" t="str">
        <f>IFERROR(__xludf.DUMMYFUNCTION("""COMPUTED_VALUE"""),"India")</f>
        <v>India</v>
      </c>
      <c r="D231" s="2">
        <f>IFERROR(__xludf.DUMMYFUNCTION("""COMPUTED_VALUE"""),605101.0)</f>
        <v>605101</v>
      </c>
      <c r="E231" s="2" t="str">
        <f>IFERROR(__xludf.DUMMYFUNCTION("""COMPUTED_VALUE"""),"Male")</f>
        <v>Male</v>
      </c>
    </row>
    <row r="232">
      <c r="A232" s="2">
        <v>231.0</v>
      </c>
      <c r="B232" s="4">
        <f>IFERROR(__xludf.DUMMYFUNCTION("""COMPUTED_VALUE"""),44916.715488483795)</f>
        <v>44916.71549</v>
      </c>
      <c r="C232" s="2" t="str">
        <f>IFERROR(__xludf.DUMMYFUNCTION("""COMPUTED_VALUE"""),"India")</f>
        <v>India</v>
      </c>
      <c r="D232" s="2">
        <f>IFERROR(__xludf.DUMMYFUNCTION("""COMPUTED_VALUE"""),605008.0)</f>
        <v>605008</v>
      </c>
      <c r="E232" s="2" t="str">
        <f>IFERROR(__xludf.DUMMYFUNCTION("""COMPUTED_VALUE"""),"Male")</f>
        <v>Male</v>
      </c>
    </row>
    <row r="233">
      <c r="A233" s="2">
        <v>232.0</v>
      </c>
      <c r="B233" s="4">
        <f>IFERROR(__xludf.DUMMYFUNCTION("""COMPUTED_VALUE"""),44916.72644576389)</f>
        <v>44916.72645</v>
      </c>
      <c r="C233" s="2" t="str">
        <f>IFERROR(__xludf.DUMMYFUNCTION("""COMPUTED_VALUE"""),"India")</f>
        <v>India</v>
      </c>
      <c r="D233" s="2">
        <f>IFERROR(__xludf.DUMMYFUNCTION("""COMPUTED_VALUE"""),722207.0)</f>
        <v>722207</v>
      </c>
      <c r="E233" s="2" t="str">
        <f>IFERROR(__xludf.DUMMYFUNCTION("""COMPUTED_VALUE"""),"Male")</f>
        <v>Male</v>
      </c>
    </row>
    <row r="234">
      <c r="A234" s="2">
        <v>233.0</v>
      </c>
      <c r="B234" s="4">
        <f>IFERROR(__xludf.DUMMYFUNCTION("""COMPUTED_VALUE"""),44916.73867699074)</f>
        <v>44916.73868</v>
      </c>
      <c r="C234" s="2" t="str">
        <f>IFERROR(__xludf.DUMMYFUNCTION("""COMPUTED_VALUE"""),"India")</f>
        <v>India</v>
      </c>
      <c r="D234" s="2">
        <f>IFERROR(__xludf.DUMMYFUNCTION("""COMPUTED_VALUE"""),604102.0)</f>
        <v>604102</v>
      </c>
      <c r="E234" s="2" t="str">
        <f>IFERROR(__xludf.DUMMYFUNCTION("""COMPUTED_VALUE"""),"Female")</f>
        <v>Female</v>
      </c>
    </row>
    <row r="235">
      <c r="A235" s="2">
        <v>234.0</v>
      </c>
      <c r="B235" s="4">
        <f>IFERROR(__xludf.DUMMYFUNCTION("""COMPUTED_VALUE"""),44916.75540822917)</f>
        <v>44916.75541</v>
      </c>
      <c r="C235" s="2" t="str">
        <f>IFERROR(__xludf.DUMMYFUNCTION("""COMPUTED_VALUE"""),"India")</f>
        <v>India</v>
      </c>
      <c r="D235" s="2">
        <f>IFERROR(__xludf.DUMMYFUNCTION("""COMPUTED_VALUE"""),122002.0)</f>
        <v>122002</v>
      </c>
      <c r="E235" s="2" t="str">
        <f>IFERROR(__xludf.DUMMYFUNCTION("""COMPUTED_VALUE"""),"Male")</f>
        <v>Male</v>
      </c>
    </row>
    <row r="236">
      <c r="A236" s="2">
        <v>235.0</v>
      </c>
      <c r="B236" s="4">
        <f>IFERROR(__xludf.DUMMYFUNCTION("""COMPUTED_VALUE"""),44916.75882391203)</f>
        <v>44916.75882</v>
      </c>
      <c r="C236" s="2" t="str">
        <f>IFERROR(__xludf.DUMMYFUNCTION("""COMPUTED_VALUE"""),"India")</f>
        <v>India</v>
      </c>
      <c r="D236" s="2">
        <f>IFERROR(__xludf.DUMMYFUNCTION("""COMPUTED_VALUE"""),605102.0)</f>
        <v>605102</v>
      </c>
      <c r="E236" s="2" t="str">
        <f>IFERROR(__xludf.DUMMYFUNCTION("""COMPUTED_VALUE"""),"Female")</f>
        <v>Female</v>
      </c>
    </row>
    <row r="237">
      <c r="A237" s="2">
        <v>236.0</v>
      </c>
      <c r="B237" s="4">
        <f>IFERROR(__xludf.DUMMYFUNCTION("""COMPUTED_VALUE"""),44916.89141259259)</f>
        <v>44916.89141</v>
      </c>
      <c r="C237" s="2" t="str">
        <f>IFERROR(__xludf.DUMMYFUNCTION("""COMPUTED_VALUE"""),"India")</f>
        <v>India</v>
      </c>
      <c r="D237" s="2">
        <f>IFERROR(__xludf.DUMMYFUNCTION("""COMPUTED_VALUE"""),607001.0)</f>
        <v>607001</v>
      </c>
      <c r="E237" s="2" t="str">
        <f>IFERROR(__xludf.DUMMYFUNCTION("""COMPUTED_VALUE"""),"Male")</f>
        <v>Male</v>
      </c>
    </row>
    <row r="238">
      <c r="A238" s="2">
        <v>237.0</v>
      </c>
      <c r="B238" s="4">
        <f>IFERROR(__xludf.DUMMYFUNCTION("""COMPUTED_VALUE"""),44916.90283112269)</f>
        <v>44916.90283</v>
      </c>
      <c r="C238" s="2" t="str">
        <f>IFERROR(__xludf.DUMMYFUNCTION("""COMPUTED_VALUE"""),"India")</f>
        <v>India</v>
      </c>
      <c r="D238" s="2">
        <f>IFERROR(__xludf.DUMMYFUNCTION("""COMPUTED_VALUE"""),605102.0)</f>
        <v>605102</v>
      </c>
      <c r="E238" s="2" t="str">
        <f>IFERROR(__xludf.DUMMYFUNCTION("""COMPUTED_VALUE"""),"Female")</f>
        <v>Female</v>
      </c>
    </row>
    <row r="239">
      <c r="A239" s="2">
        <v>238.0</v>
      </c>
      <c r="B239" s="4">
        <f>IFERROR(__xludf.DUMMYFUNCTION("""COMPUTED_VALUE"""),44917.31385589121)</f>
        <v>44917.31386</v>
      </c>
      <c r="C239" s="2" t="str">
        <f>IFERROR(__xludf.DUMMYFUNCTION("""COMPUTED_VALUE"""),"India")</f>
        <v>India</v>
      </c>
      <c r="D239" s="2">
        <f>IFERROR(__xludf.DUMMYFUNCTION("""COMPUTED_VALUE"""),500026.0)</f>
        <v>500026</v>
      </c>
      <c r="E239" s="2" t="str">
        <f>IFERROR(__xludf.DUMMYFUNCTION("""COMPUTED_VALUE"""),"Female")</f>
        <v>Female</v>
      </c>
    </row>
    <row r="240">
      <c r="A240" s="2">
        <v>239.0</v>
      </c>
      <c r="B240" s="4">
        <f>IFERROR(__xludf.DUMMYFUNCTION("""COMPUTED_VALUE"""),44917.367238796294)</f>
        <v>44917.36724</v>
      </c>
      <c r="C240" s="2" t="str">
        <f>IFERROR(__xludf.DUMMYFUNCTION("""COMPUTED_VALUE"""),"India")</f>
        <v>India</v>
      </c>
      <c r="D240" s="2">
        <f>IFERROR(__xludf.DUMMYFUNCTION("""COMPUTED_VALUE"""),500030.0)</f>
        <v>500030</v>
      </c>
      <c r="E240" s="2" t="str">
        <f>IFERROR(__xludf.DUMMYFUNCTION("""COMPUTED_VALUE"""),"Female")</f>
        <v>Female</v>
      </c>
    </row>
    <row r="241">
      <c r="A241" s="2">
        <v>240.0</v>
      </c>
      <c r="B241" s="4">
        <f>IFERROR(__xludf.DUMMYFUNCTION("""COMPUTED_VALUE"""),44917.44991902778)</f>
        <v>44917.44992</v>
      </c>
      <c r="C241" s="2" t="str">
        <f>IFERROR(__xludf.DUMMYFUNCTION("""COMPUTED_VALUE"""),"India")</f>
        <v>India</v>
      </c>
      <c r="D241" s="2">
        <f>IFERROR(__xludf.DUMMYFUNCTION("""COMPUTED_VALUE"""),462043.0)</f>
        <v>462043</v>
      </c>
      <c r="E241" s="2" t="str">
        <f>IFERROR(__xludf.DUMMYFUNCTION("""COMPUTED_VALUE"""),"Female")</f>
        <v>Female</v>
      </c>
    </row>
    <row r="242">
      <c r="A242" s="2">
        <v>241.0</v>
      </c>
      <c r="B242" s="4">
        <f>IFERROR(__xludf.DUMMYFUNCTION("""COMPUTED_VALUE"""),44917.4868687037)</f>
        <v>44917.48687</v>
      </c>
      <c r="C242" s="2" t="str">
        <f>IFERROR(__xludf.DUMMYFUNCTION("""COMPUTED_VALUE"""),"India")</f>
        <v>India</v>
      </c>
      <c r="D242" s="2">
        <f>IFERROR(__xludf.DUMMYFUNCTION("""COMPUTED_VALUE"""),786001.0)</f>
        <v>786001</v>
      </c>
      <c r="E242" s="2" t="str">
        <f>IFERROR(__xludf.DUMMYFUNCTION("""COMPUTED_VALUE"""),"Male")</f>
        <v>Male</v>
      </c>
    </row>
    <row r="243">
      <c r="A243" s="2">
        <v>242.0</v>
      </c>
      <c r="B243" s="4">
        <f>IFERROR(__xludf.DUMMYFUNCTION("""COMPUTED_VALUE"""),44917.518960416666)</f>
        <v>44917.51896</v>
      </c>
      <c r="C243" s="2" t="str">
        <f>IFERROR(__xludf.DUMMYFUNCTION("""COMPUTED_VALUE"""),"India")</f>
        <v>India</v>
      </c>
      <c r="D243" s="2">
        <f>IFERROR(__xludf.DUMMYFUNCTION("""COMPUTED_VALUE"""),605004.0)</f>
        <v>605004</v>
      </c>
      <c r="E243" s="2" t="str">
        <f>IFERROR(__xludf.DUMMYFUNCTION("""COMPUTED_VALUE"""),"Male")</f>
        <v>Male</v>
      </c>
    </row>
    <row r="244">
      <c r="A244" s="2">
        <v>243.0</v>
      </c>
      <c r="B244" s="4">
        <f>IFERROR(__xludf.DUMMYFUNCTION("""COMPUTED_VALUE"""),44917.52814055556)</f>
        <v>44917.52814</v>
      </c>
      <c r="C244" s="2" t="str">
        <f>IFERROR(__xludf.DUMMYFUNCTION("""COMPUTED_VALUE"""),"India")</f>
        <v>India</v>
      </c>
      <c r="D244" s="2">
        <f>IFERROR(__xludf.DUMMYFUNCTION("""COMPUTED_VALUE"""),700041.0)</f>
        <v>700041</v>
      </c>
      <c r="E244" s="2" t="str">
        <f>IFERROR(__xludf.DUMMYFUNCTION("""COMPUTED_VALUE"""),"Male")</f>
        <v>Male</v>
      </c>
    </row>
    <row r="245">
      <c r="A245" s="2">
        <v>244.0</v>
      </c>
      <c r="B245" s="4">
        <f>IFERROR(__xludf.DUMMYFUNCTION("""COMPUTED_VALUE"""),44917.53263629629)</f>
        <v>44917.53264</v>
      </c>
      <c r="C245" s="2" t="str">
        <f>IFERROR(__xludf.DUMMYFUNCTION("""COMPUTED_VALUE"""),"India")</f>
        <v>India</v>
      </c>
      <c r="D245" s="2">
        <f>IFERROR(__xludf.DUMMYFUNCTION("""COMPUTED_VALUE"""),700041.0)</f>
        <v>700041</v>
      </c>
      <c r="E245" s="2" t="str">
        <f>IFERROR(__xludf.DUMMYFUNCTION("""COMPUTED_VALUE"""),"Female")</f>
        <v>Female</v>
      </c>
    </row>
    <row r="246">
      <c r="A246" s="2">
        <v>245.0</v>
      </c>
      <c r="B246" s="4">
        <f>IFERROR(__xludf.DUMMYFUNCTION("""COMPUTED_VALUE"""),44917.624001875)</f>
        <v>44917.624</v>
      </c>
      <c r="C246" s="2" t="str">
        <f>IFERROR(__xludf.DUMMYFUNCTION("""COMPUTED_VALUE"""),"India")</f>
        <v>India</v>
      </c>
      <c r="D246" s="2">
        <f>IFERROR(__xludf.DUMMYFUNCTION("""COMPUTED_VALUE"""),828114.0)</f>
        <v>828114</v>
      </c>
      <c r="E246" s="2" t="str">
        <f>IFERROR(__xludf.DUMMYFUNCTION("""COMPUTED_VALUE"""),"Male")</f>
        <v>Male</v>
      </c>
    </row>
    <row r="247">
      <c r="A247" s="2">
        <v>246.0</v>
      </c>
      <c r="B247" s="4">
        <f>IFERROR(__xludf.DUMMYFUNCTION("""COMPUTED_VALUE"""),44917.6491581713)</f>
        <v>44917.64916</v>
      </c>
      <c r="C247" s="2" t="str">
        <f>IFERROR(__xludf.DUMMYFUNCTION("""COMPUTED_VALUE"""),"Germany")</f>
        <v>Germany</v>
      </c>
      <c r="D247" s="2">
        <f>IFERROR(__xludf.DUMMYFUNCTION("""COMPUTED_VALUE"""),85368.0)</f>
        <v>85368</v>
      </c>
      <c r="E247" s="2" t="str">
        <f>IFERROR(__xludf.DUMMYFUNCTION("""COMPUTED_VALUE"""),"Female")</f>
        <v>Female</v>
      </c>
    </row>
    <row r="248">
      <c r="A248" s="2">
        <v>247.0</v>
      </c>
      <c r="B248" s="4">
        <f>IFERROR(__xludf.DUMMYFUNCTION("""COMPUTED_VALUE"""),44917.65105861111)</f>
        <v>44917.65106</v>
      </c>
      <c r="C248" s="2" t="str">
        <f>IFERROR(__xludf.DUMMYFUNCTION("""COMPUTED_VALUE"""),"Germany")</f>
        <v>Germany</v>
      </c>
      <c r="D248" s="2">
        <f>IFERROR(__xludf.DUMMYFUNCTION("""COMPUTED_VALUE"""),81369.0)</f>
        <v>81369</v>
      </c>
      <c r="E248" s="2" t="str">
        <f>IFERROR(__xludf.DUMMYFUNCTION("""COMPUTED_VALUE"""),"Female")</f>
        <v>Female</v>
      </c>
    </row>
    <row r="249">
      <c r="A249" s="2">
        <v>248.0</v>
      </c>
      <c r="B249" s="4">
        <f>IFERROR(__xludf.DUMMYFUNCTION("""COMPUTED_VALUE"""),44917.71310090278)</f>
        <v>44917.7131</v>
      </c>
      <c r="C249" s="2" t="str">
        <f>IFERROR(__xludf.DUMMYFUNCTION("""COMPUTED_VALUE"""),"India")</f>
        <v>India</v>
      </c>
      <c r="D249" s="2">
        <f>IFERROR(__xludf.DUMMYFUNCTION("""COMPUTED_VALUE"""),81241.0)</f>
        <v>81241</v>
      </c>
      <c r="E249" s="2" t="str">
        <f>IFERROR(__xludf.DUMMYFUNCTION("""COMPUTED_VALUE"""),"Male")</f>
        <v>Male</v>
      </c>
    </row>
    <row r="250">
      <c r="A250" s="2">
        <v>249.0</v>
      </c>
      <c r="B250" s="4">
        <f>IFERROR(__xludf.DUMMYFUNCTION("""COMPUTED_VALUE"""),44917.72210825231)</f>
        <v>44917.72211</v>
      </c>
      <c r="C250" s="2" t="str">
        <f>IFERROR(__xludf.DUMMYFUNCTION("""COMPUTED_VALUE"""),"India")</f>
        <v>India</v>
      </c>
      <c r="D250" s="2">
        <f>IFERROR(__xludf.DUMMYFUNCTION("""COMPUTED_VALUE"""),176022.0)</f>
        <v>176022</v>
      </c>
      <c r="E250" s="2" t="str">
        <f>IFERROR(__xludf.DUMMYFUNCTION("""COMPUTED_VALUE"""),"Male")</f>
        <v>Male</v>
      </c>
    </row>
    <row r="251">
      <c r="A251" s="2">
        <v>250.0</v>
      </c>
      <c r="B251" s="4">
        <f>IFERROR(__xludf.DUMMYFUNCTION("""COMPUTED_VALUE"""),44917.896030173615)</f>
        <v>44917.89603</v>
      </c>
      <c r="C251" s="2" t="str">
        <f>IFERROR(__xludf.DUMMYFUNCTION("""COMPUTED_VALUE"""),"Canada")</f>
        <v>Canada</v>
      </c>
      <c r="D251" s="2"/>
      <c r="E251" s="2" t="str">
        <f>IFERROR(__xludf.DUMMYFUNCTION("""COMPUTED_VALUE"""),"Male")</f>
        <v>Male</v>
      </c>
    </row>
    <row r="252">
      <c r="A252" s="2">
        <v>251.0</v>
      </c>
      <c r="B252" s="4">
        <f>IFERROR(__xludf.DUMMYFUNCTION("""COMPUTED_VALUE"""),44917.9577746875)</f>
        <v>44917.95777</v>
      </c>
      <c r="C252" s="2" t="str">
        <f>IFERROR(__xludf.DUMMYFUNCTION("""COMPUTED_VALUE"""),"India")</f>
        <v>India</v>
      </c>
      <c r="D252" s="2">
        <f>IFERROR(__xludf.DUMMYFUNCTION("""COMPUTED_VALUE"""),500078.0)</f>
        <v>500078</v>
      </c>
      <c r="E252" s="2" t="str">
        <f>IFERROR(__xludf.DUMMYFUNCTION("""COMPUTED_VALUE"""),"Male")</f>
        <v>Male</v>
      </c>
    </row>
    <row r="253">
      <c r="A253" s="2">
        <v>252.0</v>
      </c>
      <c r="B253" s="4">
        <f>IFERROR(__xludf.DUMMYFUNCTION("""COMPUTED_VALUE"""),44918.064453645835)</f>
        <v>44918.06445</v>
      </c>
      <c r="C253" s="2" t="str">
        <f>IFERROR(__xludf.DUMMYFUNCTION("""COMPUTED_VALUE"""),"Germany")</f>
        <v>Germany</v>
      </c>
      <c r="D253" s="2">
        <f>IFERROR(__xludf.DUMMYFUNCTION("""COMPUTED_VALUE"""),81241.0)</f>
        <v>81241</v>
      </c>
      <c r="E253" s="2" t="str">
        <f>IFERROR(__xludf.DUMMYFUNCTION("""COMPUTED_VALUE"""),"Male")</f>
        <v>Male</v>
      </c>
    </row>
    <row r="254">
      <c r="A254" s="2">
        <v>253.0</v>
      </c>
      <c r="B254" s="4">
        <f>IFERROR(__xludf.DUMMYFUNCTION("""COMPUTED_VALUE"""),44918.7190850926)</f>
        <v>44918.71909</v>
      </c>
      <c r="C254" s="2" t="str">
        <f>IFERROR(__xludf.DUMMYFUNCTION("""COMPUTED_VALUE"""),"India")</f>
        <v>India</v>
      </c>
      <c r="D254" s="2">
        <f>IFERROR(__xludf.DUMMYFUNCTION("""COMPUTED_VALUE"""),305901.0)</f>
        <v>305901</v>
      </c>
      <c r="E254" s="2" t="str">
        <f>IFERROR(__xludf.DUMMYFUNCTION("""COMPUTED_VALUE"""),"Male")</f>
        <v>Male</v>
      </c>
    </row>
    <row r="255">
      <c r="A255" s="2">
        <v>254.0</v>
      </c>
      <c r="B255" s="4">
        <f>IFERROR(__xludf.DUMMYFUNCTION("""COMPUTED_VALUE"""),44918.76068024305)</f>
        <v>44918.76068</v>
      </c>
      <c r="C255" s="2" t="str">
        <f>IFERROR(__xludf.DUMMYFUNCTION("""COMPUTED_VALUE"""),"India")</f>
        <v>India</v>
      </c>
      <c r="D255" s="2">
        <f>IFERROR(__xludf.DUMMYFUNCTION("""COMPUTED_VALUE"""),385001.0)</f>
        <v>385001</v>
      </c>
      <c r="E255" s="2" t="str">
        <f>IFERROR(__xludf.DUMMYFUNCTION("""COMPUTED_VALUE"""),"Female")</f>
        <v>Female</v>
      </c>
    </row>
    <row r="256">
      <c r="A256" s="2">
        <v>255.0</v>
      </c>
      <c r="B256" s="4">
        <f>IFERROR(__xludf.DUMMYFUNCTION("""COMPUTED_VALUE"""),44918.76153456019)</f>
        <v>44918.76153</v>
      </c>
      <c r="C256" s="2" t="str">
        <f>IFERROR(__xludf.DUMMYFUNCTION("""COMPUTED_VALUE"""),"India")</f>
        <v>India</v>
      </c>
      <c r="D256" s="2">
        <f>IFERROR(__xludf.DUMMYFUNCTION("""COMPUTED_VALUE"""),385001.0)</f>
        <v>385001</v>
      </c>
      <c r="E256" s="2" t="str">
        <f>IFERROR(__xludf.DUMMYFUNCTION("""COMPUTED_VALUE"""),"Female")</f>
        <v>Female</v>
      </c>
    </row>
    <row r="257">
      <c r="A257" s="2">
        <v>256.0</v>
      </c>
      <c r="B257" s="4">
        <f>IFERROR(__xludf.DUMMYFUNCTION("""COMPUTED_VALUE"""),44918.761956574075)</f>
        <v>44918.76196</v>
      </c>
      <c r="C257" s="2" t="str">
        <f>IFERROR(__xludf.DUMMYFUNCTION("""COMPUTED_VALUE"""),"India")</f>
        <v>India</v>
      </c>
      <c r="D257" s="2">
        <f>IFERROR(__xludf.DUMMYFUNCTION("""COMPUTED_VALUE"""),380052.0)</f>
        <v>380052</v>
      </c>
      <c r="E257" s="2" t="str">
        <f>IFERROR(__xludf.DUMMYFUNCTION("""COMPUTED_VALUE"""),"Female")</f>
        <v>Female</v>
      </c>
    </row>
    <row r="258">
      <c r="A258" s="2">
        <v>257.0</v>
      </c>
      <c r="B258" s="4">
        <f>IFERROR(__xludf.DUMMYFUNCTION("""COMPUTED_VALUE"""),44918.784192962965)</f>
        <v>44918.78419</v>
      </c>
      <c r="C258" s="2" t="str">
        <f>IFERROR(__xludf.DUMMYFUNCTION("""COMPUTED_VALUE"""),"India")</f>
        <v>India</v>
      </c>
      <c r="D258" s="2">
        <f>IFERROR(__xludf.DUMMYFUNCTION("""COMPUTED_VALUE"""),576213.0)</f>
        <v>576213</v>
      </c>
      <c r="E258" s="2" t="str">
        <f>IFERROR(__xludf.DUMMYFUNCTION("""COMPUTED_VALUE"""),"Male")</f>
        <v>Male</v>
      </c>
    </row>
    <row r="259">
      <c r="A259" s="2">
        <v>258.0</v>
      </c>
      <c r="B259" s="4">
        <f>IFERROR(__xludf.DUMMYFUNCTION("""COMPUTED_VALUE"""),44918.786376539356)</f>
        <v>44918.78638</v>
      </c>
      <c r="C259" s="2" t="str">
        <f>IFERROR(__xludf.DUMMYFUNCTION("""COMPUTED_VALUE"""),"India")</f>
        <v>India</v>
      </c>
      <c r="D259" s="2">
        <f>IFERROR(__xludf.DUMMYFUNCTION("""COMPUTED_VALUE"""),576213.0)</f>
        <v>576213</v>
      </c>
      <c r="E259" s="2" t="str">
        <f>IFERROR(__xludf.DUMMYFUNCTION("""COMPUTED_VALUE"""),"Female")</f>
        <v>Female</v>
      </c>
    </row>
    <row r="260">
      <c r="A260" s="2">
        <v>259.0</v>
      </c>
      <c r="B260" s="4">
        <f>IFERROR(__xludf.DUMMYFUNCTION("""COMPUTED_VALUE"""),44918.79052579861)</f>
        <v>44918.79053</v>
      </c>
      <c r="C260" s="2" t="str">
        <f>IFERROR(__xludf.DUMMYFUNCTION("""COMPUTED_VALUE"""),"India")</f>
        <v>India</v>
      </c>
      <c r="D260" s="2">
        <f>IFERROR(__xludf.DUMMYFUNCTION("""COMPUTED_VALUE"""),385210.0)</f>
        <v>385210</v>
      </c>
      <c r="E260" s="2" t="str">
        <f>IFERROR(__xludf.DUMMYFUNCTION("""COMPUTED_VALUE"""),"Male")</f>
        <v>Male</v>
      </c>
    </row>
    <row r="261">
      <c r="A261" s="2">
        <v>260.0</v>
      </c>
      <c r="B261" s="4">
        <f>IFERROR(__xludf.DUMMYFUNCTION("""COMPUTED_VALUE"""),44918.79202422454)</f>
        <v>44918.79202</v>
      </c>
      <c r="C261" s="2" t="str">
        <f>IFERROR(__xludf.DUMMYFUNCTION("""COMPUTED_VALUE"""),"India")</f>
        <v>India</v>
      </c>
      <c r="D261" s="2">
        <f>IFERROR(__xludf.DUMMYFUNCTION("""COMPUTED_VALUE"""),575007.0)</f>
        <v>575007</v>
      </c>
      <c r="E261" s="2" t="str">
        <f>IFERROR(__xludf.DUMMYFUNCTION("""COMPUTED_VALUE"""),"Female")</f>
        <v>Female</v>
      </c>
    </row>
    <row r="262">
      <c r="A262" s="2">
        <v>261.0</v>
      </c>
      <c r="B262" s="4">
        <f>IFERROR(__xludf.DUMMYFUNCTION("""COMPUTED_VALUE"""),44918.795598599536)</f>
        <v>44918.7956</v>
      </c>
      <c r="C262" s="2" t="str">
        <f>IFERROR(__xludf.DUMMYFUNCTION("""COMPUTED_VALUE"""),"India")</f>
        <v>India</v>
      </c>
      <c r="D262" s="2">
        <f>IFERROR(__xludf.DUMMYFUNCTION("""COMPUTED_VALUE"""),385001.0)</f>
        <v>385001</v>
      </c>
      <c r="E262" s="2" t="str">
        <f>IFERROR(__xludf.DUMMYFUNCTION("""COMPUTED_VALUE"""),"Female")</f>
        <v>Female</v>
      </c>
    </row>
    <row r="263">
      <c r="A263" s="2">
        <v>262.0</v>
      </c>
      <c r="B263" s="4">
        <f>IFERROR(__xludf.DUMMYFUNCTION("""COMPUTED_VALUE"""),44918.79563887732)</f>
        <v>44918.79564</v>
      </c>
      <c r="C263" s="2" t="str">
        <f>IFERROR(__xludf.DUMMYFUNCTION("""COMPUTED_VALUE"""),"India")</f>
        <v>India</v>
      </c>
      <c r="D263" s="2">
        <f>IFERROR(__xludf.DUMMYFUNCTION("""COMPUTED_VALUE"""),574141.0)</f>
        <v>574141</v>
      </c>
      <c r="E263" s="2" t="str">
        <f>IFERROR(__xludf.DUMMYFUNCTION("""COMPUTED_VALUE"""),"Female")</f>
        <v>Female</v>
      </c>
    </row>
    <row r="264">
      <c r="A264" s="2">
        <v>263.0</v>
      </c>
      <c r="B264" s="4">
        <f>IFERROR(__xludf.DUMMYFUNCTION("""COMPUTED_VALUE"""),44918.79645459491)</f>
        <v>44918.79645</v>
      </c>
      <c r="C264" s="2" t="str">
        <f>IFERROR(__xludf.DUMMYFUNCTION("""COMPUTED_VALUE"""),"India")</f>
        <v>India</v>
      </c>
      <c r="D264" s="2">
        <f>IFERROR(__xludf.DUMMYFUNCTION("""COMPUTED_VALUE"""),385001.0)</f>
        <v>385001</v>
      </c>
      <c r="E264" s="2" t="str">
        <f>IFERROR(__xludf.DUMMYFUNCTION("""COMPUTED_VALUE"""),"Male")</f>
        <v>Male</v>
      </c>
    </row>
    <row r="265">
      <c r="A265" s="2">
        <v>264.0</v>
      </c>
      <c r="B265" s="4">
        <f>IFERROR(__xludf.DUMMYFUNCTION("""COMPUTED_VALUE"""),44918.797170798614)</f>
        <v>44918.79717</v>
      </c>
      <c r="C265" s="2" t="str">
        <f>IFERROR(__xludf.DUMMYFUNCTION("""COMPUTED_VALUE"""),"India")</f>
        <v>India</v>
      </c>
      <c r="D265" s="2">
        <f>IFERROR(__xludf.DUMMYFUNCTION("""COMPUTED_VALUE"""),576221.0)</f>
        <v>576221</v>
      </c>
      <c r="E265" s="2" t="str">
        <f>IFERROR(__xludf.DUMMYFUNCTION("""COMPUTED_VALUE"""),"Female")</f>
        <v>Female</v>
      </c>
    </row>
    <row r="266">
      <c r="A266" s="2">
        <v>265.0</v>
      </c>
      <c r="B266" s="4">
        <f>IFERROR(__xludf.DUMMYFUNCTION("""COMPUTED_VALUE"""),44918.798380011576)</f>
        <v>44918.79838</v>
      </c>
      <c r="C266" s="2" t="str">
        <f>IFERROR(__xludf.DUMMYFUNCTION("""COMPUTED_VALUE"""),"India")</f>
        <v>India</v>
      </c>
      <c r="D266" s="2">
        <f>IFERROR(__xludf.DUMMYFUNCTION("""COMPUTED_VALUE"""),385001.0)</f>
        <v>385001</v>
      </c>
      <c r="E266" s="2" t="str">
        <f>IFERROR(__xludf.DUMMYFUNCTION("""COMPUTED_VALUE"""),"Male")</f>
        <v>Male</v>
      </c>
    </row>
    <row r="267">
      <c r="A267" s="2">
        <v>266.0</v>
      </c>
      <c r="B267" s="4">
        <f>IFERROR(__xludf.DUMMYFUNCTION("""COMPUTED_VALUE"""),44918.79905458333)</f>
        <v>44918.79905</v>
      </c>
      <c r="C267" s="2" t="str">
        <f>IFERROR(__xludf.DUMMYFUNCTION("""COMPUTED_VALUE"""),"India")</f>
        <v>India</v>
      </c>
      <c r="D267" s="2">
        <f>IFERROR(__xludf.DUMMYFUNCTION("""COMPUTED_VALUE"""),574227.0)</f>
        <v>574227</v>
      </c>
      <c r="E267" s="2" t="str">
        <f>IFERROR(__xludf.DUMMYFUNCTION("""COMPUTED_VALUE"""),"Male")</f>
        <v>Male</v>
      </c>
    </row>
    <row r="268">
      <c r="A268" s="2">
        <v>267.0</v>
      </c>
      <c r="B268" s="4">
        <f>IFERROR(__xludf.DUMMYFUNCTION("""COMPUTED_VALUE"""),44918.80155953704)</f>
        <v>44918.80156</v>
      </c>
      <c r="C268" s="2" t="str">
        <f>IFERROR(__xludf.DUMMYFUNCTION("""COMPUTED_VALUE"""),"India")</f>
        <v>India</v>
      </c>
      <c r="D268" s="2">
        <f>IFERROR(__xludf.DUMMYFUNCTION("""COMPUTED_VALUE"""),385001.0)</f>
        <v>385001</v>
      </c>
      <c r="E268" s="2" t="str">
        <f>IFERROR(__xludf.DUMMYFUNCTION("""COMPUTED_VALUE"""),"Female")</f>
        <v>Female</v>
      </c>
    </row>
    <row r="269">
      <c r="A269" s="2">
        <v>268.0</v>
      </c>
      <c r="B269" s="4">
        <f>IFERROR(__xludf.DUMMYFUNCTION("""COMPUTED_VALUE"""),44918.80425939815)</f>
        <v>44918.80426</v>
      </c>
      <c r="C269" s="2" t="str">
        <f>IFERROR(__xludf.DUMMYFUNCTION("""COMPUTED_VALUE"""),"India")</f>
        <v>India</v>
      </c>
      <c r="D269" s="2">
        <f>IFERROR(__xludf.DUMMYFUNCTION("""COMPUTED_VALUE"""),576106.0)</f>
        <v>576106</v>
      </c>
      <c r="E269" s="2" t="str">
        <f>IFERROR(__xludf.DUMMYFUNCTION("""COMPUTED_VALUE"""),"Male")</f>
        <v>Male</v>
      </c>
    </row>
    <row r="270">
      <c r="A270" s="2">
        <v>269.0</v>
      </c>
      <c r="B270" s="4">
        <f>IFERROR(__xludf.DUMMYFUNCTION("""COMPUTED_VALUE"""),44918.80441402778)</f>
        <v>44918.80441</v>
      </c>
      <c r="C270" s="2" t="str">
        <f>IFERROR(__xludf.DUMMYFUNCTION("""COMPUTED_VALUE"""),"United Arab Emirates")</f>
        <v>United Arab Emirates</v>
      </c>
      <c r="D270" s="2">
        <f>IFERROR(__xludf.DUMMYFUNCTION("""COMPUTED_VALUE"""),420.0)</f>
        <v>420</v>
      </c>
      <c r="E270" s="2" t="str">
        <f>IFERROR(__xludf.DUMMYFUNCTION("""COMPUTED_VALUE"""),"Female")</f>
        <v>Female</v>
      </c>
    </row>
    <row r="271">
      <c r="A271" s="2">
        <v>270.0</v>
      </c>
      <c r="B271" s="4">
        <f>IFERROR(__xludf.DUMMYFUNCTION("""COMPUTED_VALUE"""),44918.809629236115)</f>
        <v>44918.80963</v>
      </c>
      <c r="C271" s="2" t="str">
        <f>IFERROR(__xludf.DUMMYFUNCTION("""COMPUTED_VALUE"""),"India")</f>
        <v>India</v>
      </c>
      <c r="D271" s="2">
        <f>IFERROR(__xludf.DUMMYFUNCTION("""COMPUTED_VALUE"""),576213.0)</f>
        <v>576213</v>
      </c>
      <c r="E271" s="2" t="str">
        <f>IFERROR(__xludf.DUMMYFUNCTION("""COMPUTED_VALUE"""),"Female")</f>
        <v>Female</v>
      </c>
    </row>
    <row r="272">
      <c r="A272" s="2">
        <v>271.0</v>
      </c>
      <c r="B272" s="4">
        <f>IFERROR(__xludf.DUMMYFUNCTION("""COMPUTED_VALUE"""),44918.81575170139)</f>
        <v>44918.81575</v>
      </c>
      <c r="C272" s="2" t="str">
        <f>IFERROR(__xludf.DUMMYFUNCTION("""COMPUTED_VALUE"""),"India")</f>
        <v>India</v>
      </c>
      <c r="D272" s="2">
        <f>IFERROR(__xludf.DUMMYFUNCTION("""COMPUTED_VALUE"""),576210.0)</f>
        <v>576210</v>
      </c>
      <c r="E272" s="2" t="str">
        <f>IFERROR(__xludf.DUMMYFUNCTION("""COMPUTED_VALUE"""),"Female")</f>
        <v>Female</v>
      </c>
    </row>
    <row r="273">
      <c r="A273" s="2">
        <v>272.0</v>
      </c>
      <c r="B273" s="4">
        <f>IFERROR(__xludf.DUMMYFUNCTION("""COMPUTED_VALUE"""),44918.81774869213)</f>
        <v>44918.81775</v>
      </c>
      <c r="C273" s="2" t="str">
        <f>IFERROR(__xludf.DUMMYFUNCTION("""COMPUTED_VALUE"""),"India")</f>
        <v>India</v>
      </c>
      <c r="D273" s="2">
        <f>IFERROR(__xludf.DUMMYFUNCTION("""COMPUTED_VALUE"""),385001.0)</f>
        <v>385001</v>
      </c>
      <c r="E273" s="2" t="str">
        <f>IFERROR(__xludf.DUMMYFUNCTION("""COMPUTED_VALUE"""),"Female")</f>
        <v>Female</v>
      </c>
    </row>
    <row r="274">
      <c r="A274" s="2">
        <v>273.0</v>
      </c>
      <c r="B274" s="4">
        <f>IFERROR(__xludf.DUMMYFUNCTION("""COMPUTED_VALUE"""),44918.82269302083)</f>
        <v>44918.82269</v>
      </c>
      <c r="C274" s="2" t="str">
        <f>IFERROR(__xludf.DUMMYFUNCTION("""COMPUTED_VALUE"""),"India")</f>
        <v>India</v>
      </c>
      <c r="D274" s="2">
        <f>IFERROR(__xludf.DUMMYFUNCTION("""COMPUTED_VALUE"""),385001.0)</f>
        <v>385001</v>
      </c>
      <c r="E274" s="2" t="str">
        <f>IFERROR(__xludf.DUMMYFUNCTION("""COMPUTED_VALUE"""),"Female")</f>
        <v>Female</v>
      </c>
    </row>
    <row r="275">
      <c r="A275" s="2">
        <v>274.0</v>
      </c>
      <c r="B275" s="4">
        <f>IFERROR(__xludf.DUMMYFUNCTION("""COMPUTED_VALUE"""),44918.8316146412)</f>
        <v>44918.83161</v>
      </c>
      <c r="C275" s="2" t="str">
        <f>IFERROR(__xludf.DUMMYFUNCTION("""COMPUTED_VALUE"""),"India")</f>
        <v>India</v>
      </c>
      <c r="D275" s="2">
        <f>IFERROR(__xludf.DUMMYFUNCTION("""COMPUTED_VALUE"""),574102.0)</f>
        <v>574102</v>
      </c>
      <c r="E275" s="2" t="str">
        <f>IFERROR(__xludf.DUMMYFUNCTION("""COMPUTED_VALUE"""),"Male")</f>
        <v>Male</v>
      </c>
    </row>
    <row r="276">
      <c r="A276" s="2">
        <v>275.0</v>
      </c>
      <c r="B276" s="4">
        <f>IFERROR(__xludf.DUMMYFUNCTION("""COMPUTED_VALUE"""),44918.842571967594)</f>
        <v>44918.84257</v>
      </c>
      <c r="C276" s="2" t="str">
        <f>IFERROR(__xludf.DUMMYFUNCTION("""COMPUTED_VALUE"""),"India")</f>
        <v>India</v>
      </c>
      <c r="D276" s="2">
        <f>IFERROR(__xludf.DUMMYFUNCTION("""COMPUTED_VALUE"""),576221.0)</f>
        <v>576221</v>
      </c>
      <c r="E276" s="2" t="str">
        <f>IFERROR(__xludf.DUMMYFUNCTION("""COMPUTED_VALUE"""),"Female")</f>
        <v>Female</v>
      </c>
    </row>
    <row r="277">
      <c r="A277" s="2">
        <v>276.0</v>
      </c>
      <c r="B277" s="4">
        <f>IFERROR(__xludf.DUMMYFUNCTION("""COMPUTED_VALUE"""),44918.90054332176)</f>
        <v>44918.90054</v>
      </c>
      <c r="C277" s="2" t="str">
        <f>IFERROR(__xludf.DUMMYFUNCTION("""COMPUTED_VALUE"""),"India")</f>
        <v>India</v>
      </c>
      <c r="D277" s="2">
        <f>IFERROR(__xludf.DUMMYFUNCTION("""COMPUTED_VALUE"""),605008.0)</f>
        <v>605008</v>
      </c>
      <c r="E277" s="2" t="str">
        <f>IFERROR(__xludf.DUMMYFUNCTION("""COMPUTED_VALUE"""),"Female")</f>
        <v>Female</v>
      </c>
    </row>
    <row r="278">
      <c r="A278" s="2">
        <v>277.0</v>
      </c>
      <c r="B278" s="4">
        <f>IFERROR(__xludf.DUMMYFUNCTION("""COMPUTED_VALUE"""),44918.902405891204)</f>
        <v>44918.90241</v>
      </c>
      <c r="C278" s="2" t="str">
        <f>IFERROR(__xludf.DUMMYFUNCTION("""COMPUTED_VALUE"""),"India")</f>
        <v>India</v>
      </c>
      <c r="D278" s="2">
        <f>IFERROR(__xludf.DUMMYFUNCTION("""COMPUTED_VALUE"""),385120.0)</f>
        <v>385120</v>
      </c>
      <c r="E278" s="2" t="str">
        <f>IFERROR(__xludf.DUMMYFUNCTION("""COMPUTED_VALUE"""),"Male")</f>
        <v>Male</v>
      </c>
    </row>
    <row r="279">
      <c r="A279" s="2">
        <v>278.0</v>
      </c>
      <c r="B279" s="4">
        <f>IFERROR(__xludf.DUMMYFUNCTION("""COMPUTED_VALUE"""),44918.90362494213)</f>
        <v>44918.90362</v>
      </c>
      <c r="C279" s="2" t="str">
        <f>IFERROR(__xludf.DUMMYFUNCTION("""COMPUTED_VALUE"""),"India")</f>
        <v>India</v>
      </c>
      <c r="D279" s="2">
        <f>IFERROR(__xludf.DUMMYFUNCTION("""COMPUTED_VALUE"""),605601.0)</f>
        <v>605601</v>
      </c>
      <c r="E279" s="2" t="str">
        <f>IFERROR(__xludf.DUMMYFUNCTION("""COMPUTED_VALUE"""),"Male")</f>
        <v>Male</v>
      </c>
    </row>
    <row r="280">
      <c r="A280" s="2">
        <v>279.0</v>
      </c>
      <c r="B280" s="4">
        <f>IFERROR(__xludf.DUMMYFUNCTION("""COMPUTED_VALUE"""),44918.91250177083)</f>
        <v>44918.9125</v>
      </c>
      <c r="C280" s="2" t="str">
        <f>IFERROR(__xludf.DUMMYFUNCTION("""COMPUTED_VALUE"""),"India")</f>
        <v>India</v>
      </c>
      <c r="D280" s="2">
        <f>IFERROR(__xludf.DUMMYFUNCTION("""COMPUTED_VALUE"""),385001.0)</f>
        <v>385001</v>
      </c>
      <c r="E280" s="2" t="str">
        <f>IFERROR(__xludf.DUMMYFUNCTION("""COMPUTED_VALUE"""),"Female")</f>
        <v>Female</v>
      </c>
    </row>
    <row r="281">
      <c r="A281" s="2">
        <v>280.0</v>
      </c>
      <c r="B281" s="4">
        <f>IFERROR(__xludf.DUMMYFUNCTION("""COMPUTED_VALUE"""),44918.91286431713)</f>
        <v>44918.91286</v>
      </c>
      <c r="C281" s="2" t="str">
        <f>IFERROR(__xludf.DUMMYFUNCTION("""COMPUTED_VALUE"""),"India")</f>
        <v>India</v>
      </c>
      <c r="D281" s="2">
        <f>IFERROR(__xludf.DUMMYFUNCTION("""COMPUTED_VALUE"""),607301.0)</f>
        <v>607301</v>
      </c>
      <c r="E281" s="2" t="str">
        <f>IFERROR(__xludf.DUMMYFUNCTION("""COMPUTED_VALUE"""),"Male")</f>
        <v>Male</v>
      </c>
    </row>
    <row r="282">
      <c r="A282" s="2">
        <v>281.0</v>
      </c>
      <c r="B282" s="4">
        <f>IFERROR(__xludf.DUMMYFUNCTION("""COMPUTED_VALUE"""),44918.92281221064)</f>
        <v>44918.92281</v>
      </c>
      <c r="C282" s="2" t="str">
        <f>IFERROR(__xludf.DUMMYFUNCTION("""COMPUTED_VALUE"""),"India")</f>
        <v>India</v>
      </c>
      <c r="D282" s="2">
        <f>IFERROR(__xludf.DUMMYFUNCTION("""COMPUTED_VALUE"""),576229.0)</f>
        <v>576229</v>
      </c>
      <c r="E282" s="2" t="str">
        <f>IFERROR(__xludf.DUMMYFUNCTION("""COMPUTED_VALUE"""),"Female")</f>
        <v>Female</v>
      </c>
    </row>
    <row r="283">
      <c r="A283" s="2">
        <v>282.0</v>
      </c>
      <c r="B283" s="4">
        <f>IFERROR(__xludf.DUMMYFUNCTION("""COMPUTED_VALUE"""),44918.9581378125)</f>
        <v>44918.95814</v>
      </c>
      <c r="C283" s="2" t="str">
        <f>IFERROR(__xludf.DUMMYFUNCTION("""COMPUTED_VALUE"""),"India")</f>
        <v>India</v>
      </c>
      <c r="D283" s="2">
        <f>IFERROR(__xludf.DUMMYFUNCTION("""COMPUTED_VALUE"""),385001.0)</f>
        <v>385001</v>
      </c>
      <c r="E283" s="2" t="str">
        <f>IFERROR(__xludf.DUMMYFUNCTION("""COMPUTED_VALUE"""),"Male")</f>
        <v>Male</v>
      </c>
    </row>
    <row r="284">
      <c r="A284" s="2">
        <v>283.0</v>
      </c>
      <c r="B284" s="4">
        <f>IFERROR(__xludf.DUMMYFUNCTION("""COMPUTED_VALUE"""),44918.97814769676)</f>
        <v>44918.97815</v>
      </c>
      <c r="C284" s="2" t="str">
        <f>IFERROR(__xludf.DUMMYFUNCTION("""COMPUTED_VALUE"""),"India")</f>
        <v>India</v>
      </c>
      <c r="D284" s="2">
        <f>IFERROR(__xludf.DUMMYFUNCTION("""COMPUTED_VALUE"""),385001.0)</f>
        <v>385001</v>
      </c>
      <c r="E284" s="2" t="str">
        <f>IFERROR(__xludf.DUMMYFUNCTION("""COMPUTED_VALUE"""),"Female")</f>
        <v>Female</v>
      </c>
    </row>
    <row r="285">
      <c r="A285" s="2">
        <v>284.0</v>
      </c>
      <c r="B285" s="4">
        <f>IFERROR(__xludf.DUMMYFUNCTION("""COMPUTED_VALUE"""),44919.26611341435)</f>
        <v>44919.26611</v>
      </c>
      <c r="C285" s="2" t="str">
        <f>IFERROR(__xludf.DUMMYFUNCTION("""COMPUTED_VALUE"""),"India")</f>
        <v>India</v>
      </c>
      <c r="D285" s="2">
        <f>IFERROR(__xludf.DUMMYFUNCTION("""COMPUTED_VALUE"""),385210.0)</f>
        <v>385210</v>
      </c>
      <c r="E285" s="2" t="str">
        <f>IFERROR(__xludf.DUMMYFUNCTION("""COMPUTED_VALUE"""),"Male")</f>
        <v>Male</v>
      </c>
    </row>
    <row r="286">
      <c r="A286" s="2">
        <v>285.0</v>
      </c>
      <c r="B286" s="4">
        <f>IFERROR(__xludf.DUMMYFUNCTION("""COMPUTED_VALUE"""),44919.38571851852)</f>
        <v>44919.38572</v>
      </c>
      <c r="C286" s="2" t="str">
        <f>IFERROR(__xludf.DUMMYFUNCTION("""COMPUTED_VALUE"""),"India")</f>
        <v>India</v>
      </c>
      <c r="D286" s="2">
        <f>IFERROR(__xludf.DUMMYFUNCTION("""COMPUTED_VALUE"""),574611.0)</f>
        <v>574611</v>
      </c>
      <c r="E286" s="2" t="str">
        <f>IFERROR(__xludf.DUMMYFUNCTION("""COMPUTED_VALUE"""),"Female")</f>
        <v>Female</v>
      </c>
    </row>
    <row r="287">
      <c r="A287" s="2">
        <v>286.0</v>
      </c>
      <c r="B287" s="4">
        <f>IFERROR(__xludf.DUMMYFUNCTION("""COMPUTED_VALUE"""),44919.40262616898)</f>
        <v>44919.40263</v>
      </c>
      <c r="C287" s="2" t="str">
        <f>IFERROR(__xludf.DUMMYFUNCTION("""COMPUTED_VALUE"""),"India")</f>
        <v>India</v>
      </c>
      <c r="D287" s="2">
        <f>IFERROR(__xludf.DUMMYFUNCTION("""COMPUTED_VALUE"""),574103.0)</f>
        <v>574103</v>
      </c>
      <c r="E287" s="2" t="str">
        <f>IFERROR(__xludf.DUMMYFUNCTION("""COMPUTED_VALUE"""),"Male")</f>
        <v>Male</v>
      </c>
    </row>
    <row r="288">
      <c r="A288" s="2">
        <v>287.0</v>
      </c>
      <c r="B288" s="4">
        <f>IFERROR(__xludf.DUMMYFUNCTION("""COMPUTED_VALUE"""),44919.4068294213)</f>
        <v>44919.40683</v>
      </c>
      <c r="C288" s="2" t="str">
        <f>IFERROR(__xludf.DUMMYFUNCTION("""COMPUTED_VALUE"""),"India")</f>
        <v>India</v>
      </c>
      <c r="D288" s="2">
        <f>IFERROR(__xludf.DUMMYFUNCTION("""COMPUTED_VALUE"""),574111.0)</f>
        <v>574111</v>
      </c>
      <c r="E288" s="2" t="str">
        <f>IFERROR(__xludf.DUMMYFUNCTION("""COMPUTED_VALUE"""),"Female")</f>
        <v>Female</v>
      </c>
    </row>
    <row r="289">
      <c r="A289" s="2">
        <v>288.0</v>
      </c>
      <c r="B289" s="4">
        <f>IFERROR(__xludf.DUMMYFUNCTION("""COMPUTED_VALUE"""),44919.46022969907)</f>
        <v>44919.46023</v>
      </c>
      <c r="C289" s="2" t="str">
        <f>IFERROR(__xludf.DUMMYFUNCTION("""COMPUTED_VALUE"""),"India")</f>
        <v>India</v>
      </c>
      <c r="D289" s="2">
        <f>IFERROR(__xludf.DUMMYFUNCTION("""COMPUTED_VALUE"""),385520.0)</f>
        <v>385520</v>
      </c>
      <c r="E289" s="2" t="str">
        <f>IFERROR(__xludf.DUMMYFUNCTION("""COMPUTED_VALUE"""),"Male")</f>
        <v>Male</v>
      </c>
    </row>
    <row r="290">
      <c r="A290" s="2">
        <v>289.0</v>
      </c>
      <c r="B290" s="4">
        <f>IFERROR(__xludf.DUMMYFUNCTION("""COMPUTED_VALUE"""),44919.46526837963)</f>
        <v>44919.46527</v>
      </c>
      <c r="C290" s="2" t="str">
        <f>IFERROR(__xludf.DUMMYFUNCTION("""COMPUTED_VALUE"""),"India")</f>
        <v>India</v>
      </c>
      <c r="D290" s="2">
        <f>IFERROR(__xludf.DUMMYFUNCTION("""COMPUTED_VALUE"""),576213.0)</f>
        <v>576213</v>
      </c>
      <c r="E290" s="2" t="str">
        <f>IFERROR(__xludf.DUMMYFUNCTION("""COMPUTED_VALUE"""),"Female")</f>
        <v>Female</v>
      </c>
    </row>
    <row r="291">
      <c r="A291" s="2">
        <v>290.0</v>
      </c>
      <c r="B291" s="4">
        <f>IFERROR(__xludf.DUMMYFUNCTION("""COMPUTED_VALUE"""),44919.60126146991)</f>
        <v>44919.60126</v>
      </c>
      <c r="C291" s="2" t="str">
        <f>IFERROR(__xludf.DUMMYFUNCTION("""COMPUTED_VALUE"""),"India")</f>
        <v>India</v>
      </c>
      <c r="D291" s="2">
        <f>IFERROR(__xludf.DUMMYFUNCTION("""COMPUTED_VALUE"""),385520.0)</f>
        <v>385520</v>
      </c>
      <c r="E291" s="2" t="str">
        <f>IFERROR(__xludf.DUMMYFUNCTION("""COMPUTED_VALUE"""),"Female")</f>
        <v>Female</v>
      </c>
    </row>
    <row r="292">
      <c r="A292" s="2">
        <v>291.0</v>
      </c>
      <c r="B292" s="4">
        <f>IFERROR(__xludf.DUMMYFUNCTION("""COMPUTED_VALUE"""),44919.61547262731)</f>
        <v>44919.61547</v>
      </c>
      <c r="C292" s="2" t="str">
        <f>IFERROR(__xludf.DUMMYFUNCTION("""COMPUTED_VALUE"""),"India")</f>
        <v>India</v>
      </c>
      <c r="D292" s="2">
        <f>IFERROR(__xludf.DUMMYFUNCTION("""COMPUTED_VALUE"""),442401.0)</f>
        <v>442401</v>
      </c>
      <c r="E292" s="2" t="str">
        <f>IFERROR(__xludf.DUMMYFUNCTION("""COMPUTED_VALUE"""),"Male")</f>
        <v>Male</v>
      </c>
    </row>
    <row r="293">
      <c r="A293" s="2">
        <v>292.0</v>
      </c>
      <c r="B293" s="4">
        <f>IFERROR(__xludf.DUMMYFUNCTION("""COMPUTED_VALUE"""),44919.61758589121)</f>
        <v>44919.61759</v>
      </c>
      <c r="C293" s="2" t="str">
        <f>IFERROR(__xludf.DUMMYFUNCTION("""COMPUTED_VALUE"""),"India")</f>
        <v>India</v>
      </c>
      <c r="D293" s="2">
        <f>IFERROR(__xludf.DUMMYFUNCTION("""COMPUTED_VALUE"""),576215.0)</f>
        <v>576215</v>
      </c>
      <c r="E293" s="2" t="str">
        <f>IFERROR(__xludf.DUMMYFUNCTION("""COMPUTED_VALUE"""),"Female")</f>
        <v>Female</v>
      </c>
    </row>
    <row r="294">
      <c r="A294" s="2">
        <v>293.0</v>
      </c>
      <c r="B294" s="4">
        <f>IFERROR(__xludf.DUMMYFUNCTION("""COMPUTED_VALUE"""),44919.63134317129)</f>
        <v>44919.63134</v>
      </c>
      <c r="C294" s="2" t="str">
        <f>IFERROR(__xludf.DUMMYFUNCTION("""COMPUTED_VALUE"""),"India")</f>
        <v>India</v>
      </c>
      <c r="D294" s="2">
        <f>IFERROR(__xludf.DUMMYFUNCTION("""COMPUTED_VALUE"""),401107.0)</f>
        <v>401107</v>
      </c>
      <c r="E294" s="2" t="str">
        <f>IFERROR(__xludf.DUMMYFUNCTION("""COMPUTED_VALUE"""),"Female")</f>
        <v>Female</v>
      </c>
    </row>
    <row r="295">
      <c r="A295" s="2">
        <v>294.0</v>
      </c>
      <c r="B295" s="4">
        <f>IFERROR(__xludf.DUMMYFUNCTION("""COMPUTED_VALUE"""),44919.649928148145)</f>
        <v>44919.64993</v>
      </c>
      <c r="C295" s="2" t="str">
        <f>IFERROR(__xludf.DUMMYFUNCTION("""COMPUTED_VALUE"""),"India")</f>
        <v>India</v>
      </c>
      <c r="D295" s="2">
        <f>IFERROR(__xludf.DUMMYFUNCTION("""COMPUTED_VALUE"""),400101.0)</f>
        <v>400101</v>
      </c>
      <c r="E295" s="2" t="str">
        <f>IFERROR(__xludf.DUMMYFUNCTION("""COMPUTED_VALUE"""),"Male")</f>
        <v>Male</v>
      </c>
    </row>
    <row r="296">
      <c r="A296" s="2">
        <v>295.0</v>
      </c>
      <c r="B296" s="4">
        <f>IFERROR(__xludf.DUMMYFUNCTION("""COMPUTED_VALUE"""),44919.649994074076)</f>
        <v>44919.64999</v>
      </c>
      <c r="C296" s="2" t="str">
        <f>IFERROR(__xludf.DUMMYFUNCTION("""COMPUTED_VALUE"""),"India")</f>
        <v>India</v>
      </c>
      <c r="D296" s="2">
        <f>IFERROR(__xludf.DUMMYFUNCTION("""COMPUTED_VALUE"""),400101.0)</f>
        <v>400101</v>
      </c>
      <c r="E296" s="2" t="str">
        <f>IFERROR(__xludf.DUMMYFUNCTION("""COMPUTED_VALUE"""),"Male")</f>
        <v>Male</v>
      </c>
    </row>
    <row r="297">
      <c r="A297" s="2">
        <v>296.0</v>
      </c>
      <c r="B297" s="4">
        <f>IFERROR(__xludf.DUMMYFUNCTION("""COMPUTED_VALUE"""),44919.66288268519)</f>
        <v>44919.66288</v>
      </c>
      <c r="C297" s="2" t="str">
        <f>IFERROR(__xludf.DUMMYFUNCTION("""COMPUTED_VALUE"""),"India")</f>
        <v>India</v>
      </c>
      <c r="D297" s="2">
        <f>IFERROR(__xludf.DUMMYFUNCTION("""COMPUTED_VALUE"""),385001.0)</f>
        <v>385001</v>
      </c>
      <c r="E297" s="2" t="str">
        <f>IFERROR(__xludf.DUMMYFUNCTION("""COMPUTED_VALUE"""),"Female")</f>
        <v>Female</v>
      </c>
    </row>
    <row r="298">
      <c r="A298" s="2">
        <v>297.0</v>
      </c>
      <c r="B298" s="4">
        <f>IFERROR(__xludf.DUMMYFUNCTION("""COMPUTED_VALUE"""),44919.66465118056)</f>
        <v>44919.66465</v>
      </c>
      <c r="C298" s="2" t="str">
        <f>IFERROR(__xludf.DUMMYFUNCTION("""COMPUTED_VALUE"""),"India")</f>
        <v>India</v>
      </c>
      <c r="D298" s="2">
        <f>IFERROR(__xludf.DUMMYFUNCTION("""COMPUTED_VALUE"""),576213.0)</f>
        <v>576213</v>
      </c>
      <c r="E298" s="2" t="str">
        <f>IFERROR(__xludf.DUMMYFUNCTION("""COMPUTED_VALUE"""),"Female")</f>
        <v>Female</v>
      </c>
    </row>
    <row r="299">
      <c r="A299" s="2">
        <v>298.0</v>
      </c>
      <c r="B299" s="4">
        <f>IFERROR(__xludf.DUMMYFUNCTION("""COMPUTED_VALUE"""),44919.6716289699)</f>
        <v>44919.67163</v>
      </c>
      <c r="C299" s="2" t="str">
        <f>IFERROR(__xludf.DUMMYFUNCTION("""COMPUTED_VALUE"""),"India")</f>
        <v>India</v>
      </c>
      <c r="D299" s="2">
        <f>IFERROR(__xludf.DUMMYFUNCTION("""COMPUTED_VALUE"""),400101.0)</f>
        <v>400101</v>
      </c>
      <c r="E299" s="2" t="str">
        <f>IFERROR(__xludf.DUMMYFUNCTION("""COMPUTED_VALUE"""),"Male")</f>
        <v>Male</v>
      </c>
    </row>
    <row r="300">
      <c r="A300" s="2">
        <v>299.0</v>
      </c>
      <c r="B300" s="4">
        <f>IFERROR(__xludf.DUMMYFUNCTION("""COMPUTED_VALUE"""),44919.67283480324)</f>
        <v>44919.67283</v>
      </c>
      <c r="C300" s="2" t="str">
        <f>IFERROR(__xludf.DUMMYFUNCTION("""COMPUTED_VALUE"""),"India")</f>
        <v>India</v>
      </c>
      <c r="D300" s="2">
        <f>IFERROR(__xludf.DUMMYFUNCTION("""COMPUTED_VALUE"""),400028.0)</f>
        <v>400028</v>
      </c>
      <c r="E300" s="2" t="str">
        <f>IFERROR(__xludf.DUMMYFUNCTION("""COMPUTED_VALUE"""),"Female")</f>
        <v>Female</v>
      </c>
    </row>
    <row r="301">
      <c r="A301" s="2">
        <v>300.0</v>
      </c>
      <c r="B301" s="4">
        <f>IFERROR(__xludf.DUMMYFUNCTION("""COMPUTED_VALUE"""),44919.708086921295)</f>
        <v>44919.70809</v>
      </c>
      <c r="C301" s="2" t="str">
        <f>IFERROR(__xludf.DUMMYFUNCTION("""COMPUTED_VALUE"""),"India")</f>
        <v>India</v>
      </c>
      <c r="D301" s="2">
        <f>IFERROR(__xludf.DUMMYFUNCTION("""COMPUTED_VALUE"""),574214.0)</f>
        <v>574214</v>
      </c>
      <c r="E301" s="2" t="str">
        <f>IFERROR(__xludf.DUMMYFUNCTION("""COMPUTED_VALUE"""),"Female")</f>
        <v>Female</v>
      </c>
    </row>
    <row r="302">
      <c r="A302" s="2">
        <v>301.0</v>
      </c>
      <c r="B302" s="4">
        <f>IFERROR(__xludf.DUMMYFUNCTION("""COMPUTED_VALUE"""),44919.72639278935)</f>
        <v>44919.72639</v>
      </c>
      <c r="C302" s="2" t="str">
        <f>IFERROR(__xludf.DUMMYFUNCTION("""COMPUTED_VALUE"""),"India")</f>
        <v>India</v>
      </c>
      <c r="D302" s="2">
        <f>IFERROR(__xludf.DUMMYFUNCTION("""COMPUTED_VALUE"""),576101.0)</f>
        <v>576101</v>
      </c>
      <c r="E302" s="2" t="str">
        <f>IFERROR(__xludf.DUMMYFUNCTION("""COMPUTED_VALUE"""),"Female")</f>
        <v>Female</v>
      </c>
    </row>
    <row r="303">
      <c r="A303" s="2">
        <v>302.0</v>
      </c>
      <c r="B303" s="4">
        <f>IFERROR(__xludf.DUMMYFUNCTION("""COMPUTED_VALUE"""),44919.739286516204)</f>
        <v>44919.73929</v>
      </c>
      <c r="C303" s="2" t="str">
        <f>IFERROR(__xludf.DUMMYFUNCTION("""COMPUTED_VALUE"""),"India")</f>
        <v>India</v>
      </c>
      <c r="D303" s="2">
        <f>IFERROR(__xludf.DUMMYFUNCTION("""COMPUTED_VALUE"""),385001.0)</f>
        <v>385001</v>
      </c>
      <c r="E303" s="2" t="str">
        <f>IFERROR(__xludf.DUMMYFUNCTION("""COMPUTED_VALUE"""),"Female")</f>
        <v>Female</v>
      </c>
    </row>
    <row r="304">
      <c r="A304" s="2">
        <v>303.0</v>
      </c>
      <c r="B304" s="4">
        <f>IFERROR(__xludf.DUMMYFUNCTION("""COMPUTED_VALUE"""),44919.96931475694)</f>
        <v>44919.96931</v>
      </c>
      <c r="C304" s="2" t="str">
        <f>IFERROR(__xludf.DUMMYFUNCTION("""COMPUTED_VALUE"""),"India")</f>
        <v>India</v>
      </c>
      <c r="D304" s="2">
        <f>IFERROR(__xludf.DUMMYFUNCTION("""COMPUTED_VALUE"""),574227.0)</f>
        <v>574227</v>
      </c>
      <c r="E304" s="2" t="str">
        <f>IFERROR(__xludf.DUMMYFUNCTION("""COMPUTED_VALUE"""),"Female")</f>
        <v>Female</v>
      </c>
    </row>
    <row r="305">
      <c r="A305" s="2">
        <v>304.0</v>
      </c>
      <c r="B305" s="4">
        <f>IFERROR(__xludf.DUMMYFUNCTION("""COMPUTED_VALUE"""),44920.671237372684)</f>
        <v>44920.67124</v>
      </c>
      <c r="C305" s="2" t="str">
        <f>IFERROR(__xludf.DUMMYFUNCTION("""COMPUTED_VALUE"""),"India")</f>
        <v>India</v>
      </c>
      <c r="D305" s="2">
        <f>IFERROR(__xludf.DUMMYFUNCTION("""COMPUTED_VALUE"""),210424.0)</f>
        <v>210424</v>
      </c>
      <c r="E305" s="2" t="str">
        <f>IFERROR(__xludf.DUMMYFUNCTION("""COMPUTED_VALUE"""),"Male")</f>
        <v>Male</v>
      </c>
    </row>
    <row r="306">
      <c r="A306" s="2">
        <v>305.0</v>
      </c>
      <c r="B306" s="4">
        <f>IFERROR(__xludf.DUMMYFUNCTION("""COMPUTED_VALUE"""),44920.67210506945)</f>
        <v>44920.67211</v>
      </c>
      <c r="C306" s="2" t="str">
        <f>IFERROR(__xludf.DUMMYFUNCTION("""COMPUTED_VALUE"""),"India")</f>
        <v>India</v>
      </c>
      <c r="D306" s="2">
        <f>IFERROR(__xludf.DUMMYFUNCTION("""COMPUTED_VALUE"""),600100.0)</f>
        <v>600100</v>
      </c>
      <c r="E306" s="2" t="str">
        <f>IFERROR(__xludf.DUMMYFUNCTION("""COMPUTED_VALUE"""),"Female")</f>
        <v>Female</v>
      </c>
    </row>
    <row r="307">
      <c r="A307" s="2">
        <v>306.0</v>
      </c>
      <c r="B307" s="4">
        <f>IFERROR(__xludf.DUMMYFUNCTION("""COMPUTED_VALUE"""),44920.67845975695)</f>
        <v>44920.67846</v>
      </c>
      <c r="C307" s="2" t="str">
        <f>IFERROR(__xludf.DUMMYFUNCTION("""COMPUTED_VALUE"""),"India")</f>
        <v>India</v>
      </c>
      <c r="D307" s="2">
        <f>IFERROR(__xludf.DUMMYFUNCTION("""COMPUTED_VALUE"""),210427.0)</f>
        <v>210427</v>
      </c>
      <c r="E307" s="2" t="str">
        <f>IFERROR(__xludf.DUMMYFUNCTION("""COMPUTED_VALUE"""),"Male")</f>
        <v>Male</v>
      </c>
    </row>
    <row r="308">
      <c r="A308" s="2">
        <v>307.0</v>
      </c>
      <c r="B308" s="4">
        <f>IFERROR(__xludf.DUMMYFUNCTION("""COMPUTED_VALUE"""),44920.72750244213)</f>
        <v>44920.7275</v>
      </c>
      <c r="C308" s="2" t="str">
        <f>IFERROR(__xludf.DUMMYFUNCTION("""COMPUTED_VALUE"""),"India")</f>
        <v>India</v>
      </c>
      <c r="D308" s="2">
        <f>IFERROR(__xludf.DUMMYFUNCTION("""COMPUTED_VALUE"""),210424.0)</f>
        <v>210424</v>
      </c>
      <c r="E308" s="2" t="str">
        <f>IFERROR(__xludf.DUMMYFUNCTION("""COMPUTED_VALUE"""),"Male")</f>
        <v>Male</v>
      </c>
    </row>
    <row r="309">
      <c r="A309" s="2">
        <v>308.0</v>
      </c>
      <c r="B309" s="4">
        <f>IFERROR(__xludf.DUMMYFUNCTION("""COMPUTED_VALUE"""),44921.239969780094)</f>
        <v>44921.23997</v>
      </c>
      <c r="C309" s="2" t="str">
        <f>IFERROR(__xludf.DUMMYFUNCTION("""COMPUTED_VALUE"""),"India")</f>
        <v>India</v>
      </c>
      <c r="D309" s="2">
        <f>IFERROR(__xludf.DUMMYFUNCTION("""COMPUTED_VALUE"""),828120.0)</f>
        <v>828120</v>
      </c>
      <c r="E309" s="2" t="str">
        <f>IFERROR(__xludf.DUMMYFUNCTION("""COMPUTED_VALUE"""),"Female")</f>
        <v>Female</v>
      </c>
    </row>
    <row r="310">
      <c r="A310" s="2">
        <v>309.0</v>
      </c>
      <c r="B310" s="4">
        <f>IFERROR(__xludf.DUMMYFUNCTION("""COMPUTED_VALUE"""),44922.4101984838)</f>
        <v>44922.4102</v>
      </c>
      <c r="C310" s="2" t="str">
        <f>IFERROR(__xludf.DUMMYFUNCTION("""COMPUTED_VALUE"""),"India")</f>
        <v>India</v>
      </c>
      <c r="D310" s="2">
        <f>IFERROR(__xludf.DUMMYFUNCTION("""COMPUTED_VALUE"""),743127.0)</f>
        <v>743127</v>
      </c>
      <c r="E310" s="2" t="str">
        <f>IFERROR(__xludf.DUMMYFUNCTION("""COMPUTED_VALUE"""),"Male")</f>
        <v>Male</v>
      </c>
    </row>
    <row r="311">
      <c r="A311" s="2">
        <v>310.0</v>
      </c>
      <c r="B311" s="4">
        <f>IFERROR(__xludf.DUMMYFUNCTION("""COMPUTED_VALUE"""),44925.22348420139)</f>
        <v>44925.22348</v>
      </c>
      <c r="C311" s="2" t="str">
        <f>IFERROR(__xludf.DUMMYFUNCTION("""COMPUTED_VALUE"""),"Canada")</f>
        <v>Canada</v>
      </c>
      <c r="D311" s="2"/>
      <c r="E311" s="2" t="str">
        <f>IFERROR(__xludf.DUMMYFUNCTION("""COMPUTED_VALUE"""),"Male")</f>
        <v>Male</v>
      </c>
    </row>
    <row r="312">
      <c r="A312" s="2">
        <v>311.0</v>
      </c>
      <c r="B312" s="4">
        <f>IFERROR(__xludf.DUMMYFUNCTION("""COMPUTED_VALUE"""),44925.34165313657)</f>
        <v>44925.34165</v>
      </c>
      <c r="C312" s="2" t="str">
        <f>IFERROR(__xludf.DUMMYFUNCTION("""COMPUTED_VALUE"""),"India")</f>
        <v>India</v>
      </c>
      <c r="D312" s="2">
        <f>IFERROR(__xludf.DUMMYFUNCTION("""COMPUTED_VALUE"""),560064.0)</f>
        <v>560064</v>
      </c>
      <c r="E312" s="2" t="str">
        <f>IFERROR(__xludf.DUMMYFUNCTION("""COMPUTED_VALUE"""),"Female")</f>
        <v>Female</v>
      </c>
    </row>
    <row r="313">
      <c r="A313" s="2">
        <v>312.0</v>
      </c>
      <c r="B313" s="4">
        <f>IFERROR(__xludf.DUMMYFUNCTION("""COMPUTED_VALUE"""),44925.48686962963)</f>
        <v>44925.48687</v>
      </c>
      <c r="C313" s="2" t="str">
        <f>IFERROR(__xludf.DUMMYFUNCTION("""COMPUTED_VALUE"""),"India")</f>
        <v>India</v>
      </c>
      <c r="D313" s="2">
        <f>IFERROR(__xludf.DUMMYFUNCTION("""COMPUTED_VALUE"""),814112.0)</f>
        <v>814112</v>
      </c>
      <c r="E313" s="2" t="str">
        <f>IFERROR(__xludf.DUMMYFUNCTION("""COMPUTED_VALUE"""),"Male")</f>
        <v>Male</v>
      </c>
    </row>
    <row r="314">
      <c r="A314" s="2">
        <v>313.0</v>
      </c>
      <c r="B314" s="4">
        <f>IFERROR(__xludf.DUMMYFUNCTION("""COMPUTED_VALUE"""),44926.588802881946)</f>
        <v>44926.5888</v>
      </c>
      <c r="C314" s="2" t="str">
        <f>IFERROR(__xludf.DUMMYFUNCTION("""COMPUTED_VALUE"""),"India")</f>
        <v>India</v>
      </c>
      <c r="D314" s="2">
        <f>IFERROR(__xludf.DUMMYFUNCTION("""COMPUTED_VALUE"""),147001.0)</f>
        <v>147001</v>
      </c>
      <c r="E314" s="2" t="str">
        <f>IFERROR(__xludf.DUMMYFUNCTION("""COMPUTED_VALUE"""),"Female")</f>
        <v>Female</v>
      </c>
    </row>
    <row r="315">
      <c r="A315" s="2">
        <v>314.0</v>
      </c>
      <c r="B315" s="4">
        <f>IFERROR(__xludf.DUMMYFUNCTION("""COMPUTED_VALUE"""),44926.64928131944)</f>
        <v>44926.64928</v>
      </c>
      <c r="C315" s="2" t="str">
        <f>IFERROR(__xludf.DUMMYFUNCTION("""COMPUTED_VALUE"""),"Canada")</f>
        <v>Canada</v>
      </c>
      <c r="D315" s="2"/>
      <c r="E315" s="2" t="str">
        <f>IFERROR(__xludf.DUMMYFUNCTION("""COMPUTED_VALUE"""),"Female")</f>
        <v>Female</v>
      </c>
    </row>
    <row r="316">
      <c r="A316" s="2">
        <v>315.0</v>
      </c>
      <c r="B316" s="4">
        <f>IFERROR(__xludf.DUMMYFUNCTION("""COMPUTED_VALUE"""),44926.75060619212)</f>
        <v>44926.75061</v>
      </c>
      <c r="C316" s="2" t="str">
        <f>IFERROR(__xludf.DUMMYFUNCTION("""COMPUTED_VALUE"""),"India")</f>
        <v>India</v>
      </c>
      <c r="D316" s="2">
        <f>IFERROR(__xludf.DUMMYFUNCTION("""COMPUTED_VALUE"""),431601.0)</f>
        <v>431601</v>
      </c>
      <c r="E316" s="2" t="str">
        <f>IFERROR(__xludf.DUMMYFUNCTION("""COMPUTED_VALUE"""),"Male")</f>
        <v>Male</v>
      </c>
    </row>
    <row r="317">
      <c r="A317" s="2">
        <v>316.0</v>
      </c>
      <c r="B317" s="4">
        <f>IFERROR(__xludf.DUMMYFUNCTION("""COMPUTED_VALUE"""),44926.83327740741)</f>
        <v>44926.83328</v>
      </c>
      <c r="C317" s="2" t="str">
        <f>IFERROR(__xludf.DUMMYFUNCTION("""COMPUTED_VALUE"""),"India")</f>
        <v>India</v>
      </c>
      <c r="D317" s="2">
        <f>IFERROR(__xludf.DUMMYFUNCTION("""COMPUTED_VALUE"""),147001.0)</f>
        <v>147001</v>
      </c>
      <c r="E317" s="2" t="str">
        <f>IFERROR(__xludf.DUMMYFUNCTION("""COMPUTED_VALUE"""),"Female")</f>
        <v>Female</v>
      </c>
    </row>
    <row r="318">
      <c r="A318" s="2">
        <v>317.0</v>
      </c>
      <c r="B318" s="4">
        <f>IFERROR(__xludf.DUMMYFUNCTION("""COMPUTED_VALUE"""),44926.87909469908)</f>
        <v>44926.87909</v>
      </c>
      <c r="C318" s="2" t="str">
        <f>IFERROR(__xludf.DUMMYFUNCTION("""COMPUTED_VALUE"""),"India")</f>
        <v>India</v>
      </c>
      <c r="D318" s="2">
        <f>IFERROR(__xludf.DUMMYFUNCTION("""COMPUTED_VALUE"""),412308.0)</f>
        <v>412308</v>
      </c>
      <c r="E318" s="2" t="str">
        <f>IFERROR(__xludf.DUMMYFUNCTION("""COMPUTED_VALUE"""),"Male")</f>
        <v>Male</v>
      </c>
    </row>
    <row r="319">
      <c r="A319" s="2">
        <v>318.0</v>
      </c>
      <c r="B319" s="4">
        <f>IFERROR(__xludf.DUMMYFUNCTION("""COMPUTED_VALUE"""),44928.9700246412)</f>
        <v>44928.97002</v>
      </c>
      <c r="C319" s="2" t="str">
        <f>IFERROR(__xludf.DUMMYFUNCTION("""COMPUTED_VALUE"""),"India")</f>
        <v>India</v>
      </c>
      <c r="D319" s="2">
        <f>IFERROR(__xludf.DUMMYFUNCTION("""COMPUTED_VALUE"""),627004.0)</f>
        <v>627004</v>
      </c>
      <c r="E319" s="2" t="str">
        <f>IFERROR(__xludf.DUMMYFUNCTION("""COMPUTED_VALUE"""),"Male")</f>
        <v>Male</v>
      </c>
    </row>
    <row r="320">
      <c r="A320" s="2">
        <v>319.0</v>
      </c>
      <c r="B320" s="4">
        <f>IFERROR(__xludf.DUMMYFUNCTION("""COMPUTED_VALUE"""),44929.907437905094)</f>
        <v>44929.90744</v>
      </c>
      <c r="C320" s="2" t="str">
        <f>IFERROR(__xludf.DUMMYFUNCTION("""COMPUTED_VALUE"""),"India")</f>
        <v>India</v>
      </c>
      <c r="D320" s="2">
        <f>IFERROR(__xludf.DUMMYFUNCTION("""COMPUTED_VALUE"""),457001.0)</f>
        <v>457001</v>
      </c>
      <c r="E320" s="2" t="str">
        <f>IFERROR(__xludf.DUMMYFUNCTION("""COMPUTED_VALUE"""),"Female")</f>
        <v>Female</v>
      </c>
    </row>
    <row r="321">
      <c r="A321" s="2">
        <v>320.0</v>
      </c>
      <c r="B321" s="4">
        <f>IFERROR(__xludf.DUMMYFUNCTION("""COMPUTED_VALUE"""),44934.52196114584)</f>
        <v>44934.52196</v>
      </c>
      <c r="C321" s="2" t="str">
        <f>IFERROR(__xludf.DUMMYFUNCTION("""COMPUTED_VALUE"""),"India")</f>
        <v>India</v>
      </c>
      <c r="D321" s="2">
        <f>IFERROR(__xludf.DUMMYFUNCTION("""COMPUTED_VALUE"""),400016.0)</f>
        <v>400016</v>
      </c>
      <c r="E321" s="2" t="str">
        <f>IFERROR(__xludf.DUMMYFUNCTION("""COMPUTED_VALUE"""),"Male")</f>
        <v>Male</v>
      </c>
    </row>
    <row r="322">
      <c r="A322" s="2">
        <v>321.0</v>
      </c>
      <c r="B322" s="4">
        <f>IFERROR(__xludf.DUMMYFUNCTION("""COMPUTED_VALUE"""),44934.77674188658)</f>
        <v>44934.77674</v>
      </c>
      <c r="C322" s="2" t="str">
        <f>IFERROR(__xludf.DUMMYFUNCTION("""COMPUTED_VALUE"""),"India")</f>
        <v>India</v>
      </c>
      <c r="D322" s="2">
        <f>IFERROR(__xludf.DUMMYFUNCTION("""COMPUTED_VALUE"""),600069.0)</f>
        <v>600069</v>
      </c>
      <c r="E322" s="2" t="str">
        <f>IFERROR(__xludf.DUMMYFUNCTION("""COMPUTED_VALUE"""),"Male")</f>
        <v>Male</v>
      </c>
    </row>
    <row r="323">
      <c r="A323" s="2">
        <v>322.0</v>
      </c>
      <c r="B323" s="4">
        <f>IFERROR(__xludf.DUMMYFUNCTION("""COMPUTED_VALUE"""),44934.86052700231)</f>
        <v>44934.86053</v>
      </c>
      <c r="C323" s="2" t="str">
        <f>IFERROR(__xludf.DUMMYFUNCTION("""COMPUTED_VALUE"""),"India")</f>
        <v>India</v>
      </c>
      <c r="D323" s="2">
        <f>IFERROR(__xludf.DUMMYFUNCTION("""COMPUTED_VALUE"""),342005.0)</f>
        <v>342005</v>
      </c>
      <c r="E323" s="2" t="str">
        <f>IFERROR(__xludf.DUMMYFUNCTION("""COMPUTED_VALUE"""),"Male")</f>
        <v>Male</v>
      </c>
    </row>
    <row r="324">
      <c r="A324" s="2">
        <v>323.0</v>
      </c>
      <c r="B324" s="4">
        <f>IFERROR(__xludf.DUMMYFUNCTION("""COMPUTED_VALUE"""),44935.02750881944)</f>
        <v>44935.02751</v>
      </c>
      <c r="C324" s="2" t="str">
        <f>IFERROR(__xludf.DUMMYFUNCTION("""COMPUTED_VALUE"""),"India")</f>
        <v>India</v>
      </c>
      <c r="D324" s="2">
        <f>IFERROR(__xludf.DUMMYFUNCTION("""COMPUTED_VALUE"""),851101.0)</f>
        <v>851101</v>
      </c>
      <c r="E324" s="2" t="str">
        <f>IFERROR(__xludf.DUMMYFUNCTION("""COMPUTED_VALUE"""),"Male")</f>
        <v>Male</v>
      </c>
    </row>
    <row r="325">
      <c r="A325" s="2">
        <v>324.0</v>
      </c>
      <c r="B325" s="4">
        <f>IFERROR(__xludf.DUMMYFUNCTION("""COMPUTED_VALUE"""),44935.30810855325)</f>
        <v>44935.30811</v>
      </c>
      <c r="C325" s="2" t="str">
        <f>IFERROR(__xludf.DUMMYFUNCTION("""COMPUTED_VALUE"""),"India")</f>
        <v>India</v>
      </c>
      <c r="D325" s="2">
        <f>IFERROR(__xludf.DUMMYFUNCTION("""COMPUTED_VALUE"""),636701.0)</f>
        <v>636701</v>
      </c>
      <c r="E325" s="2" t="str">
        <f>IFERROR(__xludf.DUMMYFUNCTION("""COMPUTED_VALUE"""),"Male")</f>
        <v>Male</v>
      </c>
    </row>
    <row r="326">
      <c r="A326" s="2">
        <v>325.0</v>
      </c>
      <c r="B326" s="4">
        <f>IFERROR(__xludf.DUMMYFUNCTION("""COMPUTED_VALUE"""),44935.48178153935)</f>
        <v>44935.48178</v>
      </c>
      <c r="C326" s="2" t="str">
        <f>IFERROR(__xludf.DUMMYFUNCTION("""COMPUTED_VALUE"""),"India")</f>
        <v>India</v>
      </c>
      <c r="D326" s="2">
        <f>IFERROR(__xludf.DUMMYFUNCTION("""COMPUTED_VALUE"""),600007.0)</f>
        <v>600007</v>
      </c>
      <c r="E326" s="2" t="str">
        <f>IFERROR(__xludf.DUMMYFUNCTION("""COMPUTED_VALUE"""),"Male")</f>
        <v>Male</v>
      </c>
    </row>
    <row r="327">
      <c r="A327" s="2">
        <v>326.0</v>
      </c>
      <c r="B327" s="4">
        <f>IFERROR(__xludf.DUMMYFUNCTION("""COMPUTED_VALUE"""),44935.52995396991)</f>
        <v>44935.52995</v>
      </c>
      <c r="C327" s="2" t="str">
        <f>IFERROR(__xludf.DUMMYFUNCTION("""COMPUTED_VALUE"""),"India")</f>
        <v>India</v>
      </c>
      <c r="D327" s="2">
        <f>IFERROR(__xludf.DUMMYFUNCTION("""COMPUTED_VALUE"""),400070.0)</f>
        <v>400070</v>
      </c>
      <c r="E327" s="2" t="str">
        <f>IFERROR(__xludf.DUMMYFUNCTION("""COMPUTED_VALUE"""),"Male")</f>
        <v>Male</v>
      </c>
    </row>
    <row r="328">
      <c r="A328" s="2">
        <v>327.0</v>
      </c>
      <c r="B328" s="4">
        <f>IFERROR(__xludf.DUMMYFUNCTION("""COMPUTED_VALUE"""),44935.563901712965)</f>
        <v>44935.5639</v>
      </c>
      <c r="C328" s="2" t="str">
        <f>IFERROR(__xludf.DUMMYFUNCTION("""COMPUTED_VALUE"""),"India")</f>
        <v>India</v>
      </c>
      <c r="D328" s="2">
        <f>IFERROR(__xludf.DUMMYFUNCTION("""COMPUTED_VALUE"""),521001.0)</f>
        <v>521001</v>
      </c>
      <c r="E328" s="2" t="str">
        <f>IFERROR(__xludf.DUMMYFUNCTION("""COMPUTED_VALUE"""),"Male")</f>
        <v>Male</v>
      </c>
    </row>
    <row r="329">
      <c r="A329" s="2">
        <v>328.0</v>
      </c>
      <c r="B329" s="4">
        <f>IFERROR(__xludf.DUMMYFUNCTION("""COMPUTED_VALUE"""),44935.70517311342)</f>
        <v>44935.70517</v>
      </c>
      <c r="C329" s="2" t="str">
        <f>IFERROR(__xludf.DUMMYFUNCTION("""COMPUTED_VALUE"""),"India")</f>
        <v>India</v>
      </c>
      <c r="D329" s="2">
        <f>IFERROR(__xludf.DUMMYFUNCTION("""COMPUTED_VALUE"""),411033.0)</f>
        <v>411033</v>
      </c>
      <c r="E329" s="2" t="str">
        <f>IFERROR(__xludf.DUMMYFUNCTION("""COMPUTED_VALUE"""),"Female")</f>
        <v>Female</v>
      </c>
    </row>
    <row r="330">
      <c r="A330" s="2">
        <v>329.0</v>
      </c>
      <c r="B330" s="4">
        <f>IFERROR(__xludf.DUMMYFUNCTION("""COMPUTED_VALUE"""),44935.76403168982)</f>
        <v>44935.76403</v>
      </c>
      <c r="C330" s="2" t="str">
        <f>IFERROR(__xludf.DUMMYFUNCTION("""COMPUTED_VALUE"""),"India")</f>
        <v>India</v>
      </c>
      <c r="D330" s="2">
        <f>IFERROR(__xludf.DUMMYFUNCTION("""COMPUTED_VALUE"""),263153.0)</f>
        <v>263153</v>
      </c>
      <c r="E330" s="2" t="str">
        <f>IFERROR(__xludf.DUMMYFUNCTION("""COMPUTED_VALUE"""),"Female")</f>
        <v>Female</v>
      </c>
    </row>
    <row r="331">
      <c r="A331" s="2">
        <v>330.0</v>
      </c>
      <c r="B331" s="4">
        <f>IFERROR(__xludf.DUMMYFUNCTION("""COMPUTED_VALUE"""),44935.83803543982)</f>
        <v>44935.83804</v>
      </c>
      <c r="C331" s="2" t="str">
        <f>IFERROR(__xludf.DUMMYFUNCTION("""COMPUTED_VALUE"""),"India")</f>
        <v>India</v>
      </c>
      <c r="D331" s="2">
        <f>IFERROR(__xludf.DUMMYFUNCTION("""COMPUTED_VALUE"""),465674.0)</f>
        <v>465674</v>
      </c>
      <c r="E331" s="2" t="str">
        <f>IFERROR(__xludf.DUMMYFUNCTION("""COMPUTED_VALUE"""),"Female")</f>
        <v>Female</v>
      </c>
    </row>
    <row r="332">
      <c r="A332" s="2">
        <v>331.0</v>
      </c>
      <c r="B332" s="4">
        <f>IFERROR(__xludf.DUMMYFUNCTION("""COMPUTED_VALUE"""),44936.03098944445)</f>
        <v>44936.03099</v>
      </c>
      <c r="C332" s="2" t="str">
        <f>IFERROR(__xludf.DUMMYFUNCTION("""COMPUTED_VALUE"""),"India")</f>
        <v>India</v>
      </c>
      <c r="D332" s="2">
        <f>IFERROR(__xludf.DUMMYFUNCTION("""COMPUTED_VALUE"""),110027.0)</f>
        <v>110027</v>
      </c>
      <c r="E332" s="2" t="str">
        <f>IFERROR(__xludf.DUMMYFUNCTION("""COMPUTED_VALUE"""),"Male")</f>
        <v>Male</v>
      </c>
    </row>
    <row r="333">
      <c r="A333" s="2">
        <v>332.0</v>
      </c>
      <c r="B333" s="4">
        <f>IFERROR(__xludf.DUMMYFUNCTION("""COMPUTED_VALUE"""),44936.5113378125)</f>
        <v>44936.51134</v>
      </c>
      <c r="C333" s="2" t="str">
        <f>IFERROR(__xludf.DUMMYFUNCTION("""COMPUTED_VALUE"""),"India")</f>
        <v>India</v>
      </c>
      <c r="D333" s="2">
        <f>IFERROR(__xludf.DUMMYFUNCTION("""COMPUTED_VALUE"""),145001.0)</f>
        <v>145001</v>
      </c>
      <c r="E333" s="2" t="str">
        <f>IFERROR(__xludf.DUMMYFUNCTION("""COMPUTED_VALUE"""),"Male")</f>
        <v>Male</v>
      </c>
    </row>
    <row r="334">
      <c r="A334" s="2">
        <v>333.0</v>
      </c>
      <c r="B334" s="4">
        <f>IFERROR(__xludf.DUMMYFUNCTION("""COMPUTED_VALUE"""),44936.68002568287)</f>
        <v>44936.68003</v>
      </c>
      <c r="C334" s="2" t="str">
        <f>IFERROR(__xludf.DUMMYFUNCTION("""COMPUTED_VALUE"""),"India")</f>
        <v>India</v>
      </c>
      <c r="D334" s="2">
        <f>IFERROR(__xludf.DUMMYFUNCTION("""COMPUTED_VALUE"""),431001.0)</f>
        <v>431001</v>
      </c>
      <c r="E334" s="2" t="str">
        <f>IFERROR(__xludf.DUMMYFUNCTION("""COMPUTED_VALUE"""),"Male")</f>
        <v>Male</v>
      </c>
    </row>
    <row r="335">
      <c r="A335" s="2">
        <v>334.0</v>
      </c>
      <c r="B335" s="4">
        <f>IFERROR(__xludf.DUMMYFUNCTION("""COMPUTED_VALUE"""),44936.70464491898)</f>
        <v>44936.70464</v>
      </c>
      <c r="C335" s="2" t="str">
        <f>IFERROR(__xludf.DUMMYFUNCTION("""COMPUTED_VALUE"""),"India")</f>
        <v>India</v>
      </c>
      <c r="D335" s="2">
        <f>IFERROR(__xludf.DUMMYFUNCTION("""COMPUTED_VALUE"""),457001.0)</f>
        <v>457001</v>
      </c>
      <c r="E335" s="2" t="str">
        <f>IFERROR(__xludf.DUMMYFUNCTION("""COMPUTED_VALUE"""),"Female")</f>
        <v>Female</v>
      </c>
    </row>
    <row r="336">
      <c r="A336" s="2">
        <v>335.0</v>
      </c>
      <c r="B336" s="4">
        <f>IFERROR(__xludf.DUMMYFUNCTION("""COMPUTED_VALUE"""),44937.390836342594)</f>
        <v>44937.39084</v>
      </c>
      <c r="C336" s="2" t="str">
        <f>IFERROR(__xludf.DUMMYFUNCTION("""COMPUTED_VALUE"""),"India")</f>
        <v>India</v>
      </c>
      <c r="D336" s="2">
        <f>IFERROR(__xludf.DUMMYFUNCTION("""COMPUTED_VALUE"""),520013.0)</f>
        <v>520013</v>
      </c>
      <c r="E336" s="2" t="str">
        <f>IFERROR(__xludf.DUMMYFUNCTION("""COMPUTED_VALUE"""),"Female")</f>
        <v>Female</v>
      </c>
    </row>
    <row r="337">
      <c r="A337" s="2">
        <v>336.0</v>
      </c>
      <c r="B337" s="4">
        <f>IFERROR(__xludf.DUMMYFUNCTION("""COMPUTED_VALUE"""),44937.501059710645)</f>
        <v>44937.50106</v>
      </c>
      <c r="C337" s="2" t="str">
        <f>IFERROR(__xludf.DUMMYFUNCTION("""COMPUTED_VALUE"""),"Nigeria")</f>
        <v>Nigeria</v>
      </c>
      <c r="D337" s="2"/>
      <c r="E337" s="2" t="str">
        <f>IFERROR(__xludf.DUMMYFUNCTION("""COMPUTED_VALUE"""),"Male")</f>
        <v>Male</v>
      </c>
    </row>
    <row r="338">
      <c r="A338" s="2">
        <v>337.0</v>
      </c>
      <c r="B338" s="4">
        <f>IFERROR(__xludf.DUMMYFUNCTION("""COMPUTED_VALUE"""),44937.663198194445)</f>
        <v>44937.6632</v>
      </c>
      <c r="C338" s="2" t="str">
        <f>IFERROR(__xludf.DUMMYFUNCTION("""COMPUTED_VALUE"""),"India")</f>
        <v>India</v>
      </c>
      <c r="D338" s="2">
        <f>IFERROR(__xludf.DUMMYFUNCTION("""COMPUTED_VALUE"""),201304.0)</f>
        <v>201304</v>
      </c>
      <c r="E338" s="2" t="str">
        <f>IFERROR(__xludf.DUMMYFUNCTION("""COMPUTED_VALUE"""),"Female")</f>
        <v>Female</v>
      </c>
    </row>
    <row r="339">
      <c r="A339" s="2">
        <v>338.0</v>
      </c>
      <c r="B339" s="4">
        <f>IFERROR(__xludf.DUMMYFUNCTION("""COMPUTED_VALUE"""),44937.7179000926)</f>
        <v>44937.7179</v>
      </c>
      <c r="C339" s="2" t="str">
        <f>IFERROR(__xludf.DUMMYFUNCTION("""COMPUTED_VALUE"""),"India")</f>
        <v>India</v>
      </c>
      <c r="D339" s="2">
        <f>IFERROR(__xludf.DUMMYFUNCTION("""COMPUTED_VALUE"""),383007.0)</f>
        <v>383007</v>
      </c>
      <c r="E339" s="2" t="str">
        <f>IFERROR(__xludf.DUMMYFUNCTION("""COMPUTED_VALUE"""),"Male")</f>
        <v>Male</v>
      </c>
    </row>
    <row r="340">
      <c r="A340" s="2">
        <v>339.0</v>
      </c>
      <c r="B340" s="4">
        <f>IFERROR(__xludf.DUMMYFUNCTION("""COMPUTED_VALUE"""),44937.75374703704)</f>
        <v>44937.75375</v>
      </c>
      <c r="C340" s="2" t="str">
        <f>IFERROR(__xludf.DUMMYFUNCTION("""COMPUTED_VALUE"""),"India")</f>
        <v>India</v>
      </c>
      <c r="D340" s="2">
        <f>IFERROR(__xludf.DUMMYFUNCTION("""COMPUTED_VALUE"""),638012.0)</f>
        <v>638012</v>
      </c>
      <c r="E340" s="2" t="str">
        <f>IFERROR(__xludf.DUMMYFUNCTION("""COMPUTED_VALUE"""),"Male")</f>
        <v>Male</v>
      </c>
    </row>
    <row r="341">
      <c r="A341" s="2">
        <v>340.0</v>
      </c>
      <c r="B341" s="4">
        <f>IFERROR(__xludf.DUMMYFUNCTION("""COMPUTED_VALUE"""),44937.75806032407)</f>
        <v>44937.75806</v>
      </c>
      <c r="C341" s="2" t="str">
        <f>IFERROR(__xludf.DUMMYFUNCTION("""COMPUTED_VALUE"""),"India")</f>
        <v>India</v>
      </c>
      <c r="D341" s="2">
        <f>IFERROR(__xludf.DUMMYFUNCTION("""COMPUTED_VALUE"""),457001.0)</f>
        <v>457001</v>
      </c>
      <c r="E341" s="2" t="str">
        <f>IFERROR(__xludf.DUMMYFUNCTION("""COMPUTED_VALUE"""),"Male")</f>
        <v>Male</v>
      </c>
    </row>
    <row r="342">
      <c r="A342" s="2">
        <v>341.0</v>
      </c>
      <c r="B342" s="4">
        <f>IFERROR(__xludf.DUMMYFUNCTION("""COMPUTED_VALUE"""),44937.89122605324)</f>
        <v>44937.89123</v>
      </c>
      <c r="C342" s="2" t="str">
        <f>IFERROR(__xludf.DUMMYFUNCTION("""COMPUTED_VALUE"""),"India")</f>
        <v>India</v>
      </c>
      <c r="D342" s="2">
        <f>IFERROR(__xludf.DUMMYFUNCTION("""COMPUTED_VALUE"""),560010.0)</f>
        <v>560010</v>
      </c>
      <c r="E342" s="2" t="str">
        <f>IFERROR(__xludf.DUMMYFUNCTION("""COMPUTED_VALUE"""),"Female")</f>
        <v>Female</v>
      </c>
    </row>
    <row r="343">
      <c r="A343" s="2">
        <v>342.0</v>
      </c>
      <c r="B343" s="4">
        <f>IFERROR(__xludf.DUMMYFUNCTION("""COMPUTED_VALUE"""),44937.89198665509)</f>
        <v>44937.89199</v>
      </c>
      <c r="C343" s="2" t="str">
        <f>IFERROR(__xludf.DUMMYFUNCTION("""COMPUTED_VALUE"""),"India")</f>
        <v>India</v>
      </c>
      <c r="D343" s="2">
        <f>IFERROR(__xludf.DUMMYFUNCTION("""COMPUTED_VALUE"""),411048.0)</f>
        <v>411048</v>
      </c>
      <c r="E343" s="2" t="str">
        <f>IFERROR(__xludf.DUMMYFUNCTION("""COMPUTED_VALUE"""),"Male")</f>
        <v>Male</v>
      </c>
    </row>
    <row r="344">
      <c r="A344" s="2">
        <v>343.0</v>
      </c>
      <c r="B344" s="4">
        <f>IFERROR(__xludf.DUMMYFUNCTION("""COMPUTED_VALUE"""),44938.0538303125)</f>
        <v>44938.05383</v>
      </c>
      <c r="C344" s="2" t="str">
        <f>IFERROR(__xludf.DUMMYFUNCTION("""COMPUTED_VALUE"""),"India")</f>
        <v>India</v>
      </c>
      <c r="D344" s="2">
        <f>IFERROR(__xludf.DUMMYFUNCTION("""COMPUTED_VALUE"""),283203.0)</f>
        <v>283203</v>
      </c>
      <c r="E344" s="2" t="str">
        <f>IFERROR(__xludf.DUMMYFUNCTION("""COMPUTED_VALUE"""),"Female")</f>
        <v>Female</v>
      </c>
    </row>
    <row r="345">
      <c r="A345" s="2">
        <v>344.0</v>
      </c>
      <c r="B345" s="4">
        <f>IFERROR(__xludf.DUMMYFUNCTION("""COMPUTED_VALUE"""),44938.40512380787)</f>
        <v>44938.40512</v>
      </c>
      <c r="C345" s="2" t="str">
        <f>IFERROR(__xludf.DUMMYFUNCTION("""COMPUTED_VALUE"""),"India")</f>
        <v>India</v>
      </c>
      <c r="D345" s="2">
        <f>IFERROR(__xludf.DUMMYFUNCTION("""COMPUTED_VALUE"""),206001.0)</f>
        <v>206001</v>
      </c>
      <c r="E345" s="2" t="str">
        <f>IFERROR(__xludf.DUMMYFUNCTION("""COMPUTED_VALUE"""),"Male")</f>
        <v>Male</v>
      </c>
    </row>
    <row r="346">
      <c r="A346" s="2">
        <v>345.0</v>
      </c>
      <c r="B346" s="4">
        <f>IFERROR(__xludf.DUMMYFUNCTION("""COMPUTED_VALUE"""),44938.82267592593)</f>
        <v>44938.82268</v>
      </c>
      <c r="C346" s="2" t="str">
        <f>IFERROR(__xludf.DUMMYFUNCTION("""COMPUTED_VALUE"""),"India")</f>
        <v>India</v>
      </c>
      <c r="D346" s="2">
        <f>IFERROR(__xludf.DUMMYFUNCTION("""COMPUTED_VALUE"""),412308.0)</f>
        <v>412308</v>
      </c>
      <c r="E346" s="2" t="str">
        <f>IFERROR(__xludf.DUMMYFUNCTION("""COMPUTED_VALUE"""),"Male")</f>
        <v>Male</v>
      </c>
    </row>
    <row r="347">
      <c r="A347" s="2">
        <v>346.0</v>
      </c>
      <c r="B347" s="4">
        <f>IFERROR(__xludf.DUMMYFUNCTION("""COMPUTED_VALUE"""),44938.833971631946)</f>
        <v>44938.83397</v>
      </c>
      <c r="C347" s="2" t="str">
        <f>IFERROR(__xludf.DUMMYFUNCTION("""COMPUTED_VALUE"""),"India")</f>
        <v>India</v>
      </c>
      <c r="D347" s="2">
        <f>IFERROR(__xludf.DUMMYFUNCTION("""COMPUTED_VALUE"""),457001.0)</f>
        <v>457001</v>
      </c>
      <c r="E347" s="2" t="str">
        <f>IFERROR(__xludf.DUMMYFUNCTION("""COMPUTED_VALUE"""),"Female")</f>
        <v>Female</v>
      </c>
    </row>
    <row r="348">
      <c r="A348" s="2">
        <v>347.0</v>
      </c>
      <c r="B348" s="4">
        <f>IFERROR(__xludf.DUMMYFUNCTION("""COMPUTED_VALUE"""),44938.85323560185)</f>
        <v>44938.85324</v>
      </c>
      <c r="C348" s="2" t="str">
        <f>IFERROR(__xludf.DUMMYFUNCTION("""COMPUTED_VALUE"""),"India")</f>
        <v>India</v>
      </c>
      <c r="D348" s="2">
        <f>IFERROR(__xludf.DUMMYFUNCTION("""COMPUTED_VALUE"""),560067.0)</f>
        <v>560067</v>
      </c>
      <c r="E348" s="2" t="str">
        <f>IFERROR(__xludf.DUMMYFUNCTION("""COMPUTED_VALUE"""),"Male")</f>
        <v>Male</v>
      </c>
    </row>
    <row r="349">
      <c r="A349" s="2">
        <v>348.0</v>
      </c>
      <c r="B349" s="4">
        <f>IFERROR(__xludf.DUMMYFUNCTION("""COMPUTED_VALUE"""),44938.90275597222)</f>
        <v>44938.90276</v>
      </c>
      <c r="C349" s="2" t="str">
        <f>IFERROR(__xludf.DUMMYFUNCTION("""COMPUTED_VALUE"""),"India")</f>
        <v>India</v>
      </c>
      <c r="D349" s="2">
        <f>IFERROR(__xludf.DUMMYFUNCTION("""COMPUTED_VALUE"""),560010.0)</f>
        <v>560010</v>
      </c>
      <c r="E349" s="2" t="str">
        <f>IFERROR(__xludf.DUMMYFUNCTION("""COMPUTED_VALUE"""),"Male")</f>
        <v>Male</v>
      </c>
    </row>
    <row r="350">
      <c r="A350" s="2">
        <v>349.0</v>
      </c>
      <c r="B350" s="4">
        <f>IFERROR(__xludf.DUMMYFUNCTION("""COMPUTED_VALUE"""),44939.38580350694)</f>
        <v>44939.3858</v>
      </c>
      <c r="C350" s="2" t="str">
        <f>IFERROR(__xludf.DUMMYFUNCTION("""COMPUTED_VALUE"""),"India")</f>
        <v>India</v>
      </c>
      <c r="D350" s="2">
        <f>IFERROR(__xludf.DUMMYFUNCTION("""COMPUTED_VALUE"""),641602.0)</f>
        <v>641602</v>
      </c>
      <c r="E350" s="2" t="str">
        <f>IFERROR(__xludf.DUMMYFUNCTION("""COMPUTED_VALUE"""),"Male")</f>
        <v>Male</v>
      </c>
    </row>
    <row r="351">
      <c r="A351" s="2">
        <v>350.0</v>
      </c>
      <c r="B351" s="4">
        <f>IFERROR(__xludf.DUMMYFUNCTION("""COMPUTED_VALUE"""),44939.415108923604)</f>
        <v>44939.41511</v>
      </c>
      <c r="C351" s="2" t="str">
        <f>IFERROR(__xludf.DUMMYFUNCTION("""COMPUTED_VALUE"""),"India")</f>
        <v>India</v>
      </c>
      <c r="D351" s="2">
        <f>IFERROR(__xludf.DUMMYFUNCTION("""COMPUTED_VALUE"""),457001.0)</f>
        <v>457001</v>
      </c>
      <c r="E351" s="2" t="str">
        <f>IFERROR(__xludf.DUMMYFUNCTION("""COMPUTED_VALUE"""),"Male")</f>
        <v>Male</v>
      </c>
    </row>
    <row r="352">
      <c r="A352" s="2">
        <v>351.0</v>
      </c>
      <c r="B352" s="4">
        <f>IFERROR(__xludf.DUMMYFUNCTION("""COMPUTED_VALUE"""),44939.451500706025)</f>
        <v>44939.4515</v>
      </c>
      <c r="C352" s="2" t="str">
        <f>IFERROR(__xludf.DUMMYFUNCTION("""COMPUTED_VALUE"""),"India")</f>
        <v>India</v>
      </c>
      <c r="D352" s="2">
        <f>IFERROR(__xludf.DUMMYFUNCTION("""COMPUTED_VALUE"""),465614.0)</f>
        <v>465614</v>
      </c>
      <c r="E352" s="2" t="str">
        <f>IFERROR(__xludf.DUMMYFUNCTION("""COMPUTED_VALUE"""),"Male")</f>
        <v>Male</v>
      </c>
    </row>
    <row r="353">
      <c r="A353" s="2">
        <v>352.0</v>
      </c>
      <c r="B353" s="4">
        <f>IFERROR(__xludf.DUMMYFUNCTION("""COMPUTED_VALUE"""),44939.45569097222)</f>
        <v>44939.45569</v>
      </c>
      <c r="C353" s="2" t="str">
        <f>IFERROR(__xludf.DUMMYFUNCTION("""COMPUTED_VALUE"""),"India")</f>
        <v>India</v>
      </c>
      <c r="D353" s="2">
        <f>IFERROR(__xludf.DUMMYFUNCTION("""COMPUTED_VALUE"""),560010.0)</f>
        <v>560010</v>
      </c>
      <c r="E353" s="2" t="str">
        <f>IFERROR(__xludf.DUMMYFUNCTION("""COMPUTED_VALUE"""),"Male")</f>
        <v>Male</v>
      </c>
    </row>
    <row r="354">
      <c r="A354" s="2">
        <v>353.0</v>
      </c>
      <c r="B354" s="4">
        <f>IFERROR(__xludf.DUMMYFUNCTION("""COMPUTED_VALUE"""),44939.52275059027)</f>
        <v>44939.52275</v>
      </c>
      <c r="C354" s="2" t="str">
        <f>IFERROR(__xludf.DUMMYFUNCTION("""COMPUTED_VALUE"""),"India")</f>
        <v>India</v>
      </c>
      <c r="D354" s="2">
        <f>IFERROR(__xludf.DUMMYFUNCTION("""COMPUTED_VALUE"""),560015.0)</f>
        <v>560015</v>
      </c>
      <c r="E354" s="2" t="str">
        <f>IFERROR(__xludf.DUMMYFUNCTION("""COMPUTED_VALUE"""),"Male")</f>
        <v>Male</v>
      </c>
    </row>
    <row r="355">
      <c r="A355" s="2">
        <v>354.0</v>
      </c>
      <c r="B355" s="4">
        <f>IFERROR(__xludf.DUMMYFUNCTION("""COMPUTED_VALUE"""),44939.572237361106)</f>
        <v>44939.57224</v>
      </c>
      <c r="C355" s="2" t="str">
        <f>IFERROR(__xludf.DUMMYFUNCTION("""COMPUTED_VALUE"""),"India")</f>
        <v>India</v>
      </c>
      <c r="D355" s="2">
        <f>IFERROR(__xludf.DUMMYFUNCTION("""COMPUTED_VALUE"""),560077.0)</f>
        <v>560077</v>
      </c>
      <c r="E355" s="2" t="str">
        <f>IFERROR(__xludf.DUMMYFUNCTION("""COMPUTED_VALUE"""),"Male")</f>
        <v>Male</v>
      </c>
    </row>
    <row r="356">
      <c r="A356" s="2">
        <v>355.0</v>
      </c>
      <c r="B356" s="4">
        <f>IFERROR(__xludf.DUMMYFUNCTION("""COMPUTED_VALUE"""),44939.81099767361)</f>
        <v>44939.811</v>
      </c>
      <c r="C356" s="2" t="str">
        <f>IFERROR(__xludf.DUMMYFUNCTION("""COMPUTED_VALUE"""),"India")</f>
        <v>India</v>
      </c>
      <c r="D356" s="2">
        <f>IFERROR(__xludf.DUMMYFUNCTION("""COMPUTED_VALUE"""),401105.0)</f>
        <v>401105</v>
      </c>
      <c r="E356" s="2" t="str">
        <f>IFERROR(__xludf.DUMMYFUNCTION("""COMPUTED_VALUE"""),"Male")</f>
        <v>Male</v>
      </c>
    </row>
    <row r="357">
      <c r="A357" s="2">
        <v>356.0</v>
      </c>
      <c r="B357" s="4">
        <f>IFERROR(__xludf.DUMMYFUNCTION("""COMPUTED_VALUE"""),44939.95631969908)</f>
        <v>44939.95632</v>
      </c>
      <c r="C357" s="2" t="str">
        <f>IFERROR(__xludf.DUMMYFUNCTION("""COMPUTED_VALUE"""),"India")</f>
        <v>India</v>
      </c>
      <c r="D357" s="2">
        <f>IFERROR(__xludf.DUMMYFUNCTION("""COMPUTED_VALUE"""),500010.0)</f>
        <v>500010</v>
      </c>
      <c r="E357" s="2" t="str">
        <f>IFERROR(__xludf.DUMMYFUNCTION("""COMPUTED_VALUE"""),"Male")</f>
        <v>Male</v>
      </c>
    </row>
    <row r="358">
      <c r="A358" s="2">
        <v>357.0</v>
      </c>
      <c r="B358" s="4">
        <f>IFERROR(__xludf.DUMMYFUNCTION("""COMPUTED_VALUE"""),44940.505004432875)</f>
        <v>44940.505</v>
      </c>
      <c r="C358" s="2" t="str">
        <f>IFERROR(__xludf.DUMMYFUNCTION("""COMPUTED_VALUE"""),"India")</f>
        <v>India</v>
      </c>
      <c r="D358" s="2">
        <f>IFERROR(__xludf.DUMMYFUNCTION("""COMPUTED_VALUE"""),534003.0)</f>
        <v>534003</v>
      </c>
      <c r="E358" s="2" t="str">
        <f>IFERROR(__xludf.DUMMYFUNCTION("""COMPUTED_VALUE"""),"Female")</f>
        <v>Female</v>
      </c>
    </row>
    <row r="359">
      <c r="A359" s="2">
        <v>358.0</v>
      </c>
      <c r="B359" s="4">
        <f>IFERROR(__xludf.DUMMYFUNCTION("""COMPUTED_VALUE"""),44940.50633207176)</f>
        <v>44940.50633</v>
      </c>
      <c r="C359" s="2" t="str">
        <f>IFERROR(__xludf.DUMMYFUNCTION("""COMPUTED_VALUE"""),"India")</f>
        <v>India</v>
      </c>
      <c r="D359" s="2">
        <f>IFERROR(__xludf.DUMMYFUNCTION("""COMPUTED_VALUE"""),534001.0)</f>
        <v>534001</v>
      </c>
      <c r="E359" s="2" t="str">
        <f>IFERROR(__xludf.DUMMYFUNCTION("""COMPUTED_VALUE"""),"Male")</f>
        <v>Male</v>
      </c>
    </row>
    <row r="360">
      <c r="A360" s="2">
        <v>359.0</v>
      </c>
      <c r="B360" s="4">
        <f>IFERROR(__xludf.DUMMYFUNCTION("""COMPUTED_VALUE"""),44940.51334778935)</f>
        <v>44940.51335</v>
      </c>
      <c r="C360" s="2" t="str">
        <f>IFERROR(__xludf.DUMMYFUNCTION("""COMPUTED_VALUE"""),"India")</f>
        <v>India</v>
      </c>
      <c r="D360" s="2">
        <f>IFERROR(__xludf.DUMMYFUNCTION("""COMPUTED_VALUE"""),534462.0)</f>
        <v>534462</v>
      </c>
      <c r="E360" s="2" t="str">
        <f>IFERROR(__xludf.DUMMYFUNCTION("""COMPUTED_VALUE"""),"Female")</f>
        <v>Female</v>
      </c>
    </row>
    <row r="361">
      <c r="A361" s="2">
        <v>360.0</v>
      </c>
      <c r="B361" s="4">
        <f>IFERROR(__xludf.DUMMYFUNCTION("""COMPUTED_VALUE"""),44940.5151725)</f>
        <v>44940.51517</v>
      </c>
      <c r="C361" s="2" t="str">
        <f>IFERROR(__xludf.DUMMYFUNCTION("""COMPUTED_VALUE"""),"India")</f>
        <v>India</v>
      </c>
      <c r="D361" s="2">
        <f>IFERROR(__xludf.DUMMYFUNCTION("""COMPUTED_VALUE"""),503003.0)</f>
        <v>503003</v>
      </c>
      <c r="E361" s="2" t="str">
        <f>IFERROR(__xludf.DUMMYFUNCTION("""COMPUTED_VALUE"""),"Female")</f>
        <v>Female</v>
      </c>
    </row>
    <row r="362">
      <c r="A362" s="2">
        <v>361.0</v>
      </c>
      <c r="B362" s="4">
        <f>IFERROR(__xludf.DUMMYFUNCTION("""COMPUTED_VALUE"""),44940.522839675934)</f>
        <v>44940.52284</v>
      </c>
      <c r="C362" s="2" t="str">
        <f>IFERROR(__xludf.DUMMYFUNCTION("""COMPUTED_VALUE"""),"India")</f>
        <v>India</v>
      </c>
      <c r="D362" s="2">
        <f>IFERROR(__xludf.DUMMYFUNCTION("""COMPUTED_VALUE"""),534001.0)</f>
        <v>534001</v>
      </c>
      <c r="E362" s="2" t="str">
        <f>IFERROR(__xludf.DUMMYFUNCTION("""COMPUTED_VALUE"""),"Male")</f>
        <v>Male</v>
      </c>
    </row>
    <row r="363">
      <c r="A363" s="2">
        <v>362.0</v>
      </c>
      <c r="B363" s="4">
        <f>IFERROR(__xludf.DUMMYFUNCTION("""COMPUTED_VALUE"""),44940.524808194445)</f>
        <v>44940.52481</v>
      </c>
      <c r="C363" s="2" t="str">
        <f>IFERROR(__xludf.DUMMYFUNCTION("""COMPUTED_VALUE"""),"India")</f>
        <v>India</v>
      </c>
      <c r="D363" s="2">
        <f>IFERROR(__xludf.DUMMYFUNCTION("""COMPUTED_VALUE"""),516401.0)</f>
        <v>516401</v>
      </c>
      <c r="E363" s="2" t="str">
        <f>IFERROR(__xludf.DUMMYFUNCTION("""COMPUTED_VALUE"""),"Male")</f>
        <v>Male</v>
      </c>
    </row>
    <row r="364">
      <c r="A364" s="2">
        <v>363.0</v>
      </c>
      <c r="B364" s="4">
        <f>IFERROR(__xludf.DUMMYFUNCTION("""COMPUTED_VALUE"""),44940.5311496412)</f>
        <v>44940.53115</v>
      </c>
      <c r="C364" s="2" t="str">
        <f>IFERROR(__xludf.DUMMYFUNCTION("""COMPUTED_VALUE"""),"India")</f>
        <v>India</v>
      </c>
      <c r="D364" s="2">
        <f>IFERROR(__xludf.DUMMYFUNCTION("""COMPUTED_VALUE"""),473551.0)</f>
        <v>473551</v>
      </c>
      <c r="E364" s="2" t="str">
        <f>IFERROR(__xludf.DUMMYFUNCTION("""COMPUTED_VALUE"""),"Male")</f>
        <v>Male</v>
      </c>
    </row>
    <row r="365">
      <c r="A365" s="2">
        <v>364.0</v>
      </c>
      <c r="B365" s="4">
        <f>IFERROR(__xludf.DUMMYFUNCTION("""COMPUTED_VALUE"""),44940.621241203706)</f>
        <v>44940.62124</v>
      </c>
      <c r="C365" s="2" t="str">
        <f>IFERROR(__xludf.DUMMYFUNCTION("""COMPUTED_VALUE"""),"India")</f>
        <v>India</v>
      </c>
      <c r="D365" s="2">
        <f>IFERROR(__xludf.DUMMYFUNCTION("""COMPUTED_VALUE"""),522647.0)</f>
        <v>522647</v>
      </c>
      <c r="E365" s="2" t="str">
        <f>IFERROR(__xludf.DUMMYFUNCTION("""COMPUTED_VALUE"""),"Female")</f>
        <v>Female</v>
      </c>
    </row>
    <row r="366">
      <c r="A366" s="2">
        <v>365.0</v>
      </c>
      <c r="B366" s="4">
        <f>IFERROR(__xludf.DUMMYFUNCTION("""COMPUTED_VALUE"""),44940.62325459491)</f>
        <v>44940.62325</v>
      </c>
      <c r="C366" s="2" t="str">
        <f>IFERROR(__xludf.DUMMYFUNCTION("""COMPUTED_VALUE"""),"India")</f>
        <v>India</v>
      </c>
      <c r="D366" s="2">
        <f>IFERROR(__xludf.DUMMYFUNCTION("""COMPUTED_VALUE"""),500083.0)</f>
        <v>500083</v>
      </c>
      <c r="E366" s="2" t="str">
        <f>IFERROR(__xludf.DUMMYFUNCTION("""COMPUTED_VALUE"""),"Female")</f>
        <v>Female</v>
      </c>
    </row>
    <row r="367">
      <c r="A367" s="2">
        <v>366.0</v>
      </c>
      <c r="B367" s="4">
        <f>IFERROR(__xludf.DUMMYFUNCTION("""COMPUTED_VALUE"""),44940.70547601852)</f>
        <v>44940.70548</v>
      </c>
      <c r="C367" s="2" t="str">
        <f>IFERROR(__xludf.DUMMYFUNCTION("""COMPUTED_VALUE"""),"India")</f>
        <v>India</v>
      </c>
      <c r="D367" s="2">
        <f>IFERROR(__xludf.DUMMYFUNCTION("""COMPUTED_VALUE"""),305001.0)</f>
        <v>305001</v>
      </c>
      <c r="E367" s="2" t="str">
        <f>IFERROR(__xludf.DUMMYFUNCTION("""COMPUTED_VALUE"""),"Female")</f>
        <v>Female</v>
      </c>
    </row>
    <row r="368">
      <c r="A368" s="2">
        <v>367.0</v>
      </c>
      <c r="B368" s="4">
        <f>IFERROR(__xludf.DUMMYFUNCTION("""COMPUTED_VALUE"""),44940.97152269676)</f>
        <v>44940.97152</v>
      </c>
      <c r="C368" s="2" t="str">
        <f>IFERROR(__xludf.DUMMYFUNCTION("""COMPUTED_VALUE"""),"India")</f>
        <v>India</v>
      </c>
      <c r="D368" s="2">
        <f>IFERROR(__xludf.DUMMYFUNCTION("""COMPUTED_VALUE"""),110034.0)</f>
        <v>110034</v>
      </c>
      <c r="E368" s="2" t="str">
        <f>IFERROR(__xludf.DUMMYFUNCTION("""COMPUTED_VALUE"""),"Male")</f>
        <v>Male</v>
      </c>
    </row>
    <row r="369">
      <c r="A369" s="2">
        <v>368.0</v>
      </c>
      <c r="B369" s="4">
        <f>IFERROR(__xludf.DUMMYFUNCTION("""COMPUTED_VALUE"""),44944.391160405095)</f>
        <v>44944.39116</v>
      </c>
      <c r="C369" s="2" t="str">
        <f>IFERROR(__xludf.DUMMYFUNCTION("""COMPUTED_VALUE"""),"India")</f>
        <v>India</v>
      </c>
      <c r="D369" s="2">
        <f>IFERROR(__xludf.DUMMYFUNCTION("""COMPUTED_VALUE"""),760009.0)</f>
        <v>760009</v>
      </c>
      <c r="E369" s="2" t="str">
        <f>IFERROR(__xludf.DUMMYFUNCTION("""COMPUTED_VALUE"""),"Male")</f>
        <v>Male</v>
      </c>
    </row>
    <row r="370">
      <c r="A370" s="2">
        <v>369.0</v>
      </c>
      <c r="B370" s="4">
        <f>IFERROR(__xludf.DUMMYFUNCTION("""COMPUTED_VALUE"""),44944.42983484954)</f>
        <v>44944.42983</v>
      </c>
      <c r="C370" s="2" t="str">
        <f>IFERROR(__xludf.DUMMYFUNCTION("""COMPUTED_VALUE"""),"India")</f>
        <v>India</v>
      </c>
      <c r="D370" s="2">
        <f>IFERROR(__xludf.DUMMYFUNCTION("""COMPUTED_VALUE"""),500062.0)</f>
        <v>500062</v>
      </c>
      <c r="E370" s="2" t="str">
        <f>IFERROR(__xludf.DUMMYFUNCTION("""COMPUTED_VALUE"""),"Female")</f>
        <v>Female</v>
      </c>
    </row>
    <row r="371">
      <c r="A371" s="2">
        <v>370.0</v>
      </c>
      <c r="B371" s="4">
        <f>IFERROR(__xludf.DUMMYFUNCTION("""COMPUTED_VALUE"""),44944.90199975695)</f>
        <v>44944.902</v>
      </c>
      <c r="C371" s="2" t="str">
        <f>IFERROR(__xludf.DUMMYFUNCTION("""COMPUTED_VALUE"""),"India")</f>
        <v>India</v>
      </c>
      <c r="D371" s="2">
        <f>IFERROR(__xludf.DUMMYFUNCTION("""COMPUTED_VALUE"""),560100.0)</f>
        <v>560100</v>
      </c>
      <c r="E371" s="2" t="str">
        <f>IFERROR(__xludf.DUMMYFUNCTION("""COMPUTED_VALUE"""),"Female")</f>
        <v>Female</v>
      </c>
    </row>
    <row r="372">
      <c r="A372" s="2">
        <v>371.0</v>
      </c>
      <c r="B372" s="4">
        <f>IFERROR(__xludf.DUMMYFUNCTION("""COMPUTED_VALUE"""),44945.70682270833)</f>
        <v>44945.70682</v>
      </c>
      <c r="C372" s="2" t="str">
        <f>IFERROR(__xludf.DUMMYFUNCTION("""COMPUTED_VALUE"""),"India")</f>
        <v>India</v>
      </c>
      <c r="D372" s="2">
        <f>IFERROR(__xludf.DUMMYFUNCTION("""COMPUTED_VALUE"""),490006.0)</f>
        <v>490006</v>
      </c>
      <c r="E372" s="2" t="str">
        <f>IFERROR(__xludf.DUMMYFUNCTION("""COMPUTED_VALUE"""),"Female")</f>
        <v>Female</v>
      </c>
    </row>
    <row r="373">
      <c r="A373" s="2">
        <v>372.0</v>
      </c>
      <c r="B373" s="4">
        <f>IFERROR(__xludf.DUMMYFUNCTION("""COMPUTED_VALUE"""),44946.86376138889)</f>
        <v>44946.86376</v>
      </c>
      <c r="C373" s="2" t="str">
        <f>IFERROR(__xludf.DUMMYFUNCTION("""COMPUTED_VALUE"""),"India")</f>
        <v>India</v>
      </c>
      <c r="D373" s="2">
        <f>IFERROR(__xludf.DUMMYFUNCTION("""COMPUTED_VALUE"""),834001.0)</f>
        <v>834001</v>
      </c>
      <c r="E373" s="2" t="str">
        <f>IFERROR(__xludf.DUMMYFUNCTION("""COMPUTED_VALUE"""),"Male")</f>
        <v>Male</v>
      </c>
    </row>
    <row r="374">
      <c r="A374" s="2">
        <v>373.0</v>
      </c>
      <c r="B374" s="4">
        <f>IFERROR(__xludf.DUMMYFUNCTION("""COMPUTED_VALUE"""),44951.626994583334)</f>
        <v>44951.62699</v>
      </c>
      <c r="C374" s="2" t="str">
        <f>IFERROR(__xludf.DUMMYFUNCTION("""COMPUTED_VALUE"""),"India")</f>
        <v>India</v>
      </c>
      <c r="D374" s="2">
        <f>IFERROR(__xludf.DUMMYFUNCTION("""COMPUTED_VALUE"""),441111.0)</f>
        <v>441111</v>
      </c>
      <c r="E374" s="2" t="str">
        <f>IFERROR(__xludf.DUMMYFUNCTION("""COMPUTED_VALUE"""),"Female")</f>
        <v>Female</v>
      </c>
    </row>
    <row r="375">
      <c r="A375" s="2">
        <v>374.0</v>
      </c>
      <c r="B375" s="4">
        <f>IFERROR(__xludf.DUMMYFUNCTION("""COMPUTED_VALUE"""),44952.719162291665)</f>
        <v>44952.71916</v>
      </c>
      <c r="C375" s="2" t="str">
        <f>IFERROR(__xludf.DUMMYFUNCTION("""COMPUTED_VALUE"""),"India")</f>
        <v>India</v>
      </c>
      <c r="D375" s="2">
        <f>IFERROR(__xludf.DUMMYFUNCTION("""COMPUTED_VALUE"""),631052.0)</f>
        <v>631052</v>
      </c>
      <c r="E375" s="2" t="str">
        <f>IFERROR(__xludf.DUMMYFUNCTION("""COMPUTED_VALUE"""),"Female")</f>
        <v>Female</v>
      </c>
    </row>
    <row r="376">
      <c r="A376" s="2">
        <v>375.0</v>
      </c>
      <c r="B376" s="4">
        <f>IFERROR(__xludf.DUMMYFUNCTION("""COMPUTED_VALUE"""),44952.945734305555)</f>
        <v>44952.94573</v>
      </c>
      <c r="C376" s="2" t="str">
        <f>IFERROR(__xludf.DUMMYFUNCTION("""COMPUTED_VALUE"""),"India")</f>
        <v>India</v>
      </c>
      <c r="D376" s="2">
        <f>IFERROR(__xludf.DUMMYFUNCTION("""COMPUTED_VALUE"""),416520.0)</f>
        <v>416520</v>
      </c>
      <c r="E376" s="2" t="str">
        <f>IFERROR(__xludf.DUMMYFUNCTION("""COMPUTED_VALUE"""),"Female")</f>
        <v>Female</v>
      </c>
    </row>
    <row r="377">
      <c r="A377" s="2">
        <v>376.0</v>
      </c>
      <c r="B377" s="4">
        <f>IFERROR(__xludf.DUMMYFUNCTION("""COMPUTED_VALUE"""),44954.48425894676)</f>
        <v>44954.48426</v>
      </c>
      <c r="C377" s="2" t="str">
        <f>IFERROR(__xludf.DUMMYFUNCTION("""COMPUTED_VALUE"""),"India")</f>
        <v>India</v>
      </c>
      <c r="D377" s="2">
        <f>IFERROR(__xludf.DUMMYFUNCTION("""COMPUTED_VALUE"""),560100.0)</f>
        <v>560100</v>
      </c>
      <c r="E377" s="2" t="str">
        <f>IFERROR(__xludf.DUMMYFUNCTION("""COMPUTED_VALUE"""),"Male")</f>
        <v>Male</v>
      </c>
    </row>
    <row r="378">
      <c r="A378" s="2">
        <v>377.0</v>
      </c>
      <c r="B378" s="4">
        <f>IFERROR(__xludf.DUMMYFUNCTION("""COMPUTED_VALUE"""),44954.4842905787)</f>
        <v>44954.48429</v>
      </c>
      <c r="C378" s="2" t="str">
        <f>IFERROR(__xludf.DUMMYFUNCTION("""COMPUTED_VALUE"""),"India")</f>
        <v>India</v>
      </c>
      <c r="D378" s="2">
        <f>IFERROR(__xludf.DUMMYFUNCTION("""COMPUTED_VALUE"""),632301.0)</f>
        <v>632301</v>
      </c>
      <c r="E378" s="2" t="str">
        <f>IFERROR(__xludf.DUMMYFUNCTION("""COMPUTED_VALUE"""),"Female")</f>
        <v>Female</v>
      </c>
    </row>
    <row r="379">
      <c r="A379" s="2">
        <v>378.0</v>
      </c>
      <c r="B379" s="4">
        <f>IFERROR(__xludf.DUMMYFUNCTION("""COMPUTED_VALUE"""),44977.87797701389)</f>
        <v>44977.87798</v>
      </c>
      <c r="C379" s="2" t="str">
        <f>IFERROR(__xludf.DUMMYFUNCTION("""COMPUTED_VALUE"""),"India")</f>
        <v>India</v>
      </c>
      <c r="D379" s="2">
        <f>IFERROR(__xludf.DUMMYFUNCTION("""COMPUTED_VALUE"""),641046.0)</f>
        <v>641046</v>
      </c>
      <c r="E379" s="2" t="str">
        <f>IFERROR(__xludf.DUMMYFUNCTION("""COMPUTED_VALUE"""),"Male")</f>
        <v>Male</v>
      </c>
    </row>
    <row r="380">
      <c r="A380" s="2">
        <v>379.0</v>
      </c>
      <c r="B380" s="4">
        <f>IFERROR(__xludf.DUMMYFUNCTION("""COMPUTED_VALUE"""),44979.51045145833)</f>
        <v>44979.51045</v>
      </c>
      <c r="C380" s="2" t="str">
        <f>IFERROR(__xludf.DUMMYFUNCTION("""COMPUTED_VALUE"""),"India")</f>
        <v>India</v>
      </c>
      <c r="D380" s="2">
        <f>IFERROR(__xludf.DUMMYFUNCTION("""COMPUTED_VALUE"""),394230.0)</f>
        <v>394230</v>
      </c>
      <c r="E380" s="2" t="str">
        <f>IFERROR(__xludf.DUMMYFUNCTION("""COMPUTED_VALUE"""),"Male")</f>
        <v>Male</v>
      </c>
    </row>
    <row r="381">
      <c r="A381" s="2">
        <v>380.0</v>
      </c>
      <c r="B381" s="4">
        <f>IFERROR(__xludf.DUMMYFUNCTION("""COMPUTED_VALUE"""),44985.8199412963)</f>
        <v>44985.81994</v>
      </c>
      <c r="C381" s="2" t="str">
        <f>IFERROR(__xludf.DUMMYFUNCTION("""COMPUTED_VALUE"""),"India")</f>
        <v>India</v>
      </c>
      <c r="D381" s="2">
        <f>IFERROR(__xludf.DUMMYFUNCTION("""COMPUTED_VALUE"""),44023.0)</f>
        <v>44023</v>
      </c>
      <c r="E381" s="2" t="str">
        <f>IFERROR(__xludf.DUMMYFUNCTION("""COMPUTED_VALUE"""),"Male")</f>
        <v>Male</v>
      </c>
    </row>
    <row r="382">
      <c r="A382" s="2">
        <v>381.0</v>
      </c>
      <c r="B382" s="4">
        <f>IFERROR(__xludf.DUMMYFUNCTION("""COMPUTED_VALUE"""),45012.66433237268)</f>
        <v>45012.66433</v>
      </c>
      <c r="C382" s="2" t="str">
        <f>IFERROR(__xludf.DUMMYFUNCTION("""COMPUTED_VALUE"""),"India")</f>
        <v>India</v>
      </c>
      <c r="D382" s="2">
        <f>IFERROR(__xludf.DUMMYFUNCTION("""COMPUTED_VALUE"""),620017.0)</f>
        <v>620017</v>
      </c>
      <c r="E382" s="2" t="str">
        <f>IFERROR(__xludf.DUMMYFUNCTION("""COMPUTED_VALUE"""),"Female")</f>
        <v>Female</v>
      </c>
    </row>
    <row r="383">
      <c r="A383" s="2">
        <v>382.0</v>
      </c>
      <c r="B383" s="4">
        <f>IFERROR(__xludf.DUMMYFUNCTION("""COMPUTED_VALUE"""),45020.87736114583)</f>
        <v>45020.87736</v>
      </c>
      <c r="C383" s="2" t="str">
        <f>IFERROR(__xludf.DUMMYFUNCTION("""COMPUTED_VALUE"""),"India")</f>
        <v>India</v>
      </c>
      <c r="D383" s="2">
        <f>IFERROR(__xludf.DUMMYFUNCTION("""COMPUTED_VALUE"""),500032.0)</f>
        <v>500032</v>
      </c>
      <c r="E383" s="2" t="str">
        <f>IFERROR(__xludf.DUMMYFUNCTION("""COMPUTED_VALUE"""),"Male")</f>
        <v>Male</v>
      </c>
    </row>
    <row r="384">
      <c r="A384" s="2">
        <v>383.0</v>
      </c>
      <c r="B384" s="4">
        <f>IFERROR(__xludf.DUMMYFUNCTION("""COMPUTED_VALUE"""),45020.878315347225)</f>
        <v>45020.87832</v>
      </c>
      <c r="C384" s="2" t="str">
        <f>IFERROR(__xludf.DUMMYFUNCTION("""COMPUTED_VALUE"""),"India")</f>
        <v>India</v>
      </c>
      <c r="D384" s="2">
        <f>IFERROR(__xludf.DUMMYFUNCTION("""COMPUTED_VALUE"""),600083.0)</f>
        <v>600083</v>
      </c>
      <c r="E384" s="2" t="str">
        <f>IFERROR(__xludf.DUMMYFUNCTION("""COMPUTED_VALUE"""),"Female")</f>
        <v>Female</v>
      </c>
    </row>
    <row r="385">
      <c r="A385" s="2">
        <v>384.0</v>
      </c>
      <c r="B385" s="4">
        <f>IFERROR(__xludf.DUMMYFUNCTION("""COMPUTED_VALUE"""),45020.884439166664)</f>
        <v>45020.88444</v>
      </c>
      <c r="C385" s="2" t="str">
        <f>IFERROR(__xludf.DUMMYFUNCTION("""COMPUTED_VALUE"""),"India")</f>
        <v>India</v>
      </c>
      <c r="D385" s="2">
        <f>IFERROR(__xludf.DUMMYFUNCTION("""COMPUTED_VALUE"""),560016.0)</f>
        <v>560016</v>
      </c>
      <c r="E385" s="2" t="str">
        <f>IFERROR(__xludf.DUMMYFUNCTION("""COMPUTED_VALUE"""),"Male")</f>
        <v>Male</v>
      </c>
    </row>
    <row r="386">
      <c r="A386" s="2">
        <v>385.0</v>
      </c>
      <c r="B386" s="4">
        <f>IFERROR(__xludf.DUMMYFUNCTION("""COMPUTED_VALUE"""),45020.884921875)</f>
        <v>45020.88492</v>
      </c>
      <c r="C386" s="2" t="str">
        <f>IFERROR(__xludf.DUMMYFUNCTION("""COMPUTED_VALUE"""),"India")</f>
        <v>India</v>
      </c>
      <c r="D386" s="2">
        <f>IFERROR(__xludf.DUMMYFUNCTION("""COMPUTED_VALUE"""),560083.0)</f>
        <v>560083</v>
      </c>
      <c r="E386" s="2" t="str">
        <f>IFERROR(__xludf.DUMMYFUNCTION("""COMPUTED_VALUE"""),"Male")</f>
        <v>Male</v>
      </c>
    </row>
    <row r="387">
      <c r="A387" s="2">
        <v>386.0</v>
      </c>
      <c r="B387" s="4">
        <f>IFERROR(__xludf.DUMMYFUNCTION("""COMPUTED_VALUE"""),45020.885444918975)</f>
        <v>45020.88544</v>
      </c>
      <c r="C387" s="2" t="str">
        <f>IFERROR(__xludf.DUMMYFUNCTION("""COMPUTED_VALUE"""),"India")</f>
        <v>India</v>
      </c>
      <c r="D387" s="2">
        <f>IFERROR(__xludf.DUMMYFUNCTION("""COMPUTED_VALUE"""),250001.0)</f>
        <v>250001</v>
      </c>
      <c r="E387" s="2" t="str">
        <f>IFERROR(__xludf.DUMMYFUNCTION("""COMPUTED_VALUE"""),"Male")</f>
        <v>Male</v>
      </c>
    </row>
    <row r="388">
      <c r="A388" s="2">
        <v>387.0</v>
      </c>
      <c r="B388" s="4">
        <f>IFERROR(__xludf.DUMMYFUNCTION("""COMPUTED_VALUE"""),45020.889149236114)</f>
        <v>45020.88915</v>
      </c>
      <c r="C388" s="2" t="str">
        <f>IFERROR(__xludf.DUMMYFUNCTION("""COMPUTED_VALUE"""),"India")</f>
        <v>India</v>
      </c>
      <c r="D388" s="2">
        <f>IFERROR(__xludf.DUMMYFUNCTION("""COMPUTED_VALUE"""),560034.0)</f>
        <v>560034</v>
      </c>
      <c r="E388" s="2" t="str">
        <f>IFERROR(__xludf.DUMMYFUNCTION("""COMPUTED_VALUE"""),"Male")</f>
        <v>Male</v>
      </c>
    </row>
    <row r="389">
      <c r="A389" s="2">
        <v>388.0</v>
      </c>
      <c r="B389" s="4">
        <f>IFERROR(__xludf.DUMMYFUNCTION("""COMPUTED_VALUE"""),45020.8962146875)</f>
        <v>45020.89621</v>
      </c>
      <c r="C389" s="2" t="str">
        <f>IFERROR(__xludf.DUMMYFUNCTION("""COMPUTED_VALUE"""),"India")</f>
        <v>India</v>
      </c>
      <c r="D389" s="2">
        <f>IFERROR(__xludf.DUMMYFUNCTION("""COMPUTED_VALUE"""),641004.0)</f>
        <v>641004</v>
      </c>
      <c r="E389" s="2" t="str">
        <f>IFERROR(__xludf.DUMMYFUNCTION("""COMPUTED_VALUE"""),"Male")</f>
        <v>Male</v>
      </c>
    </row>
    <row r="390">
      <c r="A390" s="2">
        <v>389.0</v>
      </c>
      <c r="B390" s="4">
        <f>IFERROR(__xludf.DUMMYFUNCTION("""COMPUTED_VALUE"""),45020.90414568287)</f>
        <v>45020.90415</v>
      </c>
      <c r="C390" s="2" t="str">
        <f>IFERROR(__xludf.DUMMYFUNCTION("""COMPUTED_VALUE"""),"India")</f>
        <v>India</v>
      </c>
      <c r="D390" s="2">
        <f>IFERROR(__xludf.DUMMYFUNCTION("""COMPUTED_VALUE"""),452003.0)</f>
        <v>452003</v>
      </c>
      <c r="E390" s="2" t="str">
        <f>IFERROR(__xludf.DUMMYFUNCTION("""COMPUTED_VALUE"""),"Male")</f>
        <v>Male</v>
      </c>
    </row>
    <row r="391">
      <c r="A391" s="2">
        <v>390.0</v>
      </c>
      <c r="B391" s="4">
        <f>IFERROR(__xludf.DUMMYFUNCTION("""COMPUTED_VALUE"""),45020.90661777778)</f>
        <v>45020.90662</v>
      </c>
      <c r="C391" s="2" t="str">
        <f>IFERROR(__xludf.DUMMYFUNCTION("""COMPUTED_VALUE"""),"India")</f>
        <v>India</v>
      </c>
      <c r="D391" s="2">
        <f>IFERROR(__xludf.DUMMYFUNCTION("""COMPUTED_VALUE"""),560049.0)</f>
        <v>560049</v>
      </c>
      <c r="E391" s="2" t="str">
        <f>IFERROR(__xludf.DUMMYFUNCTION("""COMPUTED_VALUE"""),"Male")</f>
        <v>Male</v>
      </c>
    </row>
    <row r="392">
      <c r="A392" s="2">
        <v>391.0</v>
      </c>
      <c r="B392" s="4">
        <f>IFERROR(__xludf.DUMMYFUNCTION("""COMPUTED_VALUE"""),45020.947724004625)</f>
        <v>45020.94772</v>
      </c>
      <c r="C392" s="2" t="str">
        <f>IFERROR(__xludf.DUMMYFUNCTION("""COMPUTED_VALUE"""),"India")</f>
        <v>India</v>
      </c>
      <c r="D392" s="2">
        <f>IFERROR(__xludf.DUMMYFUNCTION("""COMPUTED_VALUE"""),335526.0)</f>
        <v>335526</v>
      </c>
      <c r="E392" s="2" t="str">
        <f>IFERROR(__xludf.DUMMYFUNCTION("""COMPUTED_VALUE"""),"Female")</f>
        <v>Female</v>
      </c>
    </row>
    <row r="393">
      <c r="A393" s="2">
        <v>392.0</v>
      </c>
      <c r="B393" s="4">
        <f>IFERROR(__xludf.DUMMYFUNCTION("""COMPUTED_VALUE"""),45020.95117763889)</f>
        <v>45020.95118</v>
      </c>
      <c r="C393" s="2" t="str">
        <f>IFERROR(__xludf.DUMMYFUNCTION("""COMPUTED_VALUE"""),"India")</f>
        <v>India</v>
      </c>
      <c r="D393" s="2">
        <f>IFERROR(__xludf.DUMMYFUNCTION("""COMPUTED_VALUE"""),58000.0)</f>
        <v>58000</v>
      </c>
      <c r="E393" s="2" t="str">
        <f>IFERROR(__xludf.DUMMYFUNCTION("""COMPUTED_VALUE"""),"Female")</f>
        <v>Female</v>
      </c>
    </row>
    <row r="394">
      <c r="A394" s="2">
        <v>393.0</v>
      </c>
      <c r="B394" s="4">
        <f>IFERROR(__xludf.DUMMYFUNCTION("""COMPUTED_VALUE"""),45021.0060633449)</f>
        <v>45021.00606</v>
      </c>
      <c r="C394" s="2" t="str">
        <f>IFERROR(__xludf.DUMMYFUNCTION("""COMPUTED_VALUE"""),"India")</f>
        <v>India</v>
      </c>
      <c r="D394" s="2">
        <f>IFERROR(__xludf.DUMMYFUNCTION("""COMPUTED_VALUE"""),400078.0)</f>
        <v>400078</v>
      </c>
      <c r="E394" s="2" t="str">
        <f>IFERROR(__xludf.DUMMYFUNCTION("""COMPUTED_VALUE"""),"Male")</f>
        <v>Male</v>
      </c>
    </row>
    <row r="395">
      <c r="A395" s="2">
        <v>394.0</v>
      </c>
      <c r="B395" s="4">
        <f>IFERROR(__xludf.DUMMYFUNCTION("""COMPUTED_VALUE"""),45021.00872650463)</f>
        <v>45021.00873</v>
      </c>
      <c r="C395" s="2" t="str">
        <f>IFERROR(__xludf.DUMMYFUNCTION("""COMPUTED_VALUE"""),"India")</f>
        <v>India</v>
      </c>
      <c r="D395" s="2">
        <f>IFERROR(__xludf.DUMMYFUNCTION("""COMPUTED_VALUE"""),411028.0)</f>
        <v>411028</v>
      </c>
      <c r="E395" s="2" t="str">
        <f>IFERROR(__xludf.DUMMYFUNCTION("""COMPUTED_VALUE"""),"Male")</f>
        <v>Male</v>
      </c>
    </row>
    <row r="396">
      <c r="A396" s="2">
        <v>395.0</v>
      </c>
      <c r="B396" s="4">
        <f>IFERROR(__xludf.DUMMYFUNCTION("""COMPUTED_VALUE"""),45021.01338552083)</f>
        <v>45021.01339</v>
      </c>
      <c r="C396" s="2" t="str">
        <f>IFERROR(__xludf.DUMMYFUNCTION("""COMPUTED_VALUE"""),"Canada")</f>
        <v>Canada</v>
      </c>
      <c r="D396" s="2">
        <f>IFERROR(__xludf.DUMMYFUNCTION("""COMPUTED_VALUE"""),132001.0)</f>
        <v>132001</v>
      </c>
      <c r="E396" s="2" t="str">
        <f>IFERROR(__xludf.DUMMYFUNCTION("""COMPUTED_VALUE"""),"Female")</f>
        <v>Female</v>
      </c>
    </row>
    <row r="397">
      <c r="A397" s="2">
        <v>396.0</v>
      </c>
      <c r="B397" s="4">
        <f>IFERROR(__xludf.DUMMYFUNCTION("""COMPUTED_VALUE"""),45021.021127037035)</f>
        <v>45021.02113</v>
      </c>
      <c r="C397" s="2" t="str">
        <f>IFERROR(__xludf.DUMMYFUNCTION("""COMPUTED_VALUE"""),"India")</f>
        <v>India</v>
      </c>
      <c r="D397" s="2">
        <f>IFERROR(__xludf.DUMMYFUNCTION("""COMPUTED_VALUE"""),440002.0)</f>
        <v>440002</v>
      </c>
      <c r="E397" s="2" t="str">
        <f>IFERROR(__xludf.DUMMYFUNCTION("""COMPUTED_VALUE"""),"Male")</f>
        <v>Male</v>
      </c>
    </row>
    <row r="398">
      <c r="A398" s="2">
        <v>397.0</v>
      </c>
      <c r="B398" s="4">
        <f>IFERROR(__xludf.DUMMYFUNCTION("""COMPUTED_VALUE"""),45021.02502297454)</f>
        <v>45021.02502</v>
      </c>
      <c r="C398" s="2" t="str">
        <f>IFERROR(__xludf.DUMMYFUNCTION("""COMPUTED_VALUE"""),"India")</f>
        <v>India</v>
      </c>
      <c r="D398" s="2">
        <f>IFERROR(__xludf.DUMMYFUNCTION("""COMPUTED_VALUE"""),624005.0)</f>
        <v>624005</v>
      </c>
      <c r="E398" s="2" t="str">
        <f>IFERROR(__xludf.DUMMYFUNCTION("""COMPUTED_VALUE"""),"Female")</f>
        <v>Female</v>
      </c>
    </row>
    <row r="399">
      <c r="A399" s="2">
        <v>398.0</v>
      </c>
      <c r="B399" s="4">
        <f>IFERROR(__xludf.DUMMYFUNCTION("""COMPUTED_VALUE"""),45021.03326394677)</f>
        <v>45021.03326</v>
      </c>
      <c r="C399" s="2" t="str">
        <f>IFERROR(__xludf.DUMMYFUNCTION("""COMPUTED_VALUE"""),"India")</f>
        <v>India</v>
      </c>
      <c r="D399" s="2">
        <f>IFERROR(__xludf.DUMMYFUNCTION("""COMPUTED_VALUE"""),382424.0)</f>
        <v>382424</v>
      </c>
      <c r="E399" s="2" t="str">
        <f>IFERROR(__xludf.DUMMYFUNCTION("""COMPUTED_VALUE"""),"Male")</f>
        <v>Male</v>
      </c>
    </row>
    <row r="400">
      <c r="A400" s="2">
        <v>399.0</v>
      </c>
      <c r="B400" s="4">
        <f>IFERROR(__xludf.DUMMYFUNCTION("""COMPUTED_VALUE"""),45021.03364565973)</f>
        <v>45021.03365</v>
      </c>
      <c r="C400" s="2" t="str">
        <f>IFERROR(__xludf.DUMMYFUNCTION("""COMPUTED_VALUE"""),"Canada")</f>
        <v>Canada</v>
      </c>
      <c r="D400" s="2">
        <f>IFERROR(__xludf.DUMMYFUNCTION("""COMPUTED_VALUE"""),226016.0)</f>
        <v>226016</v>
      </c>
      <c r="E400" s="2" t="str">
        <f>IFERROR(__xludf.DUMMYFUNCTION("""COMPUTED_VALUE"""),"Female")</f>
        <v>Female</v>
      </c>
    </row>
    <row r="401">
      <c r="A401" s="2">
        <v>400.0</v>
      </c>
      <c r="B401" s="4">
        <f>IFERROR(__xludf.DUMMYFUNCTION("""COMPUTED_VALUE"""),45021.03529893518)</f>
        <v>45021.0353</v>
      </c>
      <c r="C401" s="2" t="str">
        <f>IFERROR(__xludf.DUMMYFUNCTION("""COMPUTED_VALUE"""),"India")</f>
        <v>India</v>
      </c>
      <c r="D401" s="2">
        <f>IFERROR(__xludf.DUMMYFUNCTION("""COMPUTED_VALUE"""),110077.0)</f>
        <v>110077</v>
      </c>
      <c r="E401" s="2" t="str">
        <f>IFERROR(__xludf.DUMMYFUNCTION("""COMPUTED_VALUE"""),"Male")</f>
        <v>Male</v>
      </c>
    </row>
    <row r="402">
      <c r="A402" s="2">
        <v>401.0</v>
      </c>
      <c r="B402" s="4">
        <f>IFERROR(__xludf.DUMMYFUNCTION("""COMPUTED_VALUE"""),45021.042155324074)</f>
        <v>45021.04216</v>
      </c>
      <c r="C402" s="2" t="str">
        <f>IFERROR(__xludf.DUMMYFUNCTION("""COMPUTED_VALUE"""),"India")</f>
        <v>India</v>
      </c>
      <c r="D402" s="2">
        <f>IFERROR(__xludf.DUMMYFUNCTION("""COMPUTED_VALUE"""),442902.0)</f>
        <v>442902</v>
      </c>
      <c r="E402" s="2" t="str">
        <f>IFERROR(__xludf.DUMMYFUNCTION("""COMPUTED_VALUE"""),"Male")</f>
        <v>Male</v>
      </c>
    </row>
    <row r="403">
      <c r="A403" s="2">
        <v>402.0</v>
      </c>
      <c r="B403" s="4">
        <f>IFERROR(__xludf.DUMMYFUNCTION("""COMPUTED_VALUE"""),45021.04789299768)</f>
        <v>45021.04789</v>
      </c>
      <c r="C403" s="2" t="str">
        <f>IFERROR(__xludf.DUMMYFUNCTION("""COMPUTED_VALUE"""),"India")</f>
        <v>India</v>
      </c>
      <c r="D403" s="2">
        <f>IFERROR(__xludf.DUMMYFUNCTION("""COMPUTED_VALUE"""),530032.0)</f>
        <v>530032</v>
      </c>
      <c r="E403" s="2" t="str">
        <f>IFERROR(__xludf.DUMMYFUNCTION("""COMPUTED_VALUE"""),"Male")</f>
        <v>Male</v>
      </c>
    </row>
    <row r="404">
      <c r="A404" s="2">
        <v>403.0</v>
      </c>
      <c r="B404" s="4">
        <f>IFERROR(__xludf.DUMMYFUNCTION("""COMPUTED_VALUE"""),45021.07363792824)</f>
        <v>45021.07364</v>
      </c>
      <c r="C404" s="2" t="str">
        <f>IFERROR(__xludf.DUMMYFUNCTION("""COMPUTED_VALUE"""),"India")</f>
        <v>India</v>
      </c>
      <c r="D404" s="2">
        <f>IFERROR(__xludf.DUMMYFUNCTION("""COMPUTED_VALUE"""),412207.0)</f>
        <v>412207</v>
      </c>
      <c r="E404" s="2" t="str">
        <f>IFERROR(__xludf.DUMMYFUNCTION("""COMPUTED_VALUE"""),"Male")</f>
        <v>Male</v>
      </c>
    </row>
    <row r="405">
      <c r="A405" s="2">
        <v>404.0</v>
      </c>
      <c r="B405" s="4">
        <f>IFERROR(__xludf.DUMMYFUNCTION("""COMPUTED_VALUE"""),45021.304510775466)</f>
        <v>45021.30451</v>
      </c>
      <c r="C405" s="2" t="str">
        <f>IFERROR(__xludf.DUMMYFUNCTION("""COMPUTED_VALUE"""),"India")</f>
        <v>India</v>
      </c>
      <c r="D405" s="2">
        <f>IFERROR(__xludf.DUMMYFUNCTION("""COMPUTED_VALUE"""),110059.0)</f>
        <v>110059</v>
      </c>
      <c r="E405" s="2" t="str">
        <f>IFERROR(__xludf.DUMMYFUNCTION("""COMPUTED_VALUE"""),"Male")</f>
        <v>Male</v>
      </c>
    </row>
    <row r="406">
      <c r="A406" s="2">
        <v>405.0</v>
      </c>
      <c r="B406" s="4">
        <f>IFERROR(__xludf.DUMMYFUNCTION("""COMPUTED_VALUE"""),45021.31072575232)</f>
        <v>45021.31073</v>
      </c>
      <c r="C406" s="2" t="str">
        <f>IFERROR(__xludf.DUMMYFUNCTION("""COMPUTED_VALUE"""),"India")</f>
        <v>India</v>
      </c>
      <c r="D406" s="2">
        <f>IFERROR(__xludf.DUMMYFUNCTION("""COMPUTED_VALUE"""),627002.0)</f>
        <v>627002</v>
      </c>
      <c r="E406" s="2" t="str">
        <f>IFERROR(__xludf.DUMMYFUNCTION("""COMPUTED_VALUE"""),"Male")</f>
        <v>Male</v>
      </c>
    </row>
    <row r="407">
      <c r="A407" s="2">
        <v>406.0</v>
      </c>
      <c r="B407" s="4">
        <f>IFERROR(__xludf.DUMMYFUNCTION("""COMPUTED_VALUE"""),45021.31764216435)</f>
        <v>45021.31764</v>
      </c>
      <c r="C407" s="2" t="str">
        <f>IFERROR(__xludf.DUMMYFUNCTION("""COMPUTED_VALUE"""),"India")</f>
        <v>India</v>
      </c>
      <c r="D407" s="2">
        <f>IFERROR(__xludf.DUMMYFUNCTION("""COMPUTED_VALUE"""),250001.0)</f>
        <v>250001</v>
      </c>
      <c r="E407" s="2" t="str">
        <f>IFERROR(__xludf.DUMMYFUNCTION("""COMPUTED_VALUE"""),"Male")</f>
        <v>Male</v>
      </c>
    </row>
    <row r="408">
      <c r="A408" s="2">
        <v>407.0</v>
      </c>
      <c r="B408" s="4">
        <f>IFERROR(__xludf.DUMMYFUNCTION("""COMPUTED_VALUE"""),45021.37931986111)</f>
        <v>45021.37932</v>
      </c>
      <c r="C408" s="2" t="str">
        <f>IFERROR(__xludf.DUMMYFUNCTION("""COMPUTED_VALUE"""),"India")</f>
        <v>India</v>
      </c>
      <c r="D408" s="2">
        <f>IFERROR(__xludf.DUMMYFUNCTION("""COMPUTED_VALUE"""),721506.0)</f>
        <v>721506</v>
      </c>
      <c r="E408" s="2" t="str">
        <f>IFERROR(__xludf.DUMMYFUNCTION("""COMPUTED_VALUE"""),"Female")</f>
        <v>Female</v>
      </c>
    </row>
    <row r="409">
      <c r="A409" s="2">
        <v>408.0</v>
      </c>
      <c r="B409" s="4">
        <f>IFERROR(__xludf.DUMMYFUNCTION("""COMPUTED_VALUE"""),45021.38723636574)</f>
        <v>45021.38724</v>
      </c>
      <c r="C409" s="2" t="str">
        <f>IFERROR(__xludf.DUMMYFUNCTION("""COMPUTED_VALUE"""),"India")</f>
        <v>India</v>
      </c>
      <c r="D409" s="2">
        <f>IFERROR(__xludf.DUMMYFUNCTION("""COMPUTED_VALUE"""),600091.0)</f>
        <v>600091</v>
      </c>
      <c r="E409" s="2" t="str">
        <f>IFERROR(__xludf.DUMMYFUNCTION("""COMPUTED_VALUE"""),"Male")</f>
        <v>Male</v>
      </c>
    </row>
    <row r="410">
      <c r="A410" s="2">
        <v>409.0</v>
      </c>
      <c r="B410" s="4">
        <f>IFERROR(__xludf.DUMMYFUNCTION("""COMPUTED_VALUE"""),45021.396664259264)</f>
        <v>45021.39666</v>
      </c>
      <c r="C410" s="2" t="str">
        <f>IFERROR(__xludf.DUMMYFUNCTION("""COMPUTED_VALUE"""),"India")</f>
        <v>India</v>
      </c>
      <c r="D410" s="2">
        <f>IFERROR(__xludf.DUMMYFUNCTION("""COMPUTED_VALUE"""),600129.0)</f>
        <v>600129</v>
      </c>
      <c r="E410" s="2" t="str">
        <f>IFERROR(__xludf.DUMMYFUNCTION("""COMPUTED_VALUE"""),"Male")</f>
        <v>Male</v>
      </c>
    </row>
    <row r="411">
      <c r="A411" s="2">
        <v>410.0</v>
      </c>
      <c r="B411" s="4">
        <f>IFERROR(__xludf.DUMMYFUNCTION("""COMPUTED_VALUE"""),45021.39856981482)</f>
        <v>45021.39857</v>
      </c>
      <c r="C411" s="2" t="str">
        <f>IFERROR(__xludf.DUMMYFUNCTION("""COMPUTED_VALUE"""),"India")</f>
        <v>India</v>
      </c>
      <c r="D411" s="2">
        <f>IFERROR(__xludf.DUMMYFUNCTION("""COMPUTED_VALUE"""),834001.0)</f>
        <v>834001</v>
      </c>
      <c r="E411" s="2" t="str">
        <f>IFERROR(__xludf.DUMMYFUNCTION("""COMPUTED_VALUE"""),"Female")</f>
        <v>Female</v>
      </c>
    </row>
    <row r="412">
      <c r="A412" s="2">
        <v>411.0</v>
      </c>
      <c r="B412" s="4">
        <f>IFERROR(__xludf.DUMMYFUNCTION("""COMPUTED_VALUE"""),45021.40052131945)</f>
        <v>45021.40052</v>
      </c>
      <c r="C412" s="2" t="str">
        <f>IFERROR(__xludf.DUMMYFUNCTION("""COMPUTED_VALUE"""),"India")</f>
        <v>India</v>
      </c>
      <c r="D412" s="2">
        <f>IFERROR(__xludf.DUMMYFUNCTION("""COMPUTED_VALUE"""),641028.0)</f>
        <v>641028</v>
      </c>
      <c r="E412" s="2" t="str">
        <f>IFERROR(__xludf.DUMMYFUNCTION("""COMPUTED_VALUE"""),"Male")</f>
        <v>Male</v>
      </c>
    </row>
    <row r="413">
      <c r="A413" s="2">
        <v>412.0</v>
      </c>
      <c r="B413" s="4">
        <f>IFERROR(__xludf.DUMMYFUNCTION("""COMPUTED_VALUE"""),45021.40658119213)</f>
        <v>45021.40658</v>
      </c>
      <c r="C413" s="2" t="str">
        <f>IFERROR(__xludf.DUMMYFUNCTION("""COMPUTED_VALUE"""),"India")</f>
        <v>India</v>
      </c>
      <c r="D413" s="2"/>
      <c r="E413" s="2" t="str">
        <f>IFERROR(__xludf.DUMMYFUNCTION("""COMPUTED_VALUE"""),"Male")</f>
        <v>Male</v>
      </c>
    </row>
    <row r="414">
      <c r="A414" s="2">
        <v>413.0</v>
      </c>
      <c r="B414" s="4">
        <f>IFERROR(__xludf.DUMMYFUNCTION("""COMPUTED_VALUE"""),45021.41678277778)</f>
        <v>45021.41678</v>
      </c>
      <c r="C414" s="2" t="str">
        <f>IFERROR(__xludf.DUMMYFUNCTION("""COMPUTED_VALUE"""),"India")</f>
        <v>India</v>
      </c>
      <c r="D414" s="2">
        <f>IFERROR(__xludf.DUMMYFUNCTION("""COMPUTED_VALUE"""),600014.0)</f>
        <v>600014</v>
      </c>
      <c r="E414" s="2" t="str">
        <f>IFERROR(__xludf.DUMMYFUNCTION("""COMPUTED_VALUE"""),"Male")</f>
        <v>Male</v>
      </c>
    </row>
    <row r="415">
      <c r="A415" s="2">
        <v>414.0</v>
      </c>
      <c r="B415" s="4">
        <f>IFERROR(__xludf.DUMMYFUNCTION("""COMPUTED_VALUE"""),45021.42542581019)</f>
        <v>45021.42543</v>
      </c>
      <c r="C415" s="2" t="str">
        <f>IFERROR(__xludf.DUMMYFUNCTION("""COMPUTED_VALUE"""),"India")</f>
        <v>India</v>
      </c>
      <c r="D415" s="2">
        <f>IFERROR(__xludf.DUMMYFUNCTION("""COMPUTED_VALUE"""),671315.0)</f>
        <v>671315</v>
      </c>
      <c r="E415" s="2" t="str">
        <f>IFERROR(__xludf.DUMMYFUNCTION("""COMPUTED_VALUE"""),"Male")</f>
        <v>Male</v>
      </c>
    </row>
    <row r="416">
      <c r="A416" s="2">
        <v>415.0</v>
      </c>
      <c r="B416" s="4">
        <f>IFERROR(__xludf.DUMMYFUNCTION("""COMPUTED_VALUE"""),45021.43690097223)</f>
        <v>45021.4369</v>
      </c>
      <c r="C416" s="2" t="str">
        <f>IFERROR(__xludf.DUMMYFUNCTION("""COMPUTED_VALUE"""),"India")</f>
        <v>India</v>
      </c>
      <c r="D416" s="2">
        <f>IFERROR(__xludf.DUMMYFUNCTION("""COMPUTED_VALUE"""),500079.0)</f>
        <v>500079</v>
      </c>
      <c r="E416" s="2" t="str">
        <f>IFERROR(__xludf.DUMMYFUNCTION("""COMPUTED_VALUE"""),"Male")</f>
        <v>Male</v>
      </c>
    </row>
    <row r="417">
      <c r="A417" s="2">
        <v>416.0</v>
      </c>
      <c r="B417" s="4">
        <f>IFERROR(__xludf.DUMMYFUNCTION("""COMPUTED_VALUE"""),45021.43697501157)</f>
        <v>45021.43698</v>
      </c>
      <c r="C417" s="2" t="str">
        <f>IFERROR(__xludf.DUMMYFUNCTION("""COMPUTED_VALUE"""),"Others")</f>
        <v>Others</v>
      </c>
      <c r="D417" s="2">
        <f>IFERROR(__xludf.DUMMYFUNCTION("""COMPUTED_VALUE"""),2151.0)</f>
        <v>2151</v>
      </c>
      <c r="E417" s="2" t="str">
        <f>IFERROR(__xludf.DUMMYFUNCTION("""COMPUTED_VALUE"""),"Male")</f>
        <v>Male</v>
      </c>
    </row>
    <row r="418">
      <c r="A418" s="2">
        <v>417.0</v>
      </c>
      <c r="B418" s="4">
        <f>IFERROR(__xludf.DUMMYFUNCTION("""COMPUTED_VALUE"""),45021.43814284722)</f>
        <v>45021.43814</v>
      </c>
      <c r="C418" s="2" t="str">
        <f>IFERROR(__xludf.DUMMYFUNCTION("""COMPUTED_VALUE"""),"India")</f>
        <v>India</v>
      </c>
      <c r="D418" s="2">
        <f>IFERROR(__xludf.DUMMYFUNCTION("""COMPUTED_VALUE"""),670014.0)</f>
        <v>670014</v>
      </c>
      <c r="E418" s="2" t="str">
        <f>IFERROR(__xludf.DUMMYFUNCTION("""COMPUTED_VALUE"""),"Male")</f>
        <v>Male</v>
      </c>
    </row>
    <row r="419">
      <c r="A419" s="2">
        <v>418.0</v>
      </c>
      <c r="B419" s="4">
        <f>IFERROR(__xludf.DUMMYFUNCTION("""COMPUTED_VALUE"""),45021.439811840275)</f>
        <v>45021.43981</v>
      </c>
      <c r="C419" s="2" t="str">
        <f>IFERROR(__xludf.DUMMYFUNCTION("""COMPUTED_VALUE"""),"India")</f>
        <v>India</v>
      </c>
      <c r="D419" s="2">
        <f>IFERROR(__xludf.DUMMYFUNCTION("""COMPUTED_VALUE"""),390009.0)</f>
        <v>390009</v>
      </c>
      <c r="E419" s="2" t="str">
        <f>IFERROR(__xludf.DUMMYFUNCTION("""COMPUTED_VALUE"""),"Male")</f>
        <v>Male</v>
      </c>
    </row>
    <row r="420">
      <c r="A420" s="2">
        <v>419.0</v>
      </c>
      <c r="B420" s="4">
        <f>IFERROR(__xludf.DUMMYFUNCTION("""COMPUTED_VALUE"""),45021.442640057874)</f>
        <v>45021.44264</v>
      </c>
      <c r="C420" s="2" t="str">
        <f>IFERROR(__xludf.DUMMYFUNCTION("""COMPUTED_VALUE"""),"India")</f>
        <v>India</v>
      </c>
      <c r="D420" s="2">
        <f>IFERROR(__xludf.DUMMYFUNCTION("""COMPUTED_VALUE"""),500079.0)</f>
        <v>500079</v>
      </c>
      <c r="E420" s="2" t="str">
        <f>IFERROR(__xludf.DUMMYFUNCTION("""COMPUTED_VALUE"""),"Male")</f>
        <v>Male</v>
      </c>
    </row>
    <row r="421">
      <c r="A421" s="2">
        <v>420.0</v>
      </c>
      <c r="B421" s="4">
        <f>IFERROR(__xludf.DUMMYFUNCTION("""COMPUTED_VALUE"""),45021.44284375)</f>
        <v>45021.44284</v>
      </c>
      <c r="C421" s="2" t="str">
        <f>IFERROR(__xludf.DUMMYFUNCTION("""COMPUTED_VALUE"""),"India")</f>
        <v>India</v>
      </c>
      <c r="D421" s="2">
        <f>IFERROR(__xludf.DUMMYFUNCTION("""COMPUTED_VALUE"""),560066.0)</f>
        <v>560066</v>
      </c>
      <c r="E421" s="2" t="str">
        <f>IFERROR(__xludf.DUMMYFUNCTION("""COMPUTED_VALUE"""),"Male")</f>
        <v>Male</v>
      </c>
    </row>
    <row r="422">
      <c r="A422" s="2">
        <v>421.0</v>
      </c>
      <c r="B422" s="4">
        <f>IFERROR(__xludf.DUMMYFUNCTION("""COMPUTED_VALUE"""),45021.44302771991)</f>
        <v>45021.44303</v>
      </c>
      <c r="C422" s="2" t="str">
        <f>IFERROR(__xludf.DUMMYFUNCTION("""COMPUTED_VALUE"""),"India")</f>
        <v>India</v>
      </c>
      <c r="D422" s="2">
        <f>IFERROR(__xludf.DUMMYFUNCTION("""COMPUTED_VALUE"""),421301.0)</f>
        <v>421301</v>
      </c>
      <c r="E422" s="2" t="str">
        <f>IFERROR(__xludf.DUMMYFUNCTION("""COMPUTED_VALUE"""),"Male")</f>
        <v>Male</v>
      </c>
    </row>
    <row r="423">
      <c r="A423" s="2">
        <v>422.0</v>
      </c>
      <c r="B423" s="4">
        <f>IFERROR(__xludf.DUMMYFUNCTION("""COMPUTED_VALUE"""),45021.444180555554)</f>
        <v>45021.44418</v>
      </c>
      <c r="C423" s="2" t="str">
        <f>IFERROR(__xludf.DUMMYFUNCTION("""COMPUTED_VALUE"""),"Others")</f>
        <v>Others</v>
      </c>
      <c r="D423" s="2"/>
      <c r="E423" s="2" t="str">
        <f>IFERROR(__xludf.DUMMYFUNCTION("""COMPUTED_VALUE"""),"Male")</f>
        <v>Male</v>
      </c>
    </row>
    <row r="424">
      <c r="A424" s="2">
        <v>423.0</v>
      </c>
      <c r="B424" s="4">
        <f>IFERROR(__xludf.DUMMYFUNCTION("""COMPUTED_VALUE"""),45021.44473938657)</f>
        <v>45021.44474</v>
      </c>
      <c r="C424" s="2" t="str">
        <f>IFERROR(__xludf.DUMMYFUNCTION("""COMPUTED_VALUE"""),"India")</f>
        <v>India</v>
      </c>
      <c r="D424" s="2">
        <f>IFERROR(__xludf.DUMMYFUNCTION("""COMPUTED_VALUE"""),500008.0)</f>
        <v>500008</v>
      </c>
      <c r="E424" s="2" t="str">
        <f>IFERROR(__xludf.DUMMYFUNCTION("""COMPUTED_VALUE"""),"Male")</f>
        <v>Male</v>
      </c>
    </row>
    <row r="425">
      <c r="A425" s="2">
        <v>424.0</v>
      </c>
      <c r="B425" s="4">
        <f>IFERROR(__xludf.DUMMYFUNCTION("""COMPUTED_VALUE"""),45021.44591275463)</f>
        <v>45021.44591</v>
      </c>
      <c r="C425" s="2" t="str">
        <f>IFERROR(__xludf.DUMMYFUNCTION("""COMPUTED_VALUE"""),"India")</f>
        <v>India</v>
      </c>
      <c r="D425" s="2">
        <f>IFERROR(__xludf.DUMMYFUNCTION("""COMPUTED_VALUE"""),400083.0)</f>
        <v>400083</v>
      </c>
      <c r="E425" s="2" t="str">
        <f>IFERROR(__xludf.DUMMYFUNCTION("""COMPUTED_VALUE"""),"Male")</f>
        <v>Male</v>
      </c>
    </row>
    <row r="426">
      <c r="A426" s="2">
        <v>425.0</v>
      </c>
      <c r="B426" s="4">
        <f>IFERROR(__xludf.DUMMYFUNCTION("""COMPUTED_VALUE"""),45021.44911168981)</f>
        <v>45021.44911</v>
      </c>
      <c r="C426" s="2" t="str">
        <f>IFERROR(__xludf.DUMMYFUNCTION("""COMPUTED_VALUE"""),"India")</f>
        <v>India</v>
      </c>
      <c r="D426" s="2">
        <f>IFERROR(__xludf.DUMMYFUNCTION("""COMPUTED_VALUE"""),627357.0)</f>
        <v>627357</v>
      </c>
      <c r="E426" s="2" t="str">
        <f>IFERROR(__xludf.DUMMYFUNCTION("""COMPUTED_VALUE"""),"Male")</f>
        <v>Male</v>
      </c>
    </row>
    <row r="427">
      <c r="A427" s="2">
        <v>426.0</v>
      </c>
      <c r="B427" s="4">
        <f>IFERROR(__xludf.DUMMYFUNCTION("""COMPUTED_VALUE"""),45021.45016174768)</f>
        <v>45021.45016</v>
      </c>
      <c r="C427" s="2" t="str">
        <f>IFERROR(__xludf.DUMMYFUNCTION("""COMPUTED_VALUE"""),"India")</f>
        <v>India</v>
      </c>
      <c r="D427" s="2">
        <f>IFERROR(__xludf.DUMMYFUNCTION("""COMPUTED_VALUE"""),500036.0)</f>
        <v>500036</v>
      </c>
      <c r="E427" s="2" t="str">
        <f>IFERROR(__xludf.DUMMYFUNCTION("""COMPUTED_VALUE"""),"Male")</f>
        <v>Male</v>
      </c>
    </row>
    <row r="428">
      <c r="A428" s="2">
        <v>427.0</v>
      </c>
      <c r="B428" s="4">
        <f>IFERROR(__xludf.DUMMYFUNCTION("""COMPUTED_VALUE"""),45021.45020982639)</f>
        <v>45021.45021</v>
      </c>
      <c r="C428" s="2" t="str">
        <f>IFERROR(__xludf.DUMMYFUNCTION("""COMPUTED_VALUE"""),"India")</f>
        <v>India</v>
      </c>
      <c r="D428" s="2">
        <f>IFERROR(__xludf.DUMMYFUNCTION("""COMPUTED_VALUE"""),500079.0)</f>
        <v>500079</v>
      </c>
      <c r="E428" s="2" t="str">
        <f>IFERROR(__xludf.DUMMYFUNCTION("""COMPUTED_VALUE"""),"Female")</f>
        <v>Female</v>
      </c>
    </row>
    <row r="429">
      <c r="A429" s="2">
        <v>428.0</v>
      </c>
      <c r="B429" s="4">
        <f>IFERROR(__xludf.DUMMYFUNCTION("""COMPUTED_VALUE"""),45021.4513109838)</f>
        <v>45021.45131</v>
      </c>
      <c r="C429" s="2" t="str">
        <f>IFERROR(__xludf.DUMMYFUNCTION("""COMPUTED_VALUE"""),"India")</f>
        <v>India</v>
      </c>
      <c r="D429" s="2">
        <f>IFERROR(__xludf.DUMMYFUNCTION("""COMPUTED_VALUE"""),440036.0)</f>
        <v>440036</v>
      </c>
      <c r="E429" s="2" t="str">
        <f>IFERROR(__xludf.DUMMYFUNCTION("""COMPUTED_VALUE"""),"Female")</f>
        <v>Female</v>
      </c>
    </row>
    <row r="430">
      <c r="A430" s="2">
        <v>429.0</v>
      </c>
      <c r="B430" s="4">
        <f>IFERROR(__xludf.DUMMYFUNCTION("""COMPUTED_VALUE"""),45021.452171261575)</f>
        <v>45021.45217</v>
      </c>
      <c r="C430" s="2" t="str">
        <f>IFERROR(__xludf.DUMMYFUNCTION("""COMPUTED_VALUE"""),"India")</f>
        <v>India</v>
      </c>
      <c r="D430" s="2">
        <f>IFERROR(__xludf.DUMMYFUNCTION("""COMPUTED_VALUE"""),500060.0)</f>
        <v>500060</v>
      </c>
      <c r="E430" s="2" t="str">
        <f>IFERROR(__xludf.DUMMYFUNCTION("""COMPUTED_VALUE"""),"Male")</f>
        <v>Male</v>
      </c>
    </row>
    <row r="431">
      <c r="A431" s="2">
        <v>430.0</v>
      </c>
      <c r="B431" s="4">
        <f>IFERROR(__xludf.DUMMYFUNCTION("""COMPUTED_VALUE"""),45021.4536553125)</f>
        <v>45021.45366</v>
      </c>
      <c r="C431" s="2" t="str">
        <f>IFERROR(__xludf.DUMMYFUNCTION("""COMPUTED_VALUE"""),"India")</f>
        <v>India</v>
      </c>
      <c r="D431" s="2">
        <f>IFERROR(__xludf.DUMMYFUNCTION("""COMPUTED_VALUE"""),560076.0)</f>
        <v>560076</v>
      </c>
      <c r="E431" s="2" t="str">
        <f>IFERROR(__xludf.DUMMYFUNCTION("""COMPUTED_VALUE"""),"Male")</f>
        <v>Male</v>
      </c>
    </row>
    <row r="432">
      <c r="A432" s="2">
        <v>431.0</v>
      </c>
      <c r="B432" s="4">
        <f>IFERROR(__xludf.DUMMYFUNCTION("""COMPUTED_VALUE"""),45021.45545046296)</f>
        <v>45021.45545</v>
      </c>
      <c r="C432" s="2" t="str">
        <f>IFERROR(__xludf.DUMMYFUNCTION("""COMPUTED_VALUE"""),"India")</f>
        <v>India</v>
      </c>
      <c r="D432" s="2">
        <f>IFERROR(__xludf.DUMMYFUNCTION("""COMPUTED_VALUE"""),500079.0)</f>
        <v>500079</v>
      </c>
      <c r="E432" s="2" t="str">
        <f>IFERROR(__xludf.DUMMYFUNCTION("""COMPUTED_VALUE"""),"Female")</f>
        <v>Female</v>
      </c>
    </row>
    <row r="433">
      <c r="A433" s="2">
        <v>432.0</v>
      </c>
      <c r="B433" s="4">
        <f>IFERROR(__xludf.DUMMYFUNCTION("""COMPUTED_VALUE"""),45021.45563946759)</f>
        <v>45021.45564</v>
      </c>
      <c r="C433" s="2" t="str">
        <f>IFERROR(__xludf.DUMMYFUNCTION("""COMPUTED_VALUE"""),"India")</f>
        <v>India</v>
      </c>
      <c r="D433" s="2">
        <f>IFERROR(__xludf.DUMMYFUNCTION("""COMPUTED_VALUE"""),560003.0)</f>
        <v>560003</v>
      </c>
      <c r="E433" s="2" t="str">
        <f>IFERROR(__xludf.DUMMYFUNCTION("""COMPUTED_VALUE"""),"Female")</f>
        <v>Female</v>
      </c>
    </row>
    <row r="434">
      <c r="A434" s="2">
        <v>433.0</v>
      </c>
      <c r="B434" s="4">
        <f>IFERROR(__xludf.DUMMYFUNCTION("""COMPUTED_VALUE"""),45021.45629847222)</f>
        <v>45021.4563</v>
      </c>
      <c r="C434" s="2" t="str">
        <f>IFERROR(__xludf.DUMMYFUNCTION("""COMPUTED_VALUE"""),"India")</f>
        <v>India</v>
      </c>
      <c r="D434" s="2">
        <f>IFERROR(__xludf.DUMMYFUNCTION("""COMPUTED_VALUE"""),560100.0)</f>
        <v>560100</v>
      </c>
      <c r="E434" s="2" t="str">
        <f>IFERROR(__xludf.DUMMYFUNCTION("""COMPUTED_VALUE"""),"Male")</f>
        <v>Male</v>
      </c>
    </row>
    <row r="435">
      <c r="A435" s="2">
        <v>434.0</v>
      </c>
      <c r="B435" s="4">
        <f>IFERROR(__xludf.DUMMYFUNCTION("""COMPUTED_VALUE"""),45021.45712752314)</f>
        <v>45021.45713</v>
      </c>
      <c r="C435" s="2" t="str">
        <f>IFERROR(__xludf.DUMMYFUNCTION("""COMPUTED_VALUE"""),"India")</f>
        <v>India</v>
      </c>
      <c r="D435" s="2">
        <f>IFERROR(__xludf.DUMMYFUNCTION("""COMPUTED_VALUE"""),400042.0)</f>
        <v>400042</v>
      </c>
      <c r="E435" s="2" t="str">
        <f>IFERROR(__xludf.DUMMYFUNCTION("""COMPUTED_VALUE"""),"Male")</f>
        <v>Male</v>
      </c>
    </row>
    <row r="436">
      <c r="A436" s="2">
        <v>435.0</v>
      </c>
      <c r="B436" s="4">
        <f>IFERROR(__xludf.DUMMYFUNCTION("""COMPUTED_VALUE"""),45021.463179085644)</f>
        <v>45021.46318</v>
      </c>
      <c r="C436" s="2" t="str">
        <f>IFERROR(__xludf.DUMMYFUNCTION("""COMPUTED_VALUE"""),"India")</f>
        <v>India</v>
      </c>
      <c r="D436" s="2">
        <f>IFERROR(__xludf.DUMMYFUNCTION("""COMPUTED_VALUE"""),500079.0)</f>
        <v>500079</v>
      </c>
      <c r="E436" s="2" t="str">
        <f>IFERROR(__xludf.DUMMYFUNCTION("""COMPUTED_VALUE"""),"Male")</f>
        <v>Male</v>
      </c>
    </row>
    <row r="437">
      <c r="A437" s="2">
        <v>436.0</v>
      </c>
      <c r="B437" s="4">
        <f>IFERROR(__xludf.DUMMYFUNCTION("""COMPUTED_VALUE"""),45021.46414775463)</f>
        <v>45021.46415</v>
      </c>
      <c r="C437" s="2" t="str">
        <f>IFERROR(__xludf.DUMMYFUNCTION("""COMPUTED_VALUE"""),"India")</f>
        <v>India</v>
      </c>
      <c r="D437" s="2">
        <f>IFERROR(__xludf.DUMMYFUNCTION("""COMPUTED_VALUE"""),641005.0)</f>
        <v>641005</v>
      </c>
      <c r="E437" s="2" t="str">
        <f>IFERROR(__xludf.DUMMYFUNCTION("""COMPUTED_VALUE"""),"Female")</f>
        <v>Female</v>
      </c>
    </row>
    <row r="438">
      <c r="A438" s="2">
        <v>437.0</v>
      </c>
      <c r="B438" s="4">
        <f>IFERROR(__xludf.DUMMYFUNCTION("""COMPUTED_VALUE"""),45021.46608545139)</f>
        <v>45021.46609</v>
      </c>
      <c r="C438" s="2" t="str">
        <f>IFERROR(__xludf.DUMMYFUNCTION("""COMPUTED_VALUE"""),"India")</f>
        <v>India</v>
      </c>
      <c r="D438" s="2">
        <f>IFERROR(__xludf.DUMMYFUNCTION("""COMPUTED_VALUE"""),201305.0)</f>
        <v>201305</v>
      </c>
      <c r="E438" s="2" t="str">
        <f>IFERROR(__xludf.DUMMYFUNCTION("""COMPUTED_VALUE"""),"Female")</f>
        <v>Female</v>
      </c>
    </row>
    <row r="439">
      <c r="A439" s="2">
        <v>438.0</v>
      </c>
      <c r="B439" s="4">
        <f>IFERROR(__xludf.DUMMYFUNCTION("""COMPUTED_VALUE"""),45021.46804532408)</f>
        <v>45021.46805</v>
      </c>
      <c r="C439" s="2" t="str">
        <f>IFERROR(__xludf.DUMMYFUNCTION("""COMPUTED_VALUE"""),"India")</f>
        <v>India</v>
      </c>
      <c r="D439" s="2">
        <f>IFERROR(__xludf.DUMMYFUNCTION("""COMPUTED_VALUE"""),509209.0)</f>
        <v>509209</v>
      </c>
      <c r="E439" s="2" t="str">
        <f>IFERROR(__xludf.DUMMYFUNCTION("""COMPUTED_VALUE"""),"Female")</f>
        <v>Female</v>
      </c>
    </row>
    <row r="440">
      <c r="A440" s="2">
        <v>439.0</v>
      </c>
      <c r="B440" s="4">
        <f>IFERROR(__xludf.DUMMYFUNCTION("""COMPUTED_VALUE"""),45021.46988596065)</f>
        <v>45021.46989</v>
      </c>
      <c r="C440" s="2" t="str">
        <f>IFERROR(__xludf.DUMMYFUNCTION("""COMPUTED_VALUE"""),"India")</f>
        <v>India</v>
      </c>
      <c r="D440" s="2">
        <f>IFERROR(__xludf.DUMMYFUNCTION("""COMPUTED_VALUE"""),501505.0)</f>
        <v>501505</v>
      </c>
      <c r="E440" s="2" t="str">
        <f>IFERROR(__xludf.DUMMYFUNCTION("""COMPUTED_VALUE"""),"Male")</f>
        <v>Male</v>
      </c>
    </row>
    <row r="441">
      <c r="A441" s="2">
        <v>440.0</v>
      </c>
      <c r="B441" s="4">
        <f>IFERROR(__xludf.DUMMYFUNCTION("""COMPUTED_VALUE"""),45021.47272152778)</f>
        <v>45021.47272</v>
      </c>
      <c r="C441" s="2" t="str">
        <f>IFERROR(__xludf.DUMMYFUNCTION("""COMPUTED_VALUE"""),"India")</f>
        <v>India</v>
      </c>
      <c r="D441" s="2">
        <f>IFERROR(__xludf.DUMMYFUNCTION("""COMPUTED_VALUE"""),442906.0)</f>
        <v>442906</v>
      </c>
      <c r="E441" s="2" t="str">
        <f>IFERROR(__xludf.DUMMYFUNCTION("""COMPUTED_VALUE"""),"Male")</f>
        <v>Male</v>
      </c>
    </row>
    <row r="442">
      <c r="A442" s="2">
        <v>441.0</v>
      </c>
      <c r="B442" s="4">
        <f>IFERROR(__xludf.DUMMYFUNCTION("""COMPUTED_VALUE"""),45021.47291502315)</f>
        <v>45021.47292</v>
      </c>
      <c r="C442" s="2" t="str">
        <f>IFERROR(__xludf.DUMMYFUNCTION("""COMPUTED_VALUE"""),"Canada")</f>
        <v>Canada</v>
      </c>
      <c r="D442" s="2">
        <f>IFERROR(__xludf.DUMMYFUNCTION("""COMPUTED_VALUE"""),508213.0)</f>
        <v>508213</v>
      </c>
      <c r="E442" s="2" t="str">
        <f>IFERROR(__xludf.DUMMYFUNCTION("""COMPUTED_VALUE"""),"Male")</f>
        <v>Male</v>
      </c>
    </row>
    <row r="443">
      <c r="A443" s="2">
        <v>442.0</v>
      </c>
      <c r="B443" s="4">
        <f>IFERROR(__xludf.DUMMYFUNCTION("""COMPUTED_VALUE"""),45021.47297799769)</f>
        <v>45021.47298</v>
      </c>
      <c r="C443" s="2" t="str">
        <f>IFERROR(__xludf.DUMMYFUNCTION("""COMPUTED_VALUE"""),"India")</f>
        <v>India</v>
      </c>
      <c r="D443" s="2">
        <f>IFERROR(__xludf.DUMMYFUNCTION("""COMPUTED_VALUE"""),500079.0)</f>
        <v>500079</v>
      </c>
      <c r="E443" s="2" t="str">
        <f>IFERROR(__xludf.DUMMYFUNCTION("""COMPUTED_VALUE"""),"Female")</f>
        <v>Female</v>
      </c>
    </row>
    <row r="444">
      <c r="A444" s="2">
        <v>443.0</v>
      </c>
      <c r="B444" s="4">
        <f>IFERROR(__xludf.DUMMYFUNCTION("""COMPUTED_VALUE"""),45021.47319724537)</f>
        <v>45021.4732</v>
      </c>
      <c r="C444" s="2" t="str">
        <f>IFERROR(__xludf.DUMMYFUNCTION("""COMPUTED_VALUE"""),"India")</f>
        <v>India</v>
      </c>
      <c r="D444" s="2">
        <f>IFERROR(__xludf.DUMMYFUNCTION("""COMPUTED_VALUE"""),500070.0)</f>
        <v>500070</v>
      </c>
      <c r="E444" s="2" t="str">
        <f>IFERROR(__xludf.DUMMYFUNCTION("""COMPUTED_VALUE"""),"Female")</f>
        <v>Female</v>
      </c>
    </row>
    <row r="445">
      <c r="A445" s="2">
        <v>444.0</v>
      </c>
      <c r="B445" s="4">
        <f>IFERROR(__xludf.DUMMYFUNCTION("""COMPUTED_VALUE"""),45021.473929618056)</f>
        <v>45021.47393</v>
      </c>
      <c r="C445" s="2" t="str">
        <f>IFERROR(__xludf.DUMMYFUNCTION("""COMPUTED_VALUE"""),"India")</f>
        <v>India</v>
      </c>
      <c r="D445" s="2">
        <f>IFERROR(__xludf.DUMMYFUNCTION("""COMPUTED_VALUE"""),509209.0)</f>
        <v>509209</v>
      </c>
      <c r="E445" s="2" t="str">
        <f>IFERROR(__xludf.DUMMYFUNCTION("""COMPUTED_VALUE"""),"Female")</f>
        <v>Female</v>
      </c>
    </row>
    <row r="446">
      <c r="A446" s="2">
        <v>445.0</v>
      </c>
      <c r="B446" s="4">
        <f>IFERROR(__xludf.DUMMYFUNCTION("""COMPUTED_VALUE"""),45021.47441866898)</f>
        <v>45021.47442</v>
      </c>
      <c r="C446" s="2" t="str">
        <f>IFERROR(__xludf.DUMMYFUNCTION("""COMPUTED_VALUE"""),"India")</f>
        <v>India</v>
      </c>
      <c r="D446" s="2">
        <f>IFERROR(__xludf.DUMMYFUNCTION("""COMPUTED_VALUE"""),600056.0)</f>
        <v>600056</v>
      </c>
      <c r="E446" s="2" t="str">
        <f>IFERROR(__xludf.DUMMYFUNCTION("""COMPUTED_VALUE"""),"Male")</f>
        <v>Male</v>
      </c>
    </row>
    <row r="447">
      <c r="A447" s="2">
        <v>446.0</v>
      </c>
      <c r="B447" s="4">
        <f>IFERROR(__xludf.DUMMYFUNCTION("""COMPUTED_VALUE"""),45021.47559887731)</f>
        <v>45021.4756</v>
      </c>
      <c r="C447" s="2" t="str">
        <f>IFERROR(__xludf.DUMMYFUNCTION("""COMPUTED_VALUE"""),"Others")</f>
        <v>Others</v>
      </c>
      <c r="D447" s="2">
        <f>IFERROR(__xludf.DUMMYFUNCTION("""COMPUTED_VALUE"""),312.0)</f>
        <v>312</v>
      </c>
      <c r="E447" s="2" t="str">
        <f>IFERROR(__xludf.DUMMYFUNCTION("""COMPUTED_VALUE"""),"Male")</f>
        <v>Male</v>
      </c>
    </row>
    <row r="448">
      <c r="A448" s="2">
        <v>447.0</v>
      </c>
      <c r="B448" s="4">
        <f>IFERROR(__xludf.DUMMYFUNCTION("""COMPUTED_VALUE"""),45021.47588802083)</f>
        <v>45021.47589</v>
      </c>
      <c r="C448" s="2" t="str">
        <f>IFERROR(__xludf.DUMMYFUNCTION("""COMPUTED_VALUE"""),"India")</f>
        <v>India</v>
      </c>
      <c r="D448" s="2">
        <f>IFERROR(__xludf.DUMMYFUNCTION("""COMPUTED_VALUE"""),500078.0)</f>
        <v>500078</v>
      </c>
      <c r="E448" s="2" t="str">
        <f>IFERROR(__xludf.DUMMYFUNCTION("""COMPUTED_VALUE"""),"Male")</f>
        <v>Male</v>
      </c>
    </row>
    <row r="449">
      <c r="A449" s="2">
        <v>448.0</v>
      </c>
      <c r="B449" s="4">
        <f>IFERROR(__xludf.DUMMYFUNCTION("""COMPUTED_VALUE"""),45021.47628951389)</f>
        <v>45021.47629</v>
      </c>
      <c r="C449" s="2" t="str">
        <f>IFERROR(__xludf.DUMMYFUNCTION("""COMPUTED_VALUE"""),"India")</f>
        <v>India</v>
      </c>
      <c r="D449" s="2">
        <f>IFERROR(__xludf.DUMMYFUNCTION("""COMPUTED_VALUE"""),500068.0)</f>
        <v>500068</v>
      </c>
      <c r="E449" s="2" t="str">
        <f>IFERROR(__xludf.DUMMYFUNCTION("""COMPUTED_VALUE"""),"Male")</f>
        <v>Male</v>
      </c>
    </row>
    <row r="450">
      <c r="A450" s="2">
        <v>449.0</v>
      </c>
      <c r="B450" s="4">
        <f>IFERROR(__xludf.DUMMYFUNCTION("""COMPUTED_VALUE"""),45021.47752085648)</f>
        <v>45021.47752</v>
      </c>
      <c r="C450" s="2" t="str">
        <f>IFERROR(__xludf.DUMMYFUNCTION("""COMPUTED_VALUE"""),"India")</f>
        <v>India</v>
      </c>
      <c r="D450" s="2">
        <f>IFERROR(__xludf.DUMMYFUNCTION("""COMPUTED_VALUE"""),500097.0)</f>
        <v>500097</v>
      </c>
      <c r="E450" s="2" t="str">
        <f>IFERROR(__xludf.DUMMYFUNCTION("""COMPUTED_VALUE"""),"Female")</f>
        <v>Female</v>
      </c>
    </row>
    <row r="451">
      <c r="A451" s="2">
        <v>450.0</v>
      </c>
      <c r="B451" s="4">
        <f>IFERROR(__xludf.DUMMYFUNCTION("""COMPUTED_VALUE"""),45021.48055868055)</f>
        <v>45021.48056</v>
      </c>
      <c r="C451" s="2" t="str">
        <f>IFERROR(__xludf.DUMMYFUNCTION("""COMPUTED_VALUE"""),"India")</f>
        <v>India</v>
      </c>
      <c r="D451" s="2">
        <f>IFERROR(__xludf.DUMMYFUNCTION("""COMPUTED_VALUE"""),400043.0)</f>
        <v>400043</v>
      </c>
      <c r="E451" s="2" t="str">
        <f>IFERROR(__xludf.DUMMYFUNCTION("""COMPUTED_VALUE"""),"Female")</f>
        <v>Female</v>
      </c>
    </row>
    <row r="452">
      <c r="A452" s="2">
        <v>451.0</v>
      </c>
      <c r="B452" s="4">
        <f>IFERROR(__xludf.DUMMYFUNCTION("""COMPUTED_VALUE"""),45021.48097251158)</f>
        <v>45021.48097</v>
      </c>
      <c r="C452" s="2" t="str">
        <f>IFERROR(__xludf.DUMMYFUNCTION("""COMPUTED_VALUE"""),"India")</f>
        <v>India</v>
      </c>
      <c r="D452" s="2">
        <f>IFERROR(__xludf.DUMMYFUNCTION("""COMPUTED_VALUE"""),500048.0)</f>
        <v>500048</v>
      </c>
      <c r="E452" s="2" t="str">
        <f>IFERROR(__xludf.DUMMYFUNCTION("""COMPUTED_VALUE"""),"Female")</f>
        <v>Female</v>
      </c>
    </row>
    <row r="453">
      <c r="A453" s="2">
        <v>452.0</v>
      </c>
      <c r="B453" s="4">
        <f>IFERROR(__xludf.DUMMYFUNCTION("""COMPUTED_VALUE"""),45021.482177858794)</f>
        <v>45021.48218</v>
      </c>
      <c r="C453" s="2" t="str">
        <f>IFERROR(__xludf.DUMMYFUNCTION("""COMPUTED_VALUE"""),"India")</f>
        <v>India</v>
      </c>
      <c r="D453" s="2">
        <f>IFERROR(__xludf.DUMMYFUNCTION("""COMPUTED_VALUE"""),600125.0)</f>
        <v>600125</v>
      </c>
      <c r="E453" s="2" t="str">
        <f>IFERROR(__xludf.DUMMYFUNCTION("""COMPUTED_VALUE"""),"Male")</f>
        <v>Male</v>
      </c>
    </row>
    <row r="454">
      <c r="A454" s="2">
        <v>453.0</v>
      </c>
      <c r="B454" s="4">
        <f>IFERROR(__xludf.DUMMYFUNCTION("""COMPUTED_VALUE"""),45021.482301944445)</f>
        <v>45021.4823</v>
      </c>
      <c r="C454" s="2" t="str">
        <f>IFERROR(__xludf.DUMMYFUNCTION("""COMPUTED_VALUE"""),"India")</f>
        <v>India</v>
      </c>
      <c r="D454" s="2">
        <f>IFERROR(__xludf.DUMMYFUNCTION("""COMPUTED_VALUE"""),131028.0)</f>
        <v>131028</v>
      </c>
      <c r="E454" s="2" t="str">
        <f>IFERROR(__xludf.DUMMYFUNCTION("""COMPUTED_VALUE"""),"Female")</f>
        <v>Female</v>
      </c>
    </row>
    <row r="455">
      <c r="A455" s="2">
        <v>454.0</v>
      </c>
      <c r="B455" s="4">
        <f>IFERROR(__xludf.DUMMYFUNCTION("""COMPUTED_VALUE"""),45021.48388924769)</f>
        <v>45021.48389</v>
      </c>
      <c r="C455" s="2" t="str">
        <f>IFERROR(__xludf.DUMMYFUNCTION("""COMPUTED_VALUE"""),"India")</f>
        <v>India</v>
      </c>
      <c r="D455" s="2">
        <f>IFERROR(__xludf.DUMMYFUNCTION("""COMPUTED_VALUE"""),560092.0)</f>
        <v>560092</v>
      </c>
      <c r="E455" s="2" t="str">
        <f>IFERROR(__xludf.DUMMYFUNCTION("""COMPUTED_VALUE"""),"Male")</f>
        <v>Male</v>
      </c>
    </row>
    <row r="456">
      <c r="A456" s="2">
        <v>455.0</v>
      </c>
      <c r="B456" s="4">
        <f>IFERROR(__xludf.DUMMYFUNCTION("""COMPUTED_VALUE"""),45021.484185879635)</f>
        <v>45021.48419</v>
      </c>
      <c r="C456" s="2" t="str">
        <f>IFERROR(__xludf.DUMMYFUNCTION("""COMPUTED_VALUE"""),"India")</f>
        <v>India</v>
      </c>
      <c r="D456" s="2">
        <f>IFERROR(__xludf.DUMMYFUNCTION("""COMPUTED_VALUE"""),500036.0)</f>
        <v>500036</v>
      </c>
      <c r="E456" s="2" t="str">
        <f>IFERROR(__xludf.DUMMYFUNCTION("""COMPUTED_VALUE"""),"Female")</f>
        <v>Female</v>
      </c>
    </row>
    <row r="457">
      <c r="A457" s="2">
        <v>456.0</v>
      </c>
      <c r="B457" s="4">
        <f>IFERROR(__xludf.DUMMYFUNCTION("""COMPUTED_VALUE"""),45021.48488459491)</f>
        <v>45021.48488</v>
      </c>
      <c r="C457" s="2" t="str">
        <f>IFERROR(__xludf.DUMMYFUNCTION("""COMPUTED_VALUE"""),"India")</f>
        <v>India</v>
      </c>
      <c r="D457" s="2">
        <f>IFERROR(__xludf.DUMMYFUNCTION("""COMPUTED_VALUE"""),603210.0)</f>
        <v>603210</v>
      </c>
      <c r="E457" s="2" t="str">
        <f>IFERROR(__xludf.DUMMYFUNCTION("""COMPUTED_VALUE"""),"Male")</f>
        <v>Male</v>
      </c>
    </row>
    <row r="458">
      <c r="A458" s="2">
        <v>457.0</v>
      </c>
      <c r="B458" s="4">
        <f>IFERROR(__xludf.DUMMYFUNCTION("""COMPUTED_VALUE"""),45021.48538024306)</f>
        <v>45021.48538</v>
      </c>
      <c r="C458" s="2" t="str">
        <f>IFERROR(__xludf.DUMMYFUNCTION("""COMPUTED_VALUE"""),"India")</f>
        <v>India</v>
      </c>
      <c r="D458" s="2">
        <f>IFERROR(__xludf.DUMMYFUNCTION("""COMPUTED_VALUE"""),500079.0)</f>
        <v>500079</v>
      </c>
      <c r="E458" s="2" t="str">
        <f>IFERROR(__xludf.DUMMYFUNCTION("""COMPUTED_VALUE"""),"Male")</f>
        <v>Male</v>
      </c>
    </row>
    <row r="459">
      <c r="A459" s="2">
        <v>458.0</v>
      </c>
      <c r="B459" s="4">
        <f>IFERROR(__xludf.DUMMYFUNCTION("""COMPUTED_VALUE"""),45021.48572546296)</f>
        <v>45021.48573</v>
      </c>
      <c r="C459" s="2" t="str">
        <f>IFERROR(__xludf.DUMMYFUNCTION("""COMPUTED_VALUE"""),"India")</f>
        <v>India</v>
      </c>
      <c r="D459" s="2">
        <f>IFERROR(__xludf.DUMMYFUNCTION("""COMPUTED_VALUE"""),501510.0)</f>
        <v>501510</v>
      </c>
      <c r="E459" s="2" t="str">
        <f>IFERROR(__xludf.DUMMYFUNCTION("""COMPUTED_VALUE"""),"Male")</f>
        <v>Male</v>
      </c>
    </row>
    <row r="460">
      <c r="A460" s="2">
        <v>459.0</v>
      </c>
      <c r="B460" s="4">
        <f>IFERROR(__xludf.DUMMYFUNCTION("""COMPUTED_VALUE"""),45021.486637268514)</f>
        <v>45021.48664</v>
      </c>
      <c r="C460" s="2" t="str">
        <f>IFERROR(__xludf.DUMMYFUNCTION("""COMPUTED_VALUE"""),"India")</f>
        <v>India</v>
      </c>
      <c r="D460" s="2">
        <f>IFERROR(__xludf.DUMMYFUNCTION("""COMPUTED_VALUE"""),641017.0)</f>
        <v>641017</v>
      </c>
      <c r="E460" s="2" t="str">
        <f>IFERROR(__xludf.DUMMYFUNCTION("""COMPUTED_VALUE"""),"Female")</f>
        <v>Female</v>
      </c>
    </row>
    <row r="461">
      <c r="A461" s="2">
        <v>460.0</v>
      </c>
      <c r="B461" s="4">
        <f>IFERROR(__xludf.DUMMYFUNCTION("""COMPUTED_VALUE"""),45021.48666040509)</f>
        <v>45021.48666</v>
      </c>
      <c r="C461" s="2" t="str">
        <f>IFERROR(__xludf.DUMMYFUNCTION("""COMPUTED_VALUE"""),"India")</f>
        <v>India</v>
      </c>
      <c r="D461" s="2">
        <f>IFERROR(__xludf.DUMMYFUNCTION("""COMPUTED_VALUE"""),400043.0)</f>
        <v>400043</v>
      </c>
      <c r="E461" s="2" t="str">
        <f>IFERROR(__xludf.DUMMYFUNCTION("""COMPUTED_VALUE"""),"Female")</f>
        <v>Female</v>
      </c>
    </row>
    <row r="462">
      <c r="A462" s="2">
        <v>461.0</v>
      </c>
      <c r="B462" s="4">
        <f>IFERROR(__xludf.DUMMYFUNCTION("""COMPUTED_VALUE"""),45021.48726152778)</f>
        <v>45021.48726</v>
      </c>
      <c r="C462" s="2" t="str">
        <f>IFERROR(__xludf.DUMMYFUNCTION("""COMPUTED_VALUE"""),"India")</f>
        <v>India</v>
      </c>
      <c r="D462" s="2">
        <f>IFERROR(__xludf.DUMMYFUNCTION("""COMPUTED_VALUE"""),71.0)</f>
        <v>71</v>
      </c>
      <c r="E462" s="2" t="str">
        <f>IFERROR(__xludf.DUMMYFUNCTION("""COMPUTED_VALUE"""),"Male")</f>
        <v>Male</v>
      </c>
    </row>
    <row r="463">
      <c r="A463" s="2">
        <v>462.0</v>
      </c>
      <c r="B463" s="4">
        <f>IFERROR(__xludf.DUMMYFUNCTION("""COMPUTED_VALUE"""),45021.48810475694)</f>
        <v>45021.4881</v>
      </c>
      <c r="C463" s="2" t="str">
        <f>IFERROR(__xludf.DUMMYFUNCTION("""COMPUTED_VALUE"""),"India")</f>
        <v>India</v>
      </c>
      <c r="D463" s="2">
        <f>IFERROR(__xludf.DUMMYFUNCTION("""COMPUTED_VALUE"""),602105.0)</f>
        <v>602105</v>
      </c>
      <c r="E463" s="2" t="str">
        <f>IFERROR(__xludf.DUMMYFUNCTION("""COMPUTED_VALUE"""),"Male")</f>
        <v>Male</v>
      </c>
    </row>
    <row r="464">
      <c r="A464" s="2">
        <v>463.0</v>
      </c>
      <c r="B464" s="4">
        <f>IFERROR(__xludf.DUMMYFUNCTION("""COMPUTED_VALUE"""),45021.48828265046)</f>
        <v>45021.48828</v>
      </c>
      <c r="C464" s="2" t="str">
        <f>IFERROR(__xludf.DUMMYFUNCTION("""COMPUTED_VALUE"""),"India")</f>
        <v>India</v>
      </c>
      <c r="D464" s="2">
        <f>IFERROR(__xludf.DUMMYFUNCTION("""COMPUTED_VALUE"""),600056.0)</f>
        <v>600056</v>
      </c>
      <c r="E464" s="2" t="str">
        <f>IFERROR(__xludf.DUMMYFUNCTION("""COMPUTED_VALUE"""),"Male")</f>
        <v>Male</v>
      </c>
    </row>
    <row r="465">
      <c r="A465" s="2">
        <v>464.0</v>
      </c>
      <c r="B465" s="4">
        <f>IFERROR(__xludf.DUMMYFUNCTION("""COMPUTED_VALUE"""),45021.48844195602)</f>
        <v>45021.48844</v>
      </c>
      <c r="C465" s="2" t="str">
        <f>IFERROR(__xludf.DUMMYFUNCTION("""COMPUTED_VALUE"""),"India")</f>
        <v>India</v>
      </c>
      <c r="D465" s="2">
        <f>IFERROR(__xludf.DUMMYFUNCTION("""COMPUTED_VALUE"""),682027.0)</f>
        <v>682027</v>
      </c>
      <c r="E465" s="2" t="str">
        <f>IFERROR(__xludf.DUMMYFUNCTION("""COMPUTED_VALUE"""),"Male")</f>
        <v>Male</v>
      </c>
    </row>
    <row r="466">
      <c r="A466" s="2">
        <v>465.0</v>
      </c>
      <c r="B466" s="4">
        <f>IFERROR(__xludf.DUMMYFUNCTION("""COMPUTED_VALUE"""),45021.48984140046)</f>
        <v>45021.48984</v>
      </c>
      <c r="C466" s="2" t="str">
        <f>IFERROR(__xludf.DUMMYFUNCTION("""COMPUTED_VALUE"""),"India")</f>
        <v>India</v>
      </c>
      <c r="D466" s="2">
        <f>IFERROR(__xludf.DUMMYFUNCTION("""COMPUTED_VALUE"""),442902.0)</f>
        <v>442902</v>
      </c>
      <c r="E466" s="2" t="str">
        <f>IFERROR(__xludf.DUMMYFUNCTION("""COMPUTED_VALUE"""),"Female")</f>
        <v>Female</v>
      </c>
    </row>
    <row r="467">
      <c r="A467" s="2">
        <v>466.0</v>
      </c>
      <c r="B467" s="4">
        <f>IFERROR(__xludf.DUMMYFUNCTION("""COMPUTED_VALUE"""),45021.490887685184)</f>
        <v>45021.49089</v>
      </c>
      <c r="C467" s="2" t="str">
        <f>IFERROR(__xludf.DUMMYFUNCTION("""COMPUTED_VALUE"""),"India")</f>
        <v>India</v>
      </c>
      <c r="D467" s="2">
        <f>IFERROR(__xludf.DUMMYFUNCTION("""COMPUTED_VALUE"""),500078.0)</f>
        <v>500078</v>
      </c>
      <c r="E467" s="2" t="str">
        <f>IFERROR(__xludf.DUMMYFUNCTION("""COMPUTED_VALUE"""),"Female")</f>
        <v>Female</v>
      </c>
    </row>
    <row r="468">
      <c r="A468" s="2">
        <v>467.0</v>
      </c>
      <c r="B468" s="4">
        <f>IFERROR(__xludf.DUMMYFUNCTION("""COMPUTED_VALUE"""),45021.4927)</f>
        <v>45021.4927</v>
      </c>
      <c r="C468" s="2" t="str">
        <f>IFERROR(__xludf.DUMMYFUNCTION("""COMPUTED_VALUE"""),"India")</f>
        <v>India</v>
      </c>
      <c r="D468" s="2">
        <f>IFERROR(__xludf.DUMMYFUNCTION("""COMPUTED_VALUE"""),500035.0)</f>
        <v>500035</v>
      </c>
      <c r="E468" s="2" t="str">
        <f>IFERROR(__xludf.DUMMYFUNCTION("""COMPUTED_VALUE"""),"Female")</f>
        <v>Female</v>
      </c>
    </row>
    <row r="469">
      <c r="A469" s="2">
        <v>468.0</v>
      </c>
      <c r="B469" s="4">
        <f>IFERROR(__xludf.DUMMYFUNCTION("""COMPUTED_VALUE"""),45021.49324472222)</f>
        <v>45021.49324</v>
      </c>
      <c r="C469" s="2" t="str">
        <f>IFERROR(__xludf.DUMMYFUNCTION("""COMPUTED_VALUE"""),"India")</f>
        <v>India</v>
      </c>
      <c r="D469" s="2">
        <f>IFERROR(__xludf.DUMMYFUNCTION("""COMPUTED_VALUE"""),500070.0)</f>
        <v>500070</v>
      </c>
      <c r="E469" s="2" t="str">
        <f>IFERROR(__xludf.DUMMYFUNCTION("""COMPUTED_VALUE"""),"Female")</f>
        <v>Female</v>
      </c>
    </row>
    <row r="470">
      <c r="A470" s="2">
        <v>469.0</v>
      </c>
      <c r="B470" s="4">
        <f>IFERROR(__xludf.DUMMYFUNCTION("""COMPUTED_VALUE"""),45021.49475709491)</f>
        <v>45021.49476</v>
      </c>
      <c r="C470" s="2" t="str">
        <f>IFERROR(__xludf.DUMMYFUNCTION("""COMPUTED_VALUE"""),"India")</f>
        <v>India</v>
      </c>
      <c r="D470" s="2">
        <f>IFERROR(__xludf.DUMMYFUNCTION("""COMPUTED_VALUE"""),500070.0)</f>
        <v>500070</v>
      </c>
      <c r="E470" s="2" t="str">
        <f>IFERROR(__xludf.DUMMYFUNCTION("""COMPUTED_VALUE"""),"Female")</f>
        <v>Female</v>
      </c>
    </row>
    <row r="471">
      <c r="A471" s="2">
        <v>470.0</v>
      </c>
      <c r="B471" s="4">
        <f>IFERROR(__xludf.DUMMYFUNCTION("""COMPUTED_VALUE"""),45021.4947659375)</f>
        <v>45021.49477</v>
      </c>
      <c r="C471" s="2" t="str">
        <f>IFERROR(__xludf.DUMMYFUNCTION("""COMPUTED_VALUE"""),"India")</f>
        <v>India</v>
      </c>
      <c r="D471" s="2">
        <f>IFERROR(__xludf.DUMMYFUNCTION("""COMPUTED_VALUE"""),500070.0)</f>
        <v>500070</v>
      </c>
      <c r="E471" s="2" t="str">
        <f>IFERROR(__xludf.DUMMYFUNCTION("""COMPUTED_VALUE"""),"Female")</f>
        <v>Female</v>
      </c>
    </row>
    <row r="472">
      <c r="A472" s="2">
        <v>471.0</v>
      </c>
      <c r="B472" s="4">
        <f>IFERROR(__xludf.DUMMYFUNCTION("""COMPUTED_VALUE"""),45021.495593043976)</f>
        <v>45021.49559</v>
      </c>
      <c r="C472" s="2" t="str">
        <f>IFERROR(__xludf.DUMMYFUNCTION("""COMPUTED_VALUE"""),"India")</f>
        <v>India</v>
      </c>
      <c r="D472" s="2">
        <f>IFERROR(__xludf.DUMMYFUNCTION("""COMPUTED_VALUE"""),624601.0)</f>
        <v>624601</v>
      </c>
      <c r="E472" s="2" t="str">
        <f>IFERROR(__xludf.DUMMYFUNCTION("""COMPUTED_VALUE"""),"Male")</f>
        <v>Male</v>
      </c>
    </row>
    <row r="473">
      <c r="A473" s="2">
        <v>472.0</v>
      </c>
      <c r="B473" s="4">
        <f>IFERROR(__xludf.DUMMYFUNCTION("""COMPUTED_VALUE"""),45021.49599842592)</f>
        <v>45021.496</v>
      </c>
      <c r="C473" s="2" t="str">
        <f>IFERROR(__xludf.DUMMYFUNCTION("""COMPUTED_VALUE"""),"India")</f>
        <v>India</v>
      </c>
      <c r="D473" s="2">
        <f>IFERROR(__xludf.DUMMYFUNCTION("""COMPUTED_VALUE"""),516003.0)</f>
        <v>516003</v>
      </c>
      <c r="E473" s="2" t="str">
        <f>IFERROR(__xludf.DUMMYFUNCTION("""COMPUTED_VALUE"""),"Female")</f>
        <v>Female</v>
      </c>
    </row>
    <row r="474">
      <c r="A474" s="2">
        <v>473.0</v>
      </c>
      <c r="B474" s="4">
        <f>IFERROR(__xludf.DUMMYFUNCTION("""COMPUTED_VALUE"""),45021.49735486111)</f>
        <v>45021.49735</v>
      </c>
      <c r="C474" s="2" t="str">
        <f>IFERROR(__xludf.DUMMYFUNCTION("""COMPUTED_VALUE"""),"India")</f>
        <v>India</v>
      </c>
      <c r="D474" s="2">
        <f>IFERROR(__xludf.DUMMYFUNCTION("""COMPUTED_VALUE"""),500080.0)</f>
        <v>500080</v>
      </c>
      <c r="E474" s="2" t="str">
        <f>IFERROR(__xludf.DUMMYFUNCTION("""COMPUTED_VALUE"""),"Male")</f>
        <v>Male</v>
      </c>
    </row>
    <row r="475">
      <c r="A475" s="2">
        <v>474.0</v>
      </c>
      <c r="B475" s="4">
        <f>IFERROR(__xludf.DUMMYFUNCTION("""COMPUTED_VALUE"""),45021.49781055555)</f>
        <v>45021.49781</v>
      </c>
      <c r="C475" s="2" t="str">
        <f>IFERROR(__xludf.DUMMYFUNCTION("""COMPUTED_VALUE"""),"India")</f>
        <v>India</v>
      </c>
      <c r="D475" s="2">
        <f>IFERROR(__xludf.DUMMYFUNCTION("""COMPUTED_VALUE"""),516003.0)</f>
        <v>516003</v>
      </c>
      <c r="E475" s="2" t="str">
        <f>IFERROR(__xludf.DUMMYFUNCTION("""COMPUTED_VALUE"""),"Female")</f>
        <v>Female</v>
      </c>
    </row>
    <row r="476">
      <c r="A476" s="2">
        <v>475.0</v>
      </c>
      <c r="B476" s="4">
        <f>IFERROR(__xludf.DUMMYFUNCTION("""COMPUTED_VALUE"""),45021.50085722222)</f>
        <v>45021.50086</v>
      </c>
      <c r="C476" s="2" t="str">
        <f>IFERROR(__xludf.DUMMYFUNCTION("""COMPUTED_VALUE"""),"India")</f>
        <v>India</v>
      </c>
      <c r="D476" s="2">
        <f>IFERROR(__xludf.DUMMYFUNCTION("""COMPUTED_VALUE"""),500037.0)</f>
        <v>500037</v>
      </c>
      <c r="E476" s="2" t="str">
        <f>IFERROR(__xludf.DUMMYFUNCTION("""COMPUTED_VALUE"""),"Female")</f>
        <v>Female</v>
      </c>
    </row>
    <row r="477">
      <c r="A477" s="2">
        <v>476.0</v>
      </c>
      <c r="B477" s="4">
        <f>IFERROR(__xludf.DUMMYFUNCTION("""COMPUTED_VALUE"""),45021.50122358796)</f>
        <v>45021.50122</v>
      </c>
      <c r="C477" s="2" t="str">
        <f>IFERROR(__xludf.DUMMYFUNCTION("""COMPUTED_VALUE"""),"India")</f>
        <v>India</v>
      </c>
      <c r="D477" s="2">
        <f>IFERROR(__xludf.DUMMYFUNCTION("""COMPUTED_VALUE"""),560064.0)</f>
        <v>560064</v>
      </c>
      <c r="E477" s="2" t="str">
        <f>IFERROR(__xludf.DUMMYFUNCTION("""COMPUTED_VALUE"""),"Male")</f>
        <v>Male</v>
      </c>
    </row>
    <row r="478">
      <c r="A478" s="2">
        <v>477.0</v>
      </c>
      <c r="B478" s="4">
        <f>IFERROR(__xludf.DUMMYFUNCTION("""COMPUTED_VALUE"""),45021.50581530093)</f>
        <v>45021.50582</v>
      </c>
      <c r="C478" s="2" t="str">
        <f>IFERROR(__xludf.DUMMYFUNCTION("""COMPUTED_VALUE"""),"India")</f>
        <v>India</v>
      </c>
      <c r="D478" s="2">
        <f>IFERROR(__xludf.DUMMYFUNCTION("""COMPUTED_VALUE"""),600014.0)</f>
        <v>600014</v>
      </c>
      <c r="E478" s="2" t="str">
        <f>IFERROR(__xludf.DUMMYFUNCTION("""COMPUTED_VALUE"""),"Male")</f>
        <v>Male</v>
      </c>
    </row>
    <row r="479">
      <c r="A479" s="2">
        <v>478.0</v>
      </c>
      <c r="B479" s="4">
        <f>IFERROR(__xludf.DUMMYFUNCTION("""COMPUTED_VALUE"""),45021.50930946759)</f>
        <v>45021.50931</v>
      </c>
      <c r="C479" s="2" t="str">
        <f>IFERROR(__xludf.DUMMYFUNCTION("""COMPUTED_VALUE"""),"India")</f>
        <v>India</v>
      </c>
      <c r="D479" s="2">
        <f>IFERROR(__xludf.DUMMYFUNCTION("""COMPUTED_VALUE"""),560064.0)</f>
        <v>560064</v>
      </c>
      <c r="E479" s="2" t="str">
        <f>IFERROR(__xludf.DUMMYFUNCTION("""COMPUTED_VALUE"""),"Male")</f>
        <v>Male</v>
      </c>
    </row>
    <row r="480">
      <c r="A480" s="2">
        <v>479.0</v>
      </c>
      <c r="B480" s="4">
        <f>IFERROR(__xludf.DUMMYFUNCTION("""COMPUTED_VALUE"""),45021.509843368054)</f>
        <v>45021.50984</v>
      </c>
      <c r="C480" s="2" t="str">
        <f>IFERROR(__xludf.DUMMYFUNCTION("""COMPUTED_VALUE"""),"India")</f>
        <v>India</v>
      </c>
      <c r="D480" s="2">
        <f>IFERROR(__xludf.DUMMYFUNCTION("""COMPUTED_VALUE"""),516003.0)</f>
        <v>516003</v>
      </c>
      <c r="E480" s="2" t="str">
        <f>IFERROR(__xludf.DUMMYFUNCTION("""COMPUTED_VALUE"""),"Male")</f>
        <v>Male</v>
      </c>
    </row>
    <row r="481">
      <c r="A481" s="2">
        <v>480.0</v>
      </c>
      <c r="B481" s="4">
        <f>IFERROR(__xludf.DUMMYFUNCTION("""COMPUTED_VALUE"""),45021.51094309028)</f>
        <v>45021.51094</v>
      </c>
      <c r="C481" s="2" t="str">
        <f>IFERROR(__xludf.DUMMYFUNCTION("""COMPUTED_VALUE"""),"India")</f>
        <v>India</v>
      </c>
      <c r="D481" s="2">
        <f>IFERROR(__xludf.DUMMYFUNCTION("""COMPUTED_VALUE"""),500070.0)</f>
        <v>500070</v>
      </c>
      <c r="E481" s="2" t="str">
        <f>IFERROR(__xludf.DUMMYFUNCTION("""COMPUTED_VALUE"""),"Female")</f>
        <v>Female</v>
      </c>
    </row>
    <row r="482">
      <c r="A482" s="2">
        <v>481.0</v>
      </c>
      <c r="B482" s="4">
        <f>IFERROR(__xludf.DUMMYFUNCTION("""COMPUTED_VALUE"""),45021.51324511573)</f>
        <v>45021.51325</v>
      </c>
      <c r="C482" s="2" t="str">
        <f>IFERROR(__xludf.DUMMYFUNCTION("""COMPUTED_VALUE"""),"India")</f>
        <v>India</v>
      </c>
      <c r="D482" s="2">
        <f>IFERROR(__xludf.DUMMYFUNCTION("""COMPUTED_VALUE"""),400067.0)</f>
        <v>400067</v>
      </c>
      <c r="E482" s="2" t="str">
        <f>IFERROR(__xludf.DUMMYFUNCTION("""COMPUTED_VALUE"""),"Male")</f>
        <v>Male</v>
      </c>
    </row>
    <row r="483">
      <c r="A483" s="2">
        <v>482.0</v>
      </c>
      <c r="B483" s="4">
        <f>IFERROR(__xludf.DUMMYFUNCTION("""COMPUTED_VALUE"""),45021.51500292824)</f>
        <v>45021.515</v>
      </c>
      <c r="C483" s="2" t="str">
        <f>IFERROR(__xludf.DUMMYFUNCTION("""COMPUTED_VALUE"""),"India")</f>
        <v>India</v>
      </c>
      <c r="D483" s="2">
        <f>IFERROR(__xludf.DUMMYFUNCTION("""COMPUTED_VALUE"""),50090.0)</f>
        <v>50090</v>
      </c>
      <c r="E483" s="2" t="str">
        <f>IFERROR(__xludf.DUMMYFUNCTION("""COMPUTED_VALUE"""),"Female")</f>
        <v>Female</v>
      </c>
    </row>
    <row r="484">
      <c r="A484" s="2">
        <v>483.0</v>
      </c>
      <c r="B484" s="4">
        <f>IFERROR(__xludf.DUMMYFUNCTION("""COMPUTED_VALUE"""),45021.51741074074)</f>
        <v>45021.51741</v>
      </c>
      <c r="C484" s="2" t="str">
        <f>IFERROR(__xludf.DUMMYFUNCTION("""COMPUTED_VALUE"""),"India")</f>
        <v>India</v>
      </c>
      <c r="D484" s="2">
        <f>IFERROR(__xludf.DUMMYFUNCTION("""COMPUTED_VALUE"""),500045.0)</f>
        <v>500045</v>
      </c>
      <c r="E484" s="2" t="str">
        <f>IFERROR(__xludf.DUMMYFUNCTION("""COMPUTED_VALUE"""),"Female")</f>
        <v>Female</v>
      </c>
    </row>
    <row r="485">
      <c r="A485" s="2">
        <v>484.0</v>
      </c>
      <c r="B485" s="4">
        <f>IFERROR(__xludf.DUMMYFUNCTION("""COMPUTED_VALUE"""),45021.51865774305)</f>
        <v>45021.51866</v>
      </c>
      <c r="C485" s="2" t="str">
        <f>IFERROR(__xludf.DUMMYFUNCTION("""COMPUTED_VALUE"""),"India")</f>
        <v>India</v>
      </c>
      <c r="D485" s="2">
        <f>IFERROR(__xludf.DUMMYFUNCTION("""COMPUTED_VALUE"""),400037.0)</f>
        <v>400037</v>
      </c>
      <c r="E485" s="2" t="str">
        <f>IFERROR(__xludf.DUMMYFUNCTION("""COMPUTED_VALUE"""),"Male")</f>
        <v>Male</v>
      </c>
    </row>
    <row r="486">
      <c r="A486" s="2">
        <v>485.0</v>
      </c>
      <c r="B486" s="4">
        <f>IFERROR(__xludf.DUMMYFUNCTION("""COMPUTED_VALUE"""),45021.518698148146)</f>
        <v>45021.5187</v>
      </c>
      <c r="C486" s="2" t="str">
        <f>IFERROR(__xludf.DUMMYFUNCTION("""COMPUTED_VALUE"""),"India")</f>
        <v>India</v>
      </c>
      <c r="D486" s="2">
        <f>IFERROR(__xludf.DUMMYFUNCTION("""COMPUTED_VALUE"""),500052.0)</f>
        <v>500052</v>
      </c>
      <c r="E486" s="2" t="str">
        <f>IFERROR(__xludf.DUMMYFUNCTION("""COMPUTED_VALUE"""),"Female")</f>
        <v>Female</v>
      </c>
    </row>
    <row r="487">
      <c r="A487" s="2">
        <v>486.0</v>
      </c>
      <c r="B487" s="4">
        <f>IFERROR(__xludf.DUMMYFUNCTION("""COMPUTED_VALUE"""),45021.51995790509)</f>
        <v>45021.51996</v>
      </c>
      <c r="C487" s="2" t="str">
        <f>IFERROR(__xludf.DUMMYFUNCTION("""COMPUTED_VALUE"""),"India")</f>
        <v>India</v>
      </c>
      <c r="D487" s="2">
        <f>IFERROR(__xludf.DUMMYFUNCTION("""COMPUTED_VALUE"""),500090.0)</f>
        <v>500090</v>
      </c>
      <c r="E487" s="2" t="str">
        <f>IFERROR(__xludf.DUMMYFUNCTION("""COMPUTED_VALUE"""),"Female")</f>
        <v>Female</v>
      </c>
    </row>
    <row r="488">
      <c r="A488" s="2">
        <v>487.0</v>
      </c>
      <c r="B488" s="4">
        <f>IFERROR(__xludf.DUMMYFUNCTION("""COMPUTED_VALUE"""),45021.52165222222)</f>
        <v>45021.52165</v>
      </c>
      <c r="C488" s="2" t="str">
        <f>IFERROR(__xludf.DUMMYFUNCTION("""COMPUTED_VALUE"""),"India")</f>
        <v>India</v>
      </c>
      <c r="D488" s="2">
        <f>IFERROR(__xludf.DUMMYFUNCTION("""COMPUTED_VALUE"""),400077.0)</f>
        <v>400077</v>
      </c>
      <c r="E488" s="2" t="str">
        <f>IFERROR(__xludf.DUMMYFUNCTION("""COMPUTED_VALUE"""),"Male")</f>
        <v>Male</v>
      </c>
    </row>
    <row r="489">
      <c r="A489" s="2">
        <v>488.0</v>
      </c>
      <c r="B489" s="4">
        <f>IFERROR(__xludf.DUMMYFUNCTION("""COMPUTED_VALUE"""),45021.52217078704)</f>
        <v>45021.52217</v>
      </c>
      <c r="C489" s="2" t="str">
        <f>IFERROR(__xludf.DUMMYFUNCTION("""COMPUTED_VALUE"""),"India")</f>
        <v>India</v>
      </c>
      <c r="D489" s="2">
        <f>IFERROR(__xludf.DUMMYFUNCTION("""COMPUTED_VALUE"""),600123.0)</f>
        <v>600123</v>
      </c>
      <c r="E489" s="2" t="str">
        <f>IFERROR(__xludf.DUMMYFUNCTION("""COMPUTED_VALUE"""),"Male")</f>
        <v>Male</v>
      </c>
    </row>
    <row r="490">
      <c r="A490" s="2">
        <v>489.0</v>
      </c>
      <c r="B490" s="4">
        <f>IFERROR(__xludf.DUMMYFUNCTION("""COMPUTED_VALUE"""),45021.52380482639)</f>
        <v>45021.5238</v>
      </c>
      <c r="C490" s="2" t="str">
        <f>IFERROR(__xludf.DUMMYFUNCTION("""COMPUTED_VALUE"""),"India")</f>
        <v>India</v>
      </c>
      <c r="D490" s="2">
        <f>IFERROR(__xludf.DUMMYFUNCTION("""COMPUTED_VALUE"""),500070.0)</f>
        <v>500070</v>
      </c>
      <c r="E490" s="2" t="str">
        <f>IFERROR(__xludf.DUMMYFUNCTION("""COMPUTED_VALUE"""),"Female")</f>
        <v>Female</v>
      </c>
    </row>
    <row r="491">
      <c r="A491" s="2">
        <v>490.0</v>
      </c>
      <c r="B491" s="4">
        <f>IFERROR(__xludf.DUMMYFUNCTION("""COMPUTED_VALUE"""),45021.52403349537)</f>
        <v>45021.52403</v>
      </c>
      <c r="C491" s="2" t="str">
        <f>IFERROR(__xludf.DUMMYFUNCTION("""COMPUTED_VALUE"""),"India")</f>
        <v>India</v>
      </c>
      <c r="D491" s="2">
        <f>IFERROR(__xludf.DUMMYFUNCTION("""COMPUTED_VALUE"""),580031.0)</f>
        <v>580031</v>
      </c>
      <c r="E491" s="2" t="str">
        <f>IFERROR(__xludf.DUMMYFUNCTION("""COMPUTED_VALUE"""),"Male")</f>
        <v>Male</v>
      </c>
    </row>
    <row r="492">
      <c r="A492" s="2">
        <v>491.0</v>
      </c>
      <c r="B492" s="4">
        <f>IFERROR(__xludf.DUMMYFUNCTION("""COMPUTED_VALUE"""),45021.52759583334)</f>
        <v>45021.5276</v>
      </c>
      <c r="C492" s="2" t="str">
        <f>IFERROR(__xludf.DUMMYFUNCTION("""COMPUTED_VALUE"""),"India")</f>
        <v>India</v>
      </c>
      <c r="D492" s="2">
        <f>IFERROR(__xludf.DUMMYFUNCTION("""COMPUTED_VALUE"""),400067.0)</f>
        <v>400067</v>
      </c>
      <c r="E492" s="2" t="str">
        <f>IFERROR(__xludf.DUMMYFUNCTION("""COMPUTED_VALUE"""),"Female")</f>
        <v>Female</v>
      </c>
    </row>
    <row r="493">
      <c r="A493" s="2">
        <v>492.0</v>
      </c>
      <c r="B493" s="4">
        <f>IFERROR(__xludf.DUMMYFUNCTION("""COMPUTED_VALUE"""),45021.5285830787)</f>
        <v>45021.52858</v>
      </c>
      <c r="C493" s="2" t="str">
        <f>IFERROR(__xludf.DUMMYFUNCTION("""COMPUTED_VALUE"""),"India")</f>
        <v>India</v>
      </c>
      <c r="D493" s="2">
        <f>IFERROR(__xludf.DUMMYFUNCTION("""COMPUTED_VALUE"""),560018.0)</f>
        <v>560018</v>
      </c>
      <c r="E493" s="2" t="str">
        <f>IFERROR(__xludf.DUMMYFUNCTION("""COMPUTED_VALUE"""),"Female")</f>
        <v>Female</v>
      </c>
    </row>
    <row r="494">
      <c r="A494" s="2">
        <v>493.0</v>
      </c>
      <c r="B494" s="4">
        <f>IFERROR(__xludf.DUMMYFUNCTION("""COMPUTED_VALUE"""),45021.53314594907)</f>
        <v>45021.53315</v>
      </c>
      <c r="C494" s="2" t="str">
        <f>IFERROR(__xludf.DUMMYFUNCTION("""COMPUTED_VALUE"""),"India")</f>
        <v>India</v>
      </c>
      <c r="D494" s="2">
        <f>IFERROR(__xludf.DUMMYFUNCTION("""COMPUTED_VALUE"""),641011.0)</f>
        <v>641011</v>
      </c>
      <c r="E494" s="2" t="str">
        <f>IFERROR(__xludf.DUMMYFUNCTION("""COMPUTED_VALUE"""),"Male")</f>
        <v>Male</v>
      </c>
    </row>
    <row r="495">
      <c r="A495" s="2">
        <v>494.0</v>
      </c>
      <c r="B495" s="4">
        <f>IFERROR(__xludf.DUMMYFUNCTION("""COMPUTED_VALUE"""),45021.53397420139)</f>
        <v>45021.53397</v>
      </c>
      <c r="C495" s="2" t="str">
        <f>IFERROR(__xludf.DUMMYFUNCTION("""COMPUTED_VALUE"""),"India")</f>
        <v>India</v>
      </c>
      <c r="D495" s="2">
        <f>IFERROR(__xludf.DUMMYFUNCTION("""COMPUTED_VALUE"""),500085.0)</f>
        <v>500085</v>
      </c>
      <c r="E495" s="2" t="str">
        <f>IFERROR(__xludf.DUMMYFUNCTION("""COMPUTED_VALUE"""),"Female")</f>
        <v>Female</v>
      </c>
    </row>
    <row r="496">
      <c r="A496" s="2">
        <v>495.0</v>
      </c>
      <c r="B496" s="4">
        <f>IFERROR(__xludf.DUMMYFUNCTION("""COMPUTED_VALUE"""),45021.53668096064)</f>
        <v>45021.53668</v>
      </c>
      <c r="C496" s="2" t="str">
        <f>IFERROR(__xludf.DUMMYFUNCTION("""COMPUTED_VALUE"""),"India")</f>
        <v>India</v>
      </c>
      <c r="D496" s="2">
        <f>IFERROR(__xludf.DUMMYFUNCTION("""COMPUTED_VALUE"""),121012.0)</f>
        <v>121012</v>
      </c>
      <c r="E496" s="2" t="str">
        <f>IFERROR(__xludf.DUMMYFUNCTION("""COMPUTED_VALUE"""),"Female")</f>
        <v>Female</v>
      </c>
    </row>
    <row r="497">
      <c r="A497" s="2">
        <v>496.0</v>
      </c>
      <c r="B497" s="4">
        <f>IFERROR(__xludf.DUMMYFUNCTION("""COMPUTED_VALUE"""),45021.53732944444)</f>
        <v>45021.53733</v>
      </c>
      <c r="C497" s="2" t="str">
        <f>IFERROR(__xludf.DUMMYFUNCTION("""COMPUTED_VALUE"""),"India")</f>
        <v>India</v>
      </c>
      <c r="D497" s="2">
        <f>IFERROR(__xludf.DUMMYFUNCTION("""COMPUTED_VALUE"""),400097.0)</f>
        <v>400097</v>
      </c>
      <c r="E497" s="2" t="str">
        <f>IFERROR(__xludf.DUMMYFUNCTION("""COMPUTED_VALUE"""),"Male")</f>
        <v>Male</v>
      </c>
    </row>
    <row r="498">
      <c r="A498" s="2">
        <v>497.0</v>
      </c>
      <c r="B498" s="4">
        <f>IFERROR(__xludf.DUMMYFUNCTION("""COMPUTED_VALUE"""),45021.54051842592)</f>
        <v>45021.54052</v>
      </c>
      <c r="C498" s="2" t="str">
        <f>IFERROR(__xludf.DUMMYFUNCTION("""COMPUTED_VALUE"""),"India")</f>
        <v>India</v>
      </c>
      <c r="D498" s="2">
        <f>IFERROR(__xludf.DUMMYFUNCTION("""COMPUTED_VALUE"""),201306.0)</f>
        <v>201306</v>
      </c>
      <c r="E498" s="2" t="str">
        <f>IFERROR(__xludf.DUMMYFUNCTION("""COMPUTED_VALUE"""),"Male")</f>
        <v>Male</v>
      </c>
    </row>
    <row r="499">
      <c r="A499" s="2">
        <v>498.0</v>
      </c>
      <c r="B499" s="4">
        <f>IFERROR(__xludf.DUMMYFUNCTION("""COMPUTED_VALUE"""),45021.54129488426)</f>
        <v>45021.54129</v>
      </c>
      <c r="C499" s="2" t="str">
        <f>IFERROR(__xludf.DUMMYFUNCTION("""COMPUTED_VALUE"""),"India")</f>
        <v>India</v>
      </c>
      <c r="D499" s="2">
        <f>IFERROR(__xludf.DUMMYFUNCTION("""COMPUTED_VALUE"""),501023.0)</f>
        <v>501023</v>
      </c>
      <c r="E499" s="2" t="str">
        <f>IFERROR(__xludf.DUMMYFUNCTION("""COMPUTED_VALUE"""),"Female")</f>
        <v>Female</v>
      </c>
    </row>
    <row r="500">
      <c r="A500" s="2">
        <v>499.0</v>
      </c>
      <c r="B500" s="4">
        <f>IFERROR(__xludf.DUMMYFUNCTION("""COMPUTED_VALUE"""),45021.542570011574)</f>
        <v>45021.54257</v>
      </c>
      <c r="C500" s="2" t="str">
        <f>IFERROR(__xludf.DUMMYFUNCTION("""COMPUTED_VALUE"""),"India")</f>
        <v>India</v>
      </c>
      <c r="D500" s="2">
        <f>IFERROR(__xludf.DUMMYFUNCTION("""COMPUTED_VALUE"""),400067.0)</f>
        <v>400067</v>
      </c>
      <c r="E500" s="2" t="str">
        <f>IFERROR(__xludf.DUMMYFUNCTION("""COMPUTED_VALUE"""),"Male")</f>
        <v>Male</v>
      </c>
    </row>
    <row r="501">
      <c r="A501" s="2">
        <v>500.0</v>
      </c>
      <c r="B501" s="4">
        <f>IFERROR(__xludf.DUMMYFUNCTION("""COMPUTED_VALUE"""),45021.54498267361)</f>
        <v>45021.54498</v>
      </c>
      <c r="C501" s="2" t="str">
        <f>IFERROR(__xludf.DUMMYFUNCTION("""COMPUTED_VALUE"""),"India")</f>
        <v>India</v>
      </c>
      <c r="D501" s="2">
        <f>IFERROR(__xludf.DUMMYFUNCTION("""COMPUTED_VALUE"""),500090.0)</f>
        <v>500090</v>
      </c>
      <c r="E501" s="2" t="str">
        <f>IFERROR(__xludf.DUMMYFUNCTION("""COMPUTED_VALUE"""),"Female")</f>
        <v>Female</v>
      </c>
    </row>
    <row r="502">
      <c r="A502" s="2">
        <v>501.0</v>
      </c>
      <c r="B502" s="4">
        <f>IFERROR(__xludf.DUMMYFUNCTION("""COMPUTED_VALUE"""),45021.546782627316)</f>
        <v>45021.54678</v>
      </c>
      <c r="C502" s="2" t="str">
        <f>IFERROR(__xludf.DUMMYFUNCTION("""COMPUTED_VALUE"""),"India")</f>
        <v>India</v>
      </c>
      <c r="D502" s="2">
        <f>IFERROR(__xludf.DUMMYFUNCTION("""COMPUTED_VALUE"""),500048.0)</f>
        <v>500048</v>
      </c>
      <c r="E502" s="2" t="str">
        <f>IFERROR(__xludf.DUMMYFUNCTION("""COMPUTED_VALUE"""),"Female")</f>
        <v>Female</v>
      </c>
    </row>
    <row r="503">
      <c r="A503" s="2">
        <v>502.0</v>
      </c>
      <c r="B503" s="4">
        <f>IFERROR(__xludf.DUMMYFUNCTION("""COMPUTED_VALUE"""),45021.54686648148)</f>
        <v>45021.54687</v>
      </c>
      <c r="C503" s="2" t="str">
        <f>IFERROR(__xludf.DUMMYFUNCTION("""COMPUTED_VALUE"""),"India")</f>
        <v>India</v>
      </c>
      <c r="D503" s="2">
        <f>IFERROR(__xludf.DUMMYFUNCTION("""COMPUTED_VALUE"""),110077.0)</f>
        <v>110077</v>
      </c>
      <c r="E503" s="2" t="str">
        <f>IFERROR(__xludf.DUMMYFUNCTION("""COMPUTED_VALUE"""),"Female")</f>
        <v>Female</v>
      </c>
    </row>
    <row r="504">
      <c r="A504" s="2">
        <v>503.0</v>
      </c>
      <c r="B504" s="4">
        <f>IFERROR(__xludf.DUMMYFUNCTION("""COMPUTED_VALUE"""),45021.55023958333)</f>
        <v>45021.55024</v>
      </c>
      <c r="C504" s="2" t="str">
        <f>IFERROR(__xludf.DUMMYFUNCTION("""COMPUTED_VALUE"""),"India")</f>
        <v>India</v>
      </c>
      <c r="D504" s="2">
        <f>IFERROR(__xludf.DUMMYFUNCTION("""COMPUTED_VALUE"""),209305.0)</f>
        <v>209305</v>
      </c>
      <c r="E504" s="2" t="str">
        <f>IFERROR(__xludf.DUMMYFUNCTION("""COMPUTED_VALUE"""),"Male")</f>
        <v>Male</v>
      </c>
    </row>
    <row r="505">
      <c r="A505" s="2">
        <v>504.0</v>
      </c>
      <c r="B505" s="4">
        <f>IFERROR(__xludf.DUMMYFUNCTION("""COMPUTED_VALUE"""),45021.55056099537)</f>
        <v>45021.55056</v>
      </c>
      <c r="C505" s="2" t="str">
        <f>IFERROR(__xludf.DUMMYFUNCTION("""COMPUTED_VALUE"""),"India")</f>
        <v>India</v>
      </c>
      <c r="D505" s="2">
        <f>IFERROR(__xludf.DUMMYFUNCTION("""COMPUTED_VALUE"""),400067.0)</f>
        <v>400067</v>
      </c>
      <c r="E505" s="2" t="str">
        <f>IFERROR(__xludf.DUMMYFUNCTION("""COMPUTED_VALUE"""),"Male")</f>
        <v>Male</v>
      </c>
    </row>
    <row r="506">
      <c r="A506" s="2">
        <v>505.0</v>
      </c>
      <c r="B506" s="4">
        <f>IFERROR(__xludf.DUMMYFUNCTION("""COMPUTED_VALUE"""),45021.55176043981)</f>
        <v>45021.55176</v>
      </c>
      <c r="C506" s="2" t="str">
        <f>IFERROR(__xludf.DUMMYFUNCTION("""COMPUTED_VALUE"""),"India")</f>
        <v>India</v>
      </c>
      <c r="D506" s="2">
        <f>IFERROR(__xludf.DUMMYFUNCTION("""COMPUTED_VALUE"""),249407.0)</f>
        <v>249407</v>
      </c>
      <c r="E506" s="2" t="str">
        <f>IFERROR(__xludf.DUMMYFUNCTION("""COMPUTED_VALUE"""),"Male")</f>
        <v>Male</v>
      </c>
    </row>
    <row r="507">
      <c r="A507" s="2">
        <v>506.0</v>
      </c>
      <c r="B507" s="4">
        <f>IFERROR(__xludf.DUMMYFUNCTION("""COMPUTED_VALUE"""),45021.55365189815)</f>
        <v>45021.55365</v>
      </c>
      <c r="C507" s="2" t="str">
        <f>IFERROR(__xludf.DUMMYFUNCTION("""COMPUTED_VALUE"""),"India")</f>
        <v>India</v>
      </c>
      <c r="D507" s="2">
        <f>IFERROR(__xludf.DUMMYFUNCTION("""COMPUTED_VALUE"""),500060.0)</f>
        <v>500060</v>
      </c>
      <c r="E507" s="2" t="str">
        <f>IFERROR(__xludf.DUMMYFUNCTION("""COMPUTED_VALUE"""),"Male")</f>
        <v>Male</v>
      </c>
    </row>
    <row r="508">
      <c r="A508" s="2">
        <v>507.0</v>
      </c>
      <c r="B508" s="4">
        <f>IFERROR(__xludf.DUMMYFUNCTION("""COMPUTED_VALUE"""),45021.55484454861)</f>
        <v>45021.55484</v>
      </c>
      <c r="C508" s="2" t="str">
        <f>IFERROR(__xludf.DUMMYFUNCTION("""COMPUTED_VALUE"""),"India")</f>
        <v>India</v>
      </c>
      <c r="D508" s="2">
        <f>IFERROR(__xludf.DUMMYFUNCTION("""COMPUTED_VALUE"""),500019.0)</f>
        <v>500019</v>
      </c>
      <c r="E508" s="2" t="str">
        <f>IFERROR(__xludf.DUMMYFUNCTION("""COMPUTED_VALUE"""),"Female")</f>
        <v>Female</v>
      </c>
    </row>
    <row r="509">
      <c r="A509" s="2">
        <v>508.0</v>
      </c>
      <c r="B509" s="4">
        <f>IFERROR(__xludf.DUMMYFUNCTION("""COMPUTED_VALUE"""),45021.55726974537)</f>
        <v>45021.55727</v>
      </c>
      <c r="C509" s="2" t="str">
        <f>IFERROR(__xludf.DUMMYFUNCTION("""COMPUTED_VALUE"""),"India")</f>
        <v>India</v>
      </c>
      <c r="D509" s="2">
        <f>IFERROR(__xludf.DUMMYFUNCTION("""COMPUTED_VALUE"""),509375.0)</f>
        <v>509375</v>
      </c>
      <c r="E509" s="2" t="str">
        <f>IFERROR(__xludf.DUMMYFUNCTION("""COMPUTED_VALUE"""),"Female")</f>
        <v>Female</v>
      </c>
    </row>
    <row r="510">
      <c r="A510" s="2">
        <v>509.0</v>
      </c>
      <c r="B510" s="4">
        <f>IFERROR(__xludf.DUMMYFUNCTION("""COMPUTED_VALUE"""),45021.561269108795)</f>
        <v>45021.56127</v>
      </c>
      <c r="C510" s="2" t="str">
        <f>IFERROR(__xludf.DUMMYFUNCTION("""COMPUTED_VALUE"""),"India")</f>
        <v>India</v>
      </c>
      <c r="D510" s="2">
        <f>IFERROR(__xludf.DUMMYFUNCTION("""COMPUTED_VALUE"""),641659.0)</f>
        <v>641659</v>
      </c>
      <c r="E510" s="2" t="str">
        <f>IFERROR(__xludf.DUMMYFUNCTION("""COMPUTED_VALUE"""),"Male")</f>
        <v>Male</v>
      </c>
    </row>
    <row r="511">
      <c r="A511" s="2">
        <v>510.0</v>
      </c>
      <c r="B511" s="4">
        <f>IFERROR(__xludf.DUMMYFUNCTION("""COMPUTED_VALUE"""),45021.56509001157)</f>
        <v>45021.56509</v>
      </c>
      <c r="C511" s="2" t="str">
        <f>IFERROR(__xludf.DUMMYFUNCTION("""COMPUTED_VALUE"""),"India")</f>
        <v>India</v>
      </c>
      <c r="D511" s="2">
        <f>IFERROR(__xludf.DUMMYFUNCTION("""COMPUTED_VALUE"""),50006.0)</f>
        <v>50006</v>
      </c>
      <c r="E511" s="2" t="str">
        <f>IFERROR(__xludf.DUMMYFUNCTION("""COMPUTED_VALUE"""),"Male")</f>
        <v>Male</v>
      </c>
    </row>
    <row r="512">
      <c r="A512" s="2">
        <v>511.0</v>
      </c>
      <c r="B512" s="4">
        <f>IFERROR(__xludf.DUMMYFUNCTION("""COMPUTED_VALUE"""),45021.5662572338)</f>
        <v>45021.56626</v>
      </c>
      <c r="C512" s="2" t="str">
        <f>IFERROR(__xludf.DUMMYFUNCTION("""COMPUTED_VALUE"""),"India")</f>
        <v>India</v>
      </c>
      <c r="D512" s="2">
        <f>IFERROR(__xludf.DUMMYFUNCTION("""COMPUTED_VALUE"""),110059.0)</f>
        <v>110059</v>
      </c>
      <c r="E512" s="2" t="str">
        <f>IFERROR(__xludf.DUMMYFUNCTION("""COMPUTED_VALUE"""),"Female")</f>
        <v>Female</v>
      </c>
    </row>
    <row r="513">
      <c r="A513" s="2">
        <v>512.0</v>
      </c>
      <c r="B513" s="4">
        <f>IFERROR(__xludf.DUMMYFUNCTION("""COMPUTED_VALUE"""),45021.56758800926)</f>
        <v>45021.56759</v>
      </c>
      <c r="C513" s="2" t="str">
        <f>IFERROR(__xludf.DUMMYFUNCTION("""COMPUTED_VALUE"""),"India")</f>
        <v>India</v>
      </c>
      <c r="D513" s="2">
        <f>IFERROR(__xludf.DUMMYFUNCTION("""COMPUTED_VALUE"""),201009.0)</f>
        <v>201009</v>
      </c>
      <c r="E513" s="2" t="str">
        <f>IFERROR(__xludf.DUMMYFUNCTION("""COMPUTED_VALUE"""),"Male")</f>
        <v>Male</v>
      </c>
    </row>
    <row r="514">
      <c r="A514" s="2">
        <v>513.0</v>
      </c>
      <c r="B514" s="4">
        <f>IFERROR(__xludf.DUMMYFUNCTION("""COMPUTED_VALUE"""),45021.570062893516)</f>
        <v>45021.57006</v>
      </c>
      <c r="C514" s="2" t="str">
        <f>IFERROR(__xludf.DUMMYFUNCTION("""COMPUTED_VALUE"""),"India")</f>
        <v>India</v>
      </c>
      <c r="D514" s="2">
        <f>IFERROR(__xludf.DUMMYFUNCTION("""COMPUTED_VALUE"""),517101.0)</f>
        <v>517101</v>
      </c>
      <c r="E514" s="2" t="str">
        <f>IFERROR(__xludf.DUMMYFUNCTION("""COMPUTED_VALUE"""),"Male")</f>
        <v>Male</v>
      </c>
    </row>
    <row r="515">
      <c r="A515" s="2">
        <v>514.0</v>
      </c>
      <c r="B515" s="4">
        <f>IFERROR(__xludf.DUMMYFUNCTION("""COMPUTED_VALUE"""),45021.56991866898)</f>
        <v>45021.56992</v>
      </c>
      <c r="C515" s="2" t="str">
        <f>IFERROR(__xludf.DUMMYFUNCTION("""COMPUTED_VALUE"""),"India")</f>
        <v>India</v>
      </c>
      <c r="D515" s="2">
        <f>IFERROR(__xludf.DUMMYFUNCTION("""COMPUTED_VALUE"""),679101.0)</f>
        <v>679101</v>
      </c>
      <c r="E515" s="2" t="str">
        <f>IFERROR(__xludf.DUMMYFUNCTION("""COMPUTED_VALUE"""),"Male")</f>
        <v>Male</v>
      </c>
    </row>
    <row r="516">
      <c r="A516" s="2">
        <v>515.0</v>
      </c>
      <c r="B516" s="4">
        <f>IFERROR(__xludf.DUMMYFUNCTION("""COMPUTED_VALUE"""),45021.57456608796)</f>
        <v>45021.57457</v>
      </c>
      <c r="C516" s="2" t="str">
        <f>IFERROR(__xludf.DUMMYFUNCTION("""COMPUTED_VALUE"""),"India")</f>
        <v>India</v>
      </c>
      <c r="D516" s="2">
        <f>IFERROR(__xludf.DUMMYFUNCTION("""COMPUTED_VALUE"""),517501.0)</f>
        <v>517501</v>
      </c>
      <c r="E516" s="2" t="str">
        <f>IFERROR(__xludf.DUMMYFUNCTION("""COMPUTED_VALUE"""),"Female")</f>
        <v>Female</v>
      </c>
    </row>
    <row r="517">
      <c r="A517" s="2">
        <v>516.0</v>
      </c>
      <c r="B517" s="4">
        <f>IFERROR(__xludf.DUMMYFUNCTION("""COMPUTED_VALUE"""),45021.58252916666)</f>
        <v>45021.58253</v>
      </c>
      <c r="C517" s="2" t="str">
        <f>IFERROR(__xludf.DUMMYFUNCTION("""COMPUTED_VALUE"""),"India")</f>
        <v>India</v>
      </c>
      <c r="D517" s="2">
        <f>IFERROR(__xludf.DUMMYFUNCTION("""COMPUTED_VALUE"""),517501.0)</f>
        <v>517501</v>
      </c>
      <c r="E517" s="2" t="str">
        <f>IFERROR(__xludf.DUMMYFUNCTION("""COMPUTED_VALUE"""),"Male")</f>
        <v>Male</v>
      </c>
    </row>
    <row r="518">
      <c r="A518" s="2">
        <v>517.0</v>
      </c>
      <c r="B518" s="4">
        <f>IFERROR(__xludf.DUMMYFUNCTION("""COMPUTED_VALUE"""),45021.58320412037)</f>
        <v>45021.5832</v>
      </c>
      <c r="C518" s="2" t="str">
        <f>IFERROR(__xludf.DUMMYFUNCTION("""COMPUTED_VALUE"""),"India")</f>
        <v>India</v>
      </c>
      <c r="D518" s="2"/>
      <c r="E518" s="2" t="str">
        <f>IFERROR(__xludf.DUMMYFUNCTION("""COMPUTED_VALUE"""),"Female")</f>
        <v>Female</v>
      </c>
    </row>
    <row r="519">
      <c r="A519" s="2">
        <v>518.0</v>
      </c>
      <c r="B519" s="4">
        <f>IFERROR(__xludf.DUMMYFUNCTION("""COMPUTED_VALUE"""),45021.592912581014)</f>
        <v>45021.59291</v>
      </c>
      <c r="C519" s="2" t="str">
        <f>IFERROR(__xludf.DUMMYFUNCTION("""COMPUTED_VALUE"""),"India")</f>
        <v>India</v>
      </c>
      <c r="D519" s="2">
        <f>IFERROR(__xludf.DUMMYFUNCTION("""COMPUTED_VALUE"""),518563.0)</f>
        <v>518563</v>
      </c>
      <c r="E519" s="2" t="str">
        <f>IFERROR(__xludf.DUMMYFUNCTION("""COMPUTED_VALUE"""),"Male")</f>
        <v>Male</v>
      </c>
    </row>
    <row r="520">
      <c r="A520" s="2">
        <v>519.0</v>
      </c>
      <c r="B520" s="4">
        <f>IFERROR(__xludf.DUMMYFUNCTION("""COMPUTED_VALUE"""),45021.5931179051)</f>
        <v>45021.59312</v>
      </c>
      <c r="C520" s="2" t="str">
        <f>IFERROR(__xludf.DUMMYFUNCTION("""COMPUTED_VALUE"""),"India")</f>
        <v>India</v>
      </c>
      <c r="D520" s="2">
        <f>IFERROR(__xludf.DUMMYFUNCTION("""COMPUTED_VALUE"""),600092.0)</f>
        <v>600092</v>
      </c>
      <c r="E520" s="2" t="str">
        <f>IFERROR(__xludf.DUMMYFUNCTION("""COMPUTED_VALUE"""),"Male")</f>
        <v>Male</v>
      </c>
    </row>
    <row r="521">
      <c r="A521" s="2">
        <v>520.0</v>
      </c>
      <c r="B521" s="4">
        <f>IFERROR(__xludf.DUMMYFUNCTION("""COMPUTED_VALUE"""),45021.59808476852)</f>
        <v>45021.59808</v>
      </c>
      <c r="C521" s="2" t="str">
        <f>IFERROR(__xludf.DUMMYFUNCTION("""COMPUTED_VALUE"""),"India")</f>
        <v>India</v>
      </c>
      <c r="D521" s="2">
        <f>IFERROR(__xludf.DUMMYFUNCTION("""COMPUTED_VALUE"""),600056.0)</f>
        <v>600056</v>
      </c>
      <c r="E521" s="2" t="str">
        <f>IFERROR(__xludf.DUMMYFUNCTION("""COMPUTED_VALUE"""),"Male")</f>
        <v>Male</v>
      </c>
    </row>
    <row r="522">
      <c r="A522" s="2">
        <v>521.0</v>
      </c>
      <c r="B522" s="4">
        <f>IFERROR(__xludf.DUMMYFUNCTION("""COMPUTED_VALUE"""),45021.60128844908)</f>
        <v>45021.60129</v>
      </c>
      <c r="C522" s="2" t="str">
        <f>IFERROR(__xludf.DUMMYFUNCTION("""COMPUTED_VALUE"""),"India")</f>
        <v>India</v>
      </c>
      <c r="D522" s="2">
        <f>IFERROR(__xludf.DUMMYFUNCTION("""COMPUTED_VALUE"""),453331.0)</f>
        <v>453331</v>
      </c>
      <c r="E522" s="2" t="str">
        <f>IFERROR(__xludf.DUMMYFUNCTION("""COMPUTED_VALUE"""),"Female")</f>
        <v>Female</v>
      </c>
    </row>
    <row r="523">
      <c r="A523" s="2">
        <v>522.0</v>
      </c>
      <c r="B523" s="4">
        <f>IFERROR(__xludf.DUMMYFUNCTION("""COMPUTED_VALUE"""),45021.60886193287)</f>
        <v>45021.60886</v>
      </c>
      <c r="C523" s="2" t="str">
        <f>IFERROR(__xludf.DUMMYFUNCTION("""COMPUTED_VALUE"""),"India")</f>
        <v>India</v>
      </c>
      <c r="D523" s="2">
        <f>IFERROR(__xludf.DUMMYFUNCTION("""COMPUTED_VALUE"""),600127.0)</f>
        <v>600127</v>
      </c>
      <c r="E523" s="2" t="str">
        <f>IFERROR(__xludf.DUMMYFUNCTION("""COMPUTED_VALUE"""),"Female")</f>
        <v>Female</v>
      </c>
    </row>
    <row r="524">
      <c r="A524" s="2">
        <v>523.0</v>
      </c>
      <c r="B524" s="4">
        <f>IFERROR(__xludf.DUMMYFUNCTION("""COMPUTED_VALUE"""),45021.6133955787)</f>
        <v>45021.6134</v>
      </c>
      <c r="C524" s="2" t="str">
        <f>IFERROR(__xludf.DUMMYFUNCTION("""COMPUTED_VALUE"""),"India")</f>
        <v>India</v>
      </c>
      <c r="D524" s="2">
        <f>IFERROR(__xludf.DUMMYFUNCTION("""COMPUTED_VALUE"""),560034.0)</f>
        <v>560034</v>
      </c>
      <c r="E524" s="2" t="str">
        <f>IFERROR(__xludf.DUMMYFUNCTION("""COMPUTED_VALUE"""),"Male")</f>
        <v>Male</v>
      </c>
    </row>
    <row r="525">
      <c r="A525" s="2">
        <v>524.0</v>
      </c>
      <c r="B525" s="4">
        <f>IFERROR(__xludf.DUMMYFUNCTION("""COMPUTED_VALUE"""),45021.61467628473)</f>
        <v>45021.61468</v>
      </c>
      <c r="C525" s="2" t="str">
        <f>IFERROR(__xludf.DUMMYFUNCTION("""COMPUTED_VALUE"""),"India")</f>
        <v>India</v>
      </c>
      <c r="D525" s="2">
        <f>IFERROR(__xludf.DUMMYFUNCTION("""COMPUTED_VALUE"""),470002.0)</f>
        <v>470002</v>
      </c>
      <c r="E525" s="2" t="str">
        <f>IFERROR(__xludf.DUMMYFUNCTION("""COMPUTED_VALUE"""),"Male")</f>
        <v>Male</v>
      </c>
    </row>
    <row r="526">
      <c r="A526" s="2">
        <v>525.0</v>
      </c>
      <c r="B526" s="4">
        <f>IFERROR(__xludf.DUMMYFUNCTION("""COMPUTED_VALUE"""),45021.61765717593)</f>
        <v>45021.61766</v>
      </c>
      <c r="C526" s="2" t="str">
        <f>IFERROR(__xludf.DUMMYFUNCTION("""COMPUTED_VALUE"""),"India")</f>
        <v>India</v>
      </c>
      <c r="D526" s="2">
        <f>IFERROR(__xludf.DUMMYFUNCTION("""COMPUTED_VALUE"""),560100.0)</f>
        <v>560100</v>
      </c>
      <c r="E526" s="2" t="str">
        <f>IFERROR(__xludf.DUMMYFUNCTION("""COMPUTED_VALUE"""),"Female")</f>
        <v>Female</v>
      </c>
    </row>
    <row r="527">
      <c r="A527" s="2">
        <v>526.0</v>
      </c>
      <c r="B527" s="4">
        <f>IFERROR(__xludf.DUMMYFUNCTION("""COMPUTED_VALUE"""),45021.61846158565)</f>
        <v>45021.61846</v>
      </c>
      <c r="C527" s="2" t="str">
        <f>IFERROR(__xludf.DUMMYFUNCTION("""COMPUTED_VALUE"""),"India")</f>
        <v>India</v>
      </c>
      <c r="D527" s="2">
        <f>IFERROR(__xludf.DUMMYFUNCTION("""COMPUTED_VALUE"""),560078.0)</f>
        <v>560078</v>
      </c>
      <c r="E527" s="2" t="str">
        <f>IFERROR(__xludf.DUMMYFUNCTION("""COMPUTED_VALUE"""),"Male")</f>
        <v>Male</v>
      </c>
    </row>
    <row r="528">
      <c r="A528" s="2">
        <v>527.0</v>
      </c>
      <c r="B528" s="4">
        <f>IFERROR(__xludf.DUMMYFUNCTION("""COMPUTED_VALUE"""),45021.61922614583)</f>
        <v>45021.61923</v>
      </c>
      <c r="C528" s="2" t="str">
        <f>IFERROR(__xludf.DUMMYFUNCTION("""COMPUTED_VALUE"""),"Others")</f>
        <v>Others</v>
      </c>
      <c r="D528" s="2">
        <f>IFERROR(__xludf.DUMMYFUNCTION("""COMPUTED_VALUE"""),122001.0)</f>
        <v>122001</v>
      </c>
      <c r="E528" s="2" t="str">
        <f>IFERROR(__xludf.DUMMYFUNCTION("""COMPUTED_VALUE"""),"Male")</f>
        <v>Male</v>
      </c>
    </row>
    <row r="529">
      <c r="A529" s="2">
        <v>528.0</v>
      </c>
      <c r="B529" s="4">
        <f>IFERROR(__xludf.DUMMYFUNCTION("""COMPUTED_VALUE"""),45021.623719317126)</f>
        <v>45021.62372</v>
      </c>
      <c r="C529" s="2" t="str">
        <f>IFERROR(__xludf.DUMMYFUNCTION("""COMPUTED_VALUE"""),"India")</f>
        <v>India</v>
      </c>
      <c r="D529" s="2">
        <f>IFERROR(__xludf.DUMMYFUNCTION("""COMPUTED_VALUE"""),400053.0)</f>
        <v>400053</v>
      </c>
      <c r="E529" s="2" t="str">
        <f>IFERROR(__xludf.DUMMYFUNCTION("""COMPUTED_VALUE"""),"Male")</f>
        <v>Male</v>
      </c>
    </row>
    <row r="530">
      <c r="A530" s="2">
        <v>529.0</v>
      </c>
      <c r="B530" s="4">
        <f>IFERROR(__xludf.DUMMYFUNCTION("""COMPUTED_VALUE"""),45021.63083134259)</f>
        <v>45021.63083</v>
      </c>
      <c r="C530" s="2" t="str">
        <f>IFERROR(__xludf.DUMMYFUNCTION("""COMPUTED_VALUE"""),"India")</f>
        <v>India</v>
      </c>
      <c r="D530" s="2">
        <f>IFERROR(__xludf.DUMMYFUNCTION("""COMPUTED_VALUE"""),517502.0)</f>
        <v>517502</v>
      </c>
      <c r="E530" s="2" t="str">
        <f>IFERROR(__xludf.DUMMYFUNCTION("""COMPUTED_VALUE"""),"Male")</f>
        <v>Male</v>
      </c>
    </row>
    <row r="531">
      <c r="A531" s="2">
        <v>530.0</v>
      </c>
      <c r="B531" s="4">
        <f>IFERROR(__xludf.DUMMYFUNCTION("""COMPUTED_VALUE"""),45021.6385231713)</f>
        <v>45021.63852</v>
      </c>
      <c r="C531" s="2" t="str">
        <f>IFERROR(__xludf.DUMMYFUNCTION("""COMPUTED_VALUE"""),"India")</f>
        <v>India</v>
      </c>
      <c r="D531" s="2">
        <f>IFERROR(__xludf.DUMMYFUNCTION("""COMPUTED_VALUE"""),452013.0)</f>
        <v>452013</v>
      </c>
      <c r="E531" s="2" t="str">
        <f>IFERROR(__xludf.DUMMYFUNCTION("""COMPUTED_VALUE"""),"Male")</f>
        <v>Male</v>
      </c>
    </row>
    <row r="532">
      <c r="A532" s="2">
        <v>531.0</v>
      </c>
      <c r="B532" s="4">
        <f>IFERROR(__xludf.DUMMYFUNCTION("""COMPUTED_VALUE"""),45021.639524178245)</f>
        <v>45021.63952</v>
      </c>
      <c r="C532" s="2" t="str">
        <f>IFERROR(__xludf.DUMMYFUNCTION("""COMPUTED_VALUE"""),"India")</f>
        <v>India</v>
      </c>
      <c r="D532" s="2">
        <f>IFERROR(__xludf.DUMMYFUNCTION("""COMPUTED_VALUE"""),364001.0)</f>
        <v>364001</v>
      </c>
      <c r="E532" s="2" t="str">
        <f>IFERROR(__xludf.DUMMYFUNCTION("""COMPUTED_VALUE"""),"Male")</f>
        <v>Male</v>
      </c>
    </row>
    <row r="533">
      <c r="A533" s="2">
        <v>532.0</v>
      </c>
      <c r="B533" s="4">
        <f>IFERROR(__xludf.DUMMYFUNCTION("""COMPUTED_VALUE"""),45021.642121296296)</f>
        <v>45021.64212</v>
      </c>
      <c r="C533" s="2" t="str">
        <f>IFERROR(__xludf.DUMMYFUNCTION("""COMPUTED_VALUE"""),"India")</f>
        <v>India</v>
      </c>
      <c r="D533" s="2">
        <f>IFERROR(__xludf.DUMMYFUNCTION("""COMPUTED_VALUE"""),382340.0)</f>
        <v>382340</v>
      </c>
      <c r="E533" s="2" t="str">
        <f>IFERROR(__xludf.DUMMYFUNCTION("""COMPUTED_VALUE"""),"Female")</f>
        <v>Female</v>
      </c>
    </row>
    <row r="534">
      <c r="A534" s="2">
        <v>533.0</v>
      </c>
      <c r="B534" s="4">
        <f>IFERROR(__xludf.DUMMYFUNCTION("""COMPUTED_VALUE"""),45021.64438695602)</f>
        <v>45021.64439</v>
      </c>
      <c r="C534" s="2" t="str">
        <f>IFERROR(__xludf.DUMMYFUNCTION("""COMPUTED_VALUE"""),"India")</f>
        <v>India</v>
      </c>
      <c r="D534" s="2">
        <f>IFERROR(__xludf.DUMMYFUNCTION("""COMPUTED_VALUE"""),831015.0)</f>
        <v>831015</v>
      </c>
      <c r="E534" s="2" t="str">
        <f>IFERROR(__xludf.DUMMYFUNCTION("""COMPUTED_VALUE"""),"Female")</f>
        <v>Female</v>
      </c>
    </row>
    <row r="535">
      <c r="A535" s="2">
        <v>534.0</v>
      </c>
      <c r="B535" s="4">
        <f>IFERROR(__xludf.DUMMYFUNCTION("""COMPUTED_VALUE"""),45021.6459387963)</f>
        <v>45021.64594</v>
      </c>
      <c r="C535" s="2" t="str">
        <f>IFERROR(__xludf.DUMMYFUNCTION("""COMPUTED_VALUE"""),"India")</f>
        <v>India</v>
      </c>
      <c r="D535" s="2">
        <f>IFERROR(__xludf.DUMMYFUNCTION("""COMPUTED_VALUE"""),422003.0)</f>
        <v>422003</v>
      </c>
      <c r="E535" s="2" t="str">
        <f>IFERROR(__xludf.DUMMYFUNCTION("""COMPUTED_VALUE"""),"Male")</f>
        <v>Male</v>
      </c>
    </row>
    <row r="536">
      <c r="A536" s="2">
        <v>535.0</v>
      </c>
      <c r="B536" s="4">
        <f>IFERROR(__xludf.DUMMYFUNCTION("""COMPUTED_VALUE"""),45021.647568761575)</f>
        <v>45021.64757</v>
      </c>
      <c r="C536" s="2" t="str">
        <f>IFERROR(__xludf.DUMMYFUNCTION("""COMPUTED_VALUE"""),"India")</f>
        <v>India</v>
      </c>
      <c r="D536" s="2">
        <f>IFERROR(__xludf.DUMMYFUNCTION("""COMPUTED_VALUE"""),517501.0)</f>
        <v>517501</v>
      </c>
      <c r="E536" s="2" t="str">
        <f>IFERROR(__xludf.DUMMYFUNCTION("""COMPUTED_VALUE"""),"Male")</f>
        <v>Male</v>
      </c>
    </row>
    <row r="537">
      <c r="A537" s="2">
        <v>536.0</v>
      </c>
      <c r="B537" s="4">
        <f>IFERROR(__xludf.DUMMYFUNCTION("""COMPUTED_VALUE"""),45021.64983447917)</f>
        <v>45021.64983</v>
      </c>
      <c r="C537" s="2" t="str">
        <f>IFERROR(__xludf.DUMMYFUNCTION("""COMPUTED_VALUE"""),"India")</f>
        <v>India</v>
      </c>
      <c r="D537" s="2">
        <f>IFERROR(__xludf.DUMMYFUNCTION("""COMPUTED_VALUE"""),831015.0)</f>
        <v>831015</v>
      </c>
      <c r="E537" s="2" t="str">
        <f>IFERROR(__xludf.DUMMYFUNCTION("""COMPUTED_VALUE"""),"Male")</f>
        <v>Male</v>
      </c>
    </row>
    <row r="538">
      <c r="A538" s="2">
        <v>537.0</v>
      </c>
      <c r="B538" s="4">
        <f>IFERROR(__xludf.DUMMYFUNCTION("""COMPUTED_VALUE"""),45021.653808020834)</f>
        <v>45021.65381</v>
      </c>
      <c r="C538" s="2" t="str">
        <f>IFERROR(__xludf.DUMMYFUNCTION("""COMPUTED_VALUE"""),"India")</f>
        <v>India</v>
      </c>
      <c r="D538" s="2">
        <f>IFERROR(__xludf.DUMMYFUNCTION("""COMPUTED_VALUE"""),831006.0)</f>
        <v>831006</v>
      </c>
      <c r="E538" s="2" t="str">
        <f>IFERROR(__xludf.DUMMYFUNCTION("""COMPUTED_VALUE"""),"Female")</f>
        <v>Female</v>
      </c>
    </row>
    <row r="539">
      <c r="A539" s="2">
        <v>538.0</v>
      </c>
      <c r="B539" s="4">
        <f>IFERROR(__xludf.DUMMYFUNCTION("""COMPUTED_VALUE"""),45021.65407241898)</f>
        <v>45021.65407</v>
      </c>
      <c r="C539" s="2" t="str">
        <f>IFERROR(__xludf.DUMMYFUNCTION("""COMPUTED_VALUE"""),"India")</f>
        <v>India</v>
      </c>
      <c r="D539" s="2">
        <f>IFERROR(__xludf.DUMMYFUNCTION("""COMPUTED_VALUE"""),832110.0)</f>
        <v>832110</v>
      </c>
      <c r="E539" s="2" t="str">
        <f>IFERROR(__xludf.DUMMYFUNCTION("""COMPUTED_VALUE"""),"Male")</f>
        <v>Male</v>
      </c>
    </row>
    <row r="540">
      <c r="A540" s="2">
        <v>539.0</v>
      </c>
      <c r="B540" s="4">
        <f>IFERROR(__xludf.DUMMYFUNCTION("""COMPUTED_VALUE"""),45021.65432162037)</f>
        <v>45021.65432</v>
      </c>
      <c r="C540" s="2" t="str">
        <f>IFERROR(__xludf.DUMMYFUNCTION("""COMPUTED_VALUE"""),"India")</f>
        <v>India</v>
      </c>
      <c r="D540" s="2">
        <f>IFERROR(__xludf.DUMMYFUNCTION("""COMPUTED_VALUE"""),831016.0)</f>
        <v>831016</v>
      </c>
      <c r="E540" s="2" t="str">
        <f>IFERROR(__xludf.DUMMYFUNCTION("""COMPUTED_VALUE"""),"Male")</f>
        <v>Male</v>
      </c>
    </row>
    <row r="541">
      <c r="A541" s="2">
        <v>540.0</v>
      </c>
      <c r="B541" s="4">
        <f>IFERROR(__xludf.DUMMYFUNCTION("""COMPUTED_VALUE"""),45021.65675568287)</f>
        <v>45021.65676</v>
      </c>
      <c r="C541" s="2" t="str">
        <f>IFERROR(__xludf.DUMMYFUNCTION("""COMPUTED_VALUE"""),"India")</f>
        <v>India</v>
      </c>
      <c r="D541" s="2">
        <f>IFERROR(__xludf.DUMMYFUNCTION("""COMPUTED_VALUE"""),831001.0)</f>
        <v>831001</v>
      </c>
      <c r="E541" s="2" t="str">
        <f>IFERROR(__xludf.DUMMYFUNCTION("""COMPUTED_VALUE"""),"Female")</f>
        <v>Female</v>
      </c>
    </row>
    <row r="542">
      <c r="A542" s="2">
        <v>541.0</v>
      </c>
      <c r="B542" s="4">
        <f>IFERROR(__xludf.DUMMYFUNCTION("""COMPUTED_VALUE"""),45021.656975289356)</f>
        <v>45021.65698</v>
      </c>
      <c r="C542" s="2" t="str">
        <f>IFERROR(__xludf.DUMMYFUNCTION("""COMPUTED_VALUE"""),"India")</f>
        <v>India</v>
      </c>
      <c r="D542" s="2">
        <f>IFERROR(__xludf.DUMMYFUNCTION("""COMPUTED_VALUE"""),831001.0)</f>
        <v>831001</v>
      </c>
      <c r="E542" s="2" t="str">
        <f>IFERROR(__xludf.DUMMYFUNCTION("""COMPUTED_VALUE"""),"Female")</f>
        <v>Female</v>
      </c>
    </row>
    <row r="543">
      <c r="A543" s="2">
        <v>542.0</v>
      </c>
      <c r="B543" s="4">
        <f>IFERROR(__xludf.DUMMYFUNCTION("""COMPUTED_VALUE"""),45021.65701074074)</f>
        <v>45021.65701</v>
      </c>
      <c r="C543" s="2" t="str">
        <f>IFERROR(__xludf.DUMMYFUNCTION("""COMPUTED_VALUE"""),"India")</f>
        <v>India</v>
      </c>
      <c r="D543" s="2">
        <f>IFERROR(__xludf.DUMMYFUNCTION("""COMPUTED_VALUE"""),442902.0)</f>
        <v>442902</v>
      </c>
      <c r="E543" s="2" t="str">
        <f>IFERROR(__xludf.DUMMYFUNCTION("""COMPUTED_VALUE"""),"Male")</f>
        <v>Male</v>
      </c>
    </row>
    <row r="544">
      <c r="A544" s="2">
        <v>543.0</v>
      </c>
      <c r="B544" s="4">
        <f>IFERROR(__xludf.DUMMYFUNCTION("""COMPUTED_VALUE"""),45021.661488923615)</f>
        <v>45021.66149</v>
      </c>
      <c r="C544" s="2" t="str">
        <f>IFERROR(__xludf.DUMMYFUNCTION("""COMPUTED_VALUE"""),"Others")</f>
        <v>Others</v>
      </c>
      <c r="D544" s="2">
        <f>IFERROR(__xludf.DUMMYFUNCTION("""COMPUTED_VALUE"""),414.0)</f>
        <v>414</v>
      </c>
      <c r="E544" s="2" t="str">
        <f>IFERROR(__xludf.DUMMYFUNCTION("""COMPUTED_VALUE"""),"Male")</f>
        <v>Male</v>
      </c>
    </row>
    <row r="545">
      <c r="A545" s="2">
        <v>544.0</v>
      </c>
      <c r="B545" s="4">
        <f>IFERROR(__xludf.DUMMYFUNCTION("""COMPUTED_VALUE"""),45021.66192423611)</f>
        <v>45021.66192</v>
      </c>
      <c r="C545" s="2" t="str">
        <f>IFERROR(__xludf.DUMMYFUNCTION("""COMPUTED_VALUE"""),"India")</f>
        <v>India</v>
      </c>
      <c r="D545" s="2">
        <f>IFERROR(__xludf.DUMMYFUNCTION("""COMPUTED_VALUE"""),452001.0)</f>
        <v>452001</v>
      </c>
      <c r="E545" s="2" t="str">
        <f>IFERROR(__xludf.DUMMYFUNCTION("""COMPUTED_VALUE"""),"Male")</f>
        <v>Male</v>
      </c>
    </row>
    <row r="546">
      <c r="A546" s="2">
        <v>545.0</v>
      </c>
      <c r="B546" s="4">
        <f>IFERROR(__xludf.DUMMYFUNCTION("""COMPUTED_VALUE"""),45021.66310048611)</f>
        <v>45021.6631</v>
      </c>
      <c r="C546" s="2" t="str">
        <f>IFERROR(__xludf.DUMMYFUNCTION("""COMPUTED_VALUE"""),"India")</f>
        <v>India</v>
      </c>
      <c r="D546" s="2">
        <f>IFERROR(__xludf.DUMMYFUNCTION("""COMPUTED_VALUE"""),382424.0)</f>
        <v>382424</v>
      </c>
      <c r="E546" s="2" t="str">
        <f>IFERROR(__xludf.DUMMYFUNCTION("""COMPUTED_VALUE"""),"Female")</f>
        <v>Female</v>
      </c>
    </row>
    <row r="547">
      <c r="A547" s="2">
        <v>546.0</v>
      </c>
      <c r="B547" s="4">
        <f>IFERROR(__xludf.DUMMYFUNCTION("""COMPUTED_VALUE"""),45021.66767325232)</f>
        <v>45021.66767</v>
      </c>
      <c r="C547" s="2" t="str">
        <f>IFERROR(__xludf.DUMMYFUNCTION("""COMPUTED_VALUE"""),"India")</f>
        <v>India</v>
      </c>
      <c r="D547" s="2">
        <f>IFERROR(__xludf.DUMMYFUNCTION("""COMPUTED_VALUE"""),452012.0)</f>
        <v>452012</v>
      </c>
      <c r="E547" s="2" t="str">
        <f>IFERROR(__xludf.DUMMYFUNCTION("""COMPUTED_VALUE"""),"Female")</f>
        <v>Female</v>
      </c>
    </row>
    <row r="548">
      <c r="A548" s="2">
        <v>547.0</v>
      </c>
      <c r="B548" s="4">
        <f>IFERROR(__xludf.DUMMYFUNCTION("""COMPUTED_VALUE"""),45021.66878231482)</f>
        <v>45021.66878</v>
      </c>
      <c r="C548" s="2" t="str">
        <f>IFERROR(__xludf.DUMMYFUNCTION("""COMPUTED_VALUE"""),"India")</f>
        <v>India</v>
      </c>
      <c r="D548" s="2">
        <f>IFERROR(__xludf.DUMMYFUNCTION("""COMPUTED_VALUE"""),621216.0)</f>
        <v>621216</v>
      </c>
      <c r="E548" s="2" t="str">
        <f>IFERROR(__xludf.DUMMYFUNCTION("""COMPUTED_VALUE"""),"Male")</f>
        <v>Male</v>
      </c>
    </row>
    <row r="549">
      <c r="A549" s="2">
        <v>548.0</v>
      </c>
      <c r="B549" s="4">
        <f>IFERROR(__xludf.DUMMYFUNCTION("""COMPUTED_VALUE"""),45021.671800821765)</f>
        <v>45021.6718</v>
      </c>
      <c r="C549" s="2" t="str">
        <f>IFERROR(__xludf.DUMMYFUNCTION("""COMPUTED_VALUE"""),"India")</f>
        <v>India</v>
      </c>
      <c r="D549" s="2">
        <f>IFERROR(__xludf.DUMMYFUNCTION("""COMPUTED_VALUE"""),620003.0)</f>
        <v>620003</v>
      </c>
      <c r="E549" s="2" t="str">
        <f>IFERROR(__xludf.DUMMYFUNCTION("""COMPUTED_VALUE"""),"Male")</f>
        <v>Male</v>
      </c>
    </row>
    <row r="550">
      <c r="A550" s="2">
        <v>549.0</v>
      </c>
      <c r="B550" s="4">
        <f>IFERROR(__xludf.DUMMYFUNCTION("""COMPUTED_VALUE"""),45021.67260776621)</f>
        <v>45021.67261</v>
      </c>
      <c r="C550" s="2" t="str">
        <f>IFERROR(__xludf.DUMMYFUNCTION("""COMPUTED_VALUE"""),"India")</f>
        <v>India</v>
      </c>
      <c r="D550" s="2">
        <f>IFERROR(__xludf.DUMMYFUNCTION("""COMPUTED_VALUE"""),625009.0)</f>
        <v>625009</v>
      </c>
      <c r="E550" s="2" t="str">
        <f>IFERROR(__xludf.DUMMYFUNCTION("""COMPUTED_VALUE"""),"Male")</f>
        <v>Male</v>
      </c>
    </row>
    <row r="551">
      <c r="A551" s="2">
        <v>550.0</v>
      </c>
      <c r="B551" s="4">
        <f>IFERROR(__xludf.DUMMYFUNCTION("""COMPUTED_VALUE"""),45021.67297929398)</f>
        <v>45021.67298</v>
      </c>
      <c r="C551" s="2" t="str">
        <f>IFERROR(__xludf.DUMMYFUNCTION("""COMPUTED_VALUE"""),"India")</f>
        <v>India</v>
      </c>
      <c r="D551" s="2">
        <f>IFERROR(__xludf.DUMMYFUNCTION("""COMPUTED_VALUE"""),452001.0)</f>
        <v>452001</v>
      </c>
      <c r="E551" s="2" t="str">
        <f>IFERROR(__xludf.DUMMYFUNCTION("""COMPUTED_VALUE"""),"Male")</f>
        <v>Male</v>
      </c>
    </row>
    <row r="552">
      <c r="A552" s="2">
        <v>551.0</v>
      </c>
      <c r="B552" s="4">
        <f>IFERROR(__xludf.DUMMYFUNCTION("""COMPUTED_VALUE"""),45021.67579734953)</f>
        <v>45021.6758</v>
      </c>
      <c r="C552" s="2" t="str">
        <f>IFERROR(__xludf.DUMMYFUNCTION("""COMPUTED_VALUE"""),"India")</f>
        <v>India</v>
      </c>
      <c r="D552" s="2">
        <f>IFERROR(__xludf.DUMMYFUNCTION("""COMPUTED_VALUE"""),670561.0)</f>
        <v>670561</v>
      </c>
      <c r="E552" s="2" t="str">
        <f>IFERROR(__xludf.DUMMYFUNCTION("""COMPUTED_VALUE"""),"Female")</f>
        <v>Female</v>
      </c>
    </row>
    <row r="553">
      <c r="A553" s="2">
        <v>552.0</v>
      </c>
      <c r="B553" s="4">
        <f>IFERROR(__xludf.DUMMYFUNCTION("""COMPUTED_VALUE"""),45021.684406238426)</f>
        <v>45021.68441</v>
      </c>
      <c r="C553" s="2" t="str">
        <f>IFERROR(__xludf.DUMMYFUNCTION("""COMPUTED_VALUE"""),"India")</f>
        <v>India</v>
      </c>
      <c r="D553" s="2">
        <f>IFERROR(__xludf.DUMMYFUNCTION("""COMPUTED_VALUE"""),600044.0)</f>
        <v>600044</v>
      </c>
      <c r="E553" s="2" t="str">
        <f>IFERROR(__xludf.DUMMYFUNCTION("""COMPUTED_VALUE"""),"Male")</f>
        <v>Male</v>
      </c>
    </row>
    <row r="554">
      <c r="A554" s="2">
        <v>553.0</v>
      </c>
      <c r="B554" s="4">
        <f>IFERROR(__xludf.DUMMYFUNCTION("""COMPUTED_VALUE"""),45021.690395833335)</f>
        <v>45021.6904</v>
      </c>
      <c r="C554" s="2" t="str">
        <f>IFERROR(__xludf.DUMMYFUNCTION("""COMPUTED_VALUE"""),"India")</f>
        <v>India</v>
      </c>
      <c r="D554" s="2">
        <f>IFERROR(__xludf.DUMMYFUNCTION("""COMPUTED_VALUE"""),485001.0)</f>
        <v>485001</v>
      </c>
      <c r="E554" s="2" t="str">
        <f>IFERROR(__xludf.DUMMYFUNCTION("""COMPUTED_VALUE"""),"Male")</f>
        <v>Male</v>
      </c>
    </row>
    <row r="555">
      <c r="A555" s="2">
        <v>554.0</v>
      </c>
      <c r="B555" s="4">
        <f>IFERROR(__xludf.DUMMYFUNCTION("""COMPUTED_VALUE"""),45021.694024780096)</f>
        <v>45021.69402</v>
      </c>
      <c r="C555" s="2" t="str">
        <f>IFERROR(__xludf.DUMMYFUNCTION("""COMPUTED_VALUE"""),"India")</f>
        <v>India</v>
      </c>
      <c r="D555" s="2">
        <f>IFERROR(__xludf.DUMMYFUNCTION("""COMPUTED_VALUE"""),635109.0)</f>
        <v>635109</v>
      </c>
      <c r="E555" s="2" t="str">
        <f>IFERROR(__xludf.DUMMYFUNCTION("""COMPUTED_VALUE"""),"Male")</f>
        <v>Male</v>
      </c>
    </row>
    <row r="556">
      <c r="A556" s="2">
        <v>555.0</v>
      </c>
      <c r="B556" s="4">
        <f>IFERROR(__xludf.DUMMYFUNCTION("""COMPUTED_VALUE"""),45021.69758009259)</f>
        <v>45021.69758</v>
      </c>
      <c r="C556" s="2" t="str">
        <f>IFERROR(__xludf.DUMMYFUNCTION("""COMPUTED_VALUE"""),"India")</f>
        <v>India</v>
      </c>
      <c r="D556" s="2">
        <f>IFERROR(__xludf.DUMMYFUNCTION("""COMPUTED_VALUE"""),360001.0)</f>
        <v>360001</v>
      </c>
      <c r="E556" s="2" t="str">
        <f>IFERROR(__xludf.DUMMYFUNCTION("""COMPUTED_VALUE"""),"Male")</f>
        <v>Male</v>
      </c>
    </row>
    <row r="557">
      <c r="A557" s="2">
        <v>556.0</v>
      </c>
      <c r="B557" s="4">
        <f>IFERROR(__xludf.DUMMYFUNCTION("""COMPUTED_VALUE"""),45021.70251412036)</f>
        <v>45021.70251</v>
      </c>
      <c r="C557" s="2" t="str">
        <f>IFERROR(__xludf.DUMMYFUNCTION("""COMPUTED_VALUE"""),"India")</f>
        <v>India</v>
      </c>
      <c r="D557" s="2">
        <f>IFERROR(__xludf.DUMMYFUNCTION("""COMPUTED_VALUE"""),620008.0)</f>
        <v>620008</v>
      </c>
      <c r="E557" s="2" t="str">
        <f>IFERROR(__xludf.DUMMYFUNCTION("""COMPUTED_VALUE"""),"Female")</f>
        <v>Female</v>
      </c>
    </row>
    <row r="558">
      <c r="A558" s="2">
        <v>557.0</v>
      </c>
      <c r="B558" s="4">
        <f>IFERROR(__xludf.DUMMYFUNCTION("""COMPUTED_VALUE"""),45021.70409342593)</f>
        <v>45021.70409</v>
      </c>
      <c r="C558" s="2" t="str">
        <f>IFERROR(__xludf.DUMMYFUNCTION("""COMPUTED_VALUE"""),"India")</f>
        <v>India</v>
      </c>
      <c r="D558" s="2">
        <f>IFERROR(__xludf.DUMMYFUNCTION("""COMPUTED_VALUE"""),122001.0)</f>
        <v>122001</v>
      </c>
      <c r="E558" s="2" t="str">
        <f>IFERROR(__xludf.DUMMYFUNCTION("""COMPUTED_VALUE"""),"Male")</f>
        <v>Male</v>
      </c>
    </row>
    <row r="559">
      <c r="A559" s="2">
        <v>558.0</v>
      </c>
      <c r="B559" s="4">
        <f>IFERROR(__xludf.DUMMYFUNCTION("""COMPUTED_VALUE"""),45021.70490699074)</f>
        <v>45021.70491</v>
      </c>
      <c r="C559" s="2" t="str">
        <f>IFERROR(__xludf.DUMMYFUNCTION("""COMPUTED_VALUE"""),"India")</f>
        <v>India</v>
      </c>
      <c r="D559" s="2">
        <f>IFERROR(__xludf.DUMMYFUNCTION("""COMPUTED_VALUE"""),626108.0)</f>
        <v>626108</v>
      </c>
      <c r="E559" s="2" t="str">
        <f>IFERROR(__xludf.DUMMYFUNCTION("""COMPUTED_VALUE"""),"Male")</f>
        <v>Male</v>
      </c>
    </row>
    <row r="560">
      <c r="A560" s="2">
        <v>559.0</v>
      </c>
      <c r="B560" s="4">
        <f>IFERROR(__xludf.DUMMYFUNCTION("""COMPUTED_VALUE"""),45021.705710648144)</f>
        <v>45021.70571</v>
      </c>
      <c r="C560" s="2" t="str">
        <f>IFERROR(__xludf.DUMMYFUNCTION("""COMPUTED_VALUE"""),"India")</f>
        <v>India</v>
      </c>
      <c r="D560" s="2">
        <f>IFERROR(__xludf.DUMMYFUNCTION("""COMPUTED_VALUE"""),641004.0)</f>
        <v>641004</v>
      </c>
      <c r="E560" s="2" t="str">
        <f>IFERROR(__xludf.DUMMYFUNCTION("""COMPUTED_VALUE"""),"Male")</f>
        <v>Male</v>
      </c>
    </row>
    <row r="561">
      <c r="A561" s="2">
        <v>560.0</v>
      </c>
      <c r="B561" s="4">
        <f>IFERROR(__xludf.DUMMYFUNCTION("""COMPUTED_VALUE"""),45021.707162071754)</f>
        <v>45021.70716</v>
      </c>
      <c r="C561" s="2" t="str">
        <f>IFERROR(__xludf.DUMMYFUNCTION("""COMPUTED_VALUE"""),"India")</f>
        <v>India</v>
      </c>
      <c r="D561" s="2">
        <f>IFERROR(__xludf.DUMMYFUNCTION("""COMPUTED_VALUE"""),110059.0)</f>
        <v>110059</v>
      </c>
      <c r="E561" s="2" t="str">
        <f>IFERROR(__xludf.DUMMYFUNCTION("""COMPUTED_VALUE"""),"Male")</f>
        <v>Male</v>
      </c>
    </row>
    <row r="562">
      <c r="A562" s="2">
        <v>561.0</v>
      </c>
      <c r="B562" s="4">
        <f>IFERROR(__xludf.DUMMYFUNCTION("""COMPUTED_VALUE"""),45021.7094640162)</f>
        <v>45021.70946</v>
      </c>
      <c r="C562" s="2" t="str">
        <f>IFERROR(__xludf.DUMMYFUNCTION("""COMPUTED_VALUE"""),"India")</f>
        <v>India</v>
      </c>
      <c r="D562" s="2">
        <f>IFERROR(__xludf.DUMMYFUNCTION("""COMPUTED_VALUE"""),380007.0)</f>
        <v>380007</v>
      </c>
      <c r="E562" s="2" t="str">
        <f>IFERROR(__xludf.DUMMYFUNCTION("""COMPUTED_VALUE"""),"Female")</f>
        <v>Female</v>
      </c>
    </row>
    <row r="563">
      <c r="A563" s="2">
        <v>562.0</v>
      </c>
      <c r="B563" s="4">
        <f>IFERROR(__xludf.DUMMYFUNCTION("""COMPUTED_VALUE"""),45021.710870069444)</f>
        <v>45021.71087</v>
      </c>
      <c r="C563" s="2" t="str">
        <f>IFERROR(__xludf.DUMMYFUNCTION("""COMPUTED_VALUE"""),"India")</f>
        <v>India</v>
      </c>
      <c r="D563" s="2">
        <f>IFERROR(__xludf.DUMMYFUNCTION("""COMPUTED_VALUE"""),631101.0)</f>
        <v>631101</v>
      </c>
      <c r="E563" s="2" t="str">
        <f>IFERROR(__xludf.DUMMYFUNCTION("""COMPUTED_VALUE"""),"Male")</f>
        <v>Male</v>
      </c>
    </row>
    <row r="564">
      <c r="A564" s="2">
        <v>563.0</v>
      </c>
      <c r="B564" s="4">
        <f>IFERROR(__xludf.DUMMYFUNCTION("""COMPUTED_VALUE"""),45021.71091479166)</f>
        <v>45021.71091</v>
      </c>
      <c r="C564" s="2" t="str">
        <f>IFERROR(__xludf.DUMMYFUNCTION("""COMPUTED_VALUE"""),"India")</f>
        <v>India</v>
      </c>
      <c r="D564" s="2">
        <f>IFERROR(__xludf.DUMMYFUNCTION("""COMPUTED_VALUE"""),626136.0)</f>
        <v>626136</v>
      </c>
      <c r="E564" s="2" t="str">
        <f>IFERROR(__xludf.DUMMYFUNCTION("""COMPUTED_VALUE"""),"Male")</f>
        <v>Male</v>
      </c>
    </row>
    <row r="565">
      <c r="A565" s="2">
        <v>564.0</v>
      </c>
      <c r="B565" s="4">
        <f>IFERROR(__xludf.DUMMYFUNCTION("""COMPUTED_VALUE"""),45021.712858935185)</f>
        <v>45021.71286</v>
      </c>
      <c r="C565" s="2" t="str">
        <f>IFERROR(__xludf.DUMMYFUNCTION("""COMPUTED_VALUE"""),"India")</f>
        <v>India</v>
      </c>
      <c r="D565" s="2">
        <f>IFERROR(__xludf.DUMMYFUNCTION("""COMPUTED_VALUE"""),530024.0)</f>
        <v>530024</v>
      </c>
      <c r="E565" s="2" t="str">
        <f>IFERROR(__xludf.DUMMYFUNCTION("""COMPUTED_VALUE"""),"Male")</f>
        <v>Male</v>
      </c>
    </row>
    <row r="566">
      <c r="A566" s="2">
        <v>565.0</v>
      </c>
      <c r="B566" s="4">
        <f>IFERROR(__xludf.DUMMYFUNCTION("""COMPUTED_VALUE"""),45021.713245439816)</f>
        <v>45021.71325</v>
      </c>
      <c r="C566" s="2" t="str">
        <f>IFERROR(__xludf.DUMMYFUNCTION("""COMPUTED_VALUE"""),"India")</f>
        <v>India</v>
      </c>
      <c r="D566" s="2">
        <f>IFERROR(__xludf.DUMMYFUNCTION("""COMPUTED_VALUE"""),606601.0)</f>
        <v>606601</v>
      </c>
      <c r="E566" s="2" t="str">
        <f>IFERROR(__xludf.DUMMYFUNCTION("""COMPUTED_VALUE"""),"Male")</f>
        <v>Male</v>
      </c>
    </row>
    <row r="567">
      <c r="A567" s="2">
        <v>566.0</v>
      </c>
      <c r="B567" s="4">
        <f>IFERROR(__xludf.DUMMYFUNCTION("""COMPUTED_VALUE"""),45021.713807002314)</f>
        <v>45021.71381</v>
      </c>
      <c r="C567" s="2" t="str">
        <f>IFERROR(__xludf.DUMMYFUNCTION("""COMPUTED_VALUE"""),"India")</f>
        <v>India</v>
      </c>
      <c r="D567" s="2">
        <f>IFERROR(__xludf.DUMMYFUNCTION("""COMPUTED_VALUE"""),522006.0)</f>
        <v>522006</v>
      </c>
      <c r="E567" s="2" t="str">
        <f>IFERROR(__xludf.DUMMYFUNCTION("""COMPUTED_VALUE"""),"Male")</f>
        <v>Male</v>
      </c>
    </row>
    <row r="568">
      <c r="A568" s="2">
        <v>567.0</v>
      </c>
      <c r="B568" s="4">
        <f>IFERROR(__xludf.DUMMYFUNCTION("""COMPUTED_VALUE"""),45021.71447200232)</f>
        <v>45021.71447</v>
      </c>
      <c r="C568" s="2" t="str">
        <f>IFERROR(__xludf.DUMMYFUNCTION("""COMPUTED_VALUE"""),"India")</f>
        <v>India</v>
      </c>
      <c r="D568" s="2">
        <f>IFERROR(__xludf.DUMMYFUNCTION("""COMPUTED_VALUE"""),523301.0)</f>
        <v>523301</v>
      </c>
      <c r="E568" s="2" t="str">
        <f>IFERROR(__xludf.DUMMYFUNCTION("""COMPUTED_VALUE"""),"Female")</f>
        <v>Female</v>
      </c>
    </row>
    <row r="569">
      <c r="A569" s="2">
        <v>568.0</v>
      </c>
      <c r="B569" s="4">
        <f>IFERROR(__xludf.DUMMYFUNCTION("""COMPUTED_VALUE"""),45021.71458003472)</f>
        <v>45021.71458</v>
      </c>
      <c r="C569" s="2" t="str">
        <f>IFERROR(__xludf.DUMMYFUNCTION("""COMPUTED_VALUE"""),"India")</f>
        <v>India</v>
      </c>
      <c r="D569" s="2">
        <f>IFERROR(__xludf.DUMMYFUNCTION("""COMPUTED_VALUE"""),500089.0)</f>
        <v>500089</v>
      </c>
      <c r="E569" s="2" t="str">
        <f>IFERROR(__xludf.DUMMYFUNCTION("""COMPUTED_VALUE"""),"Female")</f>
        <v>Female</v>
      </c>
    </row>
    <row r="570">
      <c r="A570" s="2">
        <v>569.0</v>
      </c>
      <c r="B570" s="4">
        <f>IFERROR(__xludf.DUMMYFUNCTION("""COMPUTED_VALUE"""),45021.71514804398)</f>
        <v>45021.71515</v>
      </c>
      <c r="C570" s="2" t="str">
        <f>IFERROR(__xludf.DUMMYFUNCTION("""COMPUTED_VALUE"""),"India")</f>
        <v>India</v>
      </c>
      <c r="D570" s="2">
        <f>IFERROR(__xludf.DUMMYFUNCTION("""COMPUTED_VALUE"""),517583.0)</f>
        <v>517583</v>
      </c>
      <c r="E570" s="2" t="str">
        <f>IFERROR(__xludf.DUMMYFUNCTION("""COMPUTED_VALUE"""),"Male")</f>
        <v>Male</v>
      </c>
    </row>
    <row r="571">
      <c r="A571" s="2">
        <v>570.0</v>
      </c>
      <c r="B571" s="4">
        <f>IFERROR(__xludf.DUMMYFUNCTION("""COMPUTED_VALUE"""),45021.715394363426)</f>
        <v>45021.71539</v>
      </c>
      <c r="C571" s="2" t="str">
        <f>IFERROR(__xludf.DUMMYFUNCTION("""COMPUTED_VALUE"""),"India")</f>
        <v>India</v>
      </c>
      <c r="D571" s="2">
        <f>IFERROR(__xludf.DUMMYFUNCTION("""COMPUTED_VALUE"""),530024.0)</f>
        <v>530024</v>
      </c>
      <c r="E571" s="2" t="str">
        <f>IFERROR(__xludf.DUMMYFUNCTION("""COMPUTED_VALUE"""),"Male")</f>
        <v>Male</v>
      </c>
    </row>
    <row r="572">
      <c r="A572" s="2">
        <v>571.0</v>
      </c>
      <c r="B572" s="4">
        <f>IFERROR(__xludf.DUMMYFUNCTION("""COMPUTED_VALUE"""),45021.716488750004)</f>
        <v>45021.71649</v>
      </c>
      <c r="C572" s="2" t="str">
        <f>IFERROR(__xludf.DUMMYFUNCTION("""COMPUTED_VALUE"""),"India")</f>
        <v>India</v>
      </c>
      <c r="D572" s="2">
        <f>IFERROR(__xludf.DUMMYFUNCTION("""COMPUTED_VALUE"""),641015.0)</f>
        <v>641015</v>
      </c>
      <c r="E572" s="2" t="str">
        <f>IFERROR(__xludf.DUMMYFUNCTION("""COMPUTED_VALUE"""),"Male")</f>
        <v>Male</v>
      </c>
    </row>
    <row r="573">
      <c r="A573" s="2">
        <v>572.0</v>
      </c>
      <c r="B573" s="4">
        <f>IFERROR(__xludf.DUMMYFUNCTION("""COMPUTED_VALUE"""),45021.716504826385)</f>
        <v>45021.7165</v>
      </c>
      <c r="C573" s="2" t="str">
        <f>IFERROR(__xludf.DUMMYFUNCTION("""COMPUTED_VALUE"""),"India")</f>
        <v>India</v>
      </c>
      <c r="D573" s="2">
        <f>IFERROR(__xludf.DUMMYFUNCTION("""COMPUTED_VALUE"""),603203.0)</f>
        <v>603203</v>
      </c>
      <c r="E573" s="2" t="str">
        <f>IFERROR(__xludf.DUMMYFUNCTION("""COMPUTED_VALUE"""),"Male")</f>
        <v>Male</v>
      </c>
    </row>
    <row r="574">
      <c r="A574" s="2">
        <v>573.0</v>
      </c>
      <c r="B574" s="4">
        <f>IFERROR(__xludf.DUMMYFUNCTION("""COMPUTED_VALUE"""),45021.71750006944)</f>
        <v>45021.7175</v>
      </c>
      <c r="C574" s="2" t="str">
        <f>IFERROR(__xludf.DUMMYFUNCTION("""COMPUTED_VALUE"""),"India")</f>
        <v>India</v>
      </c>
      <c r="D574" s="2">
        <f>IFERROR(__xludf.DUMMYFUNCTION("""COMPUTED_VALUE"""),630562.0)</f>
        <v>630562</v>
      </c>
      <c r="E574" s="2" t="str">
        <f>IFERROR(__xludf.DUMMYFUNCTION("""COMPUTED_VALUE"""),"Male")</f>
        <v>Male</v>
      </c>
    </row>
    <row r="575">
      <c r="A575" s="2">
        <v>574.0</v>
      </c>
      <c r="B575" s="4">
        <f>IFERROR(__xludf.DUMMYFUNCTION("""COMPUTED_VALUE"""),45021.71847263889)</f>
        <v>45021.71847</v>
      </c>
      <c r="C575" s="2" t="str">
        <f>IFERROR(__xludf.DUMMYFUNCTION("""COMPUTED_VALUE"""),"India")</f>
        <v>India</v>
      </c>
      <c r="D575" s="2">
        <f>IFERROR(__xludf.DUMMYFUNCTION("""COMPUTED_VALUE"""),577204.0)</f>
        <v>577204</v>
      </c>
      <c r="E575" s="2" t="str">
        <f>IFERROR(__xludf.DUMMYFUNCTION("""COMPUTED_VALUE"""),"Female")</f>
        <v>Female</v>
      </c>
    </row>
    <row r="576">
      <c r="A576" s="2">
        <v>575.0</v>
      </c>
      <c r="B576" s="4">
        <f>IFERROR(__xludf.DUMMYFUNCTION("""COMPUTED_VALUE"""),45021.720453622685)</f>
        <v>45021.72045</v>
      </c>
      <c r="C576" s="2" t="str">
        <f>IFERROR(__xludf.DUMMYFUNCTION("""COMPUTED_VALUE"""),"India")</f>
        <v>India</v>
      </c>
      <c r="D576" s="2">
        <f>IFERROR(__xludf.DUMMYFUNCTION("""COMPUTED_VALUE"""),442902.0)</f>
        <v>442902</v>
      </c>
      <c r="E576" s="2" t="str">
        <f>IFERROR(__xludf.DUMMYFUNCTION("""COMPUTED_VALUE"""),"Male")</f>
        <v>Male</v>
      </c>
    </row>
    <row r="577">
      <c r="A577" s="2">
        <v>576.0</v>
      </c>
      <c r="B577" s="4">
        <f>IFERROR(__xludf.DUMMYFUNCTION("""COMPUTED_VALUE"""),45021.72088201389)</f>
        <v>45021.72088</v>
      </c>
      <c r="C577" s="2" t="str">
        <f>IFERROR(__xludf.DUMMYFUNCTION("""COMPUTED_VALUE"""),"India")</f>
        <v>India</v>
      </c>
      <c r="D577" s="2">
        <f>IFERROR(__xludf.DUMMYFUNCTION("""COMPUTED_VALUE"""),641005.0)</f>
        <v>641005</v>
      </c>
      <c r="E577" s="2" t="str">
        <f>IFERROR(__xludf.DUMMYFUNCTION("""COMPUTED_VALUE"""),"Transgender")</f>
        <v>Transgender</v>
      </c>
    </row>
    <row r="578">
      <c r="A578" s="2">
        <v>577.0</v>
      </c>
      <c r="B578" s="4">
        <f>IFERROR(__xludf.DUMMYFUNCTION("""COMPUTED_VALUE"""),45021.721322407415)</f>
        <v>45021.72132</v>
      </c>
      <c r="C578" s="2" t="str">
        <f>IFERROR(__xludf.DUMMYFUNCTION("""COMPUTED_VALUE"""),"India")</f>
        <v>India</v>
      </c>
      <c r="D578" s="2">
        <f>IFERROR(__xludf.DUMMYFUNCTION("""COMPUTED_VALUE"""),641062.0)</f>
        <v>641062</v>
      </c>
      <c r="E578" s="2" t="str">
        <f>IFERROR(__xludf.DUMMYFUNCTION("""COMPUTED_VALUE"""),"Male")</f>
        <v>Male</v>
      </c>
    </row>
    <row r="579">
      <c r="A579" s="2">
        <v>578.0</v>
      </c>
      <c r="B579" s="4">
        <f>IFERROR(__xludf.DUMMYFUNCTION("""COMPUTED_VALUE"""),45021.726195601856)</f>
        <v>45021.7262</v>
      </c>
      <c r="C579" s="2" t="str">
        <f>IFERROR(__xludf.DUMMYFUNCTION("""COMPUTED_VALUE"""),"India")</f>
        <v>India</v>
      </c>
      <c r="D579" s="2">
        <f>IFERROR(__xludf.DUMMYFUNCTION("""COMPUTED_VALUE"""),400097.0)</f>
        <v>400097</v>
      </c>
      <c r="E579" s="2" t="str">
        <f>IFERROR(__xludf.DUMMYFUNCTION("""COMPUTED_VALUE"""),"Male")</f>
        <v>Male</v>
      </c>
    </row>
    <row r="580">
      <c r="A580" s="2">
        <v>579.0</v>
      </c>
      <c r="B580" s="4">
        <f>IFERROR(__xludf.DUMMYFUNCTION("""COMPUTED_VALUE"""),45021.72644719908)</f>
        <v>45021.72645</v>
      </c>
      <c r="C580" s="2" t="str">
        <f>IFERROR(__xludf.DUMMYFUNCTION("""COMPUTED_VALUE"""),"India")</f>
        <v>India</v>
      </c>
      <c r="D580" s="2">
        <f>IFERROR(__xludf.DUMMYFUNCTION("""COMPUTED_VALUE"""),442902.0)</f>
        <v>442902</v>
      </c>
      <c r="E580" s="2" t="str">
        <f>IFERROR(__xludf.DUMMYFUNCTION("""COMPUTED_VALUE"""),"Female")</f>
        <v>Female</v>
      </c>
    </row>
    <row r="581">
      <c r="A581" s="2">
        <v>580.0</v>
      </c>
      <c r="B581" s="4">
        <f>IFERROR(__xludf.DUMMYFUNCTION("""COMPUTED_VALUE"""),45021.72703857639)</f>
        <v>45021.72704</v>
      </c>
      <c r="C581" s="2" t="str">
        <f>IFERROR(__xludf.DUMMYFUNCTION("""COMPUTED_VALUE"""),"India")</f>
        <v>India</v>
      </c>
      <c r="D581" s="2">
        <f>IFERROR(__xludf.DUMMYFUNCTION("""COMPUTED_VALUE"""),621218.0)</f>
        <v>621218</v>
      </c>
      <c r="E581" s="2" t="str">
        <f>IFERROR(__xludf.DUMMYFUNCTION("""COMPUTED_VALUE"""),"Female")</f>
        <v>Female</v>
      </c>
    </row>
    <row r="582">
      <c r="A582" s="2">
        <v>581.0</v>
      </c>
      <c r="B582" s="4">
        <f>IFERROR(__xludf.DUMMYFUNCTION("""COMPUTED_VALUE"""),45021.728146956026)</f>
        <v>45021.72815</v>
      </c>
      <c r="C582" s="2" t="str">
        <f>IFERROR(__xludf.DUMMYFUNCTION("""COMPUTED_VALUE"""),"India")</f>
        <v>India</v>
      </c>
      <c r="D582" s="2">
        <f>IFERROR(__xludf.DUMMYFUNCTION("""COMPUTED_VALUE"""),560100.0)</f>
        <v>560100</v>
      </c>
      <c r="E582" s="2" t="str">
        <f>IFERROR(__xludf.DUMMYFUNCTION("""COMPUTED_VALUE"""),"Female")</f>
        <v>Female</v>
      </c>
    </row>
    <row r="583">
      <c r="A583" s="2">
        <v>582.0</v>
      </c>
      <c r="B583" s="4">
        <f>IFERROR(__xludf.DUMMYFUNCTION("""COMPUTED_VALUE"""),45021.73107821759)</f>
        <v>45021.73108</v>
      </c>
      <c r="C583" s="2" t="str">
        <f>IFERROR(__xludf.DUMMYFUNCTION("""COMPUTED_VALUE"""),"India")</f>
        <v>India</v>
      </c>
      <c r="D583" s="2">
        <f>IFERROR(__xludf.DUMMYFUNCTION("""COMPUTED_VALUE"""),364001.0)</f>
        <v>364001</v>
      </c>
      <c r="E583" s="2" t="str">
        <f>IFERROR(__xludf.DUMMYFUNCTION("""COMPUTED_VALUE"""),"Female")</f>
        <v>Female</v>
      </c>
    </row>
    <row r="584">
      <c r="A584" s="2">
        <v>583.0</v>
      </c>
      <c r="B584" s="4">
        <f>IFERROR(__xludf.DUMMYFUNCTION("""COMPUTED_VALUE"""),45021.7322719213)</f>
        <v>45021.73227</v>
      </c>
      <c r="C584" s="2" t="str">
        <f>IFERROR(__xludf.DUMMYFUNCTION("""COMPUTED_VALUE"""),"India")</f>
        <v>India</v>
      </c>
      <c r="D584" s="2">
        <f>IFERROR(__xludf.DUMMYFUNCTION("""COMPUTED_VALUE"""),442501.0)</f>
        <v>442501</v>
      </c>
      <c r="E584" s="2" t="str">
        <f>IFERROR(__xludf.DUMMYFUNCTION("""COMPUTED_VALUE"""),"Female")</f>
        <v>Female</v>
      </c>
    </row>
    <row r="585">
      <c r="A585" s="2">
        <v>584.0</v>
      </c>
      <c r="B585" s="4">
        <f>IFERROR(__xludf.DUMMYFUNCTION("""COMPUTED_VALUE"""),45021.73291402778)</f>
        <v>45021.73291</v>
      </c>
      <c r="C585" s="2" t="str">
        <f>IFERROR(__xludf.DUMMYFUNCTION("""COMPUTED_VALUE"""),"India")</f>
        <v>India</v>
      </c>
      <c r="D585" s="2">
        <f>IFERROR(__xludf.DUMMYFUNCTION("""COMPUTED_VALUE"""),500083.0)</f>
        <v>500083</v>
      </c>
      <c r="E585" s="2" t="str">
        <f>IFERROR(__xludf.DUMMYFUNCTION("""COMPUTED_VALUE"""),"Male")</f>
        <v>Male</v>
      </c>
    </row>
    <row r="586">
      <c r="A586" s="2">
        <v>585.0</v>
      </c>
      <c r="B586" s="4">
        <f>IFERROR(__xludf.DUMMYFUNCTION("""COMPUTED_VALUE"""),45021.73323196759)</f>
        <v>45021.73323</v>
      </c>
      <c r="C586" s="2" t="str">
        <f>IFERROR(__xludf.DUMMYFUNCTION("""COMPUTED_VALUE"""),"India")</f>
        <v>India</v>
      </c>
      <c r="D586" s="2">
        <f>IFERROR(__xludf.DUMMYFUNCTION("""COMPUTED_VALUE"""),670301.0)</f>
        <v>670301</v>
      </c>
      <c r="E586" s="2" t="str">
        <f>IFERROR(__xludf.DUMMYFUNCTION("""COMPUTED_VALUE"""),"Male")</f>
        <v>Male</v>
      </c>
    </row>
    <row r="587">
      <c r="A587" s="2">
        <v>586.0</v>
      </c>
      <c r="B587" s="4">
        <f>IFERROR(__xludf.DUMMYFUNCTION("""COMPUTED_VALUE"""),45021.73564640046)</f>
        <v>45021.73565</v>
      </c>
      <c r="C587" s="2" t="str">
        <f>IFERROR(__xludf.DUMMYFUNCTION("""COMPUTED_VALUE"""),"India")</f>
        <v>India</v>
      </c>
      <c r="D587" s="2">
        <f>IFERROR(__xludf.DUMMYFUNCTION("""COMPUTED_VALUE"""),400607.0)</f>
        <v>400607</v>
      </c>
      <c r="E587" s="2" t="str">
        <f>IFERROR(__xludf.DUMMYFUNCTION("""COMPUTED_VALUE"""),"Male")</f>
        <v>Male</v>
      </c>
    </row>
    <row r="588">
      <c r="A588" s="2">
        <v>587.0</v>
      </c>
      <c r="B588" s="4">
        <f>IFERROR(__xludf.DUMMYFUNCTION("""COMPUTED_VALUE"""),45021.736170567136)</f>
        <v>45021.73617</v>
      </c>
      <c r="C588" s="2" t="str">
        <f>IFERROR(__xludf.DUMMYFUNCTION("""COMPUTED_VALUE"""),"India")</f>
        <v>India</v>
      </c>
      <c r="D588" s="2">
        <f>IFERROR(__xludf.DUMMYFUNCTION("""COMPUTED_VALUE"""),632515.0)</f>
        <v>632515</v>
      </c>
      <c r="E588" s="2" t="str">
        <f>IFERROR(__xludf.DUMMYFUNCTION("""COMPUTED_VALUE"""),"Male")</f>
        <v>Male</v>
      </c>
    </row>
    <row r="589">
      <c r="A589" s="2">
        <v>588.0</v>
      </c>
      <c r="B589" s="4">
        <f>IFERROR(__xludf.DUMMYFUNCTION("""COMPUTED_VALUE"""),45021.7368515625)</f>
        <v>45021.73685</v>
      </c>
      <c r="C589" s="2" t="str">
        <f>IFERROR(__xludf.DUMMYFUNCTION("""COMPUTED_VALUE"""),"India")</f>
        <v>India</v>
      </c>
      <c r="D589" s="2">
        <f>IFERROR(__xludf.DUMMYFUNCTION("""COMPUTED_VALUE"""),516329.0)</f>
        <v>516329</v>
      </c>
      <c r="E589" s="2" t="str">
        <f>IFERROR(__xludf.DUMMYFUNCTION("""COMPUTED_VALUE"""),"Female")</f>
        <v>Female</v>
      </c>
    </row>
    <row r="590">
      <c r="A590" s="2">
        <v>589.0</v>
      </c>
      <c r="B590" s="4">
        <f>IFERROR(__xludf.DUMMYFUNCTION("""COMPUTED_VALUE"""),45021.73836269676)</f>
        <v>45021.73836</v>
      </c>
      <c r="C590" s="2" t="str">
        <f>IFERROR(__xludf.DUMMYFUNCTION("""COMPUTED_VALUE"""),"India")</f>
        <v>India</v>
      </c>
      <c r="D590" s="2">
        <f>IFERROR(__xludf.DUMMYFUNCTION("""COMPUTED_VALUE"""),620001.0)</f>
        <v>620001</v>
      </c>
      <c r="E590" s="2" t="str">
        <f>IFERROR(__xludf.DUMMYFUNCTION("""COMPUTED_VALUE"""),"Female")</f>
        <v>Female</v>
      </c>
    </row>
    <row r="591">
      <c r="A591" s="2">
        <v>590.0</v>
      </c>
      <c r="B591" s="4">
        <f>IFERROR(__xludf.DUMMYFUNCTION("""COMPUTED_VALUE"""),45021.73880234954)</f>
        <v>45021.7388</v>
      </c>
      <c r="C591" s="2" t="str">
        <f>IFERROR(__xludf.DUMMYFUNCTION("""COMPUTED_VALUE"""),"India")</f>
        <v>India</v>
      </c>
      <c r="D591" s="2">
        <f>IFERROR(__xludf.DUMMYFUNCTION("""COMPUTED_VALUE"""),600116.0)</f>
        <v>600116</v>
      </c>
      <c r="E591" s="2" t="str">
        <f>IFERROR(__xludf.DUMMYFUNCTION("""COMPUTED_VALUE"""),"Male")</f>
        <v>Male</v>
      </c>
    </row>
    <row r="592">
      <c r="A592" s="2">
        <v>591.0</v>
      </c>
      <c r="B592" s="4">
        <f>IFERROR(__xludf.DUMMYFUNCTION("""COMPUTED_VALUE"""),45021.73914146991)</f>
        <v>45021.73914</v>
      </c>
      <c r="C592" s="2" t="str">
        <f>IFERROR(__xludf.DUMMYFUNCTION("""COMPUTED_VALUE"""),"India")</f>
        <v>India</v>
      </c>
      <c r="D592" s="2">
        <f>IFERROR(__xludf.DUMMYFUNCTION("""COMPUTED_VALUE"""),560016.0)</f>
        <v>560016</v>
      </c>
      <c r="E592" s="2" t="str">
        <f>IFERROR(__xludf.DUMMYFUNCTION("""COMPUTED_VALUE"""),"Male")</f>
        <v>Male</v>
      </c>
    </row>
    <row r="593">
      <c r="A593" s="2">
        <v>592.0</v>
      </c>
      <c r="B593" s="4">
        <f>IFERROR(__xludf.DUMMYFUNCTION("""COMPUTED_VALUE"""),45021.739259444446)</f>
        <v>45021.73926</v>
      </c>
      <c r="C593" s="2" t="str">
        <f>IFERROR(__xludf.DUMMYFUNCTION("""COMPUTED_VALUE"""),"India")</f>
        <v>India</v>
      </c>
      <c r="D593" s="2">
        <f>IFERROR(__xludf.DUMMYFUNCTION("""COMPUTED_VALUE"""),641062.0)</f>
        <v>641062</v>
      </c>
      <c r="E593" s="2" t="str">
        <f>IFERROR(__xludf.DUMMYFUNCTION("""COMPUTED_VALUE"""),"Male")</f>
        <v>Male</v>
      </c>
    </row>
    <row r="594">
      <c r="A594" s="2">
        <v>593.0</v>
      </c>
      <c r="B594" s="4">
        <f>IFERROR(__xludf.DUMMYFUNCTION("""COMPUTED_VALUE"""),45021.74279806713)</f>
        <v>45021.7428</v>
      </c>
      <c r="C594" s="2" t="str">
        <f>IFERROR(__xludf.DUMMYFUNCTION("""COMPUTED_VALUE"""),"India")</f>
        <v>India</v>
      </c>
      <c r="D594" s="2">
        <f>IFERROR(__xludf.DUMMYFUNCTION("""COMPUTED_VALUE"""),793002.0)</f>
        <v>793002</v>
      </c>
      <c r="E594" s="2" t="str">
        <f>IFERROR(__xludf.DUMMYFUNCTION("""COMPUTED_VALUE"""),"Male")</f>
        <v>Male</v>
      </c>
    </row>
    <row r="595">
      <c r="A595" s="2">
        <v>594.0</v>
      </c>
      <c r="B595" s="4">
        <f>IFERROR(__xludf.DUMMYFUNCTION("""COMPUTED_VALUE"""),45021.74511149305)</f>
        <v>45021.74511</v>
      </c>
      <c r="C595" s="2" t="str">
        <f>IFERROR(__xludf.DUMMYFUNCTION("""COMPUTED_VALUE"""),"India")</f>
        <v>India</v>
      </c>
      <c r="D595" s="2">
        <f>IFERROR(__xludf.DUMMYFUNCTION("""COMPUTED_VALUE"""),122022.0)</f>
        <v>122022</v>
      </c>
      <c r="E595" s="2" t="str">
        <f>IFERROR(__xludf.DUMMYFUNCTION("""COMPUTED_VALUE"""),"Male")</f>
        <v>Male</v>
      </c>
    </row>
    <row r="596">
      <c r="A596" s="2">
        <v>595.0</v>
      </c>
      <c r="B596" s="4">
        <f>IFERROR(__xludf.DUMMYFUNCTION("""COMPUTED_VALUE"""),45021.74683188657)</f>
        <v>45021.74683</v>
      </c>
      <c r="C596" s="2" t="str">
        <f>IFERROR(__xludf.DUMMYFUNCTION("""COMPUTED_VALUE"""),"India")</f>
        <v>India</v>
      </c>
      <c r="D596" s="2">
        <f>IFERROR(__xludf.DUMMYFUNCTION("""COMPUTED_VALUE"""),110059.0)</f>
        <v>110059</v>
      </c>
      <c r="E596" s="2" t="str">
        <f>IFERROR(__xludf.DUMMYFUNCTION("""COMPUTED_VALUE"""),"Male")</f>
        <v>Male</v>
      </c>
    </row>
    <row r="597">
      <c r="A597" s="2">
        <v>596.0</v>
      </c>
      <c r="B597" s="4">
        <f>IFERROR(__xludf.DUMMYFUNCTION("""COMPUTED_VALUE"""),45021.7473158912)</f>
        <v>45021.74732</v>
      </c>
      <c r="C597" s="2" t="str">
        <f>IFERROR(__xludf.DUMMYFUNCTION("""COMPUTED_VALUE"""),"India")</f>
        <v>India</v>
      </c>
      <c r="D597" s="2">
        <f>IFERROR(__xludf.DUMMYFUNCTION("""COMPUTED_VALUE"""),620002.0)</f>
        <v>620002</v>
      </c>
      <c r="E597" s="2" t="str">
        <f>IFERROR(__xludf.DUMMYFUNCTION("""COMPUTED_VALUE"""),"Male")</f>
        <v>Male</v>
      </c>
    </row>
    <row r="598">
      <c r="A598" s="2">
        <v>597.0</v>
      </c>
      <c r="B598" s="4">
        <f>IFERROR(__xludf.DUMMYFUNCTION("""COMPUTED_VALUE"""),45021.74844753472)</f>
        <v>45021.74845</v>
      </c>
      <c r="C598" s="2" t="str">
        <f>IFERROR(__xludf.DUMMYFUNCTION("""COMPUTED_VALUE"""),"India")</f>
        <v>India</v>
      </c>
      <c r="D598" s="2">
        <f>IFERROR(__xludf.DUMMYFUNCTION("""COMPUTED_VALUE"""),641028.0)</f>
        <v>641028</v>
      </c>
      <c r="E598" s="2" t="str">
        <f>IFERROR(__xludf.DUMMYFUNCTION("""COMPUTED_VALUE"""),"Male")</f>
        <v>Male</v>
      </c>
    </row>
    <row r="599">
      <c r="A599" s="2">
        <v>598.0</v>
      </c>
      <c r="B599" s="4">
        <f>IFERROR(__xludf.DUMMYFUNCTION("""COMPUTED_VALUE"""),45021.74886956018)</f>
        <v>45021.74887</v>
      </c>
      <c r="C599" s="2" t="str">
        <f>IFERROR(__xludf.DUMMYFUNCTION("""COMPUTED_VALUE"""),"India")</f>
        <v>India</v>
      </c>
      <c r="D599" s="2">
        <f>IFERROR(__xludf.DUMMYFUNCTION("""COMPUTED_VALUE"""),632515.0)</f>
        <v>632515</v>
      </c>
      <c r="E599" s="2" t="str">
        <f>IFERROR(__xludf.DUMMYFUNCTION("""COMPUTED_VALUE"""),"Male")</f>
        <v>Male</v>
      </c>
    </row>
    <row r="600">
      <c r="A600" s="2">
        <v>599.0</v>
      </c>
      <c r="B600" s="4">
        <f>IFERROR(__xludf.DUMMYFUNCTION("""COMPUTED_VALUE"""),45021.752834375)</f>
        <v>45021.75283</v>
      </c>
      <c r="C600" s="2" t="str">
        <f>IFERROR(__xludf.DUMMYFUNCTION("""COMPUTED_VALUE"""),"India")</f>
        <v>India</v>
      </c>
      <c r="D600" s="2">
        <f>IFERROR(__xludf.DUMMYFUNCTION("""COMPUTED_VALUE"""),620017.0)</f>
        <v>620017</v>
      </c>
      <c r="E600" s="2" t="str">
        <f>IFERROR(__xludf.DUMMYFUNCTION("""COMPUTED_VALUE"""),"Female")</f>
        <v>Female</v>
      </c>
    </row>
    <row r="601">
      <c r="A601" s="2">
        <v>600.0</v>
      </c>
      <c r="B601" s="4">
        <f>IFERROR(__xludf.DUMMYFUNCTION("""COMPUTED_VALUE"""),45021.75341190972)</f>
        <v>45021.75341</v>
      </c>
      <c r="C601" s="2" t="str">
        <f>IFERROR(__xludf.DUMMYFUNCTION("""COMPUTED_VALUE"""),"India")</f>
        <v>India</v>
      </c>
      <c r="D601" s="2">
        <f>IFERROR(__xludf.DUMMYFUNCTION("""COMPUTED_VALUE"""),574106.0)</f>
        <v>574106</v>
      </c>
      <c r="E601" s="2" t="str">
        <f>IFERROR(__xludf.DUMMYFUNCTION("""COMPUTED_VALUE"""),"Female")</f>
        <v>Female</v>
      </c>
    </row>
    <row r="602">
      <c r="A602" s="2">
        <v>601.0</v>
      </c>
      <c r="B602" s="4">
        <f>IFERROR(__xludf.DUMMYFUNCTION("""COMPUTED_VALUE"""),45021.75373634259)</f>
        <v>45021.75374</v>
      </c>
      <c r="C602" s="2" t="str">
        <f>IFERROR(__xludf.DUMMYFUNCTION("""COMPUTED_VALUE"""),"India")</f>
        <v>India</v>
      </c>
      <c r="D602" s="2">
        <f>IFERROR(__xludf.DUMMYFUNCTION("""COMPUTED_VALUE"""),752050.0)</f>
        <v>752050</v>
      </c>
      <c r="E602" s="2" t="str">
        <f>IFERROR(__xludf.DUMMYFUNCTION("""COMPUTED_VALUE"""),"Male")</f>
        <v>Male</v>
      </c>
    </row>
    <row r="603">
      <c r="A603" s="2">
        <v>602.0</v>
      </c>
      <c r="B603" s="4">
        <f>IFERROR(__xludf.DUMMYFUNCTION("""COMPUTED_VALUE"""),45021.75591665509)</f>
        <v>45021.75592</v>
      </c>
      <c r="C603" s="2" t="str">
        <f>IFERROR(__xludf.DUMMYFUNCTION("""COMPUTED_VALUE"""),"India")</f>
        <v>India</v>
      </c>
      <c r="D603" s="2">
        <f>IFERROR(__xludf.DUMMYFUNCTION("""COMPUTED_VALUE"""),781015.0)</f>
        <v>781015</v>
      </c>
      <c r="E603" s="2" t="str">
        <f>IFERROR(__xludf.DUMMYFUNCTION("""COMPUTED_VALUE"""),"Male")</f>
        <v>Male</v>
      </c>
    </row>
    <row r="604">
      <c r="A604" s="2">
        <v>603.0</v>
      </c>
      <c r="B604" s="4">
        <f>IFERROR(__xludf.DUMMYFUNCTION("""COMPUTED_VALUE"""),45021.76942800926)</f>
        <v>45021.76943</v>
      </c>
      <c r="C604" s="2" t="str">
        <f>IFERROR(__xludf.DUMMYFUNCTION("""COMPUTED_VALUE"""),"India")</f>
        <v>India</v>
      </c>
      <c r="D604" s="2">
        <f>IFERROR(__xludf.DUMMYFUNCTION("""COMPUTED_VALUE"""),380008.0)</f>
        <v>380008</v>
      </c>
      <c r="E604" s="2" t="str">
        <f>IFERROR(__xludf.DUMMYFUNCTION("""COMPUTED_VALUE"""),"Male")</f>
        <v>Male</v>
      </c>
    </row>
    <row r="605">
      <c r="A605" s="2">
        <v>604.0</v>
      </c>
      <c r="B605" s="4">
        <f>IFERROR(__xludf.DUMMYFUNCTION("""COMPUTED_VALUE"""),45021.77276414352)</f>
        <v>45021.77276</v>
      </c>
      <c r="C605" s="2" t="str">
        <f>IFERROR(__xludf.DUMMYFUNCTION("""COMPUTED_VALUE"""),"India")</f>
        <v>India</v>
      </c>
      <c r="D605" s="2">
        <f>IFERROR(__xludf.DUMMYFUNCTION("""COMPUTED_VALUE"""),600073.0)</f>
        <v>600073</v>
      </c>
      <c r="E605" s="2" t="str">
        <f>IFERROR(__xludf.DUMMYFUNCTION("""COMPUTED_VALUE"""),"Male")</f>
        <v>Male</v>
      </c>
    </row>
    <row r="606">
      <c r="A606" s="2">
        <v>605.0</v>
      </c>
      <c r="B606" s="4">
        <f>IFERROR(__xludf.DUMMYFUNCTION("""COMPUTED_VALUE"""),45021.78075025463)</f>
        <v>45021.78075</v>
      </c>
      <c r="C606" s="2" t="str">
        <f>IFERROR(__xludf.DUMMYFUNCTION("""COMPUTED_VALUE"""),"India")</f>
        <v>India</v>
      </c>
      <c r="D606" s="2">
        <f>IFERROR(__xludf.DUMMYFUNCTION("""COMPUTED_VALUE"""),620001.0)</f>
        <v>620001</v>
      </c>
      <c r="E606" s="2" t="str">
        <f>IFERROR(__xludf.DUMMYFUNCTION("""COMPUTED_VALUE"""),"Male")</f>
        <v>Male</v>
      </c>
    </row>
    <row r="607">
      <c r="A607" s="2">
        <v>606.0</v>
      </c>
      <c r="B607" s="4">
        <f>IFERROR(__xludf.DUMMYFUNCTION("""COMPUTED_VALUE"""),45021.78412859954)</f>
        <v>45021.78413</v>
      </c>
      <c r="C607" s="2" t="str">
        <f>IFERROR(__xludf.DUMMYFUNCTION("""COMPUTED_VALUE"""),"India")</f>
        <v>India</v>
      </c>
      <c r="D607" s="2">
        <f>IFERROR(__xludf.DUMMYFUNCTION("""COMPUTED_VALUE"""),401202.0)</f>
        <v>401202</v>
      </c>
      <c r="E607" s="2" t="str">
        <f>IFERROR(__xludf.DUMMYFUNCTION("""COMPUTED_VALUE"""),"Male")</f>
        <v>Male</v>
      </c>
    </row>
    <row r="608">
      <c r="A608" s="2">
        <v>607.0</v>
      </c>
      <c r="B608" s="4">
        <f>IFERROR(__xludf.DUMMYFUNCTION("""COMPUTED_VALUE"""),45021.78825777778)</f>
        <v>45021.78826</v>
      </c>
      <c r="C608" s="2" t="str">
        <f>IFERROR(__xludf.DUMMYFUNCTION("""COMPUTED_VALUE"""),"India")</f>
        <v>India</v>
      </c>
      <c r="D608" s="2">
        <f>IFERROR(__xludf.DUMMYFUNCTION("""COMPUTED_VALUE"""),620102.0)</f>
        <v>620102</v>
      </c>
      <c r="E608" s="2" t="str">
        <f>IFERROR(__xludf.DUMMYFUNCTION("""COMPUTED_VALUE"""),"Female")</f>
        <v>Female</v>
      </c>
    </row>
    <row r="609">
      <c r="A609" s="2">
        <v>608.0</v>
      </c>
      <c r="B609" s="4">
        <f>IFERROR(__xludf.DUMMYFUNCTION("""COMPUTED_VALUE"""),45021.79217804398)</f>
        <v>45021.79218</v>
      </c>
      <c r="C609" s="2" t="str">
        <f>IFERROR(__xludf.DUMMYFUNCTION("""COMPUTED_VALUE"""),"India")</f>
        <v>India</v>
      </c>
      <c r="D609" s="2">
        <f>IFERROR(__xludf.DUMMYFUNCTION("""COMPUTED_VALUE"""),560037.0)</f>
        <v>560037</v>
      </c>
      <c r="E609" s="2" t="str">
        <f>IFERROR(__xludf.DUMMYFUNCTION("""COMPUTED_VALUE"""),"Male")</f>
        <v>Male</v>
      </c>
    </row>
    <row r="610">
      <c r="A610" s="2">
        <v>609.0</v>
      </c>
      <c r="B610" s="4">
        <f>IFERROR(__xludf.DUMMYFUNCTION("""COMPUTED_VALUE"""),45021.792924560184)</f>
        <v>45021.79292</v>
      </c>
      <c r="C610" s="2" t="str">
        <f>IFERROR(__xludf.DUMMYFUNCTION("""COMPUTED_VALUE"""),"India")</f>
        <v>India</v>
      </c>
      <c r="D610" s="2">
        <f>IFERROR(__xludf.DUMMYFUNCTION("""COMPUTED_VALUE"""),400053.0)</f>
        <v>400053</v>
      </c>
      <c r="E610" s="2" t="str">
        <f>IFERROR(__xludf.DUMMYFUNCTION("""COMPUTED_VALUE"""),"Female")</f>
        <v>Female</v>
      </c>
    </row>
    <row r="611">
      <c r="A611" s="2">
        <v>610.0</v>
      </c>
      <c r="B611" s="4">
        <f>IFERROR(__xludf.DUMMYFUNCTION("""COMPUTED_VALUE"""),45021.79522449074)</f>
        <v>45021.79522</v>
      </c>
      <c r="C611" s="2" t="str">
        <f>IFERROR(__xludf.DUMMYFUNCTION("""COMPUTED_VALUE"""),"India")</f>
        <v>India</v>
      </c>
      <c r="D611" s="2">
        <f>IFERROR(__xludf.DUMMYFUNCTION("""COMPUTED_VALUE"""),620002.0)</f>
        <v>620002</v>
      </c>
      <c r="E611" s="2" t="str">
        <f>IFERROR(__xludf.DUMMYFUNCTION("""COMPUTED_VALUE"""),"Female")</f>
        <v>Female</v>
      </c>
    </row>
    <row r="612">
      <c r="A612" s="2">
        <v>611.0</v>
      </c>
      <c r="B612" s="4">
        <f>IFERROR(__xludf.DUMMYFUNCTION("""COMPUTED_VALUE"""),45021.80120099537)</f>
        <v>45021.8012</v>
      </c>
      <c r="C612" s="2" t="str">
        <f>IFERROR(__xludf.DUMMYFUNCTION("""COMPUTED_VALUE"""),"India")</f>
        <v>India</v>
      </c>
      <c r="D612" s="2">
        <f>IFERROR(__xludf.DUMMYFUNCTION("""COMPUTED_VALUE"""),711102.0)</f>
        <v>711102</v>
      </c>
      <c r="E612" s="2" t="str">
        <f>IFERROR(__xludf.DUMMYFUNCTION("""COMPUTED_VALUE"""),"Male")</f>
        <v>Male</v>
      </c>
    </row>
    <row r="613">
      <c r="A613" s="2">
        <v>612.0</v>
      </c>
      <c r="B613" s="4">
        <f>IFERROR(__xludf.DUMMYFUNCTION("""COMPUTED_VALUE"""),45021.80303681713)</f>
        <v>45021.80304</v>
      </c>
      <c r="C613" s="2" t="str">
        <f>IFERROR(__xludf.DUMMYFUNCTION("""COMPUTED_VALUE"""),"India")</f>
        <v>India</v>
      </c>
      <c r="D613" s="2">
        <f>IFERROR(__xludf.DUMMYFUNCTION("""COMPUTED_VALUE"""),520015.0)</f>
        <v>520015</v>
      </c>
      <c r="E613" s="2" t="str">
        <f>IFERROR(__xludf.DUMMYFUNCTION("""COMPUTED_VALUE"""),"Female")</f>
        <v>Female</v>
      </c>
    </row>
    <row r="614">
      <c r="A614" s="2">
        <v>613.0</v>
      </c>
      <c r="B614" s="4">
        <f>IFERROR(__xludf.DUMMYFUNCTION("""COMPUTED_VALUE"""),45021.80513701389)</f>
        <v>45021.80514</v>
      </c>
      <c r="C614" s="2" t="str">
        <f>IFERROR(__xludf.DUMMYFUNCTION("""COMPUTED_VALUE"""),"India")</f>
        <v>India</v>
      </c>
      <c r="D614" s="2">
        <f>IFERROR(__xludf.DUMMYFUNCTION("""COMPUTED_VALUE"""),607104.0)</f>
        <v>607104</v>
      </c>
      <c r="E614" s="2" t="str">
        <f>IFERROR(__xludf.DUMMYFUNCTION("""COMPUTED_VALUE"""),"Male")</f>
        <v>Male</v>
      </c>
    </row>
    <row r="615">
      <c r="A615" s="2">
        <v>614.0</v>
      </c>
      <c r="B615" s="4">
        <f>IFERROR(__xludf.DUMMYFUNCTION("""COMPUTED_VALUE"""),45021.805844918985)</f>
        <v>45021.80584</v>
      </c>
      <c r="C615" s="2" t="str">
        <f>IFERROR(__xludf.DUMMYFUNCTION("""COMPUTED_VALUE"""),"India")</f>
        <v>India</v>
      </c>
      <c r="D615" s="2">
        <f>IFERROR(__xludf.DUMMYFUNCTION("""COMPUTED_VALUE"""),842002.0)</f>
        <v>842002</v>
      </c>
      <c r="E615" s="2" t="str">
        <f>IFERROR(__xludf.DUMMYFUNCTION("""COMPUTED_VALUE"""),"Female")</f>
        <v>Female</v>
      </c>
    </row>
    <row r="616">
      <c r="A616" s="2">
        <v>615.0</v>
      </c>
      <c r="B616" s="4">
        <f>IFERROR(__xludf.DUMMYFUNCTION("""COMPUTED_VALUE"""),45021.80686579861)</f>
        <v>45021.80687</v>
      </c>
      <c r="C616" s="2" t="str">
        <f>IFERROR(__xludf.DUMMYFUNCTION("""COMPUTED_VALUE"""),"India")</f>
        <v>India</v>
      </c>
      <c r="D616" s="2">
        <f>IFERROR(__xludf.DUMMYFUNCTION("""COMPUTED_VALUE"""),517501.0)</f>
        <v>517501</v>
      </c>
      <c r="E616" s="2" t="str">
        <f>IFERROR(__xludf.DUMMYFUNCTION("""COMPUTED_VALUE"""),"Male")</f>
        <v>Male</v>
      </c>
    </row>
    <row r="617">
      <c r="A617" s="2">
        <v>616.0</v>
      </c>
      <c r="B617" s="4">
        <f>IFERROR(__xludf.DUMMYFUNCTION("""COMPUTED_VALUE"""),45021.807028587966)</f>
        <v>45021.80703</v>
      </c>
      <c r="C617" s="2" t="str">
        <f>IFERROR(__xludf.DUMMYFUNCTION("""COMPUTED_VALUE"""),"India")</f>
        <v>India</v>
      </c>
      <c r="D617" s="2">
        <f>IFERROR(__xludf.DUMMYFUNCTION("""COMPUTED_VALUE"""),208027.0)</f>
        <v>208027</v>
      </c>
      <c r="E617" s="2" t="str">
        <f>IFERROR(__xludf.DUMMYFUNCTION("""COMPUTED_VALUE"""),"Male")</f>
        <v>Male</v>
      </c>
    </row>
    <row r="618">
      <c r="A618" s="2">
        <v>617.0</v>
      </c>
      <c r="B618" s="4">
        <f>IFERROR(__xludf.DUMMYFUNCTION("""COMPUTED_VALUE"""),45021.809759826385)</f>
        <v>45021.80976</v>
      </c>
      <c r="C618" s="2" t="str">
        <f>IFERROR(__xludf.DUMMYFUNCTION("""COMPUTED_VALUE"""),"India")</f>
        <v>India</v>
      </c>
      <c r="D618" s="2">
        <f>IFERROR(__xludf.DUMMYFUNCTION("""COMPUTED_VALUE"""),400022.0)</f>
        <v>400022</v>
      </c>
      <c r="E618" s="2" t="str">
        <f>IFERROR(__xludf.DUMMYFUNCTION("""COMPUTED_VALUE"""),"Male")</f>
        <v>Male</v>
      </c>
    </row>
    <row r="619">
      <c r="A619" s="2">
        <v>618.0</v>
      </c>
      <c r="B619" s="4">
        <f>IFERROR(__xludf.DUMMYFUNCTION("""COMPUTED_VALUE"""),45021.811068703704)</f>
        <v>45021.81107</v>
      </c>
      <c r="C619" s="2" t="str">
        <f>IFERROR(__xludf.DUMMYFUNCTION("""COMPUTED_VALUE"""),"India")</f>
        <v>India</v>
      </c>
      <c r="D619" s="2">
        <f>IFERROR(__xludf.DUMMYFUNCTION("""COMPUTED_VALUE"""),522503.0)</f>
        <v>522503</v>
      </c>
      <c r="E619" s="2" t="str">
        <f>IFERROR(__xludf.DUMMYFUNCTION("""COMPUTED_VALUE"""),"Male")</f>
        <v>Male</v>
      </c>
    </row>
    <row r="620">
      <c r="A620" s="2">
        <v>619.0</v>
      </c>
      <c r="B620" s="4">
        <f>IFERROR(__xludf.DUMMYFUNCTION("""COMPUTED_VALUE"""),45021.811813229164)</f>
        <v>45021.81181</v>
      </c>
      <c r="C620" s="2" t="str">
        <f>IFERROR(__xludf.DUMMYFUNCTION("""COMPUTED_VALUE"""),"India")</f>
        <v>India</v>
      </c>
      <c r="D620" s="2">
        <f>IFERROR(__xludf.DUMMYFUNCTION("""COMPUTED_VALUE"""),535125.0)</f>
        <v>535125</v>
      </c>
      <c r="E620" s="2" t="str">
        <f>IFERROR(__xludf.DUMMYFUNCTION("""COMPUTED_VALUE"""),"Male")</f>
        <v>Male</v>
      </c>
    </row>
    <row r="621">
      <c r="A621" s="2">
        <v>620.0</v>
      </c>
      <c r="B621" s="4">
        <f>IFERROR(__xludf.DUMMYFUNCTION("""COMPUTED_VALUE"""),45021.81314875)</f>
        <v>45021.81315</v>
      </c>
      <c r="C621" s="2" t="str">
        <f>IFERROR(__xludf.DUMMYFUNCTION("""COMPUTED_VALUE"""),"India")</f>
        <v>India</v>
      </c>
      <c r="D621" s="2">
        <f>IFERROR(__xludf.DUMMYFUNCTION("""COMPUTED_VALUE"""),364001.0)</f>
        <v>364001</v>
      </c>
      <c r="E621" s="2" t="str">
        <f>IFERROR(__xludf.DUMMYFUNCTION("""COMPUTED_VALUE"""),"Female")</f>
        <v>Female</v>
      </c>
    </row>
    <row r="622">
      <c r="A622" s="2">
        <v>621.0</v>
      </c>
      <c r="B622" s="4">
        <f>IFERROR(__xludf.DUMMYFUNCTION("""COMPUTED_VALUE"""),45021.818438888884)</f>
        <v>45021.81844</v>
      </c>
      <c r="C622" s="2" t="str">
        <f>IFERROR(__xludf.DUMMYFUNCTION("""COMPUTED_VALUE"""),"India")</f>
        <v>India</v>
      </c>
      <c r="D622" s="2">
        <f>IFERROR(__xludf.DUMMYFUNCTION("""COMPUTED_VALUE"""),91.0)</f>
        <v>91</v>
      </c>
      <c r="E622" s="2" t="str">
        <f>IFERROR(__xludf.DUMMYFUNCTION("""COMPUTED_VALUE"""),"Female")</f>
        <v>Female</v>
      </c>
    </row>
    <row r="623">
      <c r="A623" s="2">
        <v>622.0</v>
      </c>
      <c r="B623" s="4">
        <f>IFERROR(__xludf.DUMMYFUNCTION("""COMPUTED_VALUE"""),45021.82661157408)</f>
        <v>45021.82661</v>
      </c>
      <c r="C623" s="2" t="str">
        <f>IFERROR(__xludf.DUMMYFUNCTION("""COMPUTED_VALUE"""),"India")</f>
        <v>India</v>
      </c>
      <c r="D623" s="2">
        <f>IFERROR(__xludf.DUMMYFUNCTION("""COMPUTED_VALUE"""),711102.0)</f>
        <v>711102</v>
      </c>
      <c r="E623" s="2" t="str">
        <f>IFERROR(__xludf.DUMMYFUNCTION("""COMPUTED_VALUE"""),"Male")</f>
        <v>Male</v>
      </c>
    </row>
    <row r="624">
      <c r="A624" s="2">
        <v>623.0</v>
      </c>
      <c r="B624" s="4">
        <f>IFERROR(__xludf.DUMMYFUNCTION("""COMPUTED_VALUE"""),45021.828908634256)</f>
        <v>45021.82891</v>
      </c>
      <c r="C624" s="2" t="str">
        <f>IFERROR(__xludf.DUMMYFUNCTION("""COMPUTED_VALUE"""),"India")</f>
        <v>India</v>
      </c>
      <c r="D624" s="2">
        <f>IFERROR(__xludf.DUMMYFUNCTION("""COMPUTED_VALUE"""),678732.0)</f>
        <v>678732</v>
      </c>
      <c r="E624" s="2" t="str">
        <f>IFERROR(__xludf.DUMMYFUNCTION("""COMPUTED_VALUE"""),"Female")</f>
        <v>Female</v>
      </c>
    </row>
    <row r="625">
      <c r="A625" s="2">
        <v>624.0</v>
      </c>
      <c r="B625" s="4">
        <f>IFERROR(__xludf.DUMMYFUNCTION("""COMPUTED_VALUE"""),45021.829782754634)</f>
        <v>45021.82978</v>
      </c>
      <c r="C625" s="2" t="str">
        <f>IFERROR(__xludf.DUMMYFUNCTION("""COMPUTED_VALUE"""),"India")</f>
        <v>India</v>
      </c>
      <c r="D625" s="2">
        <f>IFERROR(__xludf.DUMMYFUNCTION("""COMPUTED_VALUE"""),400064.0)</f>
        <v>400064</v>
      </c>
      <c r="E625" s="2" t="str">
        <f>IFERROR(__xludf.DUMMYFUNCTION("""COMPUTED_VALUE"""),"Male")</f>
        <v>Male</v>
      </c>
    </row>
    <row r="626">
      <c r="A626" s="2">
        <v>625.0</v>
      </c>
      <c r="B626" s="4">
        <f>IFERROR(__xludf.DUMMYFUNCTION("""COMPUTED_VALUE"""),45021.83017636574)</f>
        <v>45021.83018</v>
      </c>
      <c r="C626" s="2" t="str">
        <f>IFERROR(__xludf.DUMMYFUNCTION("""COMPUTED_VALUE"""),"India")</f>
        <v>India</v>
      </c>
      <c r="D626" s="2">
        <f>IFERROR(__xludf.DUMMYFUNCTION("""COMPUTED_VALUE"""),500045.0)</f>
        <v>500045</v>
      </c>
      <c r="E626" s="2" t="str">
        <f>IFERROR(__xludf.DUMMYFUNCTION("""COMPUTED_VALUE"""),"Male")</f>
        <v>Male</v>
      </c>
    </row>
    <row r="627">
      <c r="A627" s="2">
        <v>626.0</v>
      </c>
      <c r="B627" s="4">
        <f>IFERROR(__xludf.DUMMYFUNCTION("""COMPUTED_VALUE"""),45021.830908842596)</f>
        <v>45021.83091</v>
      </c>
      <c r="C627" s="2" t="str">
        <f>IFERROR(__xludf.DUMMYFUNCTION("""COMPUTED_VALUE"""),"Others")</f>
        <v>Others</v>
      </c>
      <c r="D627" s="2"/>
      <c r="E627" s="2" t="str">
        <f>IFERROR(__xludf.DUMMYFUNCTION("""COMPUTED_VALUE"""),"Male")</f>
        <v>Male</v>
      </c>
    </row>
    <row r="628">
      <c r="A628" s="2">
        <v>627.0</v>
      </c>
      <c r="B628" s="4">
        <f>IFERROR(__xludf.DUMMYFUNCTION("""COMPUTED_VALUE"""),45021.84295005787)</f>
        <v>45021.84295</v>
      </c>
      <c r="C628" s="2" t="str">
        <f>IFERROR(__xludf.DUMMYFUNCTION("""COMPUTED_VALUE"""),"India")</f>
        <v>India</v>
      </c>
      <c r="D628" s="2">
        <f>IFERROR(__xludf.DUMMYFUNCTION("""COMPUTED_VALUE"""),440014.0)</f>
        <v>440014</v>
      </c>
      <c r="E628" s="2" t="str">
        <f>IFERROR(__xludf.DUMMYFUNCTION("""COMPUTED_VALUE"""),"Male")</f>
        <v>Male</v>
      </c>
    </row>
    <row r="629">
      <c r="A629" s="2">
        <v>628.0</v>
      </c>
      <c r="B629" s="4">
        <f>IFERROR(__xludf.DUMMYFUNCTION("""COMPUTED_VALUE"""),45021.8478199074)</f>
        <v>45021.84782</v>
      </c>
      <c r="C629" s="2" t="str">
        <f>IFERROR(__xludf.DUMMYFUNCTION("""COMPUTED_VALUE"""),"India")</f>
        <v>India</v>
      </c>
      <c r="D629" s="2">
        <f>IFERROR(__xludf.DUMMYFUNCTION("""COMPUTED_VALUE"""),400059.0)</f>
        <v>400059</v>
      </c>
      <c r="E629" s="2" t="str">
        <f>IFERROR(__xludf.DUMMYFUNCTION("""COMPUTED_VALUE"""),"Female")</f>
        <v>Female</v>
      </c>
    </row>
    <row r="630">
      <c r="A630" s="2">
        <v>629.0</v>
      </c>
      <c r="B630" s="4">
        <f>IFERROR(__xludf.DUMMYFUNCTION("""COMPUTED_VALUE"""),45021.84856413194)</f>
        <v>45021.84856</v>
      </c>
      <c r="C630" s="2" t="str">
        <f>IFERROR(__xludf.DUMMYFUNCTION("""COMPUTED_VALUE"""),"India")</f>
        <v>India</v>
      </c>
      <c r="D630" s="2">
        <f>IFERROR(__xludf.DUMMYFUNCTION("""COMPUTED_VALUE"""),442902.0)</f>
        <v>442902</v>
      </c>
      <c r="E630" s="2" t="str">
        <f>IFERROR(__xludf.DUMMYFUNCTION("""COMPUTED_VALUE"""),"Male")</f>
        <v>Male</v>
      </c>
    </row>
    <row r="631">
      <c r="A631" s="2">
        <v>630.0</v>
      </c>
      <c r="B631" s="4">
        <f>IFERROR(__xludf.DUMMYFUNCTION("""COMPUTED_VALUE"""),45021.84897914352)</f>
        <v>45021.84898</v>
      </c>
      <c r="C631" s="2" t="str">
        <f>IFERROR(__xludf.DUMMYFUNCTION("""COMPUTED_VALUE"""),"India")</f>
        <v>India</v>
      </c>
      <c r="D631" s="2">
        <f>IFERROR(__xludf.DUMMYFUNCTION("""COMPUTED_VALUE"""),600088.0)</f>
        <v>600088</v>
      </c>
      <c r="E631" s="2" t="str">
        <f>IFERROR(__xludf.DUMMYFUNCTION("""COMPUTED_VALUE"""),"Male")</f>
        <v>Male</v>
      </c>
    </row>
    <row r="632">
      <c r="A632" s="2">
        <v>631.0</v>
      </c>
      <c r="B632" s="4">
        <f>IFERROR(__xludf.DUMMYFUNCTION("""COMPUTED_VALUE"""),45021.85005516204)</f>
        <v>45021.85006</v>
      </c>
      <c r="C632" s="2" t="str">
        <f>IFERROR(__xludf.DUMMYFUNCTION("""COMPUTED_VALUE"""),"India")</f>
        <v>India</v>
      </c>
      <c r="D632" s="2">
        <f>IFERROR(__xludf.DUMMYFUNCTION("""COMPUTED_VALUE"""),641402.0)</f>
        <v>641402</v>
      </c>
      <c r="E632" s="2" t="str">
        <f>IFERROR(__xludf.DUMMYFUNCTION("""COMPUTED_VALUE"""),"Female")</f>
        <v>Female</v>
      </c>
    </row>
    <row r="633">
      <c r="A633" s="2">
        <v>632.0</v>
      </c>
      <c r="B633" s="4">
        <f>IFERROR(__xludf.DUMMYFUNCTION("""COMPUTED_VALUE"""),45021.85120103009)</f>
        <v>45021.8512</v>
      </c>
      <c r="C633" s="2" t="str">
        <f>IFERROR(__xludf.DUMMYFUNCTION("""COMPUTED_VALUE"""),"India")</f>
        <v>India</v>
      </c>
      <c r="D633" s="2">
        <f>IFERROR(__xludf.DUMMYFUNCTION("""COMPUTED_VALUE"""),606601.0)</f>
        <v>606601</v>
      </c>
      <c r="E633" s="2" t="str">
        <f>IFERROR(__xludf.DUMMYFUNCTION("""COMPUTED_VALUE"""),"Male")</f>
        <v>Male</v>
      </c>
    </row>
    <row r="634">
      <c r="A634" s="2">
        <v>633.0</v>
      </c>
      <c r="B634" s="4">
        <f>IFERROR(__xludf.DUMMYFUNCTION("""COMPUTED_VALUE"""),45021.85370560185)</f>
        <v>45021.85371</v>
      </c>
      <c r="C634" s="2" t="str">
        <f>IFERROR(__xludf.DUMMYFUNCTION("""COMPUTED_VALUE"""),"India")</f>
        <v>India</v>
      </c>
      <c r="D634" s="2">
        <f>IFERROR(__xludf.DUMMYFUNCTION("""COMPUTED_VALUE"""),400075.0)</f>
        <v>400075</v>
      </c>
      <c r="E634" s="2" t="str">
        <f>IFERROR(__xludf.DUMMYFUNCTION("""COMPUTED_VALUE"""),"Female")</f>
        <v>Female</v>
      </c>
    </row>
    <row r="635">
      <c r="A635" s="2">
        <v>634.0</v>
      </c>
      <c r="B635" s="4">
        <f>IFERROR(__xludf.DUMMYFUNCTION("""COMPUTED_VALUE"""),45021.85403347222)</f>
        <v>45021.85403</v>
      </c>
      <c r="C635" s="2" t="str">
        <f>IFERROR(__xludf.DUMMYFUNCTION("""COMPUTED_VALUE"""),"Others")</f>
        <v>Others</v>
      </c>
      <c r="D635" s="2">
        <f>IFERROR(__xludf.DUMMYFUNCTION("""COMPUTED_VALUE"""),58200.0)</f>
        <v>58200</v>
      </c>
      <c r="E635" s="2" t="str">
        <f>IFERROR(__xludf.DUMMYFUNCTION("""COMPUTED_VALUE"""),"Male")</f>
        <v>Male</v>
      </c>
    </row>
    <row r="636">
      <c r="A636" s="2">
        <v>635.0</v>
      </c>
      <c r="B636" s="4">
        <f>IFERROR(__xludf.DUMMYFUNCTION("""COMPUTED_VALUE"""),45021.85496226852)</f>
        <v>45021.85496</v>
      </c>
      <c r="C636" s="2" t="str">
        <f>IFERROR(__xludf.DUMMYFUNCTION("""COMPUTED_VALUE"""),"India")</f>
        <v>India</v>
      </c>
      <c r="D636" s="2">
        <f>IFERROR(__xludf.DUMMYFUNCTION("""COMPUTED_VALUE"""),400067.0)</f>
        <v>400067</v>
      </c>
      <c r="E636" s="2" t="str">
        <f>IFERROR(__xludf.DUMMYFUNCTION("""COMPUTED_VALUE"""),"Male")</f>
        <v>Male</v>
      </c>
    </row>
    <row r="637">
      <c r="A637" s="2">
        <v>636.0</v>
      </c>
      <c r="B637" s="4">
        <f>IFERROR(__xludf.DUMMYFUNCTION("""COMPUTED_VALUE"""),45021.8559769676)</f>
        <v>45021.85598</v>
      </c>
      <c r="C637" s="2" t="str">
        <f>IFERROR(__xludf.DUMMYFUNCTION("""COMPUTED_VALUE"""),"India")</f>
        <v>India</v>
      </c>
      <c r="D637" s="2">
        <f>IFERROR(__xludf.DUMMYFUNCTION("""COMPUTED_VALUE"""),452002.0)</f>
        <v>452002</v>
      </c>
      <c r="E637" s="2" t="str">
        <f>IFERROR(__xludf.DUMMYFUNCTION("""COMPUTED_VALUE"""),"Male")</f>
        <v>Male</v>
      </c>
    </row>
    <row r="638">
      <c r="A638" s="2">
        <v>637.0</v>
      </c>
      <c r="B638" s="4">
        <f>IFERROR(__xludf.DUMMYFUNCTION("""COMPUTED_VALUE"""),45021.85833584491)</f>
        <v>45021.85834</v>
      </c>
      <c r="C638" s="2" t="str">
        <f>IFERROR(__xludf.DUMMYFUNCTION("""COMPUTED_VALUE"""),"India")</f>
        <v>India</v>
      </c>
      <c r="D638" s="2">
        <f>IFERROR(__xludf.DUMMYFUNCTION("""COMPUTED_VALUE"""),522101.0)</f>
        <v>522101</v>
      </c>
      <c r="E638" s="2" t="str">
        <f>IFERROR(__xludf.DUMMYFUNCTION("""COMPUTED_VALUE"""),"Male")</f>
        <v>Male</v>
      </c>
    </row>
    <row r="639">
      <c r="A639" s="2">
        <v>638.0</v>
      </c>
      <c r="B639" s="4">
        <f>IFERROR(__xludf.DUMMYFUNCTION("""COMPUTED_VALUE"""),45021.86024898148)</f>
        <v>45021.86025</v>
      </c>
      <c r="C639" s="2" t="str">
        <f>IFERROR(__xludf.DUMMYFUNCTION("""COMPUTED_VALUE"""),"India")</f>
        <v>India</v>
      </c>
      <c r="D639" s="2">
        <f>IFERROR(__xludf.DUMMYFUNCTION("""COMPUTED_VALUE"""),560023.0)</f>
        <v>560023</v>
      </c>
      <c r="E639" s="2" t="str">
        <f>IFERROR(__xludf.DUMMYFUNCTION("""COMPUTED_VALUE"""),"Female")</f>
        <v>Female</v>
      </c>
    </row>
    <row r="640">
      <c r="A640" s="2">
        <v>639.0</v>
      </c>
      <c r="B640" s="4">
        <f>IFERROR(__xludf.DUMMYFUNCTION("""COMPUTED_VALUE"""),45021.86478488427)</f>
        <v>45021.86478</v>
      </c>
      <c r="C640" s="2" t="str">
        <f>IFERROR(__xludf.DUMMYFUNCTION("""COMPUTED_VALUE"""),"India")</f>
        <v>India</v>
      </c>
      <c r="D640" s="2">
        <f>IFERROR(__xludf.DUMMYFUNCTION("""COMPUTED_VALUE"""),442902.0)</f>
        <v>442902</v>
      </c>
      <c r="E640" s="2" t="str">
        <f>IFERROR(__xludf.DUMMYFUNCTION("""COMPUTED_VALUE"""),"Female")</f>
        <v>Female</v>
      </c>
    </row>
    <row r="641">
      <c r="A641" s="2">
        <v>640.0</v>
      </c>
      <c r="B641" s="4">
        <f>IFERROR(__xludf.DUMMYFUNCTION("""COMPUTED_VALUE"""),45021.86479665509)</f>
        <v>45021.8648</v>
      </c>
      <c r="C641" s="2" t="str">
        <f>IFERROR(__xludf.DUMMYFUNCTION("""COMPUTED_VALUE"""),"India")</f>
        <v>India</v>
      </c>
      <c r="D641" s="2">
        <f>IFERROR(__xludf.DUMMYFUNCTION("""COMPUTED_VALUE"""),442902.0)</f>
        <v>442902</v>
      </c>
      <c r="E641" s="2" t="str">
        <f>IFERROR(__xludf.DUMMYFUNCTION("""COMPUTED_VALUE"""),"Male")</f>
        <v>Male</v>
      </c>
    </row>
    <row r="642">
      <c r="A642" s="2">
        <v>641.0</v>
      </c>
      <c r="B642" s="4">
        <f>IFERROR(__xludf.DUMMYFUNCTION("""COMPUTED_VALUE"""),45021.87110310185)</f>
        <v>45021.8711</v>
      </c>
      <c r="C642" s="2" t="str">
        <f>IFERROR(__xludf.DUMMYFUNCTION("""COMPUTED_VALUE"""),"India")</f>
        <v>India</v>
      </c>
      <c r="D642" s="2">
        <f>IFERROR(__xludf.DUMMYFUNCTION("""COMPUTED_VALUE"""),560034.0)</f>
        <v>560034</v>
      </c>
      <c r="E642" s="2" t="str">
        <f>IFERROR(__xludf.DUMMYFUNCTION("""COMPUTED_VALUE"""),"Male")</f>
        <v>Male</v>
      </c>
    </row>
    <row r="643">
      <c r="A643" s="2">
        <v>642.0</v>
      </c>
      <c r="B643" s="4">
        <f>IFERROR(__xludf.DUMMYFUNCTION("""COMPUTED_VALUE"""),45021.87540447917)</f>
        <v>45021.8754</v>
      </c>
      <c r="C643" s="2" t="str">
        <f>IFERROR(__xludf.DUMMYFUNCTION("""COMPUTED_VALUE"""),"India")</f>
        <v>India</v>
      </c>
      <c r="D643" s="2">
        <f>IFERROR(__xludf.DUMMYFUNCTION("""COMPUTED_VALUE"""),560064.0)</f>
        <v>560064</v>
      </c>
      <c r="E643" s="2" t="str">
        <f>IFERROR(__xludf.DUMMYFUNCTION("""COMPUTED_VALUE"""),"Male")</f>
        <v>Male</v>
      </c>
    </row>
    <row r="644">
      <c r="A644" s="2">
        <v>643.0</v>
      </c>
      <c r="B644" s="4">
        <f>IFERROR(__xludf.DUMMYFUNCTION("""COMPUTED_VALUE"""),45021.875562407404)</f>
        <v>45021.87556</v>
      </c>
      <c r="C644" s="2" t="str">
        <f>IFERROR(__xludf.DUMMYFUNCTION("""COMPUTED_VALUE"""),"India")</f>
        <v>India</v>
      </c>
      <c r="D644" s="2">
        <f>IFERROR(__xludf.DUMMYFUNCTION("""COMPUTED_VALUE"""),560004.0)</f>
        <v>560004</v>
      </c>
      <c r="E644" s="2" t="str">
        <f>IFERROR(__xludf.DUMMYFUNCTION("""COMPUTED_VALUE"""),"Female")</f>
        <v>Female</v>
      </c>
    </row>
    <row r="645">
      <c r="A645" s="2">
        <v>644.0</v>
      </c>
      <c r="B645" s="4">
        <f>IFERROR(__xludf.DUMMYFUNCTION("""COMPUTED_VALUE"""),45021.87862241898)</f>
        <v>45021.87862</v>
      </c>
      <c r="C645" s="2" t="str">
        <f>IFERROR(__xludf.DUMMYFUNCTION("""COMPUTED_VALUE"""),"India")</f>
        <v>India</v>
      </c>
      <c r="D645" s="2">
        <f>IFERROR(__xludf.DUMMYFUNCTION("""COMPUTED_VALUE"""),603103.0)</f>
        <v>603103</v>
      </c>
      <c r="E645" s="2" t="str">
        <f>IFERROR(__xludf.DUMMYFUNCTION("""COMPUTED_VALUE"""),"Female")</f>
        <v>Female</v>
      </c>
    </row>
    <row r="646">
      <c r="A646" s="2">
        <v>645.0</v>
      </c>
      <c r="B646" s="4">
        <f>IFERROR(__xludf.DUMMYFUNCTION("""COMPUTED_VALUE"""),45021.87887339121)</f>
        <v>45021.87887</v>
      </c>
      <c r="C646" s="2" t="str">
        <f>IFERROR(__xludf.DUMMYFUNCTION("""COMPUTED_VALUE"""),"India")</f>
        <v>India</v>
      </c>
      <c r="D646" s="2">
        <f>IFERROR(__xludf.DUMMYFUNCTION("""COMPUTED_VALUE"""),144003.0)</f>
        <v>144003</v>
      </c>
      <c r="E646" s="2" t="str">
        <f>IFERROR(__xludf.DUMMYFUNCTION("""COMPUTED_VALUE"""),"Male")</f>
        <v>Male</v>
      </c>
    </row>
    <row r="647">
      <c r="A647" s="2">
        <v>646.0</v>
      </c>
      <c r="B647" s="4">
        <f>IFERROR(__xludf.DUMMYFUNCTION("""COMPUTED_VALUE"""),45021.87953184028)</f>
        <v>45021.87953</v>
      </c>
      <c r="C647" s="2" t="str">
        <f>IFERROR(__xludf.DUMMYFUNCTION("""COMPUTED_VALUE"""),"India")</f>
        <v>India</v>
      </c>
      <c r="D647" s="2">
        <f>IFERROR(__xludf.DUMMYFUNCTION("""COMPUTED_VALUE"""),800003.0)</f>
        <v>800003</v>
      </c>
      <c r="E647" s="2" t="str">
        <f>IFERROR(__xludf.DUMMYFUNCTION("""COMPUTED_VALUE"""),"Female")</f>
        <v>Female</v>
      </c>
    </row>
    <row r="648">
      <c r="A648" s="2">
        <v>647.0</v>
      </c>
      <c r="B648" s="4">
        <f>IFERROR(__xludf.DUMMYFUNCTION("""COMPUTED_VALUE"""),45021.88109986111)</f>
        <v>45021.8811</v>
      </c>
      <c r="C648" s="2" t="str">
        <f>IFERROR(__xludf.DUMMYFUNCTION("""COMPUTED_VALUE"""),"India")</f>
        <v>India</v>
      </c>
      <c r="D648" s="2">
        <f>IFERROR(__xludf.DUMMYFUNCTION("""COMPUTED_VALUE"""),380058.0)</f>
        <v>380058</v>
      </c>
      <c r="E648" s="2" t="str">
        <f>IFERROR(__xludf.DUMMYFUNCTION("""COMPUTED_VALUE"""),"Female")</f>
        <v>Female</v>
      </c>
    </row>
    <row r="649">
      <c r="A649" s="2">
        <v>648.0</v>
      </c>
      <c r="B649" s="4">
        <f>IFERROR(__xludf.DUMMYFUNCTION("""COMPUTED_VALUE"""),45021.88113376157)</f>
        <v>45021.88113</v>
      </c>
      <c r="C649" s="2" t="str">
        <f>IFERROR(__xludf.DUMMYFUNCTION("""COMPUTED_VALUE"""),"India")</f>
        <v>India</v>
      </c>
      <c r="D649" s="2">
        <f>IFERROR(__xludf.DUMMYFUNCTION("""COMPUTED_VALUE"""),400037.0)</f>
        <v>400037</v>
      </c>
      <c r="E649" s="2" t="str">
        <f>IFERROR(__xludf.DUMMYFUNCTION("""COMPUTED_VALUE"""),"Male")</f>
        <v>Male</v>
      </c>
    </row>
    <row r="650">
      <c r="A650" s="2">
        <v>649.0</v>
      </c>
      <c r="B650" s="4">
        <f>IFERROR(__xludf.DUMMYFUNCTION("""COMPUTED_VALUE"""),45021.88166763889)</f>
        <v>45021.88167</v>
      </c>
      <c r="C650" s="2" t="str">
        <f>IFERROR(__xludf.DUMMYFUNCTION("""COMPUTED_VALUE"""),"India")</f>
        <v>India</v>
      </c>
      <c r="D650" s="2">
        <f>IFERROR(__xludf.DUMMYFUNCTION("""COMPUTED_VALUE"""),411040.0)</f>
        <v>411040</v>
      </c>
      <c r="E650" s="2" t="str">
        <f>IFERROR(__xludf.DUMMYFUNCTION("""COMPUTED_VALUE"""),"Female")</f>
        <v>Female</v>
      </c>
    </row>
    <row r="651">
      <c r="A651" s="2">
        <v>650.0</v>
      </c>
      <c r="B651" s="4">
        <f>IFERROR(__xludf.DUMMYFUNCTION("""COMPUTED_VALUE"""),45021.883719398145)</f>
        <v>45021.88372</v>
      </c>
      <c r="C651" s="2" t="str">
        <f>IFERROR(__xludf.DUMMYFUNCTION("""COMPUTED_VALUE"""),"India")</f>
        <v>India</v>
      </c>
      <c r="D651" s="2">
        <f>IFERROR(__xludf.DUMMYFUNCTION("""COMPUTED_VALUE"""),631209.0)</f>
        <v>631209</v>
      </c>
      <c r="E651" s="2" t="str">
        <f>IFERROR(__xludf.DUMMYFUNCTION("""COMPUTED_VALUE"""),"Female")</f>
        <v>Female</v>
      </c>
    </row>
    <row r="652">
      <c r="A652" s="2">
        <v>651.0</v>
      </c>
      <c r="B652" s="4">
        <f>IFERROR(__xludf.DUMMYFUNCTION("""COMPUTED_VALUE"""),45021.88456445602)</f>
        <v>45021.88456</v>
      </c>
      <c r="C652" s="2" t="str">
        <f>IFERROR(__xludf.DUMMYFUNCTION("""COMPUTED_VALUE"""),"India")</f>
        <v>India</v>
      </c>
      <c r="D652" s="2">
        <f>IFERROR(__xludf.DUMMYFUNCTION("""COMPUTED_VALUE"""),364002.0)</f>
        <v>364002</v>
      </c>
      <c r="E652" s="2" t="str">
        <f>IFERROR(__xludf.DUMMYFUNCTION("""COMPUTED_VALUE"""),"Female")</f>
        <v>Female</v>
      </c>
    </row>
    <row r="653">
      <c r="A653" s="2">
        <v>652.0</v>
      </c>
      <c r="B653" s="4">
        <f>IFERROR(__xludf.DUMMYFUNCTION("""COMPUTED_VALUE"""),45021.88714472223)</f>
        <v>45021.88714</v>
      </c>
      <c r="C653" s="2" t="str">
        <f>IFERROR(__xludf.DUMMYFUNCTION("""COMPUTED_VALUE"""),"India")</f>
        <v>India</v>
      </c>
      <c r="D653" s="2">
        <f>IFERROR(__xludf.DUMMYFUNCTION("""COMPUTED_VALUE"""),500088.0)</f>
        <v>500088</v>
      </c>
      <c r="E653" s="2" t="str">
        <f>IFERROR(__xludf.DUMMYFUNCTION("""COMPUTED_VALUE"""),"Female")</f>
        <v>Female</v>
      </c>
    </row>
    <row r="654">
      <c r="A654" s="2">
        <v>653.0</v>
      </c>
      <c r="B654" s="4">
        <f>IFERROR(__xludf.DUMMYFUNCTION("""COMPUTED_VALUE"""),45021.88834576389)</f>
        <v>45021.88835</v>
      </c>
      <c r="C654" s="2" t="str">
        <f>IFERROR(__xludf.DUMMYFUNCTION("""COMPUTED_VALUE"""),"India")</f>
        <v>India</v>
      </c>
      <c r="D654" s="2">
        <f>IFERROR(__xludf.DUMMYFUNCTION("""COMPUTED_VALUE"""),524002.0)</f>
        <v>524002</v>
      </c>
      <c r="E654" s="2" t="str">
        <f>IFERROR(__xludf.DUMMYFUNCTION("""COMPUTED_VALUE"""),"Male")</f>
        <v>Male</v>
      </c>
    </row>
    <row r="655">
      <c r="A655" s="2">
        <v>654.0</v>
      </c>
      <c r="B655" s="4">
        <f>IFERROR(__xludf.DUMMYFUNCTION("""COMPUTED_VALUE"""),45021.888664108796)</f>
        <v>45021.88866</v>
      </c>
      <c r="C655" s="2" t="str">
        <f>IFERROR(__xludf.DUMMYFUNCTION("""COMPUTED_VALUE"""),"India")</f>
        <v>India</v>
      </c>
      <c r="D655" s="2">
        <f>IFERROR(__xludf.DUMMYFUNCTION("""COMPUTED_VALUE"""),110059.0)</f>
        <v>110059</v>
      </c>
      <c r="E655" s="2" t="str">
        <f>IFERROR(__xludf.DUMMYFUNCTION("""COMPUTED_VALUE"""),"Male")</f>
        <v>Male</v>
      </c>
    </row>
    <row r="656">
      <c r="A656" s="2">
        <v>655.0</v>
      </c>
      <c r="B656" s="4">
        <f>IFERROR(__xludf.DUMMYFUNCTION("""COMPUTED_VALUE"""),45021.891507534725)</f>
        <v>45021.89151</v>
      </c>
      <c r="C656" s="2" t="str">
        <f>IFERROR(__xludf.DUMMYFUNCTION("""COMPUTED_VALUE"""),"India")</f>
        <v>India</v>
      </c>
      <c r="D656" s="2">
        <f>IFERROR(__xludf.DUMMYFUNCTION("""COMPUTED_VALUE"""),20201.0)</f>
        <v>20201</v>
      </c>
      <c r="E656" s="2" t="str">
        <f>IFERROR(__xludf.DUMMYFUNCTION("""COMPUTED_VALUE"""),"Male")</f>
        <v>Male</v>
      </c>
    </row>
    <row r="657">
      <c r="A657" s="2">
        <v>656.0</v>
      </c>
      <c r="B657" s="4">
        <f>IFERROR(__xludf.DUMMYFUNCTION("""COMPUTED_VALUE"""),45021.8947746875)</f>
        <v>45021.89477</v>
      </c>
      <c r="C657" s="2" t="str">
        <f>IFERROR(__xludf.DUMMYFUNCTION("""COMPUTED_VALUE"""),"India")</f>
        <v>India</v>
      </c>
      <c r="D657" s="2">
        <f>IFERROR(__xludf.DUMMYFUNCTION("""COMPUTED_VALUE"""),800001.0)</f>
        <v>800001</v>
      </c>
      <c r="E657" s="2" t="str">
        <f>IFERROR(__xludf.DUMMYFUNCTION("""COMPUTED_VALUE"""),"Male")</f>
        <v>Male</v>
      </c>
    </row>
    <row r="658">
      <c r="A658" s="2">
        <v>657.0</v>
      </c>
      <c r="B658" s="4">
        <f>IFERROR(__xludf.DUMMYFUNCTION("""COMPUTED_VALUE"""),45021.89515436343)</f>
        <v>45021.89515</v>
      </c>
      <c r="C658" s="2" t="str">
        <f>IFERROR(__xludf.DUMMYFUNCTION("""COMPUTED_VALUE"""),"India")</f>
        <v>India</v>
      </c>
      <c r="D658" s="2">
        <f>IFERROR(__xludf.DUMMYFUNCTION("""COMPUTED_VALUE"""),515571.0)</f>
        <v>515571</v>
      </c>
      <c r="E658" s="2" t="str">
        <f>IFERROR(__xludf.DUMMYFUNCTION("""COMPUTED_VALUE"""),"Male")</f>
        <v>Male</v>
      </c>
    </row>
    <row r="659">
      <c r="A659" s="2">
        <v>658.0</v>
      </c>
      <c r="B659" s="4">
        <f>IFERROR(__xludf.DUMMYFUNCTION("""COMPUTED_VALUE"""),45021.89649262732)</f>
        <v>45021.89649</v>
      </c>
      <c r="C659" s="2" t="str">
        <f>IFERROR(__xludf.DUMMYFUNCTION("""COMPUTED_VALUE"""),"India")</f>
        <v>India</v>
      </c>
      <c r="D659" s="2">
        <f>IFERROR(__xludf.DUMMYFUNCTION("""COMPUTED_VALUE"""),517503.0)</f>
        <v>517503</v>
      </c>
      <c r="E659" s="2" t="str">
        <f>IFERROR(__xludf.DUMMYFUNCTION("""COMPUTED_VALUE"""),"Male")</f>
        <v>Male</v>
      </c>
    </row>
    <row r="660">
      <c r="A660" s="2">
        <v>659.0</v>
      </c>
      <c r="B660" s="4">
        <f>IFERROR(__xludf.DUMMYFUNCTION("""COMPUTED_VALUE"""),45021.89741377315)</f>
        <v>45021.89741</v>
      </c>
      <c r="C660" s="2" t="str">
        <f>IFERROR(__xludf.DUMMYFUNCTION("""COMPUTED_VALUE"""),"India")</f>
        <v>India</v>
      </c>
      <c r="D660" s="2">
        <f>IFERROR(__xludf.DUMMYFUNCTION("""COMPUTED_VALUE"""),201306.0)</f>
        <v>201306</v>
      </c>
      <c r="E660" s="2" t="str">
        <f>IFERROR(__xludf.DUMMYFUNCTION("""COMPUTED_VALUE"""),"Female")</f>
        <v>Female</v>
      </c>
    </row>
    <row r="661">
      <c r="A661" s="2">
        <v>660.0</v>
      </c>
      <c r="B661" s="4">
        <f>IFERROR(__xludf.DUMMYFUNCTION("""COMPUTED_VALUE"""),45021.89745795138)</f>
        <v>45021.89746</v>
      </c>
      <c r="C661" s="2" t="str">
        <f>IFERROR(__xludf.DUMMYFUNCTION("""COMPUTED_VALUE"""),"India")</f>
        <v>India</v>
      </c>
      <c r="D661" s="2">
        <f>IFERROR(__xludf.DUMMYFUNCTION("""COMPUTED_VALUE"""),602024.0)</f>
        <v>602024</v>
      </c>
      <c r="E661" s="2" t="str">
        <f>IFERROR(__xludf.DUMMYFUNCTION("""COMPUTED_VALUE"""),"Female")</f>
        <v>Female</v>
      </c>
    </row>
    <row r="662">
      <c r="A662" s="2">
        <v>661.0</v>
      </c>
      <c r="B662" s="4">
        <f>IFERROR(__xludf.DUMMYFUNCTION("""COMPUTED_VALUE"""),45021.899919166666)</f>
        <v>45021.89992</v>
      </c>
      <c r="C662" s="2" t="str">
        <f>IFERROR(__xludf.DUMMYFUNCTION("""COMPUTED_VALUE"""),"India")</f>
        <v>India</v>
      </c>
      <c r="D662" s="2">
        <f>IFERROR(__xludf.DUMMYFUNCTION("""COMPUTED_VALUE"""),517501.0)</f>
        <v>517501</v>
      </c>
      <c r="E662" s="2" t="str">
        <f>IFERROR(__xludf.DUMMYFUNCTION("""COMPUTED_VALUE"""),"Male")</f>
        <v>Male</v>
      </c>
    </row>
    <row r="663">
      <c r="A663" s="2">
        <v>662.0</v>
      </c>
      <c r="B663" s="4">
        <f>IFERROR(__xludf.DUMMYFUNCTION("""COMPUTED_VALUE"""),45021.90016118056)</f>
        <v>45021.90016</v>
      </c>
      <c r="C663" s="2" t="str">
        <f>IFERROR(__xludf.DUMMYFUNCTION("""COMPUTED_VALUE"""),"India")</f>
        <v>India</v>
      </c>
      <c r="D663" s="2">
        <f>IFERROR(__xludf.DUMMYFUNCTION("""COMPUTED_VALUE"""),560064.0)</f>
        <v>560064</v>
      </c>
      <c r="E663" s="2" t="str">
        <f>IFERROR(__xludf.DUMMYFUNCTION("""COMPUTED_VALUE"""),"Male")</f>
        <v>Male</v>
      </c>
    </row>
    <row r="664">
      <c r="A664" s="2">
        <v>663.0</v>
      </c>
      <c r="B664" s="4">
        <f>IFERROR(__xludf.DUMMYFUNCTION("""COMPUTED_VALUE"""),45021.90089524305)</f>
        <v>45021.9009</v>
      </c>
      <c r="C664" s="2" t="str">
        <f>IFERROR(__xludf.DUMMYFUNCTION("""COMPUTED_VALUE"""),"India")</f>
        <v>India</v>
      </c>
      <c r="D664" s="2">
        <f>IFERROR(__xludf.DUMMYFUNCTION("""COMPUTED_VALUE"""),422101.0)</f>
        <v>422101</v>
      </c>
      <c r="E664" s="2" t="str">
        <f>IFERROR(__xludf.DUMMYFUNCTION("""COMPUTED_VALUE"""),"Male")</f>
        <v>Male</v>
      </c>
    </row>
    <row r="665">
      <c r="A665" s="2">
        <v>664.0</v>
      </c>
      <c r="B665" s="4">
        <f>IFERROR(__xludf.DUMMYFUNCTION("""COMPUTED_VALUE"""),45021.90105608796)</f>
        <v>45021.90106</v>
      </c>
      <c r="C665" s="2" t="str">
        <f>IFERROR(__xludf.DUMMYFUNCTION("""COMPUTED_VALUE"""),"India")</f>
        <v>India</v>
      </c>
      <c r="D665" s="2">
        <f>IFERROR(__xludf.DUMMYFUNCTION("""COMPUTED_VALUE"""),560064.0)</f>
        <v>560064</v>
      </c>
      <c r="E665" s="2" t="str">
        <f>IFERROR(__xludf.DUMMYFUNCTION("""COMPUTED_VALUE"""),"Female")</f>
        <v>Female</v>
      </c>
    </row>
    <row r="666">
      <c r="A666" s="2">
        <v>665.0</v>
      </c>
      <c r="B666" s="4">
        <f>IFERROR(__xludf.DUMMYFUNCTION("""COMPUTED_VALUE"""),45021.902440486105)</f>
        <v>45021.90244</v>
      </c>
      <c r="C666" s="2" t="str">
        <f>IFERROR(__xludf.DUMMYFUNCTION("""COMPUTED_VALUE"""),"India")</f>
        <v>India</v>
      </c>
      <c r="D666" s="2">
        <f>IFERROR(__xludf.DUMMYFUNCTION("""COMPUTED_VALUE"""),517592.0)</f>
        <v>517592</v>
      </c>
      <c r="E666" s="2" t="str">
        <f>IFERROR(__xludf.DUMMYFUNCTION("""COMPUTED_VALUE"""),"Female")</f>
        <v>Female</v>
      </c>
    </row>
    <row r="667">
      <c r="A667" s="2">
        <v>666.0</v>
      </c>
      <c r="B667" s="4">
        <f>IFERROR(__xludf.DUMMYFUNCTION("""COMPUTED_VALUE"""),45021.903068067135)</f>
        <v>45021.90307</v>
      </c>
      <c r="C667" s="2" t="str">
        <f>IFERROR(__xludf.DUMMYFUNCTION("""COMPUTED_VALUE"""),"India")</f>
        <v>India</v>
      </c>
      <c r="D667" s="2">
        <f>IFERROR(__xludf.DUMMYFUNCTION("""COMPUTED_VALUE"""),641004.0)</f>
        <v>641004</v>
      </c>
      <c r="E667" s="2" t="str">
        <f>IFERROR(__xludf.DUMMYFUNCTION("""COMPUTED_VALUE"""),"Female")</f>
        <v>Female</v>
      </c>
    </row>
    <row r="668">
      <c r="A668" s="2">
        <v>667.0</v>
      </c>
      <c r="B668" s="4">
        <f>IFERROR(__xludf.DUMMYFUNCTION("""COMPUTED_VALUE"""),45021.90385486111)</f>
        <v>45021.90385</v>
      </c>
      <c r="C668" s="2" t="str">
        <f>IFERROR(__xludf.DUMMYFUNCTION("""COMPUTED_VALUE"""),"India")</f>
        <v>India</v>
      </c>
      <c r="D668" s="2">
        <f>IFERROR(__xludf.DUMMYFUNCTION("""COMPUTED_VALUE"""),600099.0)</f>
        <v>600099</v>
      </c>
      <c r="E668" s="2" t="str">
        <f>IFERROR(__xludf.DUMMYFUNCTION("""COMPUTED_VALUE"""),"Female")</f>
        <v>Female</v>
      </c>
    </row>
    <row r="669">
      <c r="A669" s="2">
        <v>668.0</v>
      </c>
      <c r="B669" s="4">
        <f>IFERROR(__xludf.DUMMYFUNCTION("""COMPUTED_VALUE"""),45021.904131076386)</f>
        <v>45021.90413</v>
      </c>
      <c r="C669" s="2" t="str">
        <f>IFERROR(__xludf.DUMMYFUNCTION("""COMPUTED_VALUE"""),"India")</f>
        <v>India</v>
      </c>
      <c r="D669" s="2">
        <f>IFERROR(__xludf.DUMMYFUNCTION("""COMPUTED_VALUE"""),517123.0)</f>
        <v>517123</v>
      </c>
      <c r="E669" s="2" t="str">
        <f>IFERROR(__xludf.DUMMYFUNCTION("""COMPUTED_VALUE"""),"Male")</f>
        <v>Male</v>
      </c>
    </row>
    <row r="670">
      <c r="A670" s="2">
        <v>669.0</v>
      </c>
      <c r="B670" s="4">
        <f>IFERROR(__xludf.DUMMYFUNCTION("""COMPUTED_VALUE"""),45021.9042666088)</f>
        <v>45021.90427</v>
      </c>
      <c r="C670" s="2" t="str">
        <f>IFERROR(__xludf.DUMMYFUNCTION("""COMPUTED_VALUE"""),"India")</f>
        <v>India</v>
      </c>
      <c r="D670" s="2">
        <f>IFERROR(__xludf.DUMMYFUNCTION("""COMPUTED_VALUE"""),641015.0)</f>
        <v>641015</v>
      </c>
      <c r="E670" s="2" t="str">
        <f>IFERROR(__xludf.DUMMYFUNCTION("""COMPUTED_VALUE"""),"Male")</f>
        <v>Male</v>
      </c>
    </row>
    <row r="671">
      <c r="A671" s="2">
        <v>670.0</v>
      </c>
      <c r="B671" s="4">
        <f>IFERROR(__xludf.DUMMYFUNCTION("""COMPUTED_VALUE"""),45021.90507270833)</f>
        <v>45021.90507</v>
      </c>
      <c r="C671" s="2" t="str">
        <f>IFERROR(__xludf.DUMMYFUNCTION("""COMPUTED_VALUE"""),"India")</f>
        <v>India</v>
      </c>
      <c r="D671" s="2">
        <f>IFERROR(__xludf.DUMMYFUNCTION("""COMPUTED_VALUE"""),560065.0)</f>
        <v>560065</v>
      </c>
      <c r="E671" s="2" t="str">
        <f>IFERROR(__xludf.DUMMYFUNCTION("""COMPUTED_VALUE"""),"Female")</f>
        <v>Female</v>
      </c>
    </row>
    <row r="672">
      <c r="A672" s="2">
        <v>671.0</v>
      </c>
      <c r="B672" s="4">
        <f>IFERROR(__xludf.DUMMYFUNCTION("""COMPUTED_VALUE"""),45021.90584929398)</f>
        <v>45021.90585</v>
      </c>
      <c r="C672" s="2" t="str">
        <f>IFERROR(__xludf.DUMMYFUNCTION("""COMPUTED_VALUE"""),"India")</f>
        <v>India</v>
      </c>
      <c r="D672" s="2">
        <f>IFERROR(__xludf.DUMMYFUNCTION("""COMPUTED_VALUE"""),518501.0)</f>
        <v>518501</v>
      </c>
      <c r="E672" s="2" t="str">
        <f>IFERROR(__xludf.DUMMYFUNCTION("""COMPUTED_VALUE"""),"Male")</f>
        <v>Male</v>
      </c>
    </row>
    <row r="673">
      <c r="A673" s="2">
        <v>672.0</v>
      </c>
      <c r="B673" s="4">
        <f>IFERROR(__xludf.DUMMYFUNCTION("""COMPUTED_VALUE"""),45021.90626127315)</f>
        <v>45021.90626</v>
      </c>
      <c r="C673" s="2" t="str">
        <f>IFERROR(__xludf.DUMMYFUNCTION("""COMPUTED_VALUE"""),"India")</f>
        <v>India</v>
      </c>
      <c r="D673" s="2">
        <f>IFERROR(__xludf.DUMMYFUNCTION("""COMPUTED_VALUE"""),442902.0)</f>
        <v>442902</v>
      </c>
      <c r="E673" s="2" t="str">
        <f>IFERROR(__xludf.DUMMYFUNCTION("""COMPUTED_VALUE"""),"Female")</f>
        <v>Female</v>
      </c>
    </row>
    <row r="674">
      <c r="A674" s="2">
        <v>673.0</v>
      </c>
      <c r="B674" s="4">
        <f>IFERROR(__xludf.DUMMYFUNCTION("""COMPUTED_VALUE"""),45021.90687068288)</f>
        <v>45021.90687</v>
      </c>
      <c r="C674" s="2" t="str">
        <f>IFERROR(__xludf.DUMMYFUNCTION("""COMPUTED_VALUE"""),"India")</f>
        <v>India</v>
      </c>
      <c r="D674" s="2">
        <f>IFERROR(__xludf.DUMMYFUNCTION("""COMPUTED_VALUE"""),500036.0)</f>
        <v>500036</v>
      </c>
      <c r="E674" s="2" t="str">
        <f>IFERROR(__xludf.DUMMYFUNCTION("""COMPUTED_VALUE"""),"Female")</f>
        <v>Female</v>
      </c>
    </row>
    <row r="675">
      <c r="A675" s="2">
        <v>674.0</v>
      </c>
      <c r="B675" s="4">
        <f>IFERROR(__xludf.DUMMYFUNCTION("""COMPUTED_VALUE"""),45021.90800791667)</f>
        <v>45021.90801</v>
      </c>
      <c r="C675" s="2" t="str">
        <f>IFERROR(__xludf.DUMMYFUNCTION("""COMPUTED_VALUE"""),"India")</f>
        <v>India</v>
      </c>
      <c r="D675" s="2">
        <f>IFERROR(__xludf.DUMMYFUNCTION("""COMPUTED_VALUE"""),631209.0)</f>
        <v>631209</v>
      </c>
      <c r="E675" s="2" t="str">
        <f>IFERROR(__xludf.DUMMYFUNCTION("""COMPUTED_VALUE"""),"Female")</f>
        <v>Female</v>
      </c>
    </row>
    <row r="676">
      <c r="A676" s="2">
        <v>675.0</v>
      </c>
      <c r="B676" s="4">
        <f>IFERROR(__xludf.DUMMYFUNCTION("""COMPUTED_VALUE"""),45021.91097909722)</f>
        <v>45021.91098</v>
      </c>
      <c r="C676" s="2" t="str">
        <f>IFERROR(__xludf.DUMMYFUNCTION("""COMPUTED_VALUE"""),"India")</f>
        <v>India</v>
      </c>
      <c r="D676" s="2">
        <f>IFERROR(__xludf.DUMMYFUNCTION("""COMPUTED_VALUE"""),632007.0)</f>
        <v>632007</v>
      </c>
      <c r="E676" s="2" t="str">
        <f>IFERROR(__xludf.DUMMYFUNCTION("""COMPUTED_VALUE"""),"Female")</f>
        <v>Female</v>
      </c>
    </row>
    <row r="677">
      <c r="A677" s="2">
        <v>676.0</v>
      </c>
      <c r="B677" s="4">
        <f>IFERROR(__xludf.DUMMYFUNCTION("""COMPUTED_VALUE"""),45021.91323127315)</f>
        <v>45021.91323</v>
      </c>
      <c r="C677" s="2" t="str">
        <f>IFERROR(__xludf.DUMMYFUNCTION("""COMPUTED_VALUE"""),"India")</f>
        <v>India</v>
      </c>
      <c r="D677" s="2">
        <f>IFERROR(__xludf.DUMMYFUNCTION("""COMPUTED_VALUE"""),515721.0)</f>
        <v>515721</v>
      </c>
      <c r="E677" s="2" t="str">
        <f>IFERROR(__xludf.DUMMYFUNCTION("""COMPUTED_VALUE"""),"Male")</f>
        <v>Male</v>
      </c>
    </row>
    <row r="678">
      <c r="A678" s="2">
        <v>677.0</v>
      </c>
      <c r="B678" s="4">
        <f>IFERROR(__xludf.DUMMYFUNCTION("""COMPUTED_VALUE"""),45021.91365630787)</f>
        <v>45021.91366</v>
      </c>
      <c r="C678" s="2" t="str">
        <f>IFERROR(__xludf.DUMMYFUNCTION("""COMPUTED_VALUE"""),"India")</f>
        <v>India</v>
      </c>
      <c r="D678" s="2">
        <f>IFERROR(__xludf.DUMMYFUNCTION("""COMPUTED_VALUE"""),641015.0)</f>
        <v>641015</v>
      </c>
      <c r="E678" s="2" t="str">
        <f>IFERROR(__xludf.DUMMYFUNCTION("""COMPUTED_VALUE"""),"Male")</f>
        <v>Male</v>
      </c>
    </row>
    <row r="679">
      <c r="A679" s="2">
        <v>678.0</v>
      </c>
      <c r="B679" s="4">
        <f>IFERROR(__xludf.DUMMYFUNCTION("""COMPUTED_VALUE"""),45021.91369505787)</f>
        <v>45021.9137</v>
      </c>
      <c r="C679" s="2" t="str">
        <f>IFERROR(__xludf.DUMMYFUNCTION("""COMPUTED_VALUE"""),"India")</f>
        <v>India</v>
      </c>
      <c r="D679" s="2">
        <f>IFERROR(__xludf.DUMMYFUNCTION("""COMPUTED_VALUE"""),500072.0)</f>
        <v>500072</v>
      </c>
      <c r="E679" s="2" t="str">
        <f>IFERROR(__xludf.DUMMYFUNCTION("""COMPUTED_VALUE"""),"Male")</f>
        <v>Male</v>
      </c>
    </row>
    <row r="680">
      <c r="A680" s="2">
        <v>679.0</v>
      </c>
      <c r="B680" s="4">
        <f>IFERROR(__xludf.DUMMYFUNCTION("""COMPUTED_VALUE"""),45021.92039196759)</f>
        <v>45021.92039</v>
      </c>
      <c r="C680" s="2" t="str">
        <f>IFERROR(__xludf.DUMMYFUNCTION("""COMPUTED_VALUE"""),"India")</f>
        <v>India</v>
      </c>
      <c r="D680" s="2">
        <f>IFERROR(__xludf.DUMMYFUNCTION("""COMPUTED_VALUE"""),410206.0)</f>
        <v>410206</v>
      </c>
      <c r="E680" s="2" t="str">
        <f>IFERROR(__xludf.DUMMYFUNCTION("""COMPUTED_VALUE"""),"Male")</f>
        <v>Male</v>
      </c>
    </row>
    <row r="681">
      <c r="A681" s="2">
        <v>680.0</v>
      </c>
      <c r="B681" s="4">
        <f>IFERROR(__xludf.DUMMYFUNCTION("""COMPUTED_VALUE"""),45021.92090981481)</f>
        <v>45021.92091</v>
      </c>
      <c r="C681" s="2" t="str">
        <f>IFERROR(__xludf.DUMMYFUNCTION("""COMPUTED_VALUE"""),"India")</f>
        <v>India</v>
      </c>
      <c r="D681" s="2">
        <f>IFERROR(__xludf.DUMMYFUNCTION("""COMPUTED_VALUE"""),577201.0)</f>
        <v>577201</v>
      </c>
      <c r="E681" s="2" t="str">
        <f>IFERROR(__xludf.DUMMYFUNCTION("""COMPUTED_VALUE"""),"Female")</f>
        <v>Female</v>
      </c>
    </row>
    <row r="682">
      <c r="A682" s="2">
        <v>681.0</v>
      </c>
      <c r="B682" s="4">
        <f>IFERROR(__xludf.DUMMYFUNCTION("""COMPUTED_VALUE"""),45021.92271922454)</f>
        <v>45021.92272</v>
      </c>
      <c r="C682" s="2" t="str">
        <f>IFERROR(__xludf.DUMMYFUNCTION("""COMPUTED_VALUE"""),"India")</f>
        <v>India</v>
      </c>
      <c r="D682" s="2">
        <f>IFERROR(__xludf.DUMMYFUNCTION("""COMPUTED_VALUE"""),632007.0)</f>
        <v>632007</v>
      </c>
      <c r="E682" s="2" t="str">
        <f>IFERROR(__xludf.DUMMYFUNCTION("""COMPUTED_VALUE"""),"Male")</f>
        <v>Male</v>
      </c>
    </row>
    <row r="683">
      <c r="A683" s="2">
        <v>682.0</v>
      </c>
      <c r="B683" s="4">
        <f>IFERROR(__xludf.DUMMYFUNCTION("""COMPUTED_VALUE"""),45021.929209131944)</f>
        <v>45021.92921</v>
      </c>
      <c r="C683" s="2" t="str">
        <f>IFERROR(__xludf.DUMMYFUNCTION("""COMPUTED_VALUE"""),"India")</f>
        <v>India</v>
      </c>
      <c r="D683" s="2">
        <f>IFERROR(__xludf.DUMMYFUNCTION("""COMPUTED_VALUE"""),201009.0)</f>
        <v>201009</v>
      </c>
      <c r="E683" s="2" t="str">
        <f>IFERROR(__xludf.DUMMYFUNCTION("""COMPUTED_VALUE"""),"Male")</f>
        <v>Male</v>
      </c>
    </row>
    <row r="684">
      <c r="A684" s="2">
        <v>683.0</v>
      </c>
      <c r="B684" s="4">
        <f>IFERROR(__xludf.DUMMYFUNCTION("""COMPUTED_VALUE"""),45021.93647518518)</f>
        <v>45021.93648</v>
      </c>
      <c r="C684" s="2" t="str">
        <f>IFERROR(__xludf.DUMMYFUNCTION("""COMPUTED_VALUE"""),"India")</f>
        <v>India</v>
      </c>
      <c r="D684" s="2">
        <f>IFERROR(__xludf.DUMMYFUNCTION("""COMPUTED_VALUE"""),510101.0)</f>
        <v>510101</v>
      </c>
      <c r="E684" s="2" t="str">
        <f>IFERROR(__xludf.DUMMYFUNCTION("""COMPUTED_VALUE"""),"Male")</f>
        <v>Male</v>
      </c>
    </row>
    <row r="685">
      <c r="A685" s="2">
        <v>684.0</v>
      </c>
      <c r="B685" s="4">
        <f>IFERROR(__xludf.DUMMYFUNCTION("""COMPUTED_VALUE"""),45021.94000120371)</f>
        <v>45021.94</v>
      </c>
      <c r="C685" s="2" t="str">
        <f>IFERROR(__xludf.DUMMYFUNCTION("""COMPUTED_VALUE"""),"India")</f>
        <v>India</v>
      </c>
      <c r="D685" s="2">
        <f>IFERROR(__xludf.DUMMYFUNCTION("""COMPUTED_VALUE"""),122001.0)</f>
        <v>122001</v>
      </c>
      <c r="E685" s="2" t="str">
        <f>IFERROR(__xludf.DUMMYFUNCTION("""COMPUTED_VALUE"""),"Male")</f>
        <v>Male</v>
      </c>
    </row>
    <row r="686">
      <c r="A686" s="2">
        <v>685.0</v>
      </c>
      <c r="B686" s="4">
        <f>IFERROR(__xludf.DUMMYFUNCTION("""COMPUTED_VALUE"""),45021.94351917824)</f>
        <v>45021.94352</v>
      </c>
      <c r="C686" s="2" t="str">
        <f>IFERROR(__xludf.DUMMYFUNCTION("""COMPUTED_VALUE"""),"India")</f>
        <v>India</v>
      </c>
      <c r="D686" s="2">
        <f>IFERROR(__xludf.DUMMYFUNCTION("""COMPUTED_VALUE"""),305001.0)</f>
        <v>305001</v>
      </c>
      <c r="E686" s="2" t="str">
        <f>IFERROR(__xludf.DUMMYFUNCTION("""COMPUTED_VALUE"""),"Male")</f>
        <v>Male</v>
      </c>
    </row>
    <row r="687">
      <c r="A687" s="2">
        <v>686.0</v>
      </c>
      <c r="B687" s="4">
        <f>IFERROR(__xludf.DUMMYFUNCTION("""COMPUTED_VALUE"""),45021.94394140047)</f>
        <v>45021.94394</v>
      </c>
      <c r="C687" s="2" t="str">
        <f>IFERROR(__xludf.DUMMYFUNCTION("""COMPUTED_VALUE"""),"India")</f>
        <v>India</v>
      </c>
      <c r="D687" s="2">
        <f>IFERROR(__xludf.DUMMYFUNCTION("""COMPUTED_VALUE"""),110059.0)</f>
        <v>110059</v>
      </c>
      <c r="E687" s="2" t="str">
        <f>IFERROR(__xludf.DUMMYFUNCTION("""COMPUTED_VALUE"""),"Female")</f>
        <v>Female</v>
      </c>
    </row>
    <row r="688">
      <c r="A688" s="2">
        <v>687.0</v>
      </c>
      <c r="B688" s="4">
        <f>IFERROR(__xludf.DUMMYFUNCTION("""COMPUTED_VALUE"""),45021.94408037037)</f>
        <v>45021.94408</v>
      </c>
      <c r="C688" s="2" t="str">
        <f>IFERROR(__xludf.DUMMYFUNCTION("""COMPUTED_VALUE"""),"India")</f>
        <v>India</v>
      </c>
      <c r="D688" s="2">
        <f>IFERROR(__xludf.DUMMYFUNCTION("""COMPUTED_VALUE"""),400072.0)</f>
        <v>400072</v>
      </c>
      <c r="E688" s="2" t="str">
        <f>IFERROR(__xludf.DUMMYFUNCTION("""COMPUTED_VALUE"""),"Male")</f>
        <v>Male</v>
      </c>
    </row>
    <row r="689">
      <c r="A689" s="2">
        <v>688.0</v>
      </c>
      <c r="B689" s="4">
        <f>IFERROR(__xludf.DUMMYFUNCTION("""COMPUTED_VALUE"""),45021.94658118055)</f>
        <v>45021.94658</v>
      </c>
      <c r="C689" s="2" t="str">
        <f>IFERROR(__xludf.DUMMYFUNCTION("""COMPUTED_VALUE"""),"India")</f>
        <v>India</v>
      </c>
      <c r="D689" s="2">
        <f>IFERROR(__xludf.DUMMYFUNCTION("""COMPUTED_VALUE"""),620011.0)</f>
        <v>620011</v>
      </c>
      <c r="E689" s="2" t="str">
        <f>IFERROR(__xludf.DUMMYFUNCTION("""COMPUTED_VALUE"""),"Female")</f>
        <v>Female</v>
      </c>
    </row>
    <row r="690">
      <c r="A690" s="2">
        <v>689.0</v>
      </c>
      <c r="B690" s="4">
        <f>IFERROR(__xludf.DUMMYFUNCTION("""COMPUTED_VALUE"""),45021.94834408565)</f>
        <v>45021.94834</v>
      </c>
      <c r="C690" s="2" t="str">
        <f>IFERROR(__xludf.DUMMYFUNCTION("""COMPUTED_VALUE"""),"India")</f>
        <v>India</v>
      </c>
      <c r="D690" s="2">
        <f>IFERROR(__xludf.DUMMYFUNCTION("""COMPUTED_VALUE"""),110059.0)</f>
        <v>110059</v>
      </c>
      <c r="E690" s="2" t="str">
        <f>IFERROR(__xludf.DUMMYFUNCTION("""COMPUTED_VALUE"""),"Female")</f>
        <v>Female</v>
      </c>
    </row>
    <row r="691">
      <c r="A691" s="2">
        <v>690.0</v>
      </c>
      <c r="B691" s="4">
        <f>IFERROR(__xludf.DUMMYFUNCTION("""COMPUTED_VALUE"""),45021.95700575231)</f>
        <v>45021.95701</v>
      </c>
      <c r="C691" s="2" t="str">
        <f>IFERROR(__xludf.DUMMYFUNCTION("""COMPUTED_VALUE"""),"India")</f>
        <v>India</v>
      </c>
      <c r="D691" s="2">
        <f>IFERROR(__xludf.DUMMYFUNCTION("""COMPUTED_VALUE"""),641663.0)</f>
        <v>641663</v>
      </c>
      <c r="E691" s="2" t="str">
        <f>IFERROR(__xludf.DUMMYFUNCTION("""COMPUTED_VALUE"""),"Female")</f>
        <v>Female</v>
      </c>
    </row>
    <row r="692">
      <c r="A692" s="2">
        <v>691.0</v>
      </c>
      <c r="B692" s="4">
        <f>IFERROR(__xludf.DUMMYFUNCTION("""COMPUTED_VALUE"""),45021.95767431713)</f>
        <v>45021.95767</v>
      </c>
      <c r="C692" s="2" t="str">
        <f>IFERROR(__xludf.DUMMYFUNCTION("""COMPUTED_VALUE"""),"India")</f>
        <v>India</v>
      </c>
      <c r="D692" s="2">
        <f>IFERROR(__xludf.DUMMYFUNCTION("""COMPUTED_VALUE"""),641004.0)</f>
        <v>641004</v>
      </c>
      <c r="E692" s="2" t="str">
        <f>IFERROR(__xludf.DUMMYFUNCTION("""COMPUTED_VALUE"""),"Male")</f>
        <v>Male</v>
      </c>
    </row>
    <row r="693">
      <c r="A693" s="2">
        <v>692.0</v>
      </c>
      <c r="B693" s="4">
        <f>IFERROR(__xludf.DUMMYFUNCTION("""COMPUTED_VALUE"""),45021.96486685185)</f>
        <v>45021.96487</v>
      </c>
      <c r="C693" s="2" t="str">
        <f>IFERROR(__xludf.DUMMYFUNCTION("""COMPUTED_VALUE"""),"India")</f>
        <v>India</v>
      </c>
      <c r="D693" s="2">
        <f>IFERROR(__xludf.DUMMYFUNCTION("""COMPUTED_VALUE"""),673005.0)</f>
        <v>673005</v>
      </c>
      <c r="E693" s="2" t="str">
        <f>IFERROR(__xludf.DUMMYFUNCTION("""COMPUTED_VALUE"""),"Female")</f>
        <v>Female</v>
      </c>
    </row>
    <row r="694">
      <c r="A694" s="2">
        <v>693.0</v>
      </c>
      <c r="B694" s="4">
        <f>IFERROR(__xludf.DUMMYFUNCTION("""COMPUTED_VALUE"""),45021.9666325)</f>
        <v>45021.96663</v>
      </c>
      <c r="C694" s="2" t="str">
        <f>IFERROR(__xludf.DUMMYFUNCTION("""COMPUTED_VALUE"""),"India")</f>
        <v>India</v>
      </c>
      <c r="D694" s="2">
        <f>IFERROR(__xludf.DUMMYFUNCTION("""COMPUTED_VALUE"""),400067.0)</f>
        <v>400067</v>
      </c>
      <c r="E694" s="2" t="str">
        <f>IFERROR(__xludf.DUMMYFUNCTION("""COMPUTED_VALUE"""),"Male")</f>
        <v>Male</v>
      </c>
    </row>
    <row r="695">
      <c r="A695" s="2">
        <v>694.0</v>
      </c>
      <c r="B695" s="4">
        <f>IFERROR(__xludf.DUMMYFUNCTION("""COMPUTED_VALUE"""),45021.970748217595)</f>
        <v>45021.97075</v>
      </c>
      <c r="C695" s="2" t="str">
        <f>IFERROR(__xludf.DUMMYFUNCTION("""COMPUTED_VALUE"""),"India")</f>
        <v>India</v>
      </c>
      <c r="D695" s="2">
        <f>IFERROR(__xludf.DUMMYFUNCTION("""COMPUTED_VALUE"""),400067.0)</f>
        <v>400067</v>
      </c>
      <c r="E695" s="2" t="str">
        <f>IFERROR(__xludf.DUMMYFUNCTION("""COMPUTED_VALUE"""),"Female")</f>
        <v>Female</v>
      </c>
    </row>
    <row r="696">
      <c r="A696" s="2">
        <v>695.0</v>
      </c>
      <c r="B696" s="4">
        <f>IFERROR(__xludf.DUMMYFUNCTION("""COMPUTED_VALUE"""),45021.979421412034)</f>
        <v>45021.97942</v>
      </c>
      <c r="C696" s="2" t="str">
        <f>IFERROR(__xludf.DUMMYFUNCTION("""COMPUTED_VALUE"""),"India")</f>
        <v>India</v>
      </c>
      <c r="D696" s="2">
        <f>IFERROR(__xludf.DUMMYFUNCTION("""COMPUTED_VALUE"""),507002.0)</f>
        <v>507002</v>
      </c>
      <c r="E696" s="2" t="str">
        <f>IFERROR(__xludf.DUMMYFUNCTION("""COMPUTED_VALUE"""),"Male")</f>
        <v>Male</v>
      </c>
    </row>
    <row r="697">
      <c r="A697" s="2">
        <v>696.0</v>
      </c>
      <c r="B697" s="4">
        <f>IFERROR(__xludf.DUMMYFUNCTION("""COMPUTED_VALUE"""),45021.97954201389)</f>
        <v>45021.97954</v>
      </c>
      <c r="C697" s="2" t="str">
        <f>IFERROR(__xludf.DUMMYFUNCTION("""COMPUTED_VALUE"""),"India")</f>
        <v>India</v>
      </c>
      <c r="D697" s="2">
        <f>IFERROR(__xludf.DUMMYFUNCTION("""COMPUTED_VALUE"""),574102.0)</f>
        <v>574102</v>
      </c>
      <c r="E697" s="2" t="str">
        <f>IFERROR(__xludf.DUMMYFUNCTION("""COMPUTED_VALUE"""),"Male")</f>
        <v>Male</v>
      </c>
    </row>
    <row r="698">
      <c r="A698" s="2">
        <v>697.0</v>
      </c>
      <c r="B698" s="4">
        <f>IFERROR(__xludf.DUMMYFUNCTION("""COMPUTED_VALUE"""),45022.00309568287)</f>
        <v>45022.0031</v>
      </c>
      <c r="C698" s="2" t="str">
        <f>IFERROR(__xludf.DUMMYFUNCTION("""COMPUTED_VALUE"""),"India")</f>
        <v>India</v>
      </c>
      <c r="D698" s="2">
        <f>IFERROR(__xludf.DUMMYFUNCTION("""COMPUTED_VALUE"""),507002.0)</f>
        <v>507002</v>
      </c>
      <c r="E698" s="2" t="str">
        <f>IFERROR(__xludf.DUMMYFUNCTION("""COMPUTED_VALUE"""),"Male")</f>
        <v>Male</v>
      </c>
    </row>
    <row r="699">
      <c r="A699" s="2">
        <v>698.0</v>
      </c>
      <c r="B699" s="4">
        <f>IFERROR(__xludf.DUMMYFUNCTION("""COMPUTED_VALUE"""),45022.003459444444)</f>
        <v>45022.00346</v>
      </c>
      <c r="C699" s="2" t="str">
        <f>IFERROR(__xludf.DUMMYFUNCTION("""COMPUTED_VALUE"""),"India")</f>
        <v>India</v>
      </c>
      <c r="D699" s="2">
        <f>IFERROR(__xludf.DUMMYFUNCTION("""COMPUTED_VALUE"""),132001.0)</f>
        <v>132001</v>
      </c>
      <c r="E699" s="2" t="str">
        <f>IFERROR(__xludf.DUMMYFUNCTION("""COMPUTED_VALUE"""),"Male")</f>
        <v>Male</v>
      </c>
    </row>
    <row r="700">
      <c r="A700" s="2">
        <v>699.0</v>
      </c>
      <c r="B700" s="4">
        <f>IFERROR(__xludf.DUMMYFUNCTION("""COMPUTED_VALUE"""),45022.00349711806)</f>
        <v>45022.0035</v>
      </c>
      <c r="C700" s="2" t="str">
        <f>IFERROR(__xludf.DUMMYFUNCTION("""COMPUTED_VALUE"""),"India")</f>
        <v>India</v>
      </c>
      <c r="D700" s="2">
        <f>IFERROR(__xludf.DUMMYFUNCTION("""COMPUTED_VALUE"""),314025.0)</f>
        <v>314025</v>
      </c>
      <c r="E700" s="2" t="str">
        <f>IFERROR(__xludf.DUMMYFUNCTION("""COMPUTED_VALUE"""),"Male")</f>
        <v>Male</v>
      </c>
    </row>
    <row r="701">
      <c r="A701" s="2">
        <v>700.0</v>
      </c>
      <c r="B701" s="4">
        <f>IFERROR(__xludf.DUMMYFUNCTION("""COMPUTED_VALUE"""),45022.01162140046)</f>
        <v>45022.01162</v>
      </c>
      <c r="C701" s="2" t="str">
        <f>IFERROR(__xludf.DUMMYFUNCTION("""COMPUTED_VALUE"""),"India")</f>
        <v>India</v>
      </c>
      <c r="D701" s="2">
        <f>IFERROR(__xludf.DUMMYFUNCTION("""COMPUTED_VALUE"""),305001.0)</f>
        <v>305001</v>
      </c>
      <c r="E701" s="2" t="str">
        <f>IFERROR(__xludf.DUMMYFUNCTION("""COMPUTED_VALUE"""),"Female")</f>
        <v>Female</v>
      </c>
    </row>
    <row r="702">
      <c r="A702" s="2">
        <v>701.0</v>
      </c>
      <c r="B702" s="4">
        <f>IFERROR(__xludf.DUMMYFUNCTION("""COMPUTED_VALUE"""),45022.021154780094)</f>
        <v>45022.02115</v>
      </c>
      <c r="C702" s="2" t="str">
        <f>IFERROR(__xludf.DUMMYFUNCTION("""COMPUTED_VALUE"""),"India")</f>
        <v>India</v>
      </c>
      <c r="D702" s="2">
        <f>IFERROR(__xludf.DUMMYFUNCTION("""COMPUTED_VALUE"""),382418.0)</f>
        <v>382418</v>
      </c>
      <c r="E702" s="2" t="str">
        <f>IFERROR(__xludf.DUMMYFUNCTION("""COMPUTED_VALUE"""),"Female")</f>
        <v>Female</v>
      </c>
    </row>
    <row r="703">
      <c r="A703" s="2">
        <v>702.0</v>
      </c>
      <c r="B703" s="4">
        <f>IFERROR(__xludf.DUMMYFUNCTION("""COMPUTED_VALUE"""),45022.03215813657)</f>
        <v>45022.03216</v>
      </c>
      <c r="C703" s="2" t="str">
        <f>IFERROR(__xludf.DUMMYFUNCTION("""COMPUTED_VALUE"""),"India")</f>
        <v>India</v>
      </c>
      <c r="D703" s="2">
        <f>IFERROR(__xludf.DUMMYFUNCTION("""COMPUTED_VALUE"""),132001.0)</f>
        <v>132001</v>
      </c>
      <c r="E703" s="2" t="str">
        <f>IFERROR(__xludf.DUMMYFUNCTION("""COMPUTED_VALUE"""),"Female")</f>
        <v>Female</v>
      </c>
    </row>
    <row r="704">
      <c r="A704" s="2">
        <v>703.0</v>
      </c>
      <c r="B704" s="4">
        <f>IFERROR(__xludf.DUMMYFUNCTION("""COMPUTED_VALUE"""),45022.06625266204)</f>
        <v>45022.06625</v>
      </c>
      <c r="C704" s="2" t="str">
        <f>IFERROR(__xludf.DUMMYFUNCTION("""COMPUTED_VALUE"""),"Others")</f>
        <v>Others</v>
      </c>
      <c r="D704" s="2"/>
      <c r="E704" s="2" t="str">
        <f>IFERROR(__xludf.DUMMYFUNCTION("""COMPUTED_VALUE"""),"Female")</f>
        <v>Female</v>
      </c>
    </row>
    <row r="705">
      <c r="A705" s="2">
        <v>704.0</v>
      </c>
      <c r="B705" s="4">
        <f>IFERROR(__xludf.DUMMYFUNCTION("""COMPUTED_VALUE"""),45022.07826200232)</f>
        <v>45022.07826</v>
      </c>
      <c r="C705" s="2" t="str">
        <f>IFERROR(__xludf.DUMMYFUNCTION("""COMPUTED_VALUE"""),"India")</f>
        <v>India</v>
      </c>
      <c r="D705" s="2">
        <f>IFERROR(__xludf.DUMMYFUNCTION("""COMPUTED_VALUE"""),670562.0)</f>
        <v>670562</v>
      </c>
      <c r="E705" s="2" t="str">
        <f>IFERROR(__xludf.DUMMYFUNCTION("""COMPUTED_VALUE"""),"Male")</f>
        <v>Male</v>
      </c>
    </row>
    <row r="706">
      <c r="A706" s="2">
        <v>705.0</v>
      </c>
      <c r="B706" s="4">
        <f>IFERROR(__xludf.DUMMYFUNCTION("""COMPUTED_VALUE"""),45022.10850461805)</f>
        <v>45022.1085</v>
      </c>
      <c r="C706" s="2" t="str">
        <f>IFERROR(__xludf.DUMMYFUNCTION("""COMPUTED_VALUE"""),"India")</f>
        <v>India</v>
      </c>
      <c r="D706" s="2">
        <f>IFERROR(__xludf.DUMMYFUNCTION("""COMPUTED_VALUE"""),560094.0)</f>
        <v>560094</v>
      </c>
      <c r="E706" s="2" t="str">
        <f>IFERROR(__xludf.DUMMYFUNCTION("""COMPUTED_VALUE"""),"Male")</f>
        <v>Male</v>
      </c>
    </row>
    <row r="707">
      <c r="A707" s="2">
        <v>706.0</v>
      </c>
      <c r="B707" s="4">
        <f>IFERROR(__xludf.DUMMYFUNCTION("""COMPUTED_VALUE"""),45022.17507613426)</f>
        <v>45022.17508</v>
      </c>
      <c r="C707" s="2" t="str">
        <f>IFERROR(__xludf.DUMMYFUNCTION("""COMPUTED_VALUE"""),"India")</f>
        <v>India</v>
      </c>
      <c r="D707" s="2">
        <f>IFERROR(__xludf.DUMMYFUNCTION("""COMPUTED_VALUE"""),560050.0)</f>
        <v>560050</v>
      </c>
      <c r="E707" s="2" t="str">
        <f>IFERROR(__xludf.DUMMYFUNCTION("""COMPUTED_VALUE"""),"Male")</f>
        <v>Male</v>
      </c>
    </row>
    <row r="708">
      <c r="A708" s="2">
        <v>707.0</v>
      </c>
      <c r="B708" s="4">
        <f>IFERROR(__xludf.DUMMYFUNCTION("""COMPUTED_VALUE"""),45022.23402702546)</f>
        <v>45022.23403</v>
      </c>
      <c r="C708" s="2" t="str">
        <f>IFERROR(__xludf.DUMMYFUNCTION("""COMPUTED_VALUE"""),"India")</f>
        <v>India</v>
      </c>
      <c r="D708" s="2">
        <f>IFERROR(__xludf.DUMMYFUNCTION("""COMPUTED_VALUE"""),577127.0)</f>
        <v>577127</v>
      </c>
      <c r="E708" s="2" t="str">
        <f>IFERROR(__xludf.DUMMYFUNCTION("""COMPUTED_VALUE"""),"Female")</f>
        <v>Female</v>
      </c>
    </row>
    <row r="709">
      <c r="A709" s="2">
        <v>708.0</v>
      </c>
      <c r="B709" s="4">
        <f>IFERROR(__xludf.DUMMYFUNCTION("""COMPUTED_VALUE"""),45022.24637269676)</f>
        <v>45022.24637</v>
      </c>
      <c r="C709" s="2" t="str">
        <f>IFERROR(__xludf.DUMMYFUNCTION("""COMPUTED_VALUE"""),"India")</f>
        <v>India</v>
      </c>
      <c r="D709" s="2">
        <f>IFERROR(__xludf.DUMMYFUNCTION("""COMPUTED_VALUE"""),151001.0)</f>
        <v>151001</v>
      </c>
      <c r="E709" s="2" t="str">
        <f>IFERROR(__xludf.DUMMYFUNCTION("""COMPUTED_VALUE"""),"Male")</f>
        <v>Male</v>
      </c>
    </row>
    <row r="710">
      <c r="A710" s="2">
        <v>709.0</v>
      </c>
      <c r="B710" s="4">
        <f>IFERROR(__xludf.DUMMYFUNCTION("""COMPUTED_VALUE"""),45022.25036010417)</f>
        <v>45022.25036</v>
      </c>
      <c r="C710" s="2" t="str">
        <f>IFERROR(__xludf.DUMMYFUNCTION("""COMPUTED_VALUE"""),"Canada")</f>
        <v>Canada</v>
      </c>
      <c r="D710" s="2"/>
      <c r="E710" s="2" t="str">
        <f>IFERROR(__xludf.DUMMYFUNCTION("""COMPUTED_VALUE"""),"Male")</f>
        <v>Male</v>
      </c>
    </row>
    <row r="711">
      <c r="A711" s="2">
        <v>710.0</v>
      </c>
      <c r="B711" s="4">
        <f>IFERROR(__xludf.DUMMYFUNCTION("""COMPUTED_VALUE"""),45022.25176675926)</f>
        <v>45022.25177</v>
      </c>
      <c r="C711" s="2" t="str">
        <f>IFERROR(__xludf.DUMMYFUNCTION("""COMPUTED_VALUE"""),"India")</f>
        <v>India</v>
      </c>
      <c r="D711" s="2">
        <f>IFERROR(__xludf.DUMMYFUNCTION("""COMPUTED_VALUE"""),441009.0)</f>
        <v>441009</v>
      </c>
      <c r="E711" s="2" t="str">
        <f>IFERROR(__xludf.DUMMYFUNCTION("""COMPUTED_VALUE"""),"Male")</f>
        <v>Male</v>
      </c>
    </row>
    <row r="712">
      <c r="A712" s="2">
        <v>711.0</v>
      </c>
      <c r="B712" s="4">
        <f>IFERROR(__xludf.DUMMYFUNCTION("""COMPUTED_VALUE"""),45022.25736984954)</f>
        <v>45022.25737</v>
      </c>
      <c r="C712" s="2" t="str">
        <f>IFERROR(__xludf.DUMMYFUNCTION("""COMPUTED_VALUE"""),"India")</f>
        <v>India</v>
      </c>
      <c r="D712" s="2">
        <f>IFERROR(__xludf.DUMMYFUNCTION("""COMPUTED_VALUE"""),201310.0)</f>
        <v>201310</v>
      </c>
      <c r="E712" s="2" t="str">
        <f>IFERROR(__xludf.DUMMYFUNCTION("""COMPUTED_VALUE"""),"Male")</f>
        <v>Male</v>
      </c>
    </row>
    <row r="713">
      <c r="A713" s="2">
        <v>712.0</v>
      </c>
      <c r="B713" s="4">
        <f>IFERROR(__xludf.DUMMYFUNCTION("""COMPUTED_VALUE"""),45022.29811293981)</f>
        <v>45022.29811</v>
      </c>
      <c r="C713" s="2" t="str">
        <f>IFERROR(__xludf.DUMMYFUNCTION("""COMPUTED_VALUE"""),"India")</f>
        <v>India</v>
      </c>
      <c r="D713" s="2">
        <f>IFERROR(__xludf.DUMMYFUNCTION("""COMPUTED_VALUE"""),445402.0)</f>
        <v>445402</v>
      </c>
      <c r="E713" s="2" t="str">
        <f>IFERROR(__xludf.DUMMYFUNCTION("""COMPUTED_VALUE"""),"Male")</f>
        <v>Male</v>
      </c>
    </row>
    <row r="714">
      <c r="A714" s="2">
        <v>713.0</v>
      </c>
      <c r="B714" s="4">
        <f>IFERROR(__xludf.DUMMYFUNCTION("""COMPUTED_VALUE"""),45022.31342626157)</f>
        <v>45022.31343</v>
      </c>
      <c r="C714" s="2" t="str">
        <f>IFERROR(__xludf.DUMMYFUNCTION("""COMPUTED_VALUE"""),"India")</f>
        <v>India</v>
      </c>
      <c r="D714" s="2">
        <f>IFERROR(__xludf.DUMMYFUNCTION("""COMPUTED_VALUE"""),110059.0)</f>
        <v>110059</v>
      </c>
      <c r="E714" s="2" t="str">
        <f>IFERROR(__xludf.DUMMYFUNCTION("""COMPUTED_VALUE"""),"Male")</f>
        <v>Male</v>
      </c>
    </row>
    <row r="715">
      <c r="A715" s="2">
        <v>714.0</v>
      </c>
      <c r="B715" s="4">
        <f>IFERROR(__xludf.DUMMYFUNCTION("""COMPUTED_VALUE"""),45022.327722395836)</f>
        <v>45022.32772</v>
      </c>
      <c r="C715" s="2" t="str">
        <f>IFERROR(__xludf.DUMMYFUNCTION("""COMPUTED_VALUE"""),"India")</f>
        <v>India</v>
      </c>
      <c r="D715" s="2">
        <f>IFERROR(__xludf.DUMMYFUNCTION("""COMPUTED_VALUE"""),395009.0)</f>
        <v>395009</v>
      </c>
      <c r="E715" s="2" t="str">
        <f>IFERROR(__xludf.DUMMYFUNCTION("""COMPUTED_VALUE"""),"Female")</f>
        <v>Female</v>
      </c>
    </row>
    <row r="716">
      <c r="A716" s="2">
        <v>715.0</v>
      </c>
      <c r="B716" s="4">
        <f>IFERROR(__xludf.DUMMYFUNCTION("""COMPUTED_VALUE"""),45022.33755052084)</f>
        <v>45022.33755</v>
      </c>
      <c r="C716" s="2" t="str">
        <f>IFERROR(__xludf.DUMMYFUNCTION("""COMPUTED_VALUE"""),"India")</f>
        <v>India</v>
      </c>
      <c r="D716" s="2">
        <f>IFERROR(__xludf.DUMMYFUNCTION("""COMPUTED_VALUE"""),462041.0)</f>
        <v>462041</v>
      </c>
      <c r="E716" s="2" t="str">
        <f>IFERROR(__xludf.DUMMYFUNCTION("""COMPUTED_VALUE"""),"Male")</f>
        <v>Male</v>
      </c>
    </row>
    <row r="717">
      <c r="A717" s="2">
        <v>716.0</v>
      </c>
      <c r="B717" s="4">
        <f>IFERROR(__xludf.DUMMYFUNCTION("""COMPUTED_VALUE"""),45022.369923645834)</f>
        <v>45022.36992</v>
      </c>
      <c r="C717" s="2" t="str">
        <f>IFERROR(__xludf.DUMMYFUNCTION("""COMPUTED_VALUE"""),"India")</f>
        <v>India</v>
      </c>
      <c r="D717" s="2">
        <f>IFERROR(__xludf.DUMMYFUNCTION("""COMPUTED_VALUE"""),110077.0)</f>
        <v>110077</v>
      </c>
      <c r="E717" s="2" t="str">
        <f>IFERROR(__xludf.DUMMYFUNCTION("""COMPUTED_VALUE"""),"Male")</f>
        <v>Male</v>
      </c>
    </row>
    <row r="718">
      <c r="A718" s="2">
        <v>717.0</v>
      </c>
      <c r="B718" s="4">
        <f>IFERROR(__xludf.DUMMYFUNCTION("""COMPUTED_VALUE"""),45022.37545393518)</f>
        <v>45022.37545</v>
      </c>
      <c r="C718" s="2" t="str">
        <f>IFERROR(__xludf.DUMMYFUNCTION("""COMPUTED_VALUE"""),"India")</f>
        <v>India</v>
      </c>
      <c r="D718" s="2">
        <f>IFERROR(__xludf.DUMMYFUNCTION("""COMPUTED_VALUE"""),400072.0)</f>
        <v>400072</v>
      </c>
      <c r="E718" s="2" t="str">
        <f>IFERROR(__xludf.DUMMYFUNCTION("""COMPUTED_VALUE"""),"Male")</f>
        <v>Male</v>
      </c>
    </row>
    <row r="719">
      <c r="A719" s="2">
        <v>718.0</v>
      </c>
      <c r="B719" s="4">
        <f>IFERROR(__xludf.DUMMYFUNCTION("""COMPUTED_VALUE"""),45022.38083597222)</f>
        <v>45022.38084</v>
      </c>
      <c r="C719" s="2" t="str">
        <f>IFERROR(__xludf.DUMMYFUNCTION("""COMPUTED_VALUE"""),"India")</f>
        <v>India</v>
      </c>
      <c r="D719" s="2">
        <f>IFERROR(__xludf.DUMMYFUNCTION("""COMPUTED_VALUE"""),680508.0)</f>
        <v>680508</v>
      </c>
      <c r="E719" s="2" t="str">
        <f>IFERROR(__xludf.DUMMYFUNCTION("""COMPUTED_VALUE"""),"Male")</f>
        <v>Male</v>
      </c>
    </row>
    <row r="720">
      <c r="A720" s="2">
        <v>719.0</v>
      </c>
      <c r="B720" s="4">
        <f>IFERROR(__xludf.DUMMYFUNCTION("""COMPUTED_VALUE"""),45022.38922795139)</f>
        <v>45022.38923</v>
      </c>
      <c r="C720" s="2" t="str">
        <f>IFERROR(__xludf.DUMMYFUNCTION("""COMPUTED_VALUE"""),"India")</f>
        <v>India</v>
      </c>
      <c r="D720" s="2">
        <f>IFERROR(__xludf.DUMMYFUNCTION("""COMPUTED_VALUE"""),670011.0)</f>
        <v>670011</v>
      </c>
      <c r="E720" s="2" t="str">
        <f>IFERROR(__xludf.DUMMYFUNCTION("""COMPUTED_VALUE"""),"Female")</f>
        <v>Female</v>
      </c>
    </row>
    <row r="721">
      <c r="A721" s="2">
        <v>720.0</v>
      </c>
      <c r="B721" s="4">
        <f>IFERROR(__xludf.DUMMYFUNCTION("""COMPUTED_VALUE"""),45022.41102708333)</f>
        <v>45022.41103</v>
      </c>
      <c r="C721" s="2" t="str">
        <f>IFERROR(__xludf.DUMMYFUNCTION("""COMPUTED_VALUE"""),"India")</f>
        <v>India</v>
      </c>
      <c r="D721" s="2">
        <f>IFERROR(__xludf.DUMMYFUNCTION("""COMPUTED_VALUE"""),201009.0)</f>
        <v>201009</v>
      </c>
      <c r="E721" s="2" t="str">
        <f>IFERROR(__xludf.DUMMYFUNCTION("""COMPUTED_VALUE"""),"Female")</f>
        <v>Female</v>
      </c>
    </row>
    <row r="722">
      <c r="A722" s="2">
        <v>721.0</v>
      </c>
      <c r="B722" s="4">
        <f>IFERROR(__xludf.DUMMYFUNCTION("""COMPUTED_VALUE"""),45022.41269484954)</f>
        <v>45022.41269</v>
      </c>
      <c r="C722" s="2" t="str">
        <f>IFERROR(__xludf.DUMMYFUNCTION("""COMPUTED_VALUE"""),"India")</f>
        <v>India</v>
      </c>
      <c r="D722" s="2">
        <f>IFERROR(__xludf.DUMMYFUNCTION("""COMPUTED_VALUE"""),201009.0)</f>
        <v>201009</v>
      </c>
      <c r="E722" s="2" t="str">
        <f>IFERROR(__xludf.DUMMYFUNCTION("""COMPUTED_VALUE"""),"Male")</f>
        <v>Male</v>
      </c>
    </row>
    <row r="723">
      <c r="A723" s="2">
        <v>722.0</v>
      </c>
      <c r="B723" s="4">
        <f>IFERROR(__xludf.DUMMYFUNCTION("""COMPUTED_VALUE"""),45022.41719730324)</f>
        <v>45022.4172</v>
      </c>
      <c r="C723" s="2" t="str">
        <f>IFERROR(__xludf.DUMMYFUNCTION("""COMPUTED_VALUE"""),"India")</f>
        <v>India</v>
      </c>
      <c r="D723" s="2">
        <f>IFERROR(__xludf.DUMMYFUNCTION("""COMPUTED_VALUE"""),500072.0)</f>
        <v>500072</v>
      </c>
      <c r="E723" s="2" t="str">
        <f>IFERROR(__xludf.DUMMYFUNCTION("""COMPUTED_VALUE"""),"Male")</f>
        <v>Male</v>
      </c>
    </row>
    <row r="724">
      <c r="A724" s="2">
        <v>723.0</v>
      </c>
      <c r="B724" s="4">
        <f>IFERROR(__xludf.DUMMYFUNCTION("""COMPUTED_VALUE"""),45022.4183474074)</f>
        <v>45022.41835</v>
      </c>
      <c r="C724" s="2" t="str">
        <f>IFERROR(__xludf.DUMMYFUNCTION("""COMPUTED_VALUE"""),"India")</f>
        <v>India</v>
      </c>
      <c r="D724" s="2">
        <f>IFERROR(__xludf.DUMMYFUNCTION("""COMPUTED_VALUE"""),201009.0)</f>
        <v>201009</v>
      </c>
      <c r="E724" s="2" t="str">
        <f>IFERROR(__xludf.DUMMYFUNCTION("""COMPUTED_VALUE"""),"Female")</f>
        <v>Female</v>
      </c>
    </row>
    <row r="725">
      <c r="A725" s="2">
        <v>724.0</v>
      </c>
      <c r="B725" s="4">
        <f>IFERROR(__xludf.DUMMYFUNCTION("""COMPUTED_VALUE"""),45022.429791041664)</f>
        <v>45022.42979</v>
      </c>
      <c r="C725" s="2" t="str">
        <f>IFERROR(__xludf.DUMMYFUNCTION("""COMPUTED_VALUE"""),"India")</f>
        <v>India</v>
      </c>
      <c r="D725" s="2">
        <f>IFERROR(__xludf.DUMMYFUNCTION("""COMPUTED_VALUE"""),110017.0)</f>
        <v>110017</v>
      </c>
      <c r="E725" s="2" t="str">
        <f>IFERROR(__xludf.DUMMYFUNCTION("""COMPUTED_VALUE"""),"Male")</f>
        <v>Male</v>
      </c>
    </row>
    <row r="726">
      <c r="A726" s="2">
        <v>725.0</v>
      </c>
      <c r="B726" s="4">
        <f>IFERROR(__xludf.DUMMYFUNCTION("""COMPUTED_VALUE"""),45022.43147082176)</f>
        <v>45022.43147</v>
      </c>
      <c r="C726" s="2" t="str">
        <f>IFERROR(__xludf.DUMMYFUNCTION("""COMPUTED_VALUE"""),"India")</f>
        <v>India</v>
      </c>
      <c r="D726" s="2">
        <f>IFERROR(__xludf.DUMMYFUNCTION("""COMPUTED_VALUE"""),721422.0)</f>
        <v>721422</v>
      </c>
      <c r="E726" s="2" t="str">
        <f>IFERROR(__xludf.DUMMYFUNCTION("""COMPUTED_VALUE"""),"Male")</f>
        <v>Male</v>
      </c>
    </row>
    <row r="727">
      <c r="A727" s="2">
        <v>726.0</v>
      </c>
      <c r="B727" s="4">
        <f>IFERROR(__xludf.DUMMYFUNCTION("""COMPUTED_VALUE"""),45022.43458170139)</f>
        <v>45022.43458</v>
      </c>
      <c r="C727" s="2" t="str">
        <f>IFERROR(__xludf.DUMMYFUNCTION("""COMPUTED_VALUE"""),"India")</f>
        <v>India</v>
      </c>
      <c r="D727" s="2">
        <f>IFERROR(__xludf.DUMMYFUNCTION("""COMPUTED_VALUE"""),400610.0)</f>
        <v>400610</v>
      </c>
      <c r="E727" s="2" t="str">
        <f>IFERROR(__xludf.DUMMYFUNCTION("""COMPUTED_VALUE"""),"Male")</f>
        <v>Male</v>
      </c>
    </row>
    <row r="728">
      <c r="A728" s="2">
        <v>727.0</v>
      </c>
      <c r="B728" s="4">
        <f>IFERROR(__xludf.DUMMYFUNCTION("""COMPUTED_VALUE"""),45022.43596059028)</f>
        <v>45022.43596</v>
      </c>
      <c r="C728" s="2" t="str">
        <f>IFERROR(__xludf.DUMMYFUNCTION("""COMPUTED_VALUE"""),"India")</f>
        <v>India</v>
      </c>
      <c r="D728" s="2">
        <f>IFERROR(__xludf.DUMMYFUNCTION("""COMPUTED_VALUE"""),201301.0)</f>
        <v>201301</v>
      </c>
      <c r="E728" s="2" t="str">
        <f>IFERROR(__xludf.DUMMYFUNCTION("""COMPUTED_VALUE"""),"Male")</f>
        <v>Male</v>
      </c>
    </row>
    <row r="729">
      <c r="A729" s="2">
        <v>728.0</v>
      </c>
      <c r="B729" s="4">
        <f>IFERROR(__xludf.DUMMYFUNCTION("""COMPUTED_VALUE"""),45022.442686168986)</f>
        <v>45022.44269</v>
      </c>
      <c r="C729" s="2" t="str">
        <f>IFERROR(__xludf.DUMMYFUNCTION("""COMPUTED_VALUE"""),"India")</f>
        <v>India</v>
      </c>
      <c r="D729" s="2">
        <f>IFERROR(__xludf.DUMMYFUNCTION("""COMPUTED_VALUE"""),201301.0)</f>
        <v>201301</v>
      </c>
      <c r="E729" s="2" t="str">
        <f>IFERROR(__xludf.DUMMYFUNCTION("""COMPUTED_VALUE"""),"Male")</f>
        <v>Male</v>
      </c>
    </row>
    <row r="730">
      <c r="A730" s="2">
        <v>729.0</v>
      </c>
      <c r="B730" s="4">
        <f>IFERROR(__xludf.DUMMYFUNCTION("""COMPUTED_VALUE"""),45022.446027245365)</f>
        <v>45022.44603</v>
      </c>
      <c r="C730" s="2" t="str">
        <f>IFERROR(__xludf.DUMMYFUNCTION("""COMPUTED_VALUE"""),"India")</f>
        <v>India</v>
      </c>
      <c r="D730" s="2">
        <f>IFERROR(__xludf.DUMMYFUNCTION("""COMPUTED_VALUE"""),110059.0)</f>
        <v>110059</v>
      </c>
      <c r="E730" s="2" t="str">
        <f>IFERROR(__xludf.DUMMYFUNCTION("""COMPUTED_VALUE"""),"Female")</f>
        <v>Female</v>
      </c>
    </row>
    <row r="731">
      <c r="A731" s="2">
        <v>730.0</v>
      </c>
      <c r="B731" s="4">
        <f>IFERROR(__xludf.DUMMYFUNCTION("""COMPUTED_VALUE"""),45022.45162790509)</f>
        <v>45022.45163</v>
      </c>
      <c r="C731" s="2" t="str">
        <f>IFERROR(__xludf.DUMMYFUNCTION("""COMPUTED_VALUE"""),"India")</f>
        <v>India</v>
      </c>
      <c r="D731" s="2">
        <f>IFERROR(__xludf.DUMMYFUNCTION("""COMPUTED_VALUE"""),110008.0)</f>
        <v>110008</v>
      </c>
      <c r="E731" s="2" t="str">
        <f>IFERROR(__xludf.DUMMYFUNCTION("""COMPUTED_VALUE"""),"Male")</f>
        <v>Male</v>
      </c>
    </row>
    <row r="732">
      <c r="A732" s="2">
        <v>731.0</v>
      </c>
      <c r="B732" s="4">
        <f>IFERROR(__xludf.DUMMYFUNCTION("""COMPUTED_VALUE"""),45022.455787719904)</f>
        <v>45022.45579</v>
      </c>
      <c r="C732" s="2" t="str">
        <f>IFERROR(__xludf.DUMMYFUNCTION("""COMPUTED_VALUE"""),"India")</f>
        <v>India</v>
      </c>
      <c r="D732" s="2">
        <f>IFERROR(__xludf.DUMMYFUNCTION("""COMPUTED_VALUE"""),110067.0)</f>
        <v>110067</v>
      </c>
      <c r="E732" s="2" t="str">
        <f>IFERROR(__xludf.DUMMYFUNCTION("""COMPUTED_VALUE"""),"Female")</f>
        <v>Female</v>
      </c>
    </row>
    <row r="733">
      <c r="A733" s="2">
        <v>732.0</v>
      </c>
      <c r="B733" s="4">
        <f>IFERROR(__xludf.DUMMYFUNCTION("""COMPUTED_VALUE"""),45022.457068310185)</f>
        <v>45022.45707</v>
      </c>
      <c r="C733" s="2" t="str">
        <f>IFERROR(__xludf.DUMMYFUNCTION("""COMPUTED_VALUE"""),"India")</f>
        <v>India</v>
      </c>
      <c r="D733" s="2">
        <f>IFERROR(__xludf.DUMMYFUNCTION("""COMPUTED_VALUE"""),122022.0)</f>
        <v>122022</v>
      </c>
      <c r="E733" s="2" t="str">
        <f>IFERROR(__xludf.DUMMYFUNCTION("""COMPUTED_VALUE"""),"Female")</f>
        <v>Female</v>
      </c>
    </row>
    <row r="734">
      <c r="A734" s="2">
        <v>733.0</v>
      </c>
      <c r="B734" s="4">
        <f>IFERROR(__xludf.DUMMYFUNCTION("""COMPUTED_VALUE"""),45022.46176738425)</f>
        <v>45022.46177</v>
      </c>
      <c r="C734" s="2" t="str">
        <f>IFERROR(__xludf.DUMMYFUNCTION("""COMPUTED_VALUE"""),"India")</f>
        <v>India</v>
      </c>
      <c r="D734" s="2">
        <f>IFERROR(__xludf.DUMMYFUNCTION("""COMPUTED_VALUE"""),110078.0)</f>
        <v>110078</v>
      </c>
      <c r="E734" s="2" t="str">
        <f>IFERROR(__xludf.DUMMYFUNCTION("""COMPUTED_VALUE"""),"Male")</f>
        <v>Male</v>
      </c>
    </row>
    <row r="735">
      <c r="A735" s="2">
        <v>734.0</v>
      </c>
      <c r="B735" s="4">
        <f>IFERROR(__xludf.DUMMYFUNCTION("""COMPUTED_VALUE"""),45022.46634145833)</f>
        <v>45022.46634</v>
      </c>
      <c r="C735" s="2" t="str">
        <f>IFERROR(__xludf.DUMMYFUNCTION("""COMPUTED_VALUE"""),"India")</f>
        <v>India</v>
      </c>
      <c r="D735" s="2">
        <f>IFERROR(__xludf.DUMMYFUNCTION("""COMPUTED_VALUE"""),442906.0)</f>
        <v>442906</v>
      </c>
      <c r="E735" s="2" t="str">
        <f>IFERROR(__xludf.DUMMYFUNCTION("""COMPUTED_VALUE"""),"Male")</f>
        <v>Male</v>
      </c>
    </row>
    <row r="736">
      <c r="A736" s="2">
        <v>735.0</v>
      </c>
      <c r="B736" s="4">
        <f>IFERROR(__xludf.DUMMYFUNCTION("""COMPUTED_VALUE"""),45022.46842221065)</f>
        <v>45022.46842</v>
      </c>
      <c r="C736" s="2" t="str">
        <f>IFERROR(__xludf.DUMMYFUNCTION("""COMPUTED_VALUE"""),"India")</f>
        <v>India</v>
      </c>
      <c r="D736" s="2">
        <f>IFERROR(__xludf.DUMMYFUNCTION("""COMPUTED_VALUE"""),122102.0)</f>
        <v>122102</v>
      </c>
      <c r="E736" s="2" t="str">
        <f>IFERROR(__xludf.DUMMYFUNCTION("""COMPUTED_VALUE"""),"Female")</f>
        <v>Female</v>
      </c>
    </row>
    <row r="737">
      <c r="A737" s="2">
        <v>736.0</v>
      </c>
      <c r="B737" s="4">
        <f>IFERROR(__xludf.DUMMYFUNCTION("""COMPUTED_VALUE"""),45022.47126888888)</f>
        <v>45022.47127</v>
      </c>
      <c r="C737" s="2" t="str">
        <f>IFERROR(__xludf.DUMMYFUNCTION("""COMPUTED_VALUE"""),"India")</f>
        <v>India</v>
      </c>
      <c r="D737" s="2">
        <f>IFERROR(__xludf.DUMMYFUNCTION("""COMPUTED_VALUE"""),110022.0)</f>
        <v>110022</v>
      </c>
      <c r="E737" s="2" t="str">
        <f>IFERROR(__xludf.DUMMYFUNCTION("""COMPUTED_VALUE"""),"Female")</f>
        <v>Female</v>
      </c>
    </row>
    <row r="738">
      <c r="A738" s="2">
        <v>737.0</v>
      </c>
      <c r="B738" s="4">
        <f>IFERROR(__xludf.DUMMYFUNCTION("""COMPUTED_VALUE"""),45022.476614155086)</f>
        <v>45022.47661</v>
      </c>
      <c r="C738" s="2" t="str">
        <f>IFERROR(__xludf.DUMMYFUNCTION("""COMPUTED_VALUE"""),"India")</f>
        <v>India</v>
      </c>
      <c r="D738" s="2">
        <f>IFERROR(__xludf.DUMMYFUNCTION("""COMPUTED_VALUE"""),110030.0)</f>
        <v>110030</v>
      </c>
      <c r="E738" s="2" t="str">
        <f>IFERROR(__xludf.DUMMYFUNCTION("""COMPUTED_VALUE"""),"Male")</f>
        <v>Male</v>
      </c>
    </row>
    <row r="739">
      <c r="A739" s="2">
        <v>738.0</v>
      </c>
      <c r="B739" s="4">
        <f>IFERROR(__xludf.DUMMYFUNCTION("""COMPUTED_VALUE"""),45022.48062878472)</f>
        <v>45022.48063</v>
      </c>
      <c r="C739" s="2" t="str">
        <f>IFERROR(__xludf.DUMMYFUNCTION("""COMPUTED_VALUE"""),"India")</f>
        <v>India</v>
      </c>
      <c r="D739" s="2">
        <f>IFERROR(__xludf.DUMMYFUNCTION("""COMPUTED_VALUE"""),442902.0)</f>
        <v>442902</v>
      </c>
      <c r="E739" s="2" t="str">
        <f>IFERROR(__xludf.DUMMYFUNCTION("""COMPUTED_VALUE"""),"Male")</f>
        <v>Male</v>
      </c>
    </row>
    <row r="740">
      <c r="A740" s="2">
        <v>739.0</v>
      </c>
      <c r="B740" s="4">
        <f>IFERROR(__xludf.DUMMYFUNCTION("""COMPUTED_VALUE"""),45022.486580787045)</f>
        <v>45022.48658</v>
      </c>
      <c r="C740" s="2" t="str">
        <f>IFERROR(__xludf.DUMMYFUNCTION("""COMPUTED_VALUE"""),"India")</f>
        <v>India</v>
      </c>
      <c r="D740" s="2">
        <f>IFERROR(__xludf.DUMMYFUNCTION("""COMPUTED_VALUE"""),201014.0)</f>
        <v>201014</v>
      </c>
      <c r="E740" s="2" t="str">
        <f>IFERROR(__xludf.DUMMYFUNCTION("""COMPUTED_VALUE"""),"Male")</f>
        <v>Male</v>
      </c>
    </row>
    <row r="741">
      <c r="A741" s="2">
        <v>740.0</v>
      </c>
      <c r="B741" s="4">
        <f>IFERROR(__xludf.DUMMYFUNCTION("""COMPUTED_VALUE"""),45022.48698173612)</f>
        <v>45022.48698</v>
      </c>
      <c r="C741" s="2" t="str">
        <f>IFERROR(__xludf.DUMMYFUNCTION("""COMPUTED_VALUE"""),"India")</f>
        <v>India</v>
      </c>
      <c r="D741" s="2">
        <f>IFERROR(__xludf.DUMMYFUNCTION("""COMPUTED_VALUE"""),110040.0)</f>
        <v>110040</v>
      </c>
      <c r="E741" s="2" t="str">
        <f>IFERROR(__xludf.DUMMYFUNCTION("""COMPUTED_VALUE"""),"Male")</f>
        <v>Male</v>
      </c>
    </row>
    <row r="742">
      <c r="A742" s="2">
        <v>741.0</v>
      </c>
      <c r="B742" s="4">
        <f>IFERROR(__xludf.DUMMYFUNCTION("""COMPUTED_VALUE"""),45022.488340173615)</f>
        <v>45022.48834</v>
      </c>
      <c r="C742" s="2" t="str">
        <f>IFERROR(__xludf.DUMMYFUNCTION("""COMPUTED_VALUE"""),"India")</f>
        <v>India</v>
      </c>
      <c r="D742" s="2">
        <f>IFERROR(__xludf.DUMMYFUNCTION("""COMPUTED_VALUE"""),201301.0)</f>
        <v>201301</v>
      </c>
      <c r="E742" s="2" t="str">
        <f>IFERROR(__xludf.DUMMYFUNCTION("""COMPUTED_VALUE"""),"Male")</f>
        <v>Male</v>
      </c>
    </row>
    <row r="743">
      <c r="A743" s="2">
        <v>742.0</v>
      </c>
      <c r="B743" s="4">
        <f>IFERROR(__xludf.DUMMYFUNCTION("""COMPUTED_VALUE"""),45022.49232372685)</f>
        <v>45022.49232</v>
      </c>
      <c r="C743" s="2" t="str">
        <f>IFERROR(__xludf.DUMMYFUNCTION("""COMPUTED_VALUE"""),"India")</f>
        <v>India</v>
      </c>
      <c r="D743" s="2">
        <f>IFERROR(__xludf.DUMMYFUNCTION("""COMPUTED_VALUE"""),110066.0)</f>
        <v>110066</v>
      </c>
      <c r="E743" s="2" t="str">
        <f>IFERROR(__xludf.DUMMYFUNCTION("""COMPUTED_VALUE"""),"Female")</f>
        <v>Female</v>
      </c>
    </row>
    <row r="744">
      <c r="A744" s="2">
        <v>743.0</v>
      </c>
      <c r="B744" s="4">
        <f>IFERROR(__xludf.DUMMYFUNCTION("""COMPUTED_VALUE"""),45022.49415085648)</f>
        <v>45022.49415</v>
      </c>
      <c r="C744" s="2" t="str">
        <f>IFERROR(__xludf.DUMMYFUNCTION("""COMPUTED_VALUE"""),"India")</f>
        <v>India</v>
      </c>
      <c r="D744" s="2">
        <f>IFERROR(__xludf.DUMMYFUNCTION("""COMPUTED_VALUE"""),342001.0)</f>
        <v>342001</v>
      </c>
      <c r="E744" s="2" t="str">
        <f>IFERROR(__xludf.DUMMYFUNCTION("""COMPUTED_VALUE"""),"Female")</f>
        <v>Female</v>
      </c>
    </row>
    <row r="745">
      <c r="A745" s="2">
        <v>744.0</v>
      </c>
      <c r="B745" s="4">
        <f>IFERROR(__xludf.DUMMYFUNCTION("""COMPUTED_VALUE"""),45022.49934633102)</f>
        <v>45022.49935</v>
      </c>
      <c r="C745" s="2" t="str">
        <f>IFERROR(__xludf.DUMMYFUNCTION("""COMPUTED_VALUE"""),"India")</f>
        <v>India</v>
      </c>
      <c r="D745" s="2">
        <f>IFERROR(__xludf.DUMMYFUNCTION("""COMPUTED_VALUE"""),201301.0)</f>
        <v>201301</v>
      </c>
      <c r="E745" s="2" t="str">
        <f>IFERROR(__xludf.DUMMYFUNCTION("""COMPUTED_VALUE"""),"Male")</f>
        <v>Male</v>
      </c>
    </row>
    <row r="746">
      <c r="A746" s="2">
        <v>745.0</v>
      </c>
      <c r="B746" s="4">
        <f>IFERROR(__xludf.DUMMYFUNCTION("""COMPUTED_VALUE"""),45022.5078878125)</f>
        <v>45022.50789</v>
      </c>
      <c r="C746" s="2" t="str">
        <f>IFERROR(__xludf.DUMMYFUNCTION("""COMPUTED_VALUE"""),"India")</f>
        <v>India</v>
      </c>
      <c r="D746" s="2">
        <f>IFERROR(__xludf.DUMMYFUNCTION("""COMPUTED_VALUE"""),110045.0)</f>
        <v>110045</v>
      </c>
      <c r="E746" s="2" t="str">
        <f>IFERROR(__xludf.DUMMYFUNCTION("""COMPUTED_VALUE"""),"Male")</f>
        <v>Male</v>
      </c>
    </row>
    <row r="747">
      <c r="A747" s="2">
        <v>746.0</v>
      </c>
      <c r="B747" s="4">
        <f>IFERROR(__xludf.DUMMYFUNCTION("""COMPUTED_VALUE"""),45022.509447777775)</f>
        <v>45022.50945</v>
      </c>
      <c r="C747" s="2" t="str">
        <f>IFERROR(__xludf.DUMMYFUNCTION("""COMPUTED_VALUE"""),"India")</f>
        <v>India</v>
      </c>
      <c r="D747" s="2">
        <f>IFERROR(__xludf.DUMMYFUNCTION("""COMPUTED_VALUE"""),855107.0)</f>
        <v>855107</v>
      </c>
      <c r="E747" s="2" t="str">
        <f>IFERROR(__xludf.DUMMYFUNCTION("""COMPUTED_VALUE"""),"Male")</f>
        <v>Male</v>
      </c>
    </row>
    <row r="748">
      <c r="A748" s="2">
        <v>747.0</v>
      </c>
      <c r="B748" s="4">
        <f>IFERROR(__xludf.DUMMYFUNCTION("""COMPUTED_VALUE"""),45022.518043321754)</f>
        <v>45022.51804</v>
      </c>
      <c r="C748" s="2" t="str">
        <f>IFERROR(__xludf.DUMMYFUNCTION("""COMPUTED_VALUE"""),"India")</f>
        <v>India</v>
      </c>
      <c r="D748" s="2">
        <f>IFERROR(__xludf.DUMMYFUNCTION("""COMPUTED_VALUE"""),521002.0)</f>
        <v>521002</v>
      </c>
      <c r="E748" s="2" t="str">
        <f>IFERROR(__xludf.DUMMYFUNCTION("""COMPUTED_VALUE"""),"Female")</f>
        <v>Female</v>
      </c>
    </row>
    <row r="749">
      <c r="A749" s="2">
        <v>748.0</v>
      </c>
      <c r="B749" s="4">
        <f>IFERROR(__xludf.DUMMYFUNCTION("""COMPUTED_VALUE"""),45022.52149914351)</f>
        <v>45022.5215</v>
      </c>
      <c r="C749" s="2" t="str">
        <f>IFERROR(__xludf.DUMMYFUNCTION("""COMPUTED_VALUE"""),"India")</f>
        <v>India</v>
      </c>
      <c r="D749" s="2">
        <f>IFERROR(__xludf.DUMMYFUNCTION("""COMPUTED_VALUE"""),442001.0)</f>
        <v>442001</v>
      </c>
      <c r="E749" s="2" t="str">
        <f>IFERROR(__xludf.DUMMYFUNCTION("""COMPUTED_VALUE"""),"Female")</f>
        <v>Female</v>
      </c>
    </row>
    <row r="750">
      <c r="A750" s="2">
        <v>749.0</v>
      </c>
      <c r="B750" s="4">
        <f>IFERROR(__xludf.DUMMYFUNCTION("""COMPUTED_VALUE"""),45022.5275921412)</f>
        <v>45022.52759</v>
      </c>
      <c r="C750" s="2" t="str">
        <f>IFERROR(__xludf.DUMMYFUNCTION("""COMPUTED_VALUE"""),"India")</f>
        <v>India</v>
      </c>
      <c r="D750" s="2">
        <f>IFERROR(__xludf.DUMMYFUNCTION("""COMPUTED_VALUE"""),521165.0)</f>
        <v>521165</v>
      </c>
      <c r="E750" s="2" t="str">
        <f>IFERROR(__xludf.DUMMYFUNCTION("""COMPUTED_VALUE"""),"Male")</f>
        <v>Male</v>
      </c>
    </row>
    <row r="751">
      <c r="A751" s="2">
        <v>750.0</v>
      </c>
      <c r="B751" s="4">
        <f>IFERROR(__xludf.DUMMYFUNCTION("""COMPUTED_VALUE"""),45022.53009304398)</f>
        <v>45022.53009</v>
      </c>
      <c r="C751" s="2" t="str">
        <f>IFERROR(__xludf.DUMMYFUNCTION("""COMPUTED_VALUE"""),"India")</f>
        <v>India</v>
      </c>
      <c r="D751" s="2">
        <f>IFERROR(__xludf.DUMMYFUNCTION("""COMPUTED_VALUE"""),110022.0)</f>
        <v>110022</v>
      </c>
      <c r="E751" s="2" t="str">
        <f>IFERROR(__xludf.DUMMYFUNCTION("""COMPUTED_VALUE"""),"Female")</f>
        <v>Female</v>
      </c>
    </row>
    <row r="752">
      <c r="A752" s="2">
        <v>751.0</v>
      </c>
      <c r="B752" s="4">
        <f>IFERROR(__xludf.DUMMYFUNCTION("""COMPUTED_VALUE"""),45022.53071841435)</f>
        <v>45022.53072</v>
      </c>
      <c r="C752" s="2" t="str">
        <f>IFERROR(__xludf.DUMMYFUNCTION("""COMPUTED_VALUE"""),"India")</f>
        <v>India</v>
      </c>
      <c r="D752" s="2">
        <f>IFERROR(__xludf.DUMMYFUNCTION("""COMPUTED_VALUE"""),560028.0)</f>
        <v>560028</v>
      </c>
      <c r="E752" s="2" t="str">
        <f>IFERROR(__xludf.DUMMYFUNCTION("""COMPUTED_VALUE"""),"Male")</f>
        <v>Male</v>
      </c>
    </row>
    <row r="753">
      <c r="A753" s="2">
        <v>752.0</v>
      </c>
      <c r="B753" s="4">
        <f>IFERROR(__xludf.DUMMYFUNCTION("""COMPUTED_VALUE"""),45022.53122153935)</f>
        <v>45022.53122</v>
      </c>
      <c r="C753" s="2" t="str">
        <f>IFERROR(__xludf.DUMMYFUNCTION("""COMPUTED_VALUE"""),"India")</f>
        <v>India</v>
      </c>
      <c r="D753" s="2">
        <f>IFERROR(__xludf.DUMMYFUNCTION("""COMPUTED_VALUE"""),641045.0)</f>
        <v>641045</v>
      </c>
      <c r="E753" s="2" t="str">
        <f>IFERROR(__xludf.DUMMYFUNCTION("""COMPUTED_VALUE"""),"Male")</f>
        <v>Male</v>
      </c>
    </row>
    <row r="754">
      <c r="A754" s="2">
        <v>753.0</v>
      </c>
      <c r="B754" s="4">
        <f>IFERROR(__xludf.DUMMYFUNCTION("""COMPUTED_VALUE"""),45022.53831538194)</f>
        <v>45022.53832</v>
      </c>
      <c r="C754" s="2" t="str">
        <f>IFERROR(__xludf.DUMMYFUNCTION("""COMPUTED_VALUE"""),"India")</f>
        <v>India</v>
      </c>
      <c r="D754" s="2">
        <f>IFERROR(__xludf.DUMMYFUNCTION("""COMPUTED_VALUE"""),110077.0)</f>
        <v>110077</v>
      </c>
      <c r="E754" s="2" t="str">
        <f>IFERROR(__xludf.DUMMYFUNCTION("""COMPUTED_VALUE"""),"Female")</f>
        <v>Female</v>
      </c>
    </row>
    <row r="755">
      <c r="A755" s="2">
        <v>754.0</v>
      </c>
      <c r="B755" s="4">
        <f>IFERROR(__xludf.DUMMYFUNCTION("""COMPUTED_VALUE"""),45022.53838740741)</f>
        <v>45022.53839</v>
      </c>
      <c r="C755" s="2" t="str">
        <f>IFERROR(__xludf.DUMMYFUNCTION("""COMPUTED_VALUE"""),"India")</f>
        <v>India</v>
      </c>
      <c r="D755" s="2">
        <f>IFERROR(__xludf.DUMMYFUNCTION("""COMPUTED_VALUE"""),521163.0)</f>
        <v>521163</v>
      </c>
      <c r="E755" s="2" t="str">
        <f>IFERROR(__xludf.DUMMYFUNCTION("""COMPUTED_VALUE"""),"Male")</f>
        <v>Male</v>
      </c>
    </row>
    <row r="756">
      <c r="A756" s="2">
        <v>755.0</v>
      </c>
      <c r="B756" s="4">
        <f>IFERROR(__xludf.DUMMYFUNCTION("""COMPUTED_VALUE"""),45022.539911099535)</f>
        <v>45022.53991</v>
      </c>
      <c r="C756" s="2" t="str">
        <f>IFERROR(__xludf.DUMMYFUNCTION("""COMPUTED_VALUE"""),"India")</f>
        <v>India</v>
      </c>
      <c r="D756" s="2">
        <f>IFERROR(__xludf.DUMMYFUNCTION("""COMPUTED_VALUE"""),560029.0)</f>
        <v>560029</v>
      </c>
      <c r="E756" s="2" t="str">
        <f>IFERROR(__xludf.DUMMYFUNCTION("""COMPUTED_VALUE"""),"Male")</f>
        <v>Male</v>
      </c>
    </row>
    <row r="757">
      <c r="A757" s="2">
        <v>756.0</v>
      </c>
      <c r="B757" s="4">
        <f>IFERROR(__xludf.DUMMYFUNCTION("""COMPUTED_VALUE"""),45022.540764618054)</f>
        <v>45022.54076</v>
      </c>
      <c r="C757" s="2" t="str">
        <f>IFERROR(__xludf.DUMMYFUNCTION("""COMPUTED_VALUE"""),"India")</f>
        <v>India</v>
      </c>
      <c r="D757" s="2">
        <f>IFERROR(__xludf.DUMMYFUNCTION("""COMPUTED_VALUE"""),560029.0)</f>
        <v>560029</v>
      </c>
      <c r="E757" s="2" t="str">
        <f>IFERROR(__xludf.DUMMYFUNCTION("""COMPUTED_VALUE"""),"Male")</f>
        <v>Male</v>
      </c>
    </row>
    <row r="758">
      <c r="A758" s="2">
        <v>757.0</v>
      </c>
      <c r="B758" s="4">
        <f>IFERROR(__xludf.DUMMYFUNCTION("""COMPUTED_VALUE"""),45022.55149512731)</f>
        <v>45022.5515</v>
      </c>
      <c r="C758" s="2" t="str">
        <f>IFERROR(__xludf.DUMMYFUNCTION("""COMPUTED_VALUE"""),"India")</f>
        <v>India</v>
      </c>
      <c r="D758" s="2">
        <f>IFERROR(__xludf.DUMMYFUNCTION("""COMPUTED_VALUE"""),431810.0)</f>
        <v>431810</v>
      </c>
      <c r="E758" s="2" t="str">
        <f>IFERROR(__xludf.DUMMYFUNCTION("""COMPUTED_VALUE"""),"Male")</f>
        <v>Male</v>
      </c>
    </row>
    <row r="759">
      <c r="A759" s="2">
        <v>758.0</v>
      </c>
      <c r="B759" s="4">
        <f>IFERROR(__xludf.DUMMYFUNCTION("""COMPUTED_VALUE"""),45022.562057650466)</f>
        <v>45022.56206</v>
      </c>
      <c r="C759" s="2" t="str">
        <f>IFERROR(__xludf.DUMMYFUNCTION("""COMPUTED_VALUE"""),"India")</f>
        <v>India</v>
      </c>
      <c r="D759" s="2">
        <f>IFERROR(__xludf.DUMMYFUNCTION("""COMPUTED_VALUE"""),431001.0)</f>
        <v>431001</v>
      </c>
      <c r="E759" s="2" t="str">
        <f>IFERROR(__xludf.DUMMYFUNCTION("""COMPUTED_VALUE"""),"Male")</f>
        <v>Male</v>
      </c>
    </row>
    <row r="760">
      <c r="A760" s="2">
        <v>759.0</v>
      </c>
      <c r="B760" s="4">
        <f>IFERROR(__xludf.DUMMYFUNCTION("""COMPUTED_VALUE"""),45022.56665864584)</f>
        <v>45022.56666</v>
      </c>
      <c r="C760" s="2" t="str">
        <f>IFERROR(__xludf.DUMMYFUNCTION("""COMPUTED_VALUE"""),"India")</f>
        <v>India</v>
      </c>
      <c r="D760" s="2">
        <f>IFERROR(__xludf.DUMMYFUNCTION("""COMPUTED_VALUE"""),110045.0)</f>
        <v>110045</v>
      </c>
      <c r="E760" s="2" t="str">
        <f>IFERROR(__xludf.DUMMYFUNCTION("""COMPUTED_VALUE"""),"Male")</f>
        <v>Male</v>
      </c>
    </row>
    <row r="761">
      <c r="A761" s="2">
        <v>760.0</v>
      </c>
      <c r="B761" s="4">
        <f>IFERROR(__xludf.DUMMYFUNCTION("""COMPUTED_VALUE"""),45022.56899376157)</f>
        <v>45022.56899</v>
      </c>
      <c r="C761" s="2" t="str">
        <f>IFERROR(__xludf.DUMMYFUNCTION("""COMPUTED_VALUE"""),"India")</f>
        <v>India</v>
      </c>
      <c r="D761" s="2">
        <f>IFERROR(__xludf.DUMMYFUNCTION("""COMPUTED_VALUE"""),577201.0)</f>
        <v>577201</v>
      </c>
      <c r="E761" s="2" t="str">
        <f>IFERROR(__xludf.DUMMYFUNCTION("""COMPUTED_VALUE"""),"Female")</f>
        <v>Female</v>
      </c>
    </row>
    <row r="762">
      <c r="A762" s="2">
        <v>761.0</v>
      </c>
      <c r="B762" s="4">
        <f>IFERROR(__xludf.DUMMYFUNCTION("""COMPUTED_VALUE"""),45022.57453960649)</f>
        <v>45022.57454</v>
      </c>
      <c r="C762" s="2" t="str">
        <f>IFERROR(__xludf.DUMMYFUNCTION("""COMPUTED_VALUE"""),"India")</f>
        <v>India</v>
      </c>
      <c r="D762" s="2">
        <f>IFERROR(__xludf.DUMMYFUNCTION("""COMPUTED_VALUE"""),110057.0)</f>
        <v>110057</v>
      </c>
      <c r="E762" s="2" t="str">
        <f>IFERROR(__xludf.DUMMYFUNCTION("""COMPUTED_VALUE"""),"Male")</f>
        <v>Male</v>
      </c>
    </row>
    <row r="763">
      <c r="A763" s="2">
        <v>762.0</v>
      </c>
      <c r="B763" s="4">
        <f>IFERROR(__xludf.DUMMYFUNCTION("""COMPUTED_VALUE"""),45022.57698844907)</f>
        <v>45022.57699</v>
      </c>
      <c r="C763" s="2" t="str">
        <f>IFERROR(__xludf.DUMMYFUNCTION("""COMPUTED_VALUE"""),"India")</f>
        <v>India</v>
      </c>
      <c r="D763" s="2">
        <f>IFERROR(__xludf.DUMMYFUNCTION("""COMPUTED_VALUE"""),110085.0)</f>
        <v>110085</v>
      </c>
      <c r="E763" s="2" t="str">
        <f>IFERROR(__xludf.DUMMYFUNCTION("""COMPUTED_VALUE"""),"Female")</f>
        <v>Female</v>
      </c>
    </row>
    <row r="764">
      <c r="A764" s="2">
        <v>763.0</v>
      </c>
      <c r="B764" s="4">
        <f>IFERROR(__xludf.DUMMYFUNCTION("""COMPUTED_VALUE"""),45022.5783013426)</f>
        <v>45022.5783</v>
      </c>
      <c r="C764" s="2" t="str">
        <f>IFERROR(__xludf.DUMMYFUNCTION("""COMPUTED_VALUE"""),"India")</f>
        <v>India</v>
      </c>
      <c r="D764" s="2">
        <f>IFERROR(__xludf.DUMMYFUNCTION("""COMPUTED_VALUE"""),110018.0)</f>
        <v>110018</v>
      </c>
      <c r="E764" s="2" t="str">
        <f>IFERROR(__xludf.DUMMYFUNCTION("""COMPUTED_VALUE"""),"Female")</f>
        <v>Female</v>
      </c>
    </row>
    <row r="765">
      <c r="A765" s="2">
        <v>764.0</v>
      </c>
      <c r="B765" s="4">
        <f>IFERROR(__xludf.DUMMYFUNCTION("""COMPUTED_VALUE"""),45022.58161378472)</f>
        <v>45022.58161</v>
      </c>
      <c r="C765" s="2" t="str">
        <f>IFERROR(__xludf.DUMMYFUNCTION("""COMPUTED_VALUE"""),"India")</f>
        <v>India</v>
      </c>
      <c r="D765" s="2">
        <f>IFERROR(__xludf.DUMMYFUNCTION("""COMPUTED_VALUE"""),515775.0)</f>
        <v>515775</v>
      </c>
      <c r="E765" s="2" t="str">
        <f>IFERROR(__xludf.DUMMYFUNCTION("""COMPUTED_VALUE"""),"Male")</f>
        <v>Male</v>
      </c>
    </row>
    <row r="766">
      <c r="A766" s="2">
        <v>765.0</v>
      </c>
      <c r="B766" s="4">
        <f>IFERROR(__xludf.DUMMYFUNCTION("""COMPUTED_VALUE"""),45022.58380144676)</f>
        <v>45022.5838</v>
      </c>
      <c r="C766" s="2" t="str">
        <f>IFERROR(__xludf.DUMMYFUNCTION("""COMPUTED_VALUE"""),"India")</f>
        <v>India</v>
      </c>
      <c r="D766" s="2">
        <f>IFERROR(__xludf.DUMMYFUNCTION("""COMPUTED_VALUE"""),122010.0)</f>
        <v>122010</v>
      </c>
      <c r="E766" s="2" t="str">
        <f>IFERROR(__xludf.DUMMYFUNCTION("""COMPUTED_VALUE"""),"Male")</f>
        <v>Male</v>
      </c>
    </row>
    <row r="767">
      <c r="A767" s="2">
        <v>766.0</v>
      </c>
      <c r="B767" s="4">
        <f>IFERROR(__xludf.DUMMYFUNCTION("""COMPUTED_VALUE"""),45022.600155983804)</f>
        <v>45022.60016</v>
      </c>
      <c r="C767" s="2" t="str">
        <f>IFERROR(__xludf.DUMMYFUNCTION("""COMPUTED_VALUE"""),"India")</f>
        <v>India</v>
      </c>
      <c r="D767" s="2">
        <f>IFERROR(__xludf.DUMMYFUNCTION("""COMPUTED_VALUE"""),401105.0)</f>
        <v>401105</v>
      </c>
      <c r="E767" s="2" t="str">
        <f>IFERROR(__xludf.DUMMYFUNCTION("""COMPUTED_VALUE"""),"Male")</f>
        <v>Male</v>
      </c>
    </row>
    <row r="768">
      <c r="A768" s="2">
        <v>767.0</v>
      </c>
      <c r="B768" s="4">
        <f>IFERROR(__xludf.DUMMYFUNCTION("""COMPUTED_VALUE"""),45022.60620177084)</f>
        <v>45022.6062</v>
      </c>
      <c r="C768" s="2" t="str">
        <f>IFERROR(__xludf.DUMMYFUNCTION("""COMPUTED_VALUE"""),"India")</f>
        <v>India</v>
      </c>
      <c r="D768" s="2">
        <f>IFERROR(__xludf.DUMMYFUNCTION("""COMPUTED_VALUE"""),535218.0)</f>
        <v>535218</v>
      </c>
      <c r="E768" s="2" t="str">
        <f>IFERROR(__xludf.DUMMYFUNCTION("""COMPUTED_VALUE"""),"Male")</f>
        <v>Male</v>
      </c>
    </row>
    <row r="769">
      <c r="A769" s="2">
        <v>768.0</v>
      </c>
      <c r="B769" s="4">
        <f>IFERROR(__xludf.DUMMYFUNCTION("""COMPUTED_VALUE"""),45022.60661527778)</f>
        <v>45022.60662</v>
      </c>
      <c r="C769" s="2" t="str">
        <f>IFERROR(__xludf.DUMMYFUNCTION("""COMPUTED_VALUE"""),"India")</f>
        <v>India</v>
      </c>
      <c r="D769" s="2">
        <f>IFERROR(__xludf.DUMMYFUNCTION("""COMPUTED_VALUE"""),401105.0)</f>
        <v>401105</v>
      </c>
      <c r="E769" s="2" t="str">
        <f>IFERROR(__xludf.DUMMYFUNCTION("""COMPUTED_VALUE"""),"Male")</f>
        <v>Male</v>
      </c>
    </row>
    <row r="770">
      <c r="A770" s="2">
        <v>769.0</v>
      </c>
      <c r="B770" s="4">
        <f>IFERROR(__xludf.DUMMYFUNCTION("""COMPUTED_VALUE"""),45022.606674456016)</f>
        <v>45022.60667</v>
      </c>
      <c r="C770" s="2" t="str">
        <f>IFERROR(__xludf.DUMMYFUNCTION("""COMPUTED_VALUE"""),"India")</f>
        <v>India</v>
      </c>
      <c r="D770" s="2">
        <f>IFERROR(__xludf.DUMMYFUNCTION("""COMPUTED_VALUE"""),110077.0)</f>
        <v>110077</v>
      </c>
      <c r="E770" s="2" t="str">
        <f>IFERROR(__xludf.DUMMYFUNCTION("""COMPUTED_VALUE"""),"Male")</f>
        <v>Male</v>
      </c>
    </row>
    <row r="771">
      <c r="A771" s="2">
        <v>770.0</v>
      </c>
      <c r="B771" s="4">
        <f>IFERROR(__xludf.DUMMYFUNCTION("""COMPUTED_VALUE"""),45022.61735638889)</f>
        <v>45022.61736</v>
      </c>
      <c r="C771" s="2" t="str">
        <f>IFERROR(__xludf.DUMMYFUNCTION("""COMPUTED_VALUE"""),"India")</f>
        <v>India</v>
      </c>
      <c r="D771" s="2">
        <f>IFERROR(__xludf.DUMMYFUNCTION("""COMPUTED_VALUE"""),401105.0)</f>
        <v>401105</v>
      </c>
      <c r="E771" s="2" t="str">
        <f>IFERROR(__xludf.DUMMYFUNCTION("""COMPUTED_VALUE"""),"Male")</f>
        <v>Male</v>
      </c>
    </row>
    <row r="772">
      <c r="A772" s="2">
        <v>771.0</v>
      </c>
      <c r="B772" s="4">
        <f>IFERROR(__xludf.DUMMYFUNCTION("""COMPUTED_VALUE"""),45022.617568125)</f>
        <v>45022.61757</v>
      </c>
      <c r="C772" s="2" t="str">
        <f>IFERROR(__xludf.DUMMYFUNCTION("""COMPUTED_VALUE"""),"India")</f>
        <v>India</v>
      </c>
      <c r="D772" s="2">
        <f>IFERROR(__xludf.DUMMYFUNCTION("""COMPUTED_VALUE"""),400086.0)</f>
        <v>400086</v>
      </c>
      <c r="E772" s="2" t="str">
        <f>IFERROR(__xludf.DUMMYFUNCTION("""COMPUTED_VALUE"""),"Female")</f>
        <v>Female</v>
      </c>
    </row>
    <row r="773">
      <c r="A773" s="2">
        <v>772.0</v>
      </c>
      <c r="B773" s="4">
        <f>IFERROR(__xludf.DUMMYFUNCTION("""COMPUTED_VALUE"""),45022.617577129626)</f>
        <v>45022.61758</v>
      </c>
      <c r="C773" s="2" t="str">
        <f>IFERROR(__xludf.DUMMYFUNCTION("""COMPUTED_VALUE"""),"India")</f>
        <v>India</v>
      </c>
      <c r="D773" s="2">
        <f>IFERROR(__xludf.DUMMYFUNCTION("""COMPUTED_VALUE"""),122001.0)</f>
        <v>122001</v>
      </c>
      <c r="E773" s="2" t="str">
        <f>IFERROR(__xludf.DUMMYFUNCTION("""COMPUTED_VALUE"""),"Male")</f>
        <v>Male</v>
      </c>
    </row>
    <row r="774">
      <c r="A774" s="2">
        <v>773.0</v>
      </c>
      <c r="B774" s="4">
        <f>IFERROR(__xludf.DUMMYFUNCTION("""COMPUTED_VALUE"""),45022.62640644676)</f>
        <v>45022.62641</v>
      </c>
      <c r="C774" s="2" t="str">
        <f>IFERROR(__xludf.DUMMYFUNCTION("""COMPUTED_VALUE"""),"India")</f>
        <v>India</v>
      </c>
      <c r="D774" s="2">
        <f>IFERROR(__xludf.DUMMYFUNCTION("""COMPUTED_VALUE"""),401107.0)</f>
        <v>401107</v>
      </c>
      <c r="E774" s="2" t="str">
        <f>IFERROR(__xludf.DUMMYFUNCTION("""COMPUTED_VALUE"""),"Male")</f>
        <v>Male</v>
      </c>
    </row>
    <row r="775">
      <c r="A775" s="2">
        <v>774.0</v>
      </c>
      <c r="B775" s="4">
        <f>IFERROR(__xludf.DUMMYFUNCTION("""COMPUTED_VALUE"""),45022.62897564815)</f>
        <v>45022.62898</v>
      </c>
      <c r="C775" s="2" t="str">
        <f>IFERROR(__xludf.DUMMYFUNCTION("""COMPUTED_VALUE"""),"India")</f>
        <v>India</v>
      </c>
      <c r="D775" s="2">
        <f>IFERROR(__xludf.DUMMYFUNCTION("""COMPUTED_VALUE"""),122001.0)</f>
        <v>122001</v>
      </c>
      <c r="E775" s="2" t="str">
        <f>IFERROR(__xludf.DUMMYFUNCTION("""COMPUTED_VALUE"""),"Male")</f>
        <v>Male</v>
      </c>
    </row>
    <row r="776">
      <c r="A776" s="2">
        <v>775.0</v>
      </c>
      <c r="B776" s="4">
        <f>IFERROR(__xludf.DUMMYFUNCTION("""COMPUTED_VALUE"""),45022.64153429398)</f>
        <v>45022.64153</v>
      </c>
      <c r="C776" s="2" t="str">
        <f>IFERROR(__xludf.DUMMYFUNCTION("""COMPUTED_VALUE"""),"India")</f>
        <v>India</v>
      </c>
      <c r="D776" s="2">
        <f>IFERROR(__xludf.DUMMYFUNCTION("""COMPUTED_VALUE"""),400067.0)</f>
        <v>400067</v>
      </c>
      <c r="E776" s="2" t="str">
        <f>IFERROR(__xludf.DUMMYFUNCTION("""COMPUTED_VALUE"""),"Female")</f>
        <v>Female</v>
      </c>
    </row>
    <row r="777">
      <c r="A777" s="2">
        <v>776.0</v>
      </c>
      <c r="B777" s="4">
        <f>IFERROR(__xludf.DUMMYFUNCTION("""COMPUTED_VALUE"""),45022.648503703706)</f>
        <v>45022.6485</v>
      </c>
      <c r="C777" s="2" t="str">
        <f>IFERROR(__xludf.DUMMYFUNCTION("""COMPUTED_VALUE"""),"United States of America")</f>
        <v>United States of America</v>
      </c>
      <c r="D777" s="2">
        <f>IFERROR(__xludf.DUMMYFUNCTION("""COMPUTED_VALUE"""),61455.0)</f>
        <v>61455</v>
      </c>
      <c r="E777" s="2" t="str">
        <f>IFERROR(__xludf.DUMMYFUNCTION("""COMPUTED_VALUE"""),"Male")</f>
        <v>Male</v>
      </c>
    </row>
    <row r="778">
      <c r="A778" s="2">
        <v>777.0</v>
      </c>
      <c r="B778" s="4">
        <f>IFERROR(__xludf.DUMMYFUNCTION("""COMPUTED_VALUE"""),45022.648788541665)</f>
        <v>45022.64879</v>
      </c>
      <c r="C778" s="2" t="str">
        <f>IFERROR(__xludf.DUMMYFUNCTION("""COMPUTED_VALUE"""),"India")</f>
        <v>India</v>
      </c>
      <c r="D778" s="2">
        <f>IFERROR(__xludf.DUMMYFUNCTION("""COMPUTED_VALUE"""),507115.0)</f>
        <v>507115</v>
      </c>
      <c r="E778" s="2" t="str">
        <f>IFERROR(__xludf.DUMMYFUNCTION("""COMPUTED_VALUE"""),"Male")</f>
        <v>Male</v>
      </c>
    </row>
    <row r="779">
      <c r="A779" s="2">
        <v>778.0</v>
      </c>
      <c r="B779" s="4">
        <f>IFERROR(__xludf.DUMMYFUNCTION("""COMPUTED_VALUE"""),45022.64924881944)</f>
        <v>45022.64925</v>
      </c>
      <c r="C779" s="2" t="str">
        <f>IFERROR(__xludf.DUMMYFUNCTION("""COMPUTED_VALUE"""),"India")</f>
        <v>India</v>
      </c>
      <c r="D779" s="2">
        <f>IFERROR(__xludf.DUMMYFUNCTION("""COMPUTED_VALUE"""),507002.0)</f>
        <v>507002</v>
      </c>
      <c r="E779" s="2" t="str">
        <f>IFERROR(__xludf.DUMMYFUNCTION("""COMPUTED_VALUE"""),"Male")</f>
        <v>Male</v>
      </c>
    </row>
    <row r="780">
      <c r="A780" s="2">
        <v>779.0</v>
      </c>
      <c r="B780" s="4">
        <f>IFERROR(__xludf.DUMMYFUNCTION("""COMPUTED_VALUE"""),45022.65022337963)</f>
        <v>45022.65022</v>
      </c>
      <c r="C780" s="2" t="str">
        <f>IFERROR(__xludf.DUMMYFUNCTION("""COMPUTED_VALUE"""),"India")</f>
        <v>India</v>
      </c>
      <c r="D780" s="2">
        <f>IFERROR(__xludf.DUMMYFUNCTION("""COMPUTED_VALUE"""),380054.0)</f>
        <v>380054</v>
      </c>
      <c r="E780" s="2" t="str">
        <f>IFERROR(__xludf.DUMMYFUNCTION("""COMPUTED_VALUE"""),"Female")</f>
        <v>Female</v>
      </c>
    </row>
    <row r="781">
      <c r="A781" s="2">
        <v>780.0</v>
      </c>
      <c r="B781" s="4">
        <f>IFERROR(__xludf.DUMMYFUNCTION("""COMPUTED_VALUE"""),45022.650350393524)</f>
        <v>45022.65035</v>
      </c>
      <c r="C781" s="2" t="str">
        <f>IFERROR(__xludf.DUMMYFUNCTION("""COMPUTED_VALUE"""),"India")</f>
        <v>India</v>
      </c>
      <c r="D781" s="2">
        <f>IFERROR(__xludf.DUMMYFUNCTION("""COMPUTED_VALUE"""),507001.0)</f>
        <v>507001</v>
      </c>
      <c r="E781" s="2" t="str">
        <f>IFERROR(__xludf.DUMMYFUNCTION("""COMPUTED_VALUE"""),"Male")</f>
        <v>Male</v>
      </c>
    </row>
    <row r="782">
      <c r="A782" s="2">
        <v>781.0</v>
      </c>
      <c r="B782" s="4">
        <f>IFERROR(__xludf.DUMMYFUNCTION("""COMPUTED_VALUE"""),45022.65053527778)</f>
        <v>45022.65054</v>
      </c>
      <c r="C782" s="2" t="str">
        <f>IFERROR(__xludf.DUMMYFUNCTION("""COMPUTED_VALUE"""),"India")</f>
        <v>India</v>
      </c>
      <c r="D782" s="2">
        <f>IFERROR(__xludf.DUMMYFUNCTION("""COMPUTED_VALUE"""),560096.0)</f>
        <v>560096</v>
      </c>
      <c r="E782" s="2" t="str">
        <f>IFERROR(__xludf.DUMMYFUNCTION("""COMPUTED_VALUE"""),"Female")</f>
        <v>Female</v>
      </c>
    </row>
    <row r="783">
      <c r="A783" s="2">
        <v>782.0</v>
      </c>
      <c r="B783" s="4">
        <f>IFERROR(__xludf.DUMMYFUNCTION("""COMPUTED_VALUE"""),45022.6526775463)</f>
        <v>45022.65268</v>
      </c>
      <c r="C783" s="2" t="str">
        <f>IFERROR(__xludf.DUMMYFUNCTION("""COMPUTED_VALUE"""),"India")</f>
        <v>India</v>
      </c>
      <c r="D783" s="2">
        <f>IFERROR(__xludf.DUMMYFUNCTION("""COMPUTED_VALUE"""),380006.0)</f>
        <v>380006</v>
      </c>
      <c r="E783" s="2" t="str">
        <f>IFERROR(__xludf.DUMMYFUNCTION("""COMPUTED_VALUE"""),"Male")</f>
        <v>Male</v>
      </c>
    </row>
    <row r="784">
      <c r="A784" s="2">
        <v>783.0</v>
      </c>
      <c r="B784" s="4">
        <f>IFERROR(__xludf.DUMMYFUNCTION("""COMPUTED_VALUE"""),45022.65470695602)</f>
        <v>45022.65471</v>
      </c>
      <c r="C784" s="2" t="str">
        <f>IFERROR(__xludf.DUMMYFUNCTION("""COMPUTED_VALUE"""),"India")</f>
        <v>India</v>
      </c>
      <c r="D784" s="2">
        <f>IFERROR(__xludf.DUMMYFUNCTION("""COMPUTED_VALUE"""),507001.0)</f>
        <v>507001</v>
      </c>
      <c r="E784" s="2" t="str">
        <f>IFERROR(__xludf.DUMMYFUNCTION("""COMPUTED_VALUE"""),"Female")</f>
        <v>Female</v>
      </c>
    </row>
    <row r="785">
      <c r="A785" s="2">
        <v>784.0</v>
      </c>
      <c r="B785" s="4">
        <f>IFERROR(__xludf.DUMMYFUNCTION("""COMPUTED_VALUE"""),45022.66011196759)</f>
        <v>45022.66011</v>
      </c>
      <c r="C785" s="2" t="str">
        <f>IFERROR(__xludf.DUMMYFUNCTION("""COMPUTED_VALUE"""),"India")</f>
        <v>India</v>
      </c>
      <c r="D785" s="2">
        <f>IFERROR(__xludf.DUMMYFUNCTION("""COMPUTED_VALUE"""),380026.0)</f>
        <v>380026</v>
      </c>
      <c r="E785" s="2" t="str">
        <f>IFERROR(__xludf.DUMMYFUNCTION("""COMPUTED_VALUE"""),"Male")</f>
        <v>Male</v>
      </c>
    </row>
    <row r="786">
      <c r="A786" s="2">
        <v>785.0</v>
      </c>
      <c r="B786" s="4">
        <f>IFERROR(__xludf.DUMMYFUNCTION("""COMPUTED_VALUE"""),45022.67315899306)</f>
        <v>45022.67316</v>
      </c>
      <c r="C786" s="2" t="str">
        <f>IFERROR(__xludf.DUMMYFUNCTION("""COMPUTED_VALUE"""),"Others")</f>
        <v>Others</v>
      </c>
      <c r="D786" s="2">
        <f>IFERROR(__xludf.DUMMYFUNCTION("""COMPUTED_VALUE"""),2911.0)</f>
        <v>2911</v>
      </c>
      <c r="E786" s="2" t="str">
        <f>IFERROR(__xludf.DUMMYFUNCTION("""COMPUTED_VALUE"""),"Female")</f>
        <v>Female</v>
      </c>
    </row>
    <row r="787">
      <c r="A787" s="2">
        <v>786.0</v>
      </c>
      <c r="B787" s="4">
        <f>IFERROR(__xludf.DUMMYFUNCTION("""COMPUTED_VALUE"""),45022.67718876157)</f>
        <v>45022.67719</v>
      </c>
      <c r="C787" s="2" t="str">
        <f>IFERROR(__xludf.DUMMYFUNCTION("""COMPUTED_VALUE"""),"India")</f>
        <v>India</v>
      </c>
      <c r="D787" s="2">
        <f>IFERROR(__xludf.DUMMYFUNCTION("""COMPUTED_VALUE"""),380054.0)</f>
        <v>380054</v>
      </c>
      <c r="E787" s="2" t="str">
        <f>IFERROR(__xludf.DUMMYFUNCTION("""COMPUTED_VALUE"""),"Female")</f>
        <v>Female</v>
      </c>
    </row>
    <row r="788">
      <c r="A788" s="2">
        <v>787.0</v>
      </c>
      <c r="B788" s="4">
        <f>IFERROR(__xludf.DUMMYFUNCTION("""COMPUTED_VALUE"""),45022.67764326389)</f>
        <v>45022.67764</v>
      </c>
      <c r="C788" s="2" t="str">
        <f>IFERROR(__xludf.DUMMYFUNCTION("""COMPUTED_VALUE"""),"India")</f>
        <v>India</v>
      </c>
      <c r="D788" s="2">
        <f>IFERROR(__xludf.DUMMYFUNCTION("""COMPUTED_VALUE"""),173212.0)</f>
        <v>173212</v>
      </c>
      <c r="E788" s="2" t="str">
        <f>IFERROR(__xludf.DUMMYFUNCTION("""COMPUTED_VALUE"""),"Male")</f>
        <v>Male</v>
      </c>
    </row>
    <row r="789">
      <c r="A789" s="2">
        <v>788.0</v>
      </c>
      <c r="B789" s="4">
        <f>IFERROR(__xludf.DUMMYFUNCTION("""COMPUTED_VALUE"""),45022.68150003472)</f>
        <v>45022.6815</v>
      </c>
      <c r="C789" s="2" t="str">
        <f>IFERROR(__xludf.DUMMYFUNCTION("""COMPUTED_VALUE"""),"India")</f>
        <v>India</v>
      </c>
      <c r="D789" s="2">
        <f>IFERROR(__xludf.DUMMYFUNCTION("""COMPUTED_VALUE"""),507002.0)</f>
        <v>507002</v>
      </c>
      <c r="E789" s="2" t="str">
        <f>IFERROR(__xludf.DUMMYFUNCTION("""COMPUTED_VALUE"""),"Female")</f>
        <v>Female</v>
      </c>
    </row>
    <row r="790">
      <c r="A790" s="2">
        <v>789.0</v>
      </c>
      <c r="B790" s="4">
        <f>IFERROR(__xludf.DUMMYFUNCTION("""COMPUTED_VALUE"""),45022.68518266204)</f>
        <v>45022.68518</v>
      </c>
      <c r="C790" s="2" t="str">
        <f>IFERROR(__xludf.DUMMYFUNCTION("""COMPUTED_VALUE"""),"India")</f>
        <v>India</v>
      </c>
      <c r="D790" s="2">
        <f>IFERROR(__xludf.DUMMYFUNCTION("""COMPUTED_VALUE"""),110001.0)</f>
        <v>110001</v>
      </c>
      <c r="E790" s="2" t="str">
        <f>IFERROR(__xludf.DUMMYFUNCTION("""COMPUTED_VALUE"""),"Female")</f>
        <v>Female</v>
      </c>
    </row>
    <row r="791">
      <c r="A791" s="2">
        <v>790.0</v>
      </c>
      <c r="B791" s="4">
        <f>IFERROR(__xludf.DUMMYFUNCTION("""COMPUTED_VALUE"""),45022.68991671296)</f>
        <v>45022.68992</v>
      </c>
      <c r="C791" s="2" t="str">
        <f>IFERROR(__xludf.DUMMYFUNCTION("""COMPUTED_VALUE"""),"India")</f>
        <v>India</v>
      </c>
      <c r="D791" s="2">
        <f>IFERROR(__xludf.DUMMYFUNCTION("""COMPUTED_VALUE"""),500032.0)</f>
        <v>500032</v>
      </c>
      <c r="E791" s="2" t="str">
        <f>IFERROR(__xludf.DUMMYFUNCTION("""COMPUTED_VALUE"""),"Male")</f>
        <v>Male</v>
      </c>
    </row>
    <row r="792">
      <c r="A792" s="2">
        <v>791.0</v>
      </c>
      <c r="B792" s="4">
        <f>IFERROR(__xludf.DUMMYFUNCTION("""COMPUTED_VALUE"""),45022.70950996528)</f>
        <v>45022.70951</v>
      </c>
      <c r="C792" s="2" t="str">
        <f>IFERROR(__xludf.DUMMYFUNCTION("""COMPUTED_VALUE"""),"India")</f>
        <v>India</v>
      </c>
      <c r="D792" s="2">
        <f>IFERROR(__xludf.DUMMYFUNCTION("""COMPUTED_VALUE"""),110059.0)</f>
        <v>110059</v>
      </c>
      <c r="E792" s="2" t="str">
        <f>IFERROR(__xludf.DUMMYFUNCTION("""COMPUTED_VALUE"""),"Female")</f>
        <v>Female</v>
      </c>
    </row>
    <row r="793">
      <c r="A793" s="2">
        <v>792.0</v>
      </c>
      <c r="B793" s="4">
        <f>IFERROR(__xludf.DUMMYFUNCTION("""COMPUTED_VALUE"""),45022.71347753472)</f>
        <v>45022.71348</v>
      </c>
      <c r="C793" s="2" t="str">
        <f>IFERROR(__xludf.DUMMYFUNCTION("""COMPUTED_VALUE"""),"India")</f>
        <v>India</v>
      </c>
      <c r="D793" s="2">
        <f>IFERROR(__xludf.DUMMYFUNCTION("""COMPUTED_VALUE"""),110063.0)</f>
        <v>110063</v>
      </c>
      <c r="E793" s="2" t="str">
        <f>IFERROR(__xludf.DUMMYFUNCTION("""COMPUTED_VALUE"""),"Male")</f>
        <v>Male</v>
      </c>
    </row>
    <row r="794">
      <c r="A794" s="2">
        <v>793.0</v>
      </c>
      <c r="B794" s="4">
        <f>IFERROR(__xludf.DUMMYFUNCTION("""COMPUTED_VALUE"""),45022.71527937501)</f>
        <v>45022.71528</v>
      </c>
      <c r="C794" s="2" t="str">
        <f>IFERROR(__xludf.DUMMYFUNCTION("""COMPUTED_VALUE"""),"India")</f>
        <v>India</v>
      </c>
      <c r="D794" s="2">
        <f>IFERROR(__xludf.DUMMYFUNCTION("""COMPUTED_VALUE"""),380007.0)</f>
        <v>380007</v>
      </c>
      <c r="E794" s="2" t="str">
        <f>IFERROR(__xludf.DUMMYFUNCTION("""COMPUTED_VALUE"""),"Female")</f>
        <v>Female</v>
      </c>
    </row>
    <row r="795">
      <c r="A795" s="2">
        <v>794.0</v>
      </c>
      <c r="B795" s="4">
        <f>IFERROR(__xludf.DUMMYFUNCTION("""COMPUTED_VALUE"""),45022.71857597222)</f>
        <v>45022.71858</v>
      </c>
      <c r="C795" s="2" t="str">
        <f>IFERROR(__xludf.DUMMYFUNCTION("""COMPUTED_VALUE"""),"India")</f>
        <v>India</v>
      </c>
      <c r="D795" s="2">
        <f>IFERROR(__xludf.DUMMYFUNCTION("""COMPUTED_VALUE"""),500032.0)</f>
        <v>500032</v>
      </c>
      <c r="E795" s="2" t="str">
        <f>IFERROR(__xludf.DUMMYFUNCTION("""COMPUTED_VALUE"""),"Male")</f>
        <v>Male</v>
      </c>
    </row>
    <row r="796">
      <c r="A796" s="2">
        <v>795.0</v>
      </c>
      <c r="B796" s="4">
        <f>IFERROR(__xludf.DUMMYFUNCTION("""COMPUTED_VALUE"""),45022.72533637732)</f>
        <v>45022.72534</v>
      </c>
      <c r="C796" s="2" t="str">
        <f>IFERROR(__xludf.DUMMYFUNCTION("""COMPUTED_VALUE"""),"India")</f>
        <v>India</v>
      </c>
      <c r="D796" s="2">
        <f>IFERROR(__xludf.DUMMYFUNCTION("""COMPUTED_VALUE"""),507002.0)</f>
        <v>507002</v>
      </c>
      <c r="E796" s="2" t="str">
        <f>IFERROR(__xludf.DUMMYFUNCTION("""COMPUTED_VALUE"""),"Female")</f>
        <v>Female</v>
      </c>
    </row>
    <row r="797">
      <c r="A797" s="2">
        <v>796.0</v>
      </c>
      <c r="B797" s="4">
        <f>IFERROR(__xludf.DUMMYFUNCTION("""COMPUTED_VALUE"""),45022.73292434028)</f>
        <v>45022.73292</v>
      </c>
      <c r="C797" s="2" t="str">
        <f>IFERROR(__xludf.DUMMYFUNCTION("""COMPUTED_VALUE"""),"India")</f>
        <v>India</v>
      </c>
      <c r="D797" s="2">
        <f>IFERROR(__xludf.DUMMYFUNCTION("""COMPUTED_VALUE"""),641035.0)</f>
        <v>641035</v>
      </c>
      <c r="E797" s="2" t="str">
        <f>IFERROR(__xludf.DUMMYFUNCTION("""COMPUTED_VALUE"""),"Male")</f>
        <v>Male</v>
      </c>
    </row>
    <row r="798">
      <c r="A798" s="2">
        <v>797.0</v>
      </c>
      <c r="B798" s="4">
        <f>IFERROR(__xludf.DUMMYFUNCTION("""COMPUTED_VALUE"""),45022.73891063657)</f>
        <v>45022.73891</v>
      </c>
      <c r="C798" s="2" t="str">
        <f>IFERROR(__xludf.DUMMYFUNCTION("""COMPUTED_VALUE"""),"India")</f>
        <v>India</v>
      </c>
      <c r="D798" s="2">
        <f>IFERROR(__xludf.DUMMYFUNCTION("""COMPUTED_VALUE"""),380058.0)</f>
        <v>380058</v>
      </c>
      <c r="E798" s="2" t="str">
        <f>IFERROR(__xludf.DUMMYFUNCTION("""COMPUTED_VALUE"""),"Female")</f>
        <v>Female</v>
      </c>
    </row>
    <row r="799">
      <c r="A799" s="2">
        <v>798.0</v>
      </c>
      <c r="B799" s="4">
        <f>IFERROR(__xludf.DUMMYFUNCTION("""COMPUTED_VALUE"""),45022.74580831019)</f>
        <v>45022.74581</v>
      </c>
      <c r="C799" s="2" t="str">
        <f>IFERROR(__xludf.DUMMYFUNCTION("""COMPUTED_VALUE"""),"India")</f>
        <v>India</v>
      </c>
      <c r="D799" s="2">
        <f>IFERROR(__xludf.DUMMYFUNCTION("""COMPUTED_VALUE"""),382330.0)</f>
        <v>382330</v>
      </c>
      <c r="E799" s="2" t="str">
        <f>IFERROR(__xludf.DUMMYFUNCTION("""COMPUTED_VALUE"""),"Male")</f>
        <v>Male</v>
      </c>
    </row>
    <row r="800">
      <c r="A800" s="2">
        <v>799.0</v>
      </c>
      <c r="B800" s="4">
        <f>IFERROR(__xludf.DUMMYFUNCTION("""COMPUTED_VALUE"""),45022.74982135417)</f>
        <v>45022.74982</v>
      </c>
      <c r="C800" s="2" t="str">
        <f>IFERROR(__xludf.DUMMYFUNCTION("""COMPUTED_VALUE"""),"India")</f>
        <v>India</v>
      </c>
      <c r="D800" s="2">
        <f>IFERROR(__xludf.DUMMYFUNCTION("""COMPUTED_VALUE"""),621214.0)</f>
        <v>621214</v>
      </c>
      <c r="E800" s="2" t="str">
        <f>IFERROR(__xludf.DUMMYFUNCTION("""COMPUTED_VALUE"""),"Male")</f>
        <v>Male</v>
      </c>
    </row>
    <row r="801">
      <c r="A801" s="2">
        <v>800.0</v>
      </c>
      <c r="B801" s="4">
        <f>IFERROR(__xludf.DUMMYFUNCTION("""COMPUTED_VALUE"""),45022.756032118064)</f>
        <v>45022.75603</v>
      </c>
      <c r="C801" s="2" t="str">
        <f>IFERROR(__xludf.DUMMYFUNCTION("""COMPUTED_VALUE"""),"India")</f>
        <v>India</v>
      </c>
      <c r="D801" s="2">
        <f>IFERROR(__xludf.DUMMYFUNCTION("""COMPUTED_VALUE"""),110077.0)</f>
        <v>110077</v>
      </c>
      <c r="E801" s="2" t="str">
        <f>IFERROR(__xludf.DUMMYFUNCTION("""COMPUTED_VALUE"""),"Female")</f>
        <v>Female</v>
      </c>
    </row>
    <row r="802">
      <c r="A802" s="2">
        <v>801.0</v>
      </c>
      <c r="B802" s="4">
        <f>IFERROR(__xludf.DUMMYFUNCTION("""COMPUTED_VALUE"""),45022.75849799768)</f>
        <v>45022.7585</v>
      </c>
      <c r="C802" s="2" t="str">
        <f>IFERROR(__xludf.DUMMYFUNCTION("""COMPUTED_VALUE"""),"India")</f>
        <v>India</v>
      </c>
      <c r="D802" s="2">
        <f>IFERROR(__xludf.DUMMYFUNCTION("""COMPUTED_VALUE"""),522101.0)</f>
        <v>522101</v>
      </c>
      <c r="E802" s="2" t="str">
        <f>IFERROR(__xludf.DUMMYFUNCTION("""COMPUTED_VALUE"""),"Female")</f>
        <v>Female</v>
      </c>
    </row>
    <row r="803">
      <c r="A803" s="2">
        <v>802.0</v>
      </c>
      <c r="B803" s="4">
        <f>IFERROR(__xludf.DUMMYFUNCTION("""COMPUTED_VALUE"""),45022.76042138889)</f>
        <v>45022.76042</v>
      </c>
      <c r="C803" s="2" t="str">
        <f>IFERROR(__xludf.DUMMYFUNCTION("""COMPUTED_VALUE"""),"India")</f>
        <v>India</v>
      </c>
      <c r="D803" s="2">
        <f>IFERROR(__xludf.DUMMYFUNCTION("""COMPUTED_VALUE"""),500097.0)</f>
        <v>500097</v>
      </c>
      <c r="E803" s="2" t="str">
        <f>IFERROR(__xludf.DUMMYFUNCTION("""COMPUTED_VALUE"""),"Male")</f>
        <v>Male</v>
      </c>
    </row>
    <row r="804">
      <c r="A804" s="2">
        <v>803.0</v>
      </c>
      <c r="B804" s="4">
        <f>IFERROR(__xludf.DUMMYFUNCTION("""COMPUTED_VALUE"""),45022.7608049537)</f>
        <v>45022.7608</v>
      </c>
      <c r="C804" s="2" t="str">
        <f>IFERROR(__xludf.DUMMYFUNCTION("""COMPUTED_VALUE"""),"India")</f>
        <v>India</v>
      </c>
      <c r="D804" s="2">
        <f>IFERROR(__xludf.DUMMYFUNCTION("""COMPUTED_VALUE"""),500086.0)</f>
        <v>500086</v>
      </c>
      <c r="E804" s="2" t="str">
        <f>IFERROR(__xludf.DUMMYFUNCTION("""COMPUTED_VALUE"""),"Female")</f>
        <v>Female</v>
      </c>
    </row>
    <row r="805">
      <c r="A805" s="2">
        <v>804.0</v>
      </c>
      <c r="B805" s="4">
        <f>IFERROR(__xludf.DUMMYFUNCTION("""COMPUTED_VALUE"""),45022.76139841435)</f>
        <v>45022.7614</v>
      </c>
      <c r="C805" s="2" t="str">
        <f>IFERROR(__xludf.DUMMYFUNCTION("""COMPUTED_VALUE"""),"India")</f>
        <v>India</v>
      </c>
      <c r="D805" s="2">
        <f>IFERROR(__xludf.DUMMYFUNCTION("""COMPUTED_VALUE"""),623525.0)</f>
        <v>623525</v>
      </c>
      <c r="E805" s="2" t="str">
        <f>IFERROR(__xludf.DUMMYFUNCTION("""COMPUTED_VALUE"""),"Female")</f>
        <v>Female</v>
      </c>
    </row>
    <row r="806">
      <c r="A806" s="2">
        <v>805.0</v>
      </c>
      <c r="B806" s="4">
        <f>IFERROR(__xludf.DUMMYFUNCTION("""COMPUTED_VALUE"""),45022.772691342594)</f>
        <v>45022.77269</v>
      </c>
      <c r="C806" s="2" t="str">
        <f>IFERROR(__xludf.DUMMYFUNCTION("""COMPUTED_VALUE"""),"Others")</f>
        <v>Others</v>
      </c>
      <c r="D806" s="2">
        <f>IFERROR(__xludf.DUMMYFUNCTION("""COMPUTED_VALUE"""),522236.0)</f>
        <v>522236</v>
      </c>
      <c r="E806" s="2" t="str">
        <f>IFERROR(__xludf.DUMMYFUNCTION("""COMPUTED_VALUE"""),"Male")</f>
        <v>Male</v>
      </c>
    </row>
    <row r="807">
      <c r="A807" s="2">
        <v>806.0</v>
      </c>
      <c r="B807" s="4">
        <f>IFERROR(__xludf.DUMMYFUNCTION("""COMPUTED_VALUE"""),45022.7751719213)</f>
        <v>45022.77517</v>
      </c>
      <c r="C807" s="2" t="str">
        <f>IFERROR(__xludf.DUMMYFUNCTION("""COMPUTED_VALUE"""),"India")</f>
        <v>India</v>
      </c>
      <c r="D807" s="2">
        <f>IFERROR(__xludf.DUMMYFUNCTION("""COMPUTED_VALUE"""),522101.0)</f>
        <v>522101</v>
      </c>
      <c r="E807" s="2" t="str">
        <f>IFERROR(__xludf.DUMMYFUNCTION("""COMPUTED_VALUE"""),"Female")</f>
        <v>Female</v>
      </c>
    </row>
    <row r="808">
      <c r="A808" s="2">
        <v>807.0</v>
      </c>
      <c r="B808" s="4">
        <f>IFERROR(__xludf.DUMMYFUNCTION("""COMPUTED_VALUE"""),45022.77633475694)</f>
        <v>45022.77633</v>
      </c>
      <c r="C808" s="2" t="str">
        <f>IFERROR(__xludf.DUMMYFUNCTION("""COMPUTED_VALUE"""),"India")</f>
        <v>India</v>
      </c>
      <c r="D808" s="2">
        <f>IFERROR(__xludf.DUMMYFUNCTION("""COMPUTED_VALUE"""),411060.0)</f>
        <v>411060</v>
      </c>
      <c r="E808" s="2" t="str">
        <f>IFERROR(__xludf.DUMMYFUNCTION("""COMPUTED_VALUE"""),"Female")</f>
        <v>Female</v>
      </c>
    </row>
    <row r="809">
      <c r="A809" s="2">
        <v>808.0</v>
      </c>
      <c r="B809" s="4">
        <f>IFERROR(__xludf.DUMMYFUNCTION("""COMPUTED_VALUE"""),45022.781786203705)</f>
        <v>45022.78179</v>
      </c>
      <c r="C809" s="2" t="str">
        <f>IFERROR(__xludf.DUMMYFUNCTION("""COMPUTED_VALUE"""),"India")</f>
        <v>India</v>
      </c>
      <c r="D809" s="2">
        <f>IFERROR(__xludf.DUMMYFUNCTION("""COMPUTED_VALUE"""),500049.0)</f>
        <v>500049</v>
      </c>
      <c r="E809" s="2" t="str">
        <f>IFERROR(__xludf.DUMMYFUNCTION("""COMPUTED_VALUE"""),"Female")</f>
        <v>Female</v>
      </c>
    </row>
    <row r="810">
      <c r="A810" s="2">
        <v>809.0</v>
      </c>
      <c r="B810" s="4">
        <f>IFERROR(__xludf.DUMMYFUNCTION("""COMPUTED_VALUE"""),45022.789625185185)</f>
        <v>45022.78963</v>
      </c>
      <c r="C810" s="2" t="str">
        <f>IFERROR(__xludf.DUMMYFUNCTION("""COMPUTED_VALUE"""),"India")</f>
        <v>India</v>
      </c>
      <c r="D810" s="2">
        <f>IFERROR(__xludf.DUMMYFUNCTION("""COMPUTED_VALUE"""),523001.0)</f>
        <v>523001</v>
      </c>
      <c r="E810" s="2" t="str">
        <f>IFERROR(__xludf.DUMMYFUNCTION("""COMPUTED_VALUE"""),"Male")</f>
        <v>Male</v>
      </c>
    </row>
    <row r="811">
      <c r="A811" s="2">
        <v>810.0</v>
      </c>
      <c r="B811" s="4">
        <f>IFERROR(__xludf.DUMMYFUNCTION("""COMPUTED_VALUE"""),45022.79686961806)</f>
        <v>45022.79687</v>
      </c>
      <c r="C811" s="2" t="str">
        <f>IFERROR(__xludf.DUMMYFUNCTION("""COMPUTED_VALUE"""),"India")</f>
        <v>India</v>
      </c>
      <c r="D811" s="2">
        <f>IFERROR(__xludf.DUMMYFUNCTION("""COMPUTED_VALUE"""),507002.0)</f>
        <v>507002</v>
      </c>
      <c r="E811" s="2" t="str">
        <f>IFERROR(__xludf.DUMMYFUNCTION("""COMPUTED_VALUE"""),"Male")</f>
        <v>Male</v>
      </c>
    </row>
    <row r="812">
      <c r="A812" s="2">
        <v>811.0</v>
      </c>
      <c r="B812" s="4">
        <f>IFERROR(__xludf.DUMMYFUNCTION("""COMPUTED_VALUE"""),45022.8094249537)</f>
        <v>45022.80942</v>
      </c>
      <c r="C812" s="2" t="str">
        <f>IFERROR(__xludf.DUMMYFUNCTION("""COMPUTED_VALUE"""),"India")</f>
        <v>India</v>
      </c>
      <c r="D812" s="2">
        <f>IFERROR(__xludf.DUMMYFUNCTION("""COMPUTED_VALUE"""),380001.0)</f>
        <v>380001</v>
      </c>
      <c r="E812" s="2" t="str">
        <f>IFERROR(__xludf.DUMMYFUNCTION("""COMPUTED_VALUE"""),"Male")</f>
        <v>Male</v>
      </c>
    </row>
    <row r="813">
      <c r="A813" s="2">
        <v>812.0</v>
      </c>
      <c r="B813" s="4">
        <f>IFERROR(__xludf.DUMMYFUNCTION("""COMPUTED_VALUE"""),45022.8246184838)</f>
        <v>45022.82462</v>
      </c>
      <c r="C813" s="2" t="str">
        <f>IFERROR(__xludf.DUMMYFUNCTION("""COMPUTED_VALUE"""),"India")</f>
        <v>India</v>
      </c>
      <c r="D813" s="2">
        <f>IFERROR(__xludf.DUMMYFUNCTION("""COMPUTED_VALUE"""),57001.0)</f>
        <v>57001</v>
      </c>
      <c r="E813" s="2" t="str">
        <f>IFERROR(__xludf.DUMMYFUNCTION("""COMPUTED_VALUE"""),"Male")</f>
        <v>Male</v>
      </c>
    </row>
    <row r="814">
      <c r="A814" s="2">
        <v>813.0</v>
      </c>
      <c r="B814" s="4">
        <f>IFERROR(__xludf.DUMMYFUNCTION("""COMPUTED_VALUE"""),45022.828394282405)</f>
        <v>45022.82839</v>
      </c>
      <c r="C814" s="2" t="str">
        <f>IFERROR(__xludf.DUMMYFUNCTION("""COMPUTED_VALUE"""),"India")</f>
        <v>India</v>
      </c>
      <c r="D814" s="2">
        <f>IFERROR(__xludf.DUMMYFUNCTION("""COMPUTED_VALUE"""),521165.0)</f>
        <v>521165</v>
      </c>
      <c r="E814" s="2" t="str">
        <f>IFERROR(__xludf.DUMMYFUNCTION("""COMPUTED_VALUE"""),"Female")</f>
        <v>Female</v>
      </c>
    </row>
    <row r="815">
      <c r="A815" s="2">
        <v>814.0</v>
      </c>
      <c r="B815" s="4">
        <f>IFERROR(__xludf.DUMMYFUNCTION("""COMPUTED_VALUE"""),45022.82897804398)</f>
        <v>45022.82898</v>
      </c>
      <c r="C815" s="2" t="str">
        <f>IFERROR(__xludf.DUMMYFUNCTION("""COMPUTED_VALUE"""),"India")</f>
        <v>India</v>
      </c>
      <c r="D815" s="2">
        <f>IFERROR(__xludf.DUMMYFUNCTION("""COMPUTED_VALUE"""),421306.0)</f>
        <v>421306</v>
      </c>
      <c r="E815" s="2" t="str">
        <f>IFERROR(__xludf.DUMMYFUNCTION("""COMPUTED_VALUE"""),"Male")</f>
        <v>Male</v>
      </c>
    </row>
    <row r="816">
      <c r="A816" s="2">
        <v>815.0</v>
      </c>
      <c r="B816" s="4">
        <f>IFERROR(__xludf.DUMMYFUNCTION("""COMPUTED_VALUE"""),45022.83191561343)</f>
        <v>45022.83192</v>
      </c>
      <c r="C816" s="2" t="str">
        <f>IFERROR(__xludf.DUMMYFUNCTION("""COMPUTED_VALUE"""),"India")</f>
        <v>India</v>
      </c>
      <c r="D816" s="2">
        <f>IFERROR(__xludf.DUMMYFUNCTION("""COMPUTED_VALUE"""),440024.0)</f>
        <v>440024</v>
      </c>
      <c r="E816" s="2" t="str">
        <f>IFERROR(__xludf.DUMMYFUNCTION("""COMPUTED_VALUE"""),"Female")</f>
        <v>Female</v>
      </c>
    </row>
    <row r="817">
      <c r="A817" s="2">
        <v>816.0</v>
      </c>
      <c r="B817" s="4">
        <f>IFERROR(__xludf.DUMMYFUNCTION("""COMPUTED_VALUE"""),45022.83596630787)</f>
        <v>45022.83597</v>
      </c>
      <c r="C817" s="2" t="str">
        <f>IFERROR(__xludf.DUMMYFUNCTION("""COMPUTED_VALUE"""),"India")</f>
        <v>India</v>
      </c>
      <c r="D817" s="2">
        <f>IFERROR(__xludf.DUMMYFUNCTION("""COMPUTED_VALUE"""),400607.0)</f>
        <v>400607</v>
      </c>
      <c r="E817" s="2" t="str">
        <f>IFERROR(__xludf.DUMMYFUNCTION("""COMPUTED_VALUE"""),"Male")</f>
        <v>Male</v>
      </c>
    </row>
    <row r="818">
      <c r="A818" s="2">
        <v>817.0</v>
      </c>
      <c r="B818" s="4">
        <f>IFERROR(__xludf.DUMMYFUNCTION("""COMPUTED_VALUE"""),45022.83686350694)</f>
        <v>45022.83686</v>
      </c>
      <c r="C818" s="2" t="str">
        <f>IFERROR(__xludf.DUMMYFUNCTION("""COMPUTED_VALUE"""),"India")</f>
        <v>India</v>
      </c>
      <c r="D818" s="2">
        <f>IFERROR(__xludf.DUMMYFUNCTION("""COMPUTED_VALUE"""),522001.0)</f>
        <v>522001</v>
      </c>
      <c r="E818" s="2" t="str">
        <f>IFERROR(__xludf.DUMMYFUNCTION("""COMPUTED_VALUE"""),"Male")</f>
        <v>Male</v>
      </c>
    </row>
    <row r="819">
      <c r="A819" s="2">
        <v>818.0</v>
      </c>
      <c r="B819" s="4">
        <f>IFERROR(__xludf.DUMMYFUNCTION("""COMPUTED_VALUE"""),45022.84275048612)</f>
        <v>45022.84275</v>
      </c>
      <c r="C819" s="2" t="str">
        <f>IFERROR(__xludf.DUMMYFUNCTION("""COMPUTED_VALUE"""),"India")</f>
        <v>India</v>
      </c>
      <c r="D819" s="2">
        <f>IFERROR(__xludf.DUMMYFUNCTION("""COMPUTED_VALUE"""),400709.0)</f>
        <v>400709</v>
      </c>
      <c r="E819" s="2" t="str">
        <f>IFERROR(__xludf.DUMMYFUNCTION("""COMPUTED_VALUE"""),"Male")</f>
        <v>Male</v>
      </c>
    </row>
    <row r="820">
      <c r="A820" s="2">
        <v>819.0</v>
      </c>
      <c r="B820" s="4">
        <f>IFERROR(__xludf.DUMMYFUNCTION("""COMPUTED_VALUE"""),45022.84737070602)</f>
        <v>45022.84737</v>
      </c>
      <c r="C820" s="2" t="str">
        <f>IFERROR(__xludf.DUMMYFUNCTION("""COMPUTED_VALUE"""),"India")</f>
        <v>India</v>
      </c>
      <c r="D820" s="2"/>
      <c r="E820" s="2" t="str">
        <f>IFERROR(__xludf.DUMMYFUNCTION("""COMPUTED_VALUE"""),"Female")</f>
        <v>Female</v>
      </c>
    </row>
    <row r="821">
      <c r="A821" s="2">
        <v>820.0</v>
      </c>
      <c r="B821" s="4">
        <f>IFERROR(__xludf.DUMMYFUNCTION("""COMPUTED_VALUE"""),45022.852968217594)</f>
        <v>45022.85297</v>
      </c>
      <c r="C821" s="2" t="str">
        <f>IFERROR(__xludf.DUMMYFUNCTION("""COMPUTED_VALUE"""),"India")</f>
        <v>India</v>
      </c>
      <c r="D821" s="2">
        <f>IFERROR(__xludf.DUMMYFUNCTION("""COMPUTED_VALUE"""),400068.0)</f>
        <v>400068</v>
      </c>
      <c r="E821" s="2" t="str">
        <f>IFERROR(__xludf.DUMMYFUNCTION("""COMPUTED_VALUE"""),"Male")</f>
        <v>Male</v>
      </c>
    </row>
    <row r="822">
      <c r="A822" s="2">
        <v>821.0</v>
      </c>
      <c r="B822" s="4">
        <f>IFERROR(__xludf.DUMMYFUNCTION("""COMPUTED_VALUE"""),45022.86675581018)</f>
        <v>45022.86676</v>
      </c>
      <c r="C822" s="2" t="str">
        <f>IFERROR(__xludf.DUMMYFUNCTION("""COMPUTED_VALUE"""),"United States of America")</f>
        <v>United States of America</v>
      </c>
      <c r="D822" s="2">
        <f>IFERROR(__xludf.DUMMYFUNCTION("""COMPUTED_VALUE"""),44114.0)</f>
        <v>44114</v>
      </c>
      <c r="E822" s="2" t="str">
        <f>IFERROR(__xludf.DUMMYFUNCTION("""COMPUTED_VALUE"""),"Male")</f>
        <v>Male</v>
      </c>
    </row>
    <row r="823">
      <c r="A823" s="2">
        <v>822.0</v>
      </c>
      <c r="B823" s="4">
        <f>IFERROR(__xludf.DUMMYFUNCTION("""COMPUTED_VALUE"""),45022.882336689814)</f>
        <v>45022.88234</v>
      </c>
      <c r="C823" s="2" t="str">
        <f>IFERROR(__xludf.DUMMYFUNCTION("""COMPUTED_VALUE"""),"India")</f>
        <v>India</v>
      </c>
      <c r="D823" s="2">
        <f>IFERROR(__xludf.DUMMYFUNCTION("""COMPUTED_VALUE"""),522212.0)</f>
        <v>522212</v>
      </c>
      <c r="E823" s="2" t="str">
        <f>IFERROR(__xludf.DUMMYFUNCTION("""COMPUTED_VALUE"""),"Female")</f>
        <v>Female</v>
      </c>
    </row>
    <row r="824">
      <c r="A824" s="2">
        <v>823.0</v>
      </c>
      <c r="B824" s="4">
        <f>IFERROR(__xludf.DUMMYFUNCTION("""COMPUTED_VALUE"""),45022.88819231482)</f>
        <v>45022.88819</v>
      </c>
      <c r="C824" s="2" t="str">
        <f>IFERROR(__xludf.DUMMYFUNCTION("""COMPUTED_VALUE"""),"Others")</f>
        <v>Others</v>
      </c>
      <c r="D824" s="2"/>
      <c r="E824" s="2" t="str">
        <f>IFERROR(__xludf.DUMMYFUNCTION("""COMPUTED_VALUE"""),"Female")</f>
        <v>Female</v>
      </c>
    </row>
    <row r="825">
      <c r="A825" s="2">
        <v>824.0</v>
      </c>
      <c r="B825" s="4">
        <f>IFERROR(__xludf.DUMMYFUNCTION("""COMPUTED_VALUE"""),45022.889508692126)</f>
        <v>45022.88951</v>
      </c>
      <c r="C825" s="2" t="str">
        <f>IFERROR(__xludf.DUMMYFUNCTION("""COMPUTED_VALUE"""),"India")</f>
        <v>India</v>
      </c>
      <c r="D825" s="2">
        <f>IFERROR(__xludf.DUMMYFUNCTION("""COMPUTED_VALUE"""),641105.0)</f>
        <v>641105</v>
      </c>
      <c r="E825" s="2" t="str">
        <f>IFERROR(__xludf.DUMMYFUNCTION("""COMPUTED_VALUE"""),"Male")</f>
        <v>Male</v>
      </c>
    </row>
    <row r="826">
      <c r="A826" s="2">
        <v>825.0</v>
      </c>
      <c r="B826" s="4">
        <f>IFERROR(__xludf.DUMMYFUNCTION("""COMPUTED_VALUE"""),45022.89857924769)</f>
        <v>45022.89858</v>
      </c>
      <c r="C826" s="2" t="str">
        <f>IFERROR(__xludf.DUMMYFUNCTION("""COMPUTED_VALUE"""),"India")</f>
        <v>India</v>
      </c>
      <c r="D826" s="2">
        <f>IFERROR(__xludf.DUMMYFUNCTION("""COMPUTED_VALUE"""),400603.0)</f>
        <v>400603</v>
      </c>
      <c r="E826" s="2" t="str">
        <f>IFERROR(__xludf.DUMMYFUNCTION("""COMPUTED_VALUE"""),"Female")</f>
        <v>Female</v>
      </c>
    </row>
    <row r="827">
      <c r="A827" s="2">
        <v>826.0</v>
      </c>
      <c r="B827" s="4">
        <f>IFERROR(__xludf.DUMMYFUNCTION("""COMPUTED_VALUE"""),45022.945055833334)</f>
        <v>45022.94506</v>
      </c>
      <c r="C827" s="2" t="str">
        <f>IFERROR(__xludf.DUMMYFUNCTION("""COMPUTED_VALUE"""),"India")</f>
        <v>India</v>
      </c>
      <c r="D827" s="2">
        <f>IFERROR(__xludf.DUMMYFUNCTION("""COMPUTED_VALUE"""),670002.0)</f>
        <v>670002</v>
      </c>
      <c r="E827" s="2" t="str">
        <f>IFERROR(__xludf.DUMMYFUNCTION("""COMPUTED_VALUE"""),"Male")</f>
        <v>Male</v>
      </c>
    </row>
    <row r="828">
      <c r="A828" s="2">
        <v>827.0</v>
      </c>
      <c r="B828" s="4">
        <f>IFERROR(__xludf.DUMMYFUNCTION("""COMPUTED_VALUE"""),45022.95271280093)</f>
        <v>45022.95271</v>
      </c>
      <c r="C828" s="2" t="str">
        <f>IFERROR(__xludf.DUMMYFUNCTION("""COMPUTED_VALUE"""),"India")</f>
        <v>India</v>
      </c>
      <c r="D828" s="2">
        <f>IFERROR(__xludf.DUMMYFUNCTION("""COMPUTED_VALUE"""),751012.0)</f>
        <v>751012</v>
      </c>
      <c r="E828" s="2" t="str">
        <f>IFERROR(__xludf.DUMMYFUNCTION("""COMPUTED_VALUE"""),"Male")</f>
        <v>Male</v>
      </c>
    </row>
    <row r="829">
      <c r="A829" s="2">
        <v>828.0</v>
      </c>
      <c r="B829" s="4">
        <f>IFERROR(__xludf.DUMMYFUNCTION("""COMPUTED_VALUE"""),45022.98425129629)</f>
        <v>45022.98425</v>
      </c>
      <c r="C829" s="2" t="str">
        <f>IFERROR(__xludf.DUMMYFUNCTION("""COMPUTED_VALUE"""),"India")</f>
        <v>India</v>
      </c>
      <c r="D829" s="2">
        <f>IFERROR(__xludf.DUMMYFUNCTION("""COMPUTED_VALUE"""),400022.0)</f>
        <v>400022</v>
      </c>
      <c r="E829" s="2" t="str">
        <f>IFERROR(__xludf.DUMMYFUNCTION("""COMPUTED_VALUE"""),"Female")</f>
        <v>Female</v>
      </c>
    </row>
    <row r="830">
      <c r="A830" s="2">
        <v>829.0</v>
      </c>
      <c r="B830" s="4">
        <f>IFERROR(__xludf.DUMMYFUNCTION("""COMPUTED_VALUE"""),45023.00136744213)</f>
        <v>45023.00137</v>
      </c>
      <c r="C830" s="2" t="str">
        <f>IFERROR(__xludf.DUMMYFUNCTION("""COMPUTED_VALUE"""),"India")</f>
        <v>India</v>
      </c>
      <c r="D830" s="2">
        <f>IFERROR(__xludf.DUMMYFUNCTION("""COMPUTED_VALUE"""),688529.0)</f>
        <v>688529</v>
      </c>
      <c r="E830" s="2" t="str">
        <f>IFERROR(__xludf.DUMMYFUNCTION("""COMPUTED_VALUE"""),"Female")</f>
        <v>Female</v>
      </c>
    </row>
    <row r="831">
      <c r="A831" s="2">
        <v>830.0</v>
      </c>
      <c r="B831" s="4">
        <f>IFERROR(__xludf.DUMMYFUNCTION("""COMPUTED_VALUE"""),45023.02272755787)</f>
        <v>45023.02273</v>
      </c>
      <c r="C831" s="2" t="str">
        <f>IFERROR(__xludf.DUMMYFUNCTION("""COMPUTED_VALUE"""),"India")</f>
        <v>India</v>
      </c>
      <c r="D831" s="2">
        <f>IFERROR(__xludf.DUMMYFUNCTION("""COMPUTED_VALUE"""),190020.0)</f>
        <v>190020</v>
      </c>
      <c r="E831" s="2" t="str">
        <f>IFERROR(__xludf.DUMMYFUNCTION("""COMPUTED_VALUE"""),"Female")</f>
        <v>Female</v>
      </c>
    </row>
    <row r="832">
      <c r="A832" s="2">
        <v>831.0</v>
      </c>
      <c r="B832" s="4">
        <f>IFERROR(__xludf.DUMMYFUNCTION("""COMPUTED_VALUE"""),45023.058534976844)</f>
        <v>45023.05853</v>
      </c>
      <c r="C832" s="2" t="str">
        <f>IFERROR(__xludf.DUMMYFUNCTION("""COMPUTED_VALUE"""),"India")</f>
        <v>India</v>
      </c>
      <c r="D832" s="2">
        <f>IFERROR(__xludf.DUMMYFUNCTION("""COMPUTED_VALUE"""),500074.0)</f>
        <v>500074</v>
      </c>
      <c r="E832" s="2" t="str">
        <f>IFERROR(__xludf.DUMMYFUNCTION("""COMPUTED_VALUE"""),"Male")</f>
        <v>Male</v>
      </c>
    </row>
    <row r="833">
      <c r="A833" s="2">
        <v>832.0</v>
      </c>
      <c r="B833" s="4">
        <f>IFERROR(__xludf.DUMMYFUNCTION("""COMPUTED_VALUE"""),45023.25309013889)</f>
        <v>45023.25309</v>
      </c>
      <c r="C833" s="2" t="str">
        <f>IFERROR(__xludf.DUMMYFUNCTION("""COMPUTED_VALUE"""),"India")</f>
        <v>India</v>
      </c>
      <c r="D833" s="2">
        <f>IFERROR(__xludf.DUMMYFUNCTION("""COMPUTED_VALUE"""),110078.0)</f>
        <v>110078</v>
      </c>
      <c r="E833" s="2" t="str">
        <f>IFERROR(__xludf.DUMMYFUNCTION("""COMPUTED_VALUE"""),"Male")</f>
        <v>Male</v>
      </c>
    </row>
    <row r="834">
      <c r="A834" s="2">
        <v>833.0</v>
      </c>
      <c r="B834" s="4">
        <f>IFERROR(__xludf.DUMMYFUNCTION("""COMPUTED_VALUE"""),45023.2829494213)</f>
        <v>45023.28295</v>
      </c>
      <c r="C834" s="2" t="str">
        <f>IFERROR(__xludf.DUMMYFUNCTION("""COMPUTED_VALUE"""),"India")</f>
        <v>India</v>
      </c>
      <c r="D834" s="2">
        <f>IFERROR(__xludf.DUMMYFUNCTION("""COMPUTED_VALUE"""),247667.0)</f>
        <v>247667</v>
      </c>
      <c r="E834" s="2" t="str">
        <f>IFERROR(__xludf.DUMMYFUNCTION("""COMPUTED_VALUE"""),"Female")</f>
        <v>Female</v>
      </c>
    </row>
    <row r="835">
      <c r="A835" s="2">
        <v>834.0</v>
      </c>
      <c r="B835" s="4">
        <f>IFERROR(__xludf.DUMMYFUNCTION("""COMPUTED_VALUE"""),45023.311555925924)</f>
        <v>45023.31156</v>
      </c>
      <c r="C835" s="2" t="str">
        <f>IFERROR(__xludf.DUMMYFUNCTION("""COMPUTED_VALUE"""),"India")</f>
        <v>India</v>
      </c>
      <c r="D835" s="2">
        <f>IFERROR(__xludf.DUMMYFUNCTION("""COMPUTED_VALUE"""),625010.0)</f>
        <v>625010</v>
      </c>
      <c r="E835" s="2" t="str">
        <f>IFERROR(__xludf.DUMMYFUNCTION("""COMPUTED_VALUE"""),"Female")</f>
        <v>Female</v>
      </c>
    </row>
    <row r="836">
      <c r="A836" s="2">
        <v>835.0</v>
      </c>
      <c r="B836" s="4">
        <f>IFERROR(__xludf.DUMMYFUNCTION("""COMPUTED_VALUE"""),45023.37082380787)</f>
        <v>45023.37082</v>
      </c>
      <c r="C836" s="2" t="str">
        <f>IFERROR(__xludf.DUMMYFUNCTION("""COMPUTED_VALUE"""),"India")</f>
        <v>India</v>
      </c>
      <c r="D836" s="2">
        <f>IFERROR(__xludf.DUMMYFUNCTION("""COMPUTED_VALUE"""),400607.0)</f>
        <v>400607</v>
      </c>
      <c r="E836" s="2" t="str">
        <f>IFERROR(__xludf.DUMMYFUNCTION("""COMPUTED_VALUE"""),"Female")</f>
        <v>Female</v>
      </c>
    </row>
    <row r="837">
      <c r="A837" s="2">
        <v>836.0</v>
      </c>
      <c r="B837" s="4">
        <f>IFERROR(__xludf.DUMMYFUNCTION("""COMPUTED_VALUE"""),45023.3731447338)</f>
        <v>45023.37314</v>
      </c>
      <c r="C837" s="2" t="str">
        <f>IFERROR(__xludf.DUMMYFUNCTION("""COMPUTED_VALUE"""),"India")</f>
        <v>India</v>
      </c>
      <c r="D837" s="2">
        <f>IFERROR(__xludf.DUMMYFUNCTION("""COMPUTED_VALUE"""),600125.0)</f>
        <v>600125</v>
      </c>
      <c r="E837" s="2" t="str">
        <f>IFERROR(__xludf.DUMMYFUNCTION("""COMPUTED_VALUE"""),"Male")</f>
        <v>Male</v>
      </c>
    </row>
    <row r="838">
      <c r="A838" s="2">
        <v>837.0</v>
      </c>
      <c r="B838" s="4">
        <f>IFERROR(__xludf.DUMMYFUNCTION("""COMPUTED_VALUE"""),45023.38056578704)</f>
        <v>45023.38057</v>
      </c>
      <c r="C838" s="2" t="str">
        <f>IFERROR(__xludf.DUMMYFUNCTION("""COMPUTED_VALUE"""),"India")</f>
        <v>India</v>
      </c>
      <c r="D838" s="2">
        <f>IFERROR(__xludf.DUMMYFUNCTION("""COMPUTED_VALUE"""),560043.0)</f>
        <v>560043</v>
      </c>
      <c r="E838" s="2" t="str">
        <f>IFERROR(__xludf.DUMMYFUNCTION("""COMPUTED_VALUE"""),"Male")</f>
        <v>Male</v>
      </c>
    </row>
    <row r="839">
      <c r="A839" s="2">
        <v>838.0</v>
      </c>
      <c r="B839" s="4">
        <f>IFERROR(__xludf.DUMMYFUNCTION("""COMPUTED_VALUE"""),45023.445409699074)</f>
        <v>45023.44541</v>
      </c>
      <c r="C839" s="2" t="str">
        <f>IFERROR(__xludf.DUMMYFUNCTION("""COMPUTED_VALUE"""),"India")</f>
        <v>India</v>
      </c>
      <c r="D839" s="2">
        <f>IFERROR(__xludf.DUMMYFUNCTION("""COMPUTED_VALUE"""),400607.0)</f>
        <v>400607</v>
      </c>
      <c r="E839" s="2" t="str">
        <f>IFERROR(__xludf.DUMMYFUNCTION("""COMPUTED_VALUE"""),"Male")</f>
        <v>Male</v>
      </c>
    </row>
    <row r="840">
      <c r="A840" s="2">
        <v>839.0</v>
      </c>
      <c r="B840" s="4">
        <f>IFERROR(__xludf.DUMMYFUNCTION("""COMPUTED_VALUE"""),45023.45065560185)</f>
        <v>45023.45066</v>
      </c>
      <c r="C840" s="2" t="str">
        <f>IFERROR(__xludf.DUMMYFUNCTION("""COMPUTED_VALUE"""),"India")</f>
        <v>India</v>
      </c>
      <c r="D840" s="2">
        <f>IFERROR(__xludf.DUMMYFUNCTION("""COMPUTED_VALUE"""),382424.0)</f>
        <v>382424</v>
      </c>
      <c r="E840" s="2" t="str">
        <f>IFERROR(__xludf.DUMMYFUNCTION("""COMPUTED_VALUE"""),"Female")</f>
        <v>Female</v>
      </c>
    </row>
    <row r="841">
      <c r="A841" s="2">
        <v>840.0</v>
      </c>
      <c r="B841" s="4">
        <f>IFERROR(__xludf.DUMMYFUNCTION("""COMPUTED_VALUE"""),45023.465753229175)</f>
        <v>45023.46575</v>
      </c>
      <c r="C841" s="2" t="str">
        <f>IFERROR(__xludf.DUMMYFUNCTION("""COMPUTED_VALUE"""),"India")</f>
        <v>India</v>
      </c>
      <c r="D841" s="2">
        <f>IFERROR(__xludf.DUMMYFUNCTION("""COMPUTED_VALUE"""),400607.0)</f>
        <v>400607</v>
      </c>
      <c r="E841" s="2" t="str">
        <f>IFERROR(__xludf.DUMMYFUNCTION("""COMPUTED_VALUE"""),"Male")</f>
        <v>Male</v>
      </c>
    </row>
    <row r="842">
      <c r="A842" s="2">
        <v>841.0</v>
      </c>
      <c r="B842" s="4">
        <f>IFERROR(__xludf.DUMMYFUNCTION("""COMPUTED_VALUE"""),45023.47381192129)</f>
        <v>45023.47381</v>
      </c>
      <c r="C842" s="2" t="str">
        <f>IFERROR(__xludf.DUMMYFUNCTION("""COMPUTED_VALUE"""),"India")</f>
        <v>India</v>
      </c>
      <c r="D842" s="2">
        <f>IFERROR(__xludf.DUMMYFUNCTION("""COMPUTED_VALUE"""),400607.0)</f>
        <v>400607</v>
      </c>
      <c r="E842" s="2" t="str">
        <f>IFERROR(__xludf.DUMMYFUNCTION("""COMPUTED_VALUE"""),"Male")</f>
        <v>Male</v>
      </c>
    </row>
    <row r="843">
      <c r="A843" s="2">
        <v>842.0</v>
      </c>
      <c r="B843" s="4">
        <f>IFERROR(__xludf.DUMMYFUNCTION("""COMPUTED_VALUE"""),45023.501323703706)</f>
        <v>45023.50132</v>
      </c>
      <c r="C843" s="2" t="str">
        <f>IFERROR(__xludf.DUMMYFUNCTION("""COMPUTED_VALUE"""),"India")</f>
        <v>India</v>
      </c>
      <c r="D843" s="2">
        <f>IFERROR(__xludf.DUMMYFUNCTION("""COMPUTED_VALUE"""),533001.0)</f>
        <v>533001</v>
      </c>
      <c r="E843" s="2" t="str">
        <f>IFERROR(__xludf.DUMMYFUNCTION("""COMPUTED_VALUE"""),"Male")</f>
        <v>Male</v>
      </c>
    </row>
    <row r="844">
      <c r="A844" s="2">
        <v>843.0</v>
      </c>
      <c r="B844" s="4">
        <f>IFERROR(__xludf.DUMMYFUNCTION("""COMPUTED_VALUE"""),45023.50988940972)</f>
        <v>45023.50989</v>
      </c>
      <c r="C844" s="2" t="str">
        <f>IFERROR(__xludf.DUMMYFUNCTION("""COMPUTED_VALUE"""),"India")</f>
        <v>India</v>
      </c>
      <c r="D844" s="2">
        <f>IFERROR(__xludf.DUMMYFUNCTION("""COMPUTED_VALUE"""),612001.0)</f>
        <v>612001</v>
      </c>
      <c r="E844" s="2" t="str">
        <f>IFERROR(__xludf.DUMMYFUNCTION("""COMPUTED_VALUE"""),"Male")</f>
        <v>Male</v>
      </c>
    </row>
    <row r="845">
      <c r="A845" s="2">
        <v>844.0</v>
      </c>
      <c r="B845" s="4">
        <f>IFERROR(__xludf.DUMMYFUNCTION("""COMPUTED_VALUE"""),45023.52668217593)</f>
        <v>45023.52668</v>
      </c>
      <c r="C845" s="2" t="str">
        <f>IFERROR(__xludf.DUMMYFUNCTION("""COMPUTED_VALUE"""),"India")</f>
        <v>India</v>
      </c>
      <c r="D845" s="2">
        <f>IFERROR(__xludf.DUMMYFUNCTION("""COMPUTED_VALUE"""),441002.0)</f>
        <v>441002</v>
      </c>
      <c r="E845" s="2" t="str">
        <f>IFERROR(__xludf.DUMMYFUNCTION("""COMPUTED_VALUE"""),"Male")</f>
        <v>Male</v>
      </c>
    </row>
    <row r="846">
      <c r="A846" s="2">
        <v>845.0</v>
      </c>
      <c r="B846" s="4">
        <f>IFERROR(__xludf.DUMMYFUNCTION("""COMPUTED_VALUE"""),45023.67825173611)</f>
        <v>45023.67825</v>
      </c>
      <c r="C846" s="2" t="str">
        <f>IFERROR(__xludf.DUMMYFUNCTION("""COMPUTED_VALUE"""),"India")</f>
        <v>India</v>
      </c>
      <c r="D846" s="2">
        <f>IFERROR(__xludf.DUMMYFUNCTION("""COMPUTED_VALUE"""),507001.0)</f>
        <v>507001</v>
      </c>
      <c r="E846" s="2" t="str">
        <f>IFERROR(__xludf.DUMMYFUNCTION("""COMPUTED_VALUE"""),"Male")</f>
        <v>Male</v>
      </c>
    </row>
    <row r="847">
      <c r="A847" s="2">
        <v>846.0</v>
      </c>
      <c r="B847" s="4">
        <f>IFERROR(__xludf.DUMMYFUNCTION("""COMPUTED_VALUE"""),45023.67884966435)</f>
        <v>45023.67885</v>
      </c>
      <c r="C847" s="2" t="str">
        <f>IFERROR(__xludf.DUMMYFUNCTION("""COMPUTED_VALUE"""),"India")</f>
        <v>India</v>
      </c>
      <c r="D847" s="2">
        <f>IFERROR(__xludf.DUMMYFUNCTION("""COMPUTED_VALUE"""),201310.0)</f>
        <v>201310</v>
      </c>
      <c r="E847" s="2" t="str">
        <f>IFERROR(__xludf.DUMMYFUNCTION("""COMPUTED_VALUE"""),"Female")</f>
        <v>Female</v>
      </c>
    </row>
    <row r="848">
      <c r="A848" s="2">
        <v>847.0</v>
      </c>
      <c r="B848" s="4">
        <f>IFERROR(__xludf.DUMMYFUNCTION("""COMPUTED_VALUE"""),45023.70526498843)</f>
        <v>45023.70526</v>
      </c>
      <c r="C848" s="2" t="str">
        <f>IFERROR(__xludf.DUMMYFUNCTION("""COMPUTED_VALUE"""),"India")</f>
        <v>India</v>
      </c>
      <c r="D848" s="2">
        <f>IFERROR(__xludf.DUMMYFUNCTION("""COMPUTED_VALUE"""),221103.0)</f>
        <v>221103</v>
      </c>
      <c r="E848" s="2" t="str">
        <f>IFERROR(__xludf.DUMMYFUNCTION("""COMPUTED_VALUE"""),"Male")</f>
        <v>Male</v>
      </c>
    </row>
    <row r="849">
      <c r="A849" s="2">
        <v>848.0</v>
      </c>
      <c r="B849" s="4">
        <f>IFERROR(__xludf.DUMMYFUNCTION("""COMPUTED_VALUE"""),45023.739411724535)</f>
        <v>45023.73941</v>
      </c>
      <c r="C849" s="2" t="str">
        <f>IFERROR(__xludf.DUMMYFUNCTION("""COMPUTED_VALUE"""),"India")</f>
        <v>India</v>
      </c>
      <c r="D849" s="2">
        <f>IFERROR(__xludf.DUMMYFUNCTION("""COMPUTED_VALUE"""),221010.0)</f>
        <v>221010</v>
      </c>
      <c r="E849" s="2" t="str">
        <f>IFERROR(__xludf.DUMMYFUNCTION("""COMPUTED_VALUE"""),"Female")</f>
        <v>Female</v>
      </c>
    </row>
    <row r="850">
      <c r="A850" s="2">
        <v>849.0</v>
      </c>
      <c r="B850" s="4">
        <f>IFERROR(__xludf.DUMMYFUNCTION("""COMPUTED_VALUE"""),45023.74338450231)</f>
        <v>45023.74338</v>
      </c>
      <c r="C850" s="2" t="str">
        <f>IFERROR(__xludf.DUMMYFUNCTION("""COMPUTED_VALUE"""),"India")</f>
        <v>India</v>
      </c>
      <c r="D850" s="2">
        <f>IFERROR(__xludf.DUMMYFUNCTION("""COMPUTED_VALUE"""),251001.0)</f>
        <v>251001</v>
      </c>
      <c r="E850" s="2" t="str">
        <f>IFERROR(__xludf.DUMMYFUNCTION("""COMPUTED_VALUE"""),"Female")</f>
        <v>Female</v>
      </c>
    </row>
    <row r="851">
      <c r="A851" s="2">
        <v>850.0</v>
      </c>
      <c r="B851" s="4">
        <f>IFERROR(__xludf.DUMMYFUNCTION("""COMPUTED_VALUE"""),45023.81958826388)</f>
        <v>45023.81959</v>
      </c>
      <c r="C851" s="2" t="str">
        <f>IFERROR(__xludf.DUMMYFUNCTION("""COMPUTED_VALUE"""),"India")</f>
        <v>India</v>
      </c>
      <c r="D851" s="2">
        <f>IFERROR(__xludf.DUMMYFUNCTION("""COMPUTED_VALUE"""),203001.0)</f>
        <v>203001</v>
      </c>
      <c r="E851" s="2" t="str">
        <f>IFERROR(__xludf.DUMMYFUNCTION("""COMPUTED_VALUE"""),"Female")</f>
        <v>Female</v>
      </c>
    </row>
    <row r="852">
      <c r="A852" s="2">
        <v>851.0</v>
      </c>
      <c r="B852" s="4">
        <f>IFERROR(__xludf.DUMMYFUNCTION("""COMPUTED_VALUE"""),45023.82323917824)</f>
        <v>45023.82324</v>
      </c>
      <c r="C852" s="2" t="str">
        <f>IFERROR(__xludf.DUMMYFUNCTION("""COMPUTED_VALUE"""),"India")</f>
        <v>India</v>
      </c>
      <c r="D852" s="2">
        <f>IFERROR(__xludf.DUMMYFUNCTION("""COMPUTED_VALUE"""),522508.0)</f>
        <v>522508</v>
      </c>
      <c r="E852" s="2" t="str">
        <f>IFERROR(__xludf.DUMMYFUNCTION("""COMPUTED_VALUE"""),"Male")</f>
        <v>Male</v>
      </c>
    </row>
    <row r="853">
      <c r="A853" s="2">
        <v>852.0</v>
      </c>
      <c r="B853" s="4">
        <f>IFERROR(__xludf.DUMMYFUNCTION("""COMPUTED_VALUE"""),45023.82389142361)</f>
        <v>45023.82389</v>
      </c>
      <c r="C853" s="2" t="str">
        <f>IFERROR(__xludf.DUMMYFUNCTION("""COMPUTED_VALUE"""),"India")</f>
        <v>India</v>
      </c>
      <c r="D853" s="2">
        <f>IFERROR(__xludf.DUMMYFUNCTION("""COMPUTED_VALUE"""),243006.0)</f>
        <v>243006</v>
      </c>
      <c r="E853" s="2" t="str">
        <f>IFERROR(__xludf.DUMMYFUNCTION("""COMPUTED_VALUE"""),"Male")</f>
        <v>Male</v>
      </c>
    </row>
    <row r="854">
      <c r="A854" s="2">
        <v>853.0</v>
      </c>
      <c r="B854" s="4">
        <f>IFERROR(__xludf.DUMMYFUNCTION("""COMPUTED_VALUE"""),45023.82489202546)</f>
        <v>45023.82489</v>
      </c>
      <c r="C854" s="2" t="str">
        <f>IFERROR(__xludf.DUMMYFUNCTION("""COMPUTED_VALUE"""),"India")</f>
        <v>India</v>
      </c>
      <c r="D854" s="2">
        <f>IFERROR(__xludf.DUMMYFUNCTION("""COMPUTED_VALUE"""),110076.0)</f>
        <v>110076</v>
      </c>
      <c r="E854" s="2" t="str">
        <f>IFERROR(__xludf.DUMMYFUNCTION("""COMPUTED_VALUE"""),"Female")</f>
        <v>Female</v>
      </c>
    </row>
    <row r="855">
      <c r="A855" s="2">
        <v>854.0</v>
      </c>
      <c r="B855" s="4">
        <f>IFERROR(__xludf.DUMMYFUNCTION("""COMPUTED_VALUE"""),45023.83152568287)</f>
        <v>45023.83153</v>
      </c>
      <c r="C855" s="2" t="str">
        <f>IFERROR(__xludf.DUMMYFUNCTION("""COMPUTED_VALUE"""),"India")</f>
        <v>India</v>
      </c>
      <c r="D855" s="2">
        <f>IFERROR(__xludf.DUMMYFUNCTION("""COMPUTED_VALUE"""),227405.0)</f>
        <v>227405</v>
      </c>
      <c r="E855" s="2" t="str">
        <f>IFERROR(__xludf.DUMMYFUNCTION("""COMPUTED_VALUE"""),"Male")</f>
        <v>Male</v>
      </c>
    </row>
    <row r="856">
      <c r="A856" s="2">
        <v>855.0</v>
      </c>
      <c r="B856" s="4">
        <f>IFERROR(__xludf.DUMMYFUNCTION("""COMPUTED_VALUE"""),45023.83378527778)</f>
        <v>45023.83379</v>
      </c>
      <c r="C856" s="2" t="str">
        <f>IFERROR(__xludf.DUMMYFUNCTION("""COMPUTED_VALUE"""),"India")</f>
        <v>India</v>
      </c>
      <c r="D856" s="2">
        <f>IFERROR(__xludf.DUMMYFUNCTION("""COMPUTED_VALUE"""),110084.0)</f>
        <v>110084</v>
      </c>
      <c r="E856" s="2" t="str">
        <f>IFERROR(__xludf.DUMMYFUNCTION("""COMPUTED_VALUE"""),"Female")</f>
        <v>Female</v>
      </c>
    </row>
    <row r="857">
      <c r="A857" s="2">
        <v>856.0</v>
      </c>
      <c r="B857" s="4">
        <f>IFERROR(__xludf.DUMMYFUNCTION("""COMPUTED_VALUE"""),45023.83684768518)</f>
        <v>45023.83685</v>
      </c>
      <c r="C857" s="2" t="str">
        <f>IFERROR(__xludf.DUMMYFUNCTION("""COMPUTED_VALUE"""),"India")</f>
        <v>India</v>
      </c>
      <c r="D857" s="2"/>
      <c r="E857" s="2" t="str">
        <f>IFERROR(__xludf.DUMMYFUNCTION("""COMPUTED_VALUE"""),"Male")</f>
        <v>Male</v>
      </c>
    </row>
    <row r="858">
      <c r="A858" s="2">
        <v>857.0</v>
      </c>
      <c r="B858" s="4">
        <f>IFERROR(__xludf.DUMMYFUNCTION("""COMPUTED_VALUE"""),45023.83774364583)</f>
        <v>45023.83774</v>
      </c>
      <c r="C858" s="2" t="str">
        <f>IFERROR(__xludf.DUMMYFUNCTION("""COMPUTED_VALUE"""),"India")</f>
        <v>India</v>
      </c>
      <c r="D858" s="2">
        <f>IFERROR(__xludf.DUMMYFUNCTION("""COMPUTED_VALUE"""),517501.0)</f>
        <v>517501</v>
      </c>
      <c r="E858" s="2" t="str">
        <f>IFERROR(__xludf.DUMMYFUNCTION("""COMPUTED_VALUE"""),"Female")</f>
        <v>Female</v>
      </c>
    </row>
    <row r="859">
      <c r="A859" s="2">
        <v>858.0</v>
      </c>
      <c r="B859" s="4">
        <f>IFERROR(__xludf.DUMMYFUNCTION("""COMPUTED_VALUE"""),45023.84483667824)</f>
        <v>45023.84484</v>
      </c>
      <c r="C859" s="2" t="str">
        <f>IFERROR(__xludf.DUMMYFUNCTION("""COMPUTED_VALUE"""),"India")</f>
        <v>India</v>
      </c>
      <c r="D859" s="2">
        <f>IFERROR(__xludf.DUMMYFUNCTION("""COMPUTED_VALUE"""),517503.0)</f>
        <v>517503</v>
      </c>
      <c r="E859" s="2" t="str">
        <f>IFERROR(__xludf.DUMMYFUNCTION("""COMPUTED_VALUE"""),"Female")</f>
        <v>Female</v>
      </c>
    </row>
    <row r="860">
      <c r="A860" s="2">
        <v>859.0</v>
      </c>
      <c r="B860" s="4">
        <f>IFERROR(__xludf.DUMMYFUNCTION("""COMPUTED_VALUE"""),45023.85456015046)</f>
        <v>45023.85456</v>
      </c>
      <c r="C860" s="2" t="str">
        <f>IFERROR(__xludf.DUMMYFUNCTION("""COMPUTED_VALUE"""),"India")</f>
        <v>India</v>
      </c>
      <c r="D860" s="2">
        <f>IFERROR(__xludf.DUMMYFUNCTION("""COMPUTED_VALUE"""),560087.0)</f>
        <v>560087</v>
      </c>
      <c r="E860" s="2" t="str">
        <f>IFERROR(__xludf.DUMMYFUNCTION("""COMPUTED_VALUE"""),"Male")</f>
        <v>Male</v>
      </c>
    </row>
    <row r="861">
      <c r="A861" s="2">
        <v>860.0</v>
      </c>
      <c r="B861" s="4">
        <f>IFERROR(__xludf.DUMMYFUNCTION("""COMPUTED_VALUE"""),45023.85688321759)</f>
        <v>45023.85688</v>
      </c>
      <c r="C861" s="2" t="str">
        <f>IFERROR(__xludf.DUMMYFUNCTION("""COMPUTED_VALUE"""),"India")</f>
        <v>India</v>
      </c>
      <c r="D861" s="2">
        <f>IFERROR(__xludf.DUMMYFUNCTION("""COMPUTED_VALUE"""),517510.0)</f>
        <v>517510</v>
      </c>
      <c r="E861" s="2" t="str">
        <f>IFERROR(__xludf.DUMMYFUNCTION("""COMPUTED_VALUE"""),"Female")</f>
        <v>Female</v>
      </c>
    </row>
    <row r="862">
      <c r="A862" s="2">
        <v>861.0</v>
      </c>
      <c r="B862" s="4">
        <f>IFERROR(__xludf.DUMMYFUNCTION("""COMPUTED_VALUE"""),45023.86497761574)</f>
        <v>45023.86498</v>
      </c>
      <c r="C862" s="2" t="str">
        <f>IFERROR(__xludf.DUMMYFUNCTION("""COMPUTED_VALUE"""),"India")</f>
        <v>India</v>
      </c>
      <c r="D862" s="2">
        <f>IFERROR(__xludf.DUMMYFUNCTION("""COMPUTED_VALUE"""),560087.0)</f>
        <v>560087</v>
      </c>
      <c r="E862" s="2" t="str">
        <f>IFERROR(__xludf.DUMMYFUNCTION("""COMPUTED_VALUE"""),"Female")</f>
        <v>Female</v>
      </c>
    </row>
    <row r="863">
      <c r="A863" s="2">
        <v>862.0</v>
      </c>
      <c r="B863" s="4">
        <f>IFERROR(__xludf.DUMMYFUNCTION("""COMPUTED_VALUE"""),45023.87536914352)</f>
        <v>45023.87537</v>
      </c>
      <c r="C863" s="2" t="str">
        <f>IFERROR(__xludf.DUMMYFUNCTION("""COMPUTED_VALUE"""),"United States of America")</f>
        <v>United States of America</v>
      </c>
      <c r="D863" s="2">
        <f>IFERROR(__xludf.DUMMYFUNCTION("""COMPUTED_VALUE"""),99010.0)</f>
        <v>99010</v>
      </c>
      <c r="E863" s="2" t="str">
        <f>IFERROR(__xludf.DUMMYFUNCTION("""COMPUTED_VALUE"""),"Male")</f>
        <v>Male</v>
      </c>
    </row>
    <row r="864">
      <c r="A864" s="2">
        <v>863.0</v>
      </c>
      <c r="B864" s="4">
        <f>IFERROR(__xludf.DUMMYFUNCTION("""COMPUTED_VALUE"""),45023.87978994213)</f>
        <v>45023.87979</v>
      </c>
      <c r="C864" s="2" t="str">
        <f>IFERROR(__xludf.DUMMYFUNCTION("""COMPUTED_VALUE"""),"India")</f>
        <v>India</v>
      </c>
      <c r="D864" s="2">
        <f>IFERROR(__xludf.DUMMYFUNCTION("""COMPUTED_VALUE"""),110053.0)</f>
        <v>110053</v>
      </c>
      <c r="E864" s="2" t="str">
        <f>IFERROR(__xludf.DUMMYFUNCTION("""COMPUTED_VALUE"""),"Male")</f>
        <v>Male</v>
      </c>
    </row>
    <row r="865">
      <c r="A865" s="2">
        <v>864.0</v>
      </c>
      <c r="B865" s="4">
        <f>IFERROR(__xludf.DUMMYFUNCTION("""COMPUTED_VALUE"""),45023.88719609954)</f>
        <v>45023.8872</v>
      </c>
      <c r="C865" s="2" t="str">
        <f>IFERROR(__xludf.DUMMYFUNCTION("""COMPUTED_VALUE"""),"India")</f>
        <v>India</v>
      </c>
      <c r="D865" s="2">
        <f>IFERROR(__xludf.DUMMYFUNCTION("""COMPUTED_VALUE"""),283204.0)</f>
        <v>283204</v>
      </c>
      <c r="E865" s="2" t="str">
        <f>IFERROR(__xludf.DUMMYFUNCTION("""COMPUTED_VALUE"""),"Female")</f>
        <v>Female</v>
      </c>
    </row>
    <row r="866">
      <c r="A866" s="2">
        <v>865.0</v>
      </c>
      <c r="B866" s="4">
        <f>IFERROR(__xludf.DUMMYFUNCTION("""COMPUTED_VALUE"""),45023.895190856485)</f>
        <v>45023.89519</v>
      </c>
      <c r="C866" s="2" t="str">
        <f>IFERROR(__xludf.DUMMYFUNCTION("""COMPUTED_VALUE"""),"India")</f>
        <v>India</v>
      </c>
      <c r="D866" s="2">
        <f>IFERROR(__xludf.DUMMYFUNCTION("""COMPUTED_VALUE"""),560094.0)</f>
        <v>560094</v>
      </c>
      <c r="E866" s="2" t="str">
        <f>IFERROR(__xludf.DUMMYFUNCTION("""COMPUTED_VALUE"""),"Female")</f>
        <v>Female</v>
      </c>
    </row>
    <row r="867">
      <c r="A867" s="2">
        <v>866.0</v>
      </c>
      <c r="B867" s="4">
        <f>IFERROR(__xludf.DUMMYFUNCTION("""COMPUTED_VALUE"""),45023.90453309027)</f>
        <v>45023.90453</v>
      </c>
      <c r="C867" s="2" t="str">
        <f>IFERROR(__xludf.DUMMYFUNCTION("""COMPUTED_VALUE"""),"India")</f>
        <v>India</v>
      </c>
      <c r="D867" s="2">
        <f>IFERROR(__xludf.DUMMYFUNCTION("""COMPUTED_VALUE"""),110022.0)</f>
        <v>110022</v>
      </c>
      <c r="E867" s="2" t="str">
        <f>IFERROR(__xludf.DUMMYFUNCTION("""COMPUTED_VALUE"""),"Male")</f>
        <v>Male</v>
      </c>
    </row>
    <row r="868">
      <c r="A868" s="2">
        <v>867.0</v>
      </c>
      <c r="B868" s="4">
        <f>IFERROR(__xludf.DUMMYFUNCTION("""COMPUTED_VALUE"""),45023.9072580324)</f>
        <v>45023.90726</v>
      </c>
      <c r="C868" s="2" t="str">
        <f>IFERROR(__xludf.DUMMYFUNCTION("""COMPUTED_VALUE"""),"India")</f>
        <v>India</v>
      </c>
      <c r="D868" s="2">
        <f>IFERROR(__xludf.DUMMYFUNCTION("""COMPUTED_VALUE"""),560093.0)</f>
        <v>560093</v>
      </c>
      <c r="E868" s="2" t="str">
        <f>IFERROR(__xludf.DUMMYFUNCTION("""COMPUTED_VALUE"""),"Female")</f>
        <v>Female</v>
      </c>
    </row>
    <row r="869">
      <c r="A869" s="2">
        <v>868.0</v>
      </c>
      <c r="B869" s="4">
        <f>IFERROR(__xludf.DUMMYFUNCTION("""COMPUTED_VALUE"""),45023.91605157408)</f>
        <v>45023.91605</v>
      </c>
      <c r="C869" s="2" t="str">
        <f>IFERROR(__xludf.DUMMYFUNCTION("""COMPUTED_VALUE"""),"India")</f>
        <v>India</v>
      </c>
      <c r="D869" s="2">
        <f>IFERROR(__xludf.DUMMYFUNCTION("""COMPUTED_VALUE"""),245304.0)</f>
        <v>245304</v>
      </c>
      <c r="E869" s="2" t="str">
        <f>IFERROR(__xludf.DUMMYFUNCTION("""COMPUTED_VALUE"""),"Female")</f>
        <v>Female</v>
      </c>
    </row>
    <row r="870">
      <c r="A870" s="2">
        <v>869.0</v>
      </c>
      <c r="B870" s="4">
        <f>IFERROR(__xludf.DUMMYFUNCTION("""COMPUTED_VALUE"""),45023.923915416664)</f>
        <v>45023.92392</v>
      </c>
      <c r="C870" s="2" t="str">
        <f>IFERROR(__xludf.DUMMYFUNCTION("""COMPUTED_VALUE"""),"India")</f>
        <v>India</v>
      </c>
      <c r="D870" s="2">
        <f>IFERROR(__xludf.DUMMYFUNCTION("""COMPUTED_VALUE"""),226010.0)</f>
        <v>226010</v>
      </c>
      <c r="E870" s="2" t="str">
        <f>IFERROR(__xludf.DUMMYFUNCTION("""COMPUTED_VALUE"""),"Female")</f>
        <v>Female</v>
      </c>
    </row>
    <row r="871">
      <c r="A871" s="2">
        <v>870.0</v>
      </c>
      <c r="B871" s="4">
        <f>IFERROR(__xludf.DUMMYFUNCTION("""COMPUTED_VALUE"""),45023.92860252315)</f>
        <v>45023.9286</v>
      </c>
      <c r="C871" s="2" t="str">
        <f>IFERROR(__xludf.DUMMYFUNCTION("""COMPUTED_VALUE"""),"India")</f>
        <v>India</v>
      </c>
      <c r="D871" s="2">
        <f>IFERROR(__xludf.DUMMYFUNCTION("""COMPUTED_VALUE"""),201310.0)</f>
        <v>201310</v>
      </c>
      <c r="E871" s="2" t="str">
        <f>IFERROR(__xludf.DUMMYFUNCTION("""COMPUTED_VALUE"""),"Male")</f>
        <v>Male</v>
      </c>
    </row>
    <row r="872">
      <c r="A872" s="2">
        <v>871.0</v>
      </c>
      <c r="B872" s="4">
        <f>IFERROR(__xludf.DUMMYFUNCTION("""COMPUTED_VALUE"""),45023.94684375)</f>
        <v>45023.94684</v>
      </c>
      <c r="C872" s="2" t="str">
        <f>IFERROR(__xludf.DUMMYFUNCTION("""COMPUTED_VALUE"""),"India")</f>
        <v>India</v>
      </c>
      <c r="D872" s="2">
        <f>IFERROR(__xludf.DUMMYFUNCTION("""COMPUTED_VALUE"""),600130.0)</f>
        <v>600130</v>
      </c>
      <c r="E872" s="2" t="str">
        <f>IFERROR(__xludf.DUMMYFUNCTION("""COMPUTED_VALUE"""),"Female")</f>
        <v>Female</v>
      </c>
    </row>
    <row r="873">
      <c r="A873" s="2">
        <v>872.0</v>
      </c>
      <c r="B873" s="4">
        <f>IFERROR(__xludf.DUMMYFUNCTION("""COMPUTED_VALUE"""),45023.96592961805)</f>
        <v>45023.96593</v>
      </c>
      <c r="C873" s="2" t="str">
        <f>IFERROR(__xludf.DUMMYFUNCTION("""COMPUTED_VALUE"""),"India")</f>
        <v>India</v>
      </c>
      <c r="D873" s="2">
        <f>IFERROR(__xludf.DUMMYFUNCTION("""COMPUTED_VALUE"""),560055.0)</f>
        <v>560055</v>
      </c>
      <c r="E873" s="2" t="str">
        <f>IFERROR(__xludf.DUMMYFUNCTION("""COMPUTED_VALUE"""),"Female")</f>
        <v>Female</v>
      </c>
    </row>
    <row r="874">
      <c r="A874" s="2">
        <v>873.0</v>
      </c>
      <c r="B874" s="4">
        <f>IFERROR(__xludf.DUMMYFUNCTION("""COMPUTED_VALUE"""),45023.96890659722)</f>
        <v>45023.96891</v>
      </c>
      <c r="C874" s="2" t="str">
        <f>IFERROR(__xludf.DUMMYFUNCTION("""COMPUTED_VALUE"""),"India")</f>
        <v>India</v>
      </c>
      <c r="D874" s="2">
        <f>IFERROR(__xludf.DUMMYFUNCTION("""COMPUTED_VALUE"""),400084.0)</f>
        <v>400084</v>
      </c>
      <c r="E874" s="2" t="str">
        <f>IFERROR(__xludf.DUMMYFUNCTION("""COMPUTED_VALUE"""),"Male")</f>
        <v>Male</v>
      </c>
    </row>
    <row r="875">
      <c r="A875" s="2">
        <v>874.0</v>
      </c>
      <c r="B875" s="4">
        <f>IFERROR(__xludf.DUMMYFUNCTION("""COMPUTED_VALUE"""),45023.97055215278)</f>
        <v>45023.97055</v>
      </c>
      <c r="C875" s="2" t="str">
        <f>IFERROR(__xludf.DUMMYFUNCTION("""COMPUTED_VALUE"""),"India")</f>
        <v>India</v>
      </c>
      <c r="D875" s="2">
        <f>IFERROR(__xludf.DUMMYFUNCTION("""COMPUTED_VALUE"""),452016.0)</f>
        <v>452016</v>
      </c>
      <c r="E875" s="2" t="str">
        <f>IFERROR(__xludf.DUMMYFUNCTION("""COMPUTED_VALUE"""),"Female")</f>
        <v>Female</v>
      </c>
    </row>
    <row r="876">
      <c r="A876" s="2">
        <v>875.0</v>
      </c>
      <c r="B876" s="4">
        <f>IFERROR(__xludf.DUMMYFUNCTION("""COMPUTED_VALUE"""),45023.974382777786)</f>
        <v>45023.97438</v>
      </c>
      <c r="C876" s="2" t="str">
        <f>IFERROR(__xludf.DUMMYFUNCTION("""COMPUTED_VALUE"""),"India")</f>
        <v>India</v>
      </c>
      <c r="D876" s="2">
        <f>IFERROR(__xludf.DUMMYFUNCTION("""COMPUTED_VALUE"""),211001.0)</f>
        <v>211001</v>
      </c>
      <c r="E876" s="2" t="str">
        <f>IFERROR(__xludf.DUMMYFUNCTION("""COMPUTED_VALUE"""),"Male")</f>
        <v>Male</v>
      </c>
    </row>
    <row r="877">
      <c r="A877" s="2">
        <v>876.0</v>
      </c>
      <c r="B877" s="4">
        <f>IFERROR(__xludf.DUMMYFUNCTION("""COMPUTED_VALUE"""),45023.9758841088)</f>
        <v>45023.97588</v>
      </c>
      <c r="C877" s="2" t="str">
        <f>IFERROR(__xludf.DUMMYFUNCTION("""COMPUTED_VALUE"""),"India")</f>
        <v>India</v>
      </c>
      <c r="D877" s="2">
        <f>IFERROR(__xludf.DUMMYFUNCTION("""COMPUTED_VALUE"""),400067.0)</f>
        <v>400067</v>
      </c>
      <c r="E877" s="2" t="str">
        <f>IFERROR(__xludf.DUMMYFUNCTION("""COMPUTED_VALUE"""),"Male")</f>
        <v>Male</v>
      </c>
    </row>
    <row r="878">
      <c r="A878" s="2">
        <v>877.0</v>
      </c>
      <c r="B878" s="4">
        <f>IFERROR(__xludf.DUMMYFUNCTION("""COMPUTED_VALUE"""),45023.99746416667)</f>
        <v>45023.99746</v>
      </c>
      <c r="C878" s="2" t="str">
        <f>IFERROR(__xludf.DUMMYFUNCTION("""COMPUTED_VALUE"""),"India")</f>
        <v>India</v>
      </c>
      <c r="D878" s="2">
        <f>IFERROR(__xludf.DUMMYFUNCTION("""COMPUTED_VALUE"""),500041.0)</f>
        <v>500041</v>
      </c>
      <c r="E878" s="2" t="str">
        <f>IFERROR(__xludf.DUMMYFUNCTION("""COMPUTED_VALUE"""),"Female")</f>
        <v>Female</v>
      </c>
    </row>
    <row r="879">
      <c r="A879" s="2">
        <v>878.0</v>
      </c>
      <c r="B879" s="4">
        <f>IFERROR(__xludf.DUMMYFUNCTION("""COMPUTED_VALUE"""),45024.0100396412)</f>
        <v>45024.01004</v>
      </c>
      <c r="C879" s="2" t="str">
        <f>IFERROR(__xludf.DUMMYFUNCTION("""COMPUTED_VALUE"""),"India")</f>
        <v>India</v>
      </c>
      <c r="D879" s="2">
        <f>IFERROR(__xludf.DUMMYFUNCTION("""COMPUTED_VALUE"""),400086.0)</f>
        <v>400086</v>
      </c>
      <c r="E879" s="2" t="str">
        <f>IFERROR(__xludf.DUMMYFUNCTION("""COMPUTED_VALUE"""),"Male")</f>
        <v>Male</v>
      </c>
    </row>
    <row r="880">
      <c r="A880" s="2">
        <v>879.0</v>
      </c>
      <c r="B880" s="4">
        <f>IFERROR(__xludf.DUMMYFUNCTION("""COMPUTED_VALUE"""),45024.02253462963)</f>
        <v>45024.02253</v>
      </c>
      <c r="C880" s="2" t="str">
        <f>IFERROR(__xludf.DUMMYFUNCTION("""COMPUTED_VALUE"""),"India")</f>
        <v>India</v>
      </c>
      <c r="D880" s="2">
        <f>IFERROR(__xludf.DUMMYFUNCTION("""COMPUTED_VALUE"""),411033.0)</f>
        <v>411033</v>
      </c>
      <c r="E880" s="2" t="str">
        <f>IFERROR(__xludf.DUMMYFUNCTION("""COMPUTED_VALUE"""),"Male")</f>
        <v>Male</v>
      </c>
    </row>
    <row r="881">
      <c r="A881" s="2">
        <v>880.0</v>
      </c>
      <c r="B881" s="4">
        <f>IFERROR(__xludf.DUMMYFUNCTION("""COMPUTED_VALUE"""),45024.038476898146)</f>
        <v>45024.03848</v>
      </c>
      <c r="C881" s="2" t="str">
        <f>IFERROR(__xludf.DUMMYFUNCTION("""COMPUTED_VALUE"""),"India")</f>
        <v>India</v>
      </c>
      <c r="D881" s="2">
        <f>IFERROR(__xludf.DUMMYFUNCTION("""COMPUTED_VALUE"""),600031.0)</f>
        <v>600031</v>
      </c>
      <c r="E881" s="2" t="str">
        <f>IFERROR(__xludf.DUMMYFUNCTION("""COMPUTED_VALUE"""),"Male")</f>
        <v>Male</v>
      </c>
    </row>
    <row r="882">
      <c r="A882" s="2">
        <v>881.0</v>
      </c>
      <c r="B882" s="4">
        <f>IFERROR(__xludf.DUMMYFUNCTION("""COMPUTED_VALUE"""),45024.038820752314)</f>
        <v>45024.03882</v>
      </c>
      <c r="C882" s="2" t="str">
        <f>IFERROR(__xludf.DUMMYFUNCTION("""COMPUTED_VALUE"""),"India")</f>
        <v>India</v>
      </c>
      <c r="D882" s="2">
        <f>IFERROR(__xludf.DUMMYFUNCTION("""COMPUTED_VALUE"""),440009.0)</f>
        <v>440009</v>
      </c>
      <c r="E882" s="2" t="str">
        <f>IFERROR(__xludf.DUMMYFUNCTION("""COMPUTED_VALUE"""),"Male")</f>
        <v>Male</v>
      </c>
    </row>
    <row r="883">
      <c r="A883" s="2">
        <v>882.0</v>
      </c>
      <c r="B883" s="4">
        <f>IFERROR(__xludf.DUMMYFUNCTION("""COMPUTED_VALUE"""),45024.041321157405)</f>
        <v>45024.04132</v>
      </c>
      <c r="C883" s="2" t="str">
        <f>IFERROR(__xludf.DUMMYFUNCTION("""COMPUTED_VALUE"""),"India")</f>
        <v>India</v>
      </c>
      <c r="D883" s="2">
        <f>IFERROR(__xludf.DUMMYFUNCTION("""COMPUTED_VALUE"""),60020.0)</f>
        <v>60020</v>
      </c>
      <c r="E883" s="2" t="str">
        <f>IFERROR(__xludf.DUMMYFUNCTION("""COMPUTED_VALUE"""),"Female")</f>
        <v>Female</v>
      </c>
    </row>
    <row r="884">
      <c r="A884" s="2">
        <v>883.0</v>
      </c>
      <c r="B884" s="4">
        <f>IFERROR(__xludf.DUMMYFUNCTION("""COMPUTED_VALUE"""),45024.04596740741)</f>
        <v>45024.04597</v>
      </c>
      <c r="C884" s="2" t="str">
        <f>IFERROR(__xludf.DUMMYFUNCTION("""COMPUTED_VALUE"""),"India")</f>
        <v>India</v>
      </c>
      <c r="D884" s="2">
        <f>IFERROR(__xludf.DUMMYFUNCTION("""COMPUTED_VALUE"""),400701.0)</f>
        <v>400701</v>
      </c>
      <c r="E884" s="2" t="str">
        <f>IFERROR(__xludf.DUMMYFUNCTION("""COMPUTED_VALUE"""),"Female")</f>
        <v>Female</v>
      </c>
    </row>
    <row r="885">
      <c r="A885" s="2">
        <v>884.0</v>
      </c>
      <c r="B885" s="4">
        <f>IFERROR(__xludf.DUMMYFUNCTION("""COMPUTED_VALUE"""),45024.046500532415)</f>
        <v>45024.0465</v>
      </c>
      <c r="C885" s="2" t="str">
        <f>IFERROR(__xludf.DUMMYFUNCTION("""COMPUTED_VALUE"""),"India")</f>
        <v>India</v>
      </c>
      <c r="D885" s="2">
        <f>IFERROR(__xludf.DUMMYFUNCTION("""COMPUTED_VALUE"""),400024.0)</f>
        <v>400024</v>
      </c>
      <c r="E885" s="2" t="str">
        <f>IFERROR(__xludf.DUMMYFUNCTION("""COMPUTED_VALUE"""),"Male")</f>
        <v>Male</v>
      </c>
    </row>
    <row r="886">
      <c r="A886" s="2">
        <v>885.0</v>
      </c>
      <c r="B886" s="4">
        <f>IFERROR(__xludf.DUMMYFUNCTION("""COMPUTED_VALUE"""),45024.049621770835)</f>
        <v>45024.04962</v>
      </c>
      <c r="C886" s="2" t="str">
        <f>IFERROR(__xludf.DUMMYFUNCTION("""COMPUTED_VALUE"""),"India")</f>
        <v>India</v>
      </c>
      <c r="D886" s="2">
        <f>IFERROR(__xludf.DUMMYFUNCTION("""COMPUTED_VALUE"""),201009.0)</f>
        <v>201009</v>
      </c>
      <c r="E886" s="2" t="str">
        <f>IFERROR(__xludf.DUMMYFUNCTION("""COMPUTED_VALUE"""),"Male")</f>
        <v>Male</v>
      </c>
    </row>
    <row r="887">
      <c r="A887" s="2">
        <v>886.0</v>
      </c>
      <c r="B887" s="4">
        <f>IFERROR(__xludf.DUMMYFUNCTION("""COMPUTED_VALUE"""),45024.05161854167)</f>
        <v>45024.05162</v>
      </c>
      <c r="C887" s="2" t="str">
        <f>IFERROR(__xludf.DUMMYFUNCTION("""COMPUTED_VALUE"""),"India")</f>
        <v>India</v>
      </c>
      <c r="D887" s="2">
        <f>IFERROR(__xludf.DUMMYFUNCTION("""COMPUTED_VALUE"""),201002.0)</f>
        <v>201002</v>
      </c>
      <c r="E887" s="2" t="str">
        <f>IFERROR(__xludf.DUMMYFUNCTION("""COMPUTED_VALUE"""),"Male")</f>
        <v>Male</v>
      </c>
    </row>
    <row r="888">
      <c r="A888" s="2">
        <v>887.0</v>
      </c>
      <c r="B888" s="4">
        <f>IFERROR(__xludf.DUMMYFUNCTION("""COMPUTED_VALUE"""),45024.05369837963)</f>
        <v>45024.0537</v>
      </c>
      <c r="C888" s="2" t="str">
        <f>IFERROR(__xludf.DUMMYFUNCTION("""COMPUTED_VALUE"""),"India")</f>
        <v>India</v>
      </c>
      <c r="D888" s="2">
        <f>IFERROR(__xludf.DUMMYFUNCTION("""COMPUTED_VALUE"""),201309.0)</f>
        <v>201309</v>
      </c>
      <c r="E888" s="2" t="str">
        <f>IFERROR(__xludf.DUMMYFUNCTION("""COMPUTED_VALUE"""),"Male")</f>
        <v>Male</v>
      </c>
    </row>
    <row r="889">
      <c r="A889" s="2">
        <v>888.0</v>
      </c>
      <c r="B889" s="4">
        <f>IFERROR(__xludf.DUMMYFUNCTION("""COMPUTED_VALUE"""),45024.06191211806)</f>
        <v>45024.06191</v>
      </c>
      <c r="C889" s="2" t="str">
        <f>IFERROR(__xludf.DUMMYFUNCTION("""COMPUTED_VALUE"""),"India")</f>
        <v>India</v>
      </c>
      <c r="D889" s="2">
        <f>IFERROR(__xludf.DUMMYFUNCTION("""COMPUTED_VALUE"""),482020.0)</f>
        <v>482020</v>
      </c>
      <c r="E889" s="2" t="str">
        <f>IFERROR(__xludf.DUMMYFUNCTION("""COMPUTED_VALUE"""),"Male")</f>
        <v>Male</v>
      </c>
    </row>
    <row r="890">
      <c r="A890" s="2">
        <v>889.0</v>
      </c>
      <c r="B890" s="4">
        <f>IFERROR(__xludf.DUMMYFUNCTION("""COMPUTED_VALUE"""),45024.07186197917)</f>
        <v>45024.07186</v>
      </c>
      <c r="C890" s="2" t="str">
        <f>IFERROR(__xludf.DUMMYFUNCTION("""COMPUTED_VALUE"""),"India")</f>
        <v>India</v>
      </c>
      <c r="D890" s="2">
        <f>IFERROR(__xludf.DUMMYFUNCTION("""COMPUTED_VALUE"""),500056.0)</f>
        <v>500056</v>
      </c>
      <c r="E890" s="2" t="str">
        <f>IFERROR(__xludf.DUMMYFUNCTION("""COMPUTED_VALUE"""),"Female")</f>
        <v>Female</v>
      </c>
    </row>
    <row r="891">
      <c r="A891" s="2">
        <v>890.0</v>
      </c>
      <c r="B891" s="4">
        <f>IFERROR(__xludf.DUMMYFUNCTION("""COMPUTED_VALUE"""),45024.08563664352)</f>
        <v>45024.08564</v>
      </c>
      <c r="C891" s="2" t="str">
        <f>IFERROR(__xludf.DUMMYFUNCTION("""COMPUTED_VALUE"""),"United Arab Emirates")</f>
        <v>United Arab Emirates</v>
      </c>
      <c r="D891" s="2"/>
      <c r="E891" s="2" t="str">
        <f>IFERROR(__xludf.DUMMYFUNCTION("""COMPUTED_VALUE"""),"Male")</f>
        <v>Male</v>
      </c>
    </row>
    <row r="892">
      <c r="A892" s="2">
        <v>891.0</v>
      </c>
      <c r="B892" s="4">
        <f>IFERROR(__xludf.DUMMYFUNCTION("""COMPUTED_VALUE"""),45024.145282314814)</f>
        <v>45024.14528</v>
      </c>
      <c r="C892" s="2" t="str">
        <f>IFERROR(__xludf.DUMMYFUNCTION("""COMPUTED_VALUE"""),"India")</f>
        <v>India</v>
      </c>
      <c r="D892" s="2">
        <f>IFERROR(__xludf.DUMMYFUNCTION("""COMPUTED_VALUE"""),560029.0)</f>
        <v>560029</v>
      </c>
      <c r="E892" s="2" t="str">
        <f>IFERROR(__xludf.DUMMYFUNCTION("""COMPUTED_VALUE"""),"Male")</f>
        <v>Male</v>
      </c>
    </row>
    <row r="893">
      <c r="A893" s="2">
        <v>892.0</v>
      </c>
      <c r="B893" s="4">
        <f>IFERROR(__xludf.DUMMYFUNCTION("""COMPUTED_VALUE"""),45024.17889484953)</f>
        <v>45024.17889</v>
      </c>
      <c r="C893" s="2" t="str">
        <f>IFERROR(__xludf.DUMMYFUNCTION("""COMPUTED_VALUE"""),"India")</f>
        <v>India</v>
      </c>
      <c r="D893" s="2">
        <f>IFERROR(__xludf.DUMMYFUNCTION("""COMPUTED_VALUE"""),400601.0)</f>
        <v>400601</v>
      </c>
      <c r="E893" s="2" t="str">
        <f>IFERROR(__xludf.DUMMYFUNCTION("""COMPUTED_VALUE"""),"Male")</f>
        <v>Male</v>
      </c>
    </row>
    <row r="894">
      <c r="A894" s="2">
        <v>893.0</v>
      </c>
      <c r="B894" s="4">
        <f>IFERROR(__xludf.DUMMYFUNCTION("""COMPUTED_VALUE"""),45024.27271983796)</f>
        <v>45024.27272</v>
      </c>
      <c r="C894" s="2" t="str">
        <f>IFERROR(__xludf.DUMMYFUNCTION("""COMPUTED_VALUE"""),"India")</f>
        <v>India</v>
      </c>
      <c r="D894" s="2">
        <f>IFERROR(__xludf.DUMMYFUNCTION("""COMPUTED_VALUE"""),560004.0)</f>
        <v>560004</v>
      </c>
      <c r="E894" s="2" t="str">
        <f>IFERROR(__xludf.DUMMYFUNCTION("""COMPUTED_VALUE"""),"Female")</f>
        <v>Female</v>
      </c>
    </row>
    <row r="895">
      <c r="A895" s="2">
        <v>894.0</v>
      </c>
      <c r="B895" s="4">
        <f>IFERROR(__xludf.DUMMYFUNCTION("""COMPUTED_VALUE"""),45024.276473032405)</f>
        <v>45024.27647</v>
      </c>
      <c r="C895" s="2" t="str">
        <f>IFERROR(__xludf.DUMMYFUNCTION("""COMPUTED_VALUE"""),"India")</f>
        <v>India</v>
      </c>
      <c r="D895" s="2">
        <f>IFERROR(__xludf.DUMMYFUNCTION("""COMPUTED_VALUE"""),781013.0)</f>
        <v>781013</v>
      </c>
      <c r="E895" s="2" t="str">
        <f>IFERROR(__xludf.DUMMYFUNCTION("""COMPUTED_VALUE"""),"Male")</f>
        <v>Male</v>
      </c>
    </row>
    <row r="896">
      <c r="A896" s="2">
        <v>895.0</v>
      </c>
      <c r="B896" s="4">
        <f>IFERROR(__xludf.DUMMYFUNCTION("""COMPUTED_VALUE"""),45024.28287401621)</f>
        <v>45024.28287</v>
      </c>
      <c r="C896" s="2" t="str">
        <f>IFERROR(__xludf.DUMMYFUNCTION("""COMPUTED_VALUE"""),"India")</f>
        <v>India</v>
      </c>
      <c r="D896" s="2">
        <f>IFERROR(__xludf.DUMMYFUNCTION("""COMPUTED_VALUE"""),400029.0)</f>
        <v>400029</v>
      </c>
      <c r="E896" s="2" t="str">
        <f>IFERROR(__xludf.DUMMYFUNCTION("""COMPUTED_VALUE"""),"Female")</f>
        <v>Female</v>
      </c>
    </row>
    <row r="897">
      <c r="A897" s="2">
        <v>896.0</v>
      </c>
      <c r="B897" s="4">
        <f>IFERROR(__xludf.DUMMYFUNCTION("""COMPUTED_VALUE"""),45024.29924945602)</f>
        <v>45024.29925</v>
      </c>
      <c r="C897" s="2" t="str">
        <f>IFERROR(__xludf.DUMMYFUNCTION("""COMPUTED_VALUE"""),"India")</f>
        <v>India</v>
      </c>
      <c r="D897" s="2">
        <f>IFERROR(__xludf.DUMMYFUNCTION("""COMPUTED_VALUE"""),500073.0)</f>
        <v>500073</v>
      </c>
      <c r="E897" s="2" t="str">
        <f>IFERROR(__xludf.DUMMYFUNCTION("""COMPUTED_VALUE"""),"Male")</f>
        <v>Male</v>
      </c>
    </row>
    <row r="898">
      <c r="A898" s="2">
        <v>897.0</v>
      </c>
      <c r="B898" s="4">
        <f>IFERROR(__xludf.DUMMYFUNCTION("""COMPUTED_VALUE"""),45024.312301597216)</f>
        <v>45024.3123</v>
      </c>
      <c r="C898" s="2" t="str">
        <f>IFERROR(__xludf.DUMMYFUNCTION("""COMPUTED_VALUE"""),"India")</f>
        <v>India</v>
      </c>
      <c r="D898" s="2">
        <f>IFERROR(__xludf.DUMMYFUNCTION("""COMPUTED_VALUE"""),441601.0)</f>
        <v>441601</v>
      </c>
      <c r="E898" s="2" t="str">
        <f>IFERROR(__xludf.DUMMYFUNCTION("""COMPUTED_VALUE"""),"Male")</f>
        <v>Male</v>
      </c>
    </row>
    <row r="899">
      <c r="A899" s="2">
        <v>898.0</v>
      </c>
      <c r="B899" s="4">
        <f>IFERROR(__xludf.DUMMYFUNCTION("""COMPUTED_VALUE"""),45024.31641966435)</f>
        <v>45024.31642</v>
      </c>
      <c r="C899" s="2" t="str">
        <f>IFERROR(__xludf.DUMMYFUNCTION("""COMPUTED_VALUE"""),"India")</f>
        <v>India</v>
      </c>
      <c r="D899" s="2">
        <f>IFERROR(__xludf.DUMMYFUNCTION("""COMPUTED_VALUE"""),400066.0)</f>
        <v>400066</v>
      </c>
      <c r="E899" s="2" t="str">
        <f>IFERROR(__xludf.DUMMYFUNCTION("""COMPUTED_VALUE"""),"Female")</f>
        <v>Female</v>
      </c>
    </row>
    <row r="900">
      <c r="A900" s="2">
        <v>899.0</v>
      </c>
      <c r="B900" s="4">
        <f>IFERROR(__xludf.DUMMYFUNCTION("""COMPUTED_VALUE"""),45024.33165907408)</f>
        <v>45024.33166</v>
      </c>
      <c r="C900" s="2" t="str">
        <f>IFERROR(__xludf.DUMMYFUNCTION("""COMPUTED_VALUE"""),"India")</f>
        <v>India</v>
      </c>
      <c r="D900" s="2">
        <f>IFERROR(__xludf.DUMMYFUNCTION("""COMPUTED_VALUE"""),700102.0)</f>
        <v>700102</v>
      </c>
      <c r="E900" s="2" t="str">
        <f>IFERROR(__xludf.DUMMYFUNCTION("""COMPUTED_VALUE"""),"Male")</f>
        <v>Male</v>
      </c>
    </row>
    <row r="901">
      <c r="A901" s="2">
        <v>900.0</v>
      </c>
      <c r="B901" s="4">
        <f>IFERROR(__xludf.DUMMYFUNCTION("""COMPUTED_VALUE"""),45024.335386203704)</f>
        <v>45024.33539</v>
      </c>
      <c r="C901" s="2" t="str">
        <f>IFERROR(__xludf.DUMMYFUNCTION("""COMPUTED_VALUE"""),"India")</f>
        <v>India</v>
      </c>
      <c r="D901" s="2">
        <f>IFERROR(__xludf.DUMMYFUNCTION("""COMPUTED_VALUE"""),412308.0)</f>
        <v>412308</v>
      </c>
      <c r="E901" s="2" t="str">
        <f>IFERROR(__xludf.DUMMYFUNCTION("""COMPUTED_VALUE"""),"Male")</f>
        <v>Male</v>
      </c>
    </row>
    <row r="902">
      <c r="A902" s="2">
        <v>901.0</v>
      </c>
      <c r="B902" s="4">
        <f>IFERROR(__xludf.DUMMYFUNCTION("""COMPUTED_VALUE"""),45024.337555254635)</f>
        <v>45024.33756</v>
      </c>
      <c r="C902" s="2" t="str">
        <f>IFERROR(__xludf.DUMMYFUNCTION("""COMPUTED_VALUE"""),"India")</f>
        <v>India</v>
      </c>
      <c r="D902" s="2">
        <f>IFERROR(__xludf.DUMMYFUNCTION("""COMPUTED_VALUE"""),313001.0)</f>
        <v>313001</v>
      </c>
      <c r="E902" s="2" t="str">
        <f>IFERROR(__xludf.DUMMYFUNCTION("""COMPUTED_VALUE"""),"Male")</f>
        <v>Male</v>
      </c>
    </row>
    <row r="903">
      <c r="A903" s="2">
        <v>902.0</v>
      </c>
      <c r="B903" s="4">
        <f>IFERROR(__xludf.DUMMYFUNCTION("""COMPUTED_VALUE"""),45024.36702336805)</f>
        <v>45024.36702</v>
      </c>
      <c r="C903" s="2" t="str">
        <f>IFERROR(__xludf.DUMMYFUNCTION("""COMPUTED_VALUE"""),"India")</f>
        <v>India</v>
      </c>
      <c r="D903" s="2">
        <f>IFERROR(__xludf.DUMMYFUNCTION("""COMPUTED_VALUE"""),500039.0)</f>
        <v>500039</v>
      </c>
      <c r="E903" s="2" t="str">
        <f>IFERROR(__xludf.DUMMYFUNCTION("""COMPUTED_VALUE"""),"Female")</f>
        <v>Female</v>
      </c>
    </row>
    <row r="904">
      <c r="A904" s="2">
        <v>903.0</v>
      </c>
      <c r="B904" s="4">
        <f>IFERROR(__xludf.DUMMYFUNCTION("""COMPUTED_VALUE"""),45024.37652083333)</f>
        <v>45024.37652</v>
      </c>
      <c r="C904" s="2" t="str">
        <f>IFERROR(__xludf.DUMMYFUNCTION("""COMPUTED_VALUE"""),"India")</f>
        <v>India</v>
      </c>
      <c r="D904" s="2">
        <f>IFERROR(__xludf.DUMMYFUNCTION("""COMPUTED_VALUE"""),580023.0)</f>
        <v>580023</v>
      </c>
      <c r="E904" s="2" t="str">
        <f>IFERROR(__xludf.DUMMYFUNCTION("""COMPUTED_VALUE"""),"Male")</f>
        <v>Male</v>
      </c>
    </row>
    <row r="905">
      <c r="A905" s="2">
        <v>904.0</v>
      </c>
      <c r="B905" s="4">
        <f>IFERROR(__xludf.DUMMYFUNCTION("""COMPUTED_VALUE"""),45024.38001092593)</f>
        <v>45024.38001</v>
      </c>
      <c r="C905" s="2" t="str">
        <f>IFERROR(__xludf.DUMMYFUNCTION("""COMPUTED_VALUE"""),"India")</f>
        <v>India</v>
      </c>
      <c r="D905" s="2">
        <f>IFERROR(__xludf.DUMMYFUNCTION("""COMPUTED_VALUE"""),515211.0)</f>
        <v>515211</v>
      </c>
      <c r="E905" s="2" t="str">
        <f>IFERROR(__xludf.DUMMYFUNCTION("""COMPUTED_VALUE"""),"Male")</f>
        <v>Male</v>
      </c>
    </row>
    <row r="906">
      <c r="A906" s="2">
        <v>905.0</v>
      </c>
      <c r="B906" s="4">
        <f>IFERROR(__xludf.DUMMYFUNCTION("""COMPUTED_VALUE"""),45024.406070474535)</f>
        <v>45024.40607</v>
      </c>
      <c r="C906" s="2" t="str">
        <f>IFERROR(__xludf.DUMMYFUNCTION("""COMPUTED_VALUE"""),"Others")</f>
        <v>Others</v>
      </c>
      <c r="D906" s="2">
        <f>IFERROR(__xludf.DUMMYFUNCTION("""COMPUTED_VALUE"""),75400.0)</f>
        <v>75400</v>
      </c>
      <c r="E906" s="2" t="str">
        <f>IFERROR(__xludf.DUMMYFUNCTION("""COMPUTED_VALUE"""),"Female")</f>
        <v>Female</v>
      </c>
    </row>
    <row r="907">
      <c r="A907" s="2">
        <v>906.0</v>
      </c>
      <c r="B907" s="4">
        <f>IFERROR(__xludf.DUMMYFUNCTION("""COMPUTED_VALUE"""),45024.416678726855)</f>
        <v>45024.41668</v>
      </c>
      <c r="C907" s="2" t="str">
        <f>IFERROR(__xludf.DUMMYFUNCTION("""COMPUTED_VALUE"""),"India")</f>
        <v>India</v>
      </c>
      <c r="D907" s="2">
        <f>IFERROR(__xludf.DUMMYFUNCTION("""COMPUTED_VALUE"""),134109.0)</f>
        <v>134109</v>
      </c>
      <c r="E907" s="2" t="str">
        <f>IFERROR(__xludf.DUMMYFUNCTION("""COMPUTED_VALUE"""),"Male")</f>
        <v>Male</v>
      </c>
    </row>
    <row r="908">
      <c r="A908" s="2">
        <v>907.0</v>
      </c>
      <c r="B908" s="4">
        <f>IFERROR(__xludf.DUMMYFUNCTION("""COMPUTED_VALUE"""),45024.41672483796)</f>
        <v>45024.41672</v>
      </c>
      <c r="C908" s="2" t="str">
        <f>IFERROR(__xludf.DUMMYFUNCTION("""COMPUTED_VALUE"""),"India")</f>
        <v>India</v>
      </c>
      <c r="D908" s="2">
        <f>IFERROR(__xludf.DUMMYFUNCTION("""COMPUTED_VALUE"""),517501.0)</f>
        <v>517501</v>
      </c>
      <c r="E908" s="2" t="str">
        <f>IFERROR(__xludf.DUMMYFUNCTION("""COMPUTED_VALUE"""),"Female")</f>
        <v>Female</v>
      </c>
    </row>
    <row r="909">
      <c r="A909" s="2">
        <v>908.0</v>
      </c>
      <c r="B909" s="4">
        <f>IFERROR(__xludf.DUMMYFUNCTION("""COMPUTED_VALUE"""),45024.41975512731)</f>
        <v>45024.41976</v>
      </c>
      <c r="C909" s="2" t="str">
        <f>IFERROR(__xludf.DUMMYFUNCTION("""COMPUTED_VALUE"""),"India")</f>
        <v>India</v>
      </c>
      <c r="D909" s="2">
        <f>IFERROR(__xludf.DUMMYFUNCTION("""COMPUTED_VALUE"""),600036.0)</f>
        <v>600036</v>
      </c>
      <c r="E909" s="2" t="str">
        <f>IFERROR(__xludf.DUMMYFUNCTION("""COMPUTED_VALUE"""),"Male")</f>
        <v>Male</v>
      </c>
    </row>
    <row r="910">
      <c r="A910" s="2">
        <v>909.0</v>
      </c>
      <c r="B910" s="4">
        <f>IFERROR(__xludf.DUMMYFUNCTION("""COMPUTED_VALUE"""),45024.42998184028)</f>
        <v>45024.42998</v>
      </c>
      <c r="C910" s="2" t="str">
        <f>IFERROR(__xludf.DUMMYFUNCTION("""COMPUTED_VALUE"""),"India")</f>
        <v>India</v>
      </c>
      <c r="D910" s="2">
        <f>IFERROR(__xludf.DUMMYFUNCTION("""COMPUTED_VALUE"""),751007.0)</f>
        <v>751007</v>
      </c>
      <c r="E910" s="2" t="str">
        <f>IFERROR(__xludf.DUMMYFUNCTION("""COMPUTED_VALUE"""),"Male")</f>
        <v>Male</v>
      </c>
    </row>
    <row r="911">
      <c r="A911" s="2">
        <v>910.0</v>
      </c>
      <c r="B911" s="4">
        <f>IFERROR(__xludf.DUMMYFUNCTION("""COMPUTED_VALUE"""),45024.43951693288)</f>
        <v>45024.43952</v>
      </c>
      <c r="C911" s="2" t="str">
        <f>IFERROR(__xludf.DUMMYFUNCTION("""COMPUTED_VALUE"""),"India")</f>
        <v>India</v>
      </c>
      <c r="D911" s="2">
        <f>IFERROR(__xludf.DUMMYFUNCTION("""COMPUTED_VALUE"""),700091.0)</f>
        <v>700091</v>
      </c>
      <c r="E911" s="2" t="str">
        <f>IFERROR(__xludf.DUMMYFUNCTION("""COMPUTED_VALUE"""),"Female")</f>
        <v>Female</v>
      </c>
    </row>
    <row r="912">
      <c r="A912" s="2">
        <v>911.0</v>
      </c>
      <c r="B912" s="4">
        <f>IFERROR(__xludf.DUMMYFUNCTION("""COMPUTED_VALUE"""),45024.439674224544)</f>
        <v>45024.43967</v>
      </c>
      <c r="C912" s="2" t="str">
        <f>IFERROR(__xludf.DUMMYFUNCTION("""COMPUTED_VALUE"""),"India")</f>
        <v>India</v>
      </c>
      <c r="D912" s="2">
        <f>IFERROR(__xludf.DUMMYFUNCTION("""COMPUTED_VALUE"""),600015.0)</f>
        <v>600015</v>
      </c>
      <c r="E912" s="2" t="str">
        <f>IFERROR(__xludf.DUMMYFUNCTION("""COMPUTED_VALUE"""),"Male")</f>
        <v>Male</v>
      </c>
    </row>
    <row r="913">
      <c r="A913" s="2">
        <v>912.0</v>
      </c>
      <c r="B913" s="4">
        <f>IFERROR(__xludf.DUMMYFUNCTION("""COMPUTED_VALUE"""),45024.45422517361)</f>
        <v>45024.45423</v>
      </c>
      <c r="C913" s="2" t="str">
        <f>IFERROR(__xludf.DUMMYFUNCTION("""COMPUTED_VALUE"""),"India")</f>
        <v>India</v>
      </c>
      <c r="D913" s="2">
        <f>IFERROR(__xludf.DUMMYFUNCTION("""COMPUTED_VALUE"""),530051.0)</f>
        <v>530051</v>
      </c>
      <c r="E913" s="2" t="str">
        <f>IFERROR(__xludf.DUMMYFUNCTION("""COMPUTED_VALUE"""),"Female")</f>
        <v>Female</v>
      </c>
    </row>
    <row r="914">
      <c r="A914" s="2">
        <v>913.0</v>
      </c>
      <c r="B914" s="4">
        <f>IFERROR(__xludf.DUMMYFUNCTION("""COMPUTED_VALUE"""),45024.46715782408)</f>
        <v>45024.46716</v>
      </c>
      <c r="C914" s="2" t="str">
        <f>IFERROR(__xludf.DUMMYFUNCTION("""COMPUTED_VALUE"""),"India")</f>
        <v>India</v>
      </c>
      <c r="D914" s="2">
        <f>IFERROR(__xludf.DUMMYFUNCTION("""COMPUTED_VALUE"""),600095.0)</f>
        <v>600095</v>
      </c>
      <c r="E914" s="2" t="str">
        <f>IFERROR(__xludf.DUMMYFUNCTION("""COMPUTED_VALUE"""),"Male")</f>
        <v>Male</v>
      </c>
    </row>
    <row r="915">
      <c r="A915" s="2">
        <v>914.0</v>
      </c>
      <c r="B915" s="4">
        <f>IFERROR(__xludf.DUMMYFUNCTION("""COMPUTED_VALUE"""),45024.469035393515)</f>
        <v>45024.46904</v>
      </c>
      <c r="C915" s="2" t="str">
        <f>IFERROR(__xludf.DUMMYFUNCTION("""COMPUTED_VALUE"""),"India")</f>
        <v>India</v>
      </c>
      <c r="D915" s="2">
        <f>IFERROR(__xludf.DUMMYFUNCTION("""COMPUTED_VALUE"""),442902.0)</f>
        <v>442902</v>
      </c>
      <c r="E915" s="2" t="str">
        <f>IFERROR(__xludf.DUMMYFUNCTION("""COMPUTED_VALUE"""),"Female")</f>
        <v>Female</v>
      </c>
    </row>
    <row r="916">
      <c r="A916" s="2">
        <v>915.0</v>
      </c>
      <c r="B916" s="4">
        <f>IFERROR(__xludf.DUMMYFUNCTION("""COMPUTED_VALUE"""),45024.484393796294)</f>
        <v>45024.48439</v>
      </c>
      <c r="C916" s="2" t="str">
        <f>IFERROR(__xludf.DUMMYFUNCTION("""COMPUTED_VALUE"""),"India")</f>
        <v>India</v>
      </c>
      <c r="D916" s="2">
        <f>IFERROR(__xludf.DUMMYFUNCTION("""COMPUTED_VALUE"""),500060.0)</f>
        <v>500060</v>
      </c>
      <c r="E916" s="2" t="str">
        <f>IFERROR(__xludf.DUMMYFUNCTION("""COMPUTED_VALUE"""),"Male")</f>
        <v>Male</v>
      </c>
    </row>
    <row r="917">
      <c r="A917" s="2">
        <v>916.0</v>
      </c>
      <c r="B917" s="4">
        <f>IFERROR(__xludf.DUMMYFUNCTION("""COMPUTED_VALUE"""),45024.48728335648)</f>
        <v>45024.48728</v>
      </c>
      <c r="C917" s="2" t="str">
        <f>IFERROR(__xludf.DUMMYFUNCTION("""COMPUTED_VALUE"""),"India")</f>
        <v>India</v>
      </c>
      <c r="D917" s="2">
        <f>IFERROR(__xludf.DUMMYFUNCTION("""COMPUTED_VALUE"""),522202.0)</f>
        <v>522202</v>
      </c>
      <c r="E917" s="2" t="str">
        <f>IFERROR(__xludf.DUMMYFUNCTION("""COMPUTED_VALUE"""),"Male")</f>
        <v>Male</v>
      </c>
    </row>
    <row r="918">
      <c r="A918" s="2">
        <v>917.0</v>
      </c>
      <c r="B918" s="4">
        <f>IFERROR(__xludf.DUMMYFUNCTION("""COMPUTED_VALUE"""),45024.493176145836)</f>
        <v>45024.49318</v>
      </c>
      <c r="C918" s="2" t="str">
        <f>IFERROR(__xludf.DUMMYFUNCTION("""COMPUTED_VALUE"""),"India")</f>
        <v>India</v>
      </c>
      <c r="D918" s="2">
        <f>IFERROR(__xludf.DUMMYFUNCTION("""COMPUTED_VALUE"""),110058.0)</f>
        <v>110058</v>
      </c>
      <c r="E918" s="2" t="str">
        <f>IFERROR(__xludf.DUMMYFUNCTION("""COMPUTED_VALUE"""),"Male")</f>
        <v>Male</v>
      </c>
    </row>
    <row r="919">
      <c r="A919" s="2">
        <v>918.0</v>
      </c>
      <c r="B919" s="4">
        <f>IFERROR(__xludf.DUMMYFUNCTION("""COMPUTED_VALUE"""),45024.50109534722)</f>
        <v>45024.5011</v>
      </c>
      <c r="C919" s="2" t="str">
        <f>IFERROR(__xludf.DUMMYFUNCTION("""COMPUTED_VALUE"""),"India")</f>
        <v>India</v>
      </c>
      <c r="D919" s="2">
        <f>IFERROR(__xludf.DUMMYFUNCTION("""COMPUTED_VALUE"""),110089.0)</f>
        <v>110089</v>
      </c>
      <c r="E919" s="2" t="str">
        <f>IFERROR(__xludf.DUMMYFUNCTION("""COMPUTED_VALUE"""),"Female")</f>
        <v>Female</v>
      </c>
    </row>
    <row r="920">
      <c r="A920" s="2">
        <v>919.0</v>
      </c>
      <c r="B920" s="4">
        <f>IFERROR(__xludf.DUMMYFUNCTION("""COMPUTED_VALUE"""),45024.50764239583)</f>
        <v>45024.50764</v>
      </c>
      <c r="C920" s="2" t="str">
        <f>IFERROR(__xludf.DUMMYFUNCTION("""COMPUTED_VALUE"""),"India")</f>
        <v>India</v>
      </c>
      <c r="D920" s="2">
        <f>IFERROR(__xludf.DUMMYFUNCTION("""COMPUTED_VALUE"""),600117.0)</f>
        <v>600117</v>
      </c>
      <c r="E920" s="2" t="str">
        <f>IFERROR(__xludf.DUMMYFUNCTION("""COMPUTED_VALUE"""),"Male")</f>
        <v>Male</v>
      </c>
    </row>
    <row r="921">
      <c r="A921" s="2">
        <v>920.0</v>
      </c>
      <c r="B921" s="4">
        <f>IFERROR(__xludf.DUMMYFUNCTION("""COMPUTED_VALUE"""),45024.51075620371)</f>
        <v>45024.51076</v>
      </c>
      <c r="C921" s="2" t="str">
        <f>IFERROR(__xludf.DUMMYFUNCTION("""COMPUTED_VALUE"""),"India")</f>
        <v>India</v>
      </c>
      <c r="D921" s="2">
        <f>IFERROR(__xludf.DUMMYFUNCTION("""COMPUTED_VALUE"""),600042.0)</f>
        <v>600042</v>
      </c>
      <c r="E921" s="2" t="str">
        <f>IFERROR(__xludf.DUMMYFUNCTION("""COMPUTED_VALUE"""),"Male")</f>
        <v>Male</v>
      </c>
    </row>
    <row r="922">
      <c r="A922" s="2">
        <v>921.0</v>
      </c>
      <c r="B922" s="4">
        <f>IFERROR(__xludf.DUMMYFUNCTION("""COMPUTED_VALUE"""),45024.51708384259)</f>
        <v>45024.51708</v>
      </c>
      <c r="C922" s="2" t="str">
        <f>IFERROR(__xludf.DUMMYFUNCTION("""COMPUTED_VALUE"""),"India")</f>
        <v>India</v>
      </c>
      <c r="D922" s="2">
        <f>IFERROR(__xludf.DUMMYFUNCTION("""COMPUTED_VALUE"""),753010.0)</f>
        <v>753010</v>
      </c>
      <c r="E922" s="2" t="str">
        <f>IFERROR(__xludf.DUMMYFUNCTION("""COMPUTED_VALUE"""),"Male")</f>
        <v>Male</v>
      </c>
    </row>
    <row r="923">
      <c r="A923" s="2">
        <v>922.0</v>
      </c>
      <c r="B923" s="4">
        <f>IFERROR(__xludf.DUMMYFUNCTION("""COMPUTED_VALUE"""),45024.524330277774)</f>
        <v>45024.52433</v>
      </c>
      <c r="C923" s="2" t="str">
        <f>IFERROR(__xludf.DUMMYFUNCTION("""COMPUTED_VALUE"""),"India")</f>
        <v>India</v>
      </c>
      <c r="D923" s="2">
        <f>IFERROR(__xludf.DUMMYFUNCTION("""COMPUTED_VALUE"""),600100.0)</f>
        <v>600100</v>
      </c>
      <c r="E923" s="2" t="str">
        <f>IFERROR(__xludf.DUMMYFUNCTION("""COMPUTED_VALUE"""),"Male")</f>
        <v>Male</v>
      </c>
    </row>
    <row r="924">
      <c r="A924" s="2">
        <v>923.0</v>
      </c>
      <c r="B924" s="4">
        <f>IFERROR(__xludf.DUMMYFUNCTION("""COMPUTED_VALUE"""),45024.53005924769)</f>
        <v>45024.53006</v>
      </c>
      <c r="C924" s="2" t="str">
        <f>IFERROR(__xludf.DUMMYFUNCTION("""COMPUTED_VALUE"""),"India")</f>
        <v>India</v>
      </c>
      <c r="D924" s="2">
        <f>IFERROR(__xludf.DUMMYFUNCTION("""COMPUTED_VALUE"""),560034.0)</f>
        <v>560034</v>
      </c>
      <c r="E924" s="2" t="str">
        <f>IFERROR(__xludf.DUMMYFUNCTION("""COMPUTED_VALUE"""),"Male")</f>
        <v>Male</v>
      </c>
    </row>
    <row r="925">
      <c r="A925" s="2">
        <v>924.0</v>
      </c>
      <c r="B925" s="4">
        <f>IFERROR(__xludf.DUMMYFUNCTION("""COMPUTED_VALUE"""),45024.544432939816)</f>
        <v>45024.54443</v>
      </c>
      <c r="C925" s="2" t="str">
        <f>IFERROR(__xludf.DUMMYFUNCTION("""COMPUTED_VALUE"""),"India")</f>
        <v>India</v>
      </c>
      <c r="D925" s="2">
        <f>IFERROR(__xludf.DUMMYFUNCTION("""COMPUTED_VALUE"""),410203.0)</f>
        <v>410203</v>
      </c>
      <c r="E925" s="2" t="str">
        <f>IFERROR(__xludf.DUMMYFUNCTION("""COMPUTED_VALUE"""),"Male")</f>
        <v>Male</v>
      </c>
    </row>
    <row r="926">
      <c r="A926" s="2">
        <v>925.0</v>
      </c>
      <c r="B926" s="4">
        <f>IFERROR(__xludf.DUMMYFUNCTION("""COMPUTED_VALUE"""),45024.55412822917)</f>
        <v>45024.55413</v>
      </c>
      <c r="C926" s="2" t="str">
        <f>IFERROR(__xludf.DUMMYFUNCTION("""COMPUTED_VALUE"""),"India")</f>
        <v>India</v>
      </c>
      <c r="D926" s="2">
        <f>IFERROR(__xludf.DUMMYFUNCTION("""COMPUTED_VALUE"""),152025.0)</f>
        <v>152025</v>
      </c>
      <c r="E926" s="2" t="str">
        <f>IFERROR(__xludf.DUMMYFUNCTION("""COMPUTED_VALUE"""),"Female")</f>
        <v>Female</v>
      </c>
    </row>
    <row r="927">
      <c r="A927" s="2">
        <v>926.0</v>
      </c>
      <c r="B927" s="4">
        <f>IFERROR(__xludf.DUMMYFUNCTION("""COMPUTED_VALUE"""),45024.55522648148)</f>
        <v>45024.55523</v>
      </c>
      <c r="C927" s="2" t="str">
        <f>IFERROR(__xludf.DUMMYFUNCTION("""COMPUTED_VALUE"""),"India")</f>
        <v>India</v>
      </c>
      <c r="D927" s="2">
        <f>IFERROR(__xludf.DUMMYFUNCTION("""COMPUTED_VALUE"""),400018.0)</f>
        <v>400018</v>
      </c>
      <c r="E927" s="2" t="str">
        <f>IFERROR(__xludf.DUMMYFUNCTION("""COMPUTED_VALUE"""),"Male")</f>
        <v>Male</v>
      </c>
    </row>
    <row r="928">
      <c r="A928" s="2">
        <v>927.0</v>
      </c>
      <c r="B928" s="4">
        <f>IFERROR(__xludf.DUMMYFUNCTION("""COMPUTED_VALUE"""),45024.57685761574)</f>
        <v>45024.57686</v>
      </c>
      <c r="C928" s="2" t="str">
        <f>IFERROR(__xludf.DUMMYFUNCTION("""COMPUTED_VALUE"""),"India")</f>
        <v>India</v>
      </c>
      <c r="D928" s="2">
        <f>IFERROR(__xludf.DUMMYFUNCTION("""COMPUTED_VALUE"""),560050.0)</f>
        <v>560050</v>
      </c>
      <c r="E928" s="2" t="str">
        <f>IFERROR(__xludf.DUMMYFUNCTION("""COMPUTED_VALUE"""),"Male")</f>
        <v>Male</v>
      </c>
    </row>
    <row r="929">
      <c r="A929" s="2">
        <v>928.0</v>
      </c>
      <c r="B929" s="4">
        <f>IFERROR(__xludf.DUMMYFUNCTION("""COMPUTED_VALUE"""),45024.60231938658)</f>
        <v>45024.60232</v>
      </c>
      <c r="C929" s="2" t="str">
        <f>IFERROR(__xludf.DUMMYFUNCTION("""COMPUTED_VALUE"""),"India")</f>
        <v>India</v>
      </c>
      <c r="D929" s="2">
        <f>IFERROR(__xludf.DUMMYFUNCTION("""COMPUTED_VALUE"""),583104.0)</f>
        <v>583104</v>
      </c>
      <c r="E929" s="2" t="str">
        <f>IFERROR(__xludf.DUMMYFUNCTION("""COMPUTED_VALUE"""),"Male")</f>
        <v>Male</v>
      </c>
    </row>
    <row r="930">
      <c r="A930" s="2">
        <v>929.0</v>
      </c>
      <c r="B930" s="4">
        <f>IFERROR(__xludf.DUMMYFUNCTION("""COMPUTED_VALUE"""),45024.61839906251)</f>
        <v>45024.6184</v>
      </c>
      <c r="C930" s="2" t="str">
        <f>IFERROR(__xludf.DUMMYFUNCTION("""COMPUTED_VALUE"""),"Others")</f>
        <v>Others</v>
      </c>
      <c r="D930" s="2">
        <f>IFERROR(__xludf.DUMMYFUNCTION("""COMPUTED_VALUE"""),92.0)</f>
        <v>92</v>
      </c>
      <c r="E930" s="2" t="str">
        <f>IFERROR(__xludf.DUMMYFUNCTION("""COMPUTED_VALUE"""),"Male")</f>
        <v>Male</v>
      </c>
    </row>
    <row r="931">
      <c r="A931" s="2">
        <v>930.0</v>
      </c>
      <c r="B931" s="4">
        <f>IFERROR(__xludf.DUMMYFUNCTION("""COMPUTED_VALUE"""),45024.619525104164)</f>
        <v>45024.61953</v>
      </c>
      <c r="C931" s="2" t="str">
        <f>IFERROR(__xludf.DUMMYFUNCTION("""COMPUTED_VALUE"""),"India")</f>
        <v>India</v>
      </c>
      <c r="D931" s="2">
        <f>IFERROR(__xludf.DUMMYFUNCTION("""COMPUTED_VALUE"""),571201.0)</f>
        <v>571201</v>
      </c>
      <c r="E931" s="2" t="str">
        <f>IFERROR(__xludf.DUMMYFUNCTION("""COMPUTED_VALUE"""),"Male")</f>
        <v>Male</v>
      </c>
    </row>
    <row r="932">
      <c r="A932" s="2">
        <v>931.0</v>
      </c>
      <c r="B932" s="4">
        <f>IFERROR(__xludf.DUMMYFUNCTION("""COMPUTED_VALUE"""),45024.6298096412)</f>
        <v>45024.62981</v>
      </c>
      <c r="C932" s="2" t="str">
        <f>IFERROR(__xludf.DUMMYFUNCTION("""COMPUTED_VALUE"""),"India")</f>
        <v>India</v>
      </c>
      <c r="D932" s="2">
        <f>IFERROR(__xludf.DUMMYFUNCTION("""COMPUTED_VALUE"""),641007.0)</f>
        <v>641007</v>
      </c>
      <c r="E932" s="2" t="str">
        <f>IFERROR(__xludf.DUMMYFUNCTION("""COMPUTED_VALUE"""),"Female")</f>
        <v>Female</v>
      </c>
    </row>
    <row r="933">
      <c r="A933" s="2">
        <v>932.0</v>
      </c>
      <c r="B933" s="4">
        <f>IFERROR(__xludf.DUMMYFUNCTION("""COMPUTED_VALUE"""),45024.66310978009)</f>
        <v>45024.66311</v>
      </c>
      <c r="C933" s="2" t="str">
        <f>IFERROR(__xludf.DUMMYFUNCTION("""COMPUTED_VALUE"""),"India")</f>
        <v>India</v>
      </c>
      <c r="D933" s="2">
        <f>IFERROR(__xludf.DUMMYFUNCTION("""COMPUTED_VALUE"""),121002.0)</f>
        <v>121002</v>
      </c>
      <c r="E933" s="2" t="str">
        <f>IFERROR(__xludf.DUMMYFUNCTION("""COMPUTED_VALUE"""),"Male")</f>
        <v>Male</v>
      </c>
    </row>
    <row r="934">
      <c r="A934" s="2">
        <v>933.0</v>
      </c>
      <c r="B934" s="4">
        <f>IFERROR(__xludf.DUMMYFUNCTION("""COMPUTED_VALUE"""),45024.70979357639)</f>
        <v>45024.70979</v>
      </c>
      <c r="C934" s="2" t="str">
        <f>IFERROR(__xludf.DUMMYFUNCTION("""COMPUTED_VALUE"""),"India")</f>
        <v>India</v>
      </c>
      <c r="D934" s="2">
        <f>IFERROR(__xludf.DUMMYFUNCTION("""COMPUTED_VALUE"""),600100.0)</f>
        <v>600100</v>
      </c>
      <c r="E934" s="2" t="str">
        <f>IFERROR(__xludf.DUMMYFUNCTION("""COMPUTED_VALUE"""),"Male")</f>
        <v>Male</v>
      </c>
    </row>
    <row r="935">
      <c r="A935" s="2">
        <v>934.0</v>
      </c>
      <c r="B935" s="4">
        <f>IFERROR(__xludf.DUMMYFUNCTION("""COMPUTED_VALUE"""),45024.72816781249)</f>
        <v>45024.72817</v>
      </c>
      <c r="C935" s="2" t="str">
        <f>IFERROR(__xludf.DUMMYFUNCTION("""COMPUTED_VALUE"""),"India")</f>
        <v>India</v>
      </c>
      <c r="D935" s="2">
        <f>IFERROR(__xludf.DUMMYFUNCTION("""COMPUTED_VALUE"""),600100.0)</f>
        <v>600100</v>
      </c>
      <c r="E935" s="2" t="str">
        <f>IFERROR(__xludf.DUMMYFUNCTION("""COMPUTED_VALUE"""),"Female")</f>
        <v>Female</v>
      </c>
    </row>
    <row r="936">
      <c r="A936" s="2">
        <v>935.0</v>
      </c>
      <c r="B936" s="4">
        <f>IFERROR(__xludf.DUMMYFUNCTION("""COMPUTED_VALUE"""),45024.72851291667)</f>
        <v>45024.72851</v>
      </c>
      <c r="C936" s="2" t="str">
        <f>IFERROR(__xludf.DUMMYFUNCTION("""COMPUTED_VALUE"""),"United Arab Emirates")</f>
        <v>United Arab Emirates</v>
      </c>
      <c r="D936" s="2"/>
      <c r="E936" s="2" t="str">
        <f>IFERROR(__xludf.DUMMYFUNCTION("""COMPUTED_VALUE"""),"Female")</f>
        <v>Female</v>
      </c>
    </row>
    <row r="937">
      <c r="A937" s="2">
        <v>936.0</v>
      </c>
      <c r="B937" s="4">
        <f>IFERROR(__xludf.DUMMYFUNCTION("""COMPUTED_VALUE"""),45024.746457002315)</f>
        <v>45024.74646</v>
      </c>
      <c r="C937" s="2" t="str">
        <f>IFERROR(__xludf.DUMMYFUNCTION("""COMPUTED_VALUE"""),"India")</f>
        <v>India</v>
      </c>
      <c r="D937" s="2">
        <f>IFERROR(__xludf.DUMMYFUNCTION("""COMPUTED_VALUE"""),623525.0)</f>
        <v>623525</v>
      </c>
      <c r="E937" s="2" t="str">
        <f>IFERROR(__xludf.DUMMYFUNCTION("""COMPUTED_VALUE"""),"Female")</f>
        <v>Female</v>
      </c>
    </row>
    <row r="938">
      <c r="A938" s="2">
        <v>937.0</v>
      </c>
      <c r="B938" s="4">
        <f>IFERROR(__xludf.DUMMYFUNCTION("""COMPUTED_VALUE"""),45024.74739725694)</f>
        <v>45024.7474</v>
      </c>
      <c r="C938" s="2" t="str">
        <f>IFERROR(__xludf.DUMMYFUNCTION("""COMPUTED_VALUE"""),"India")</f>
        <v>India</v>
      </c>
      <c r="D938" s="2">
        <f>IFERROR(__xludf.DUMMYFUNCTION("""COMPUTED_VALUE"""),623525.0)</f>
        <v>623525</v>
      </c>
      <c r="E938" s="2" t="str">
        <f>IFERROR(__xludf.DUMMYFUNCTION("""COMPUTED_VALUE"""),"Female")</f>
        <v>Female</v>
      </c>
    </row>
    <row r="939">
      <c r="A939" s="2">
        <v>938.0</v>
      </c>
      <c r="B939" s="4">
        <f>IFERROR(__xludf.DUMMYFUNCTION("""COMPUTED_VALUE"""),45024.756598831016)</f>
        <v>45024.7566</v>
      </c>
      <c r="C939" s="2" t="str">
        <f>IFERROR(__xludf.DUMMYFUNCTION("""COMPUTED_VALUE"""),"India")</f>
        <v>India</v>
      </c>
      <c r="D939" s="2">
        <f>IFERROR(__xludf.DUMMYFUNCTION("""COMPUTED_VALUE"""),231001.0)</f>
        <v>231001</v>
      </c>
      <c r="E939" s="2" t="str">
        <f>IFERROR(__xludf.DUMMYFUNCTION("""COMPUTED_VALUE"""),"Male")</f>
        <v>Male</v>
      </c>
    </row>
    <row r="940">
      <c r="A940" s="2">
        <v>939.0</v>
      </c>
      <c r="B940" s="4">
        <f>IFERROR(__xludf.DUMMYFUNCTION("""COMPUTED_VALUE"""),45024.76091171297)</f>
        <v>45024.76091</v>
      </c>
      <c r="C940" s="2" t="str">
        <f>IFERROR(__xludf.DUMMYFUNCTION("""COMPUTED_VALUE"""),"India")</f>
        <v>India</v>
      </c>
      <c r="D940" s="2">
        <f>IFERROR(__xludf.DUMMYFUNCTION("""COMPUTED_VALUE"""),313001.0)</f>
        <v>313001</v>
      </c>
      <c r="E940" s="2" t="str">
        <f>IFERROR(__xludf.DUMMYFUNCTION("""COMPUTED_VALUE"""),"Female")</f>
        <v>Female</v>
      </c>
    </row>
    <row r="941">
      <c r="A941" s="2">
        <v>940.0</v>
      </c>
      <c r="B941" s="4">
        <f>IFERROR(__xludf.DUMMYFUNCTION("""COMPUTED_VALUE"""),45024.792181944445)</f>
        <v>45024.79218</v>
      </c>
      <c r="C941" s="2" t="str">
        <f>IFERROR(__xludf.DUMMYFUNCTION("""COMPUTED_VALUE"""),"India")</f>
        <v>India</v>
      </c>
      <c r="D941" s="2">
        <f>IFERROR(__xludf.DUMMYFUNCTION("""COMPUTED_VALUE"""),628901.0)</f>
        <v>628901</v>
      </c>
      <c r="E941" s="2" t="str">
        <f>IFERROR(__xludf.DUMMYFUNCTION("""COMPUTED_VALUE"""),"Female")</f>
        <v>Female</v>
      </c>
    </row>
    <row r="942">
      <c r="A942" s="2">
        <v>941.0</v>
      </c>
      <c r="B942" s="4">
        <f>IFERROR(__xludf.DUMMYFUNCTION("""COMPUTED_VALUE"""),45024.84271964121)</f>
        <v>45024.84272</v>
      </c>
      <c r="C942" s="2" t="str">
        <f>IFERROR(__xludf.DUMMYFUNCTION("""COMPUTED_VALUE"""),"India")</f>
        <v>India</v>
      </c>
      <c r="D942" s="2">
        <f>IFERROR(__xludf.DUMMYFUNCTION("""COMPUTED_VALUE"""),600117.0)</f>
        <v>600117</v>
      </c>
      <c r="E942" s="2" t="str">
        <f>IFERROR(__xludf.DUMMYFUNCTION("""COMPUTED_VALUE"""),"Male")</f>
        <v>Male</v>
      </c>
    </row>
    <row r="943">
      <c r="A943" s="2">
        <v>942.0</v>
      </c>
      <c r="B943" s="4">
        <f>IFERROR(__xludf.DUMMYFUNCTION("""COMPUTED_VALUE"""),45024.86582652778)</f>
        <v>45024.86583</v>
      </c>
      <c r="C943" s="2" t="str">
        <f>IFERROR(__xludf.DUMMYFUNCTION("""COMPUTED_VALUE"""),"India")</f>
        <v>India</v>
      </c>
      <c r="D943" s="2">
        <f>IFERROR(__xludf.DUMMYFUNCTION("""COMPUTED_VALUE"""),623525.0)</f>
        <v>623525</v>
      </c>
      <c r="E943" s="2" t="str">
        <f>IFERROR(__xludf.DUMMYFUNCTION("""COMPUTED_VALUE"""),"Male")</f>
        <v>Male</v>
      </c>
    </row>
    <row r="944">
      <c r="A944" s="2">
        <v>943.0</v>
      </c>
      <c r="B944" s="4">
        <f>IFERROR(__xludf.DUMMYFUNCTION("""COMPUTED_VALUE"""),45024.87626699074)</f>
        <v>45024.87627</v>
      </c>
      <c r="C944" s="2" t="str">
        <f>IFERROR(__xludf.DUMMYFUNCTION("""COMPUTED_VALUE"""),"India")</f>
        <v>India</v>
      </c>
      <c r="D944" s="2">
        <f>IFERROR(__xludf.DUMMYFUNCTION("""COMPUTED_VALUE"""),382002.0)</f>
        <v>382002</v>
      </c>
      <c r="E944" s="2" t="str">
        <f>IFERROR(__xludf.DUMMYFUNCTION("""COMPUTED_VALUE"""),"Male")</f>
        <v>Male</v>
      </c>
    </row>
    <row r="945">
      <c r="A945" s="2">
        <v>944.0</v>
      </c>
      <c r="B945" s="4">
        <f>IFERROR(__xludf.DUMMYFUNCTION("""COMPUTED_VALUE"""),45024.87817538194)</f>
        <v>45024.87818</v>
      </c>
      <c r="C945" s="2" t="str">
        <f>IFERROR(__xludf.DUMMYFUNCTION("""COMPUTED_VALUE"""),"Canada")</f>
        <v>Canada</v>
      </c>
      <c r="D945" s="2"/>
      <c r="E945" s="2" t="str">
        <f>IFERROR(__xludf.DUMMYFUNCTION("""COMPUTED_VALUE"""),"Female")</f>
        <v>Female</v>
      </c>
    </row>
    <row r="946">
      <c r="A946" s="2">
        <v>945.0</v>
      </c>
      <c r="B946" s="4">
        <f>IFERROR(__xludf.DUMMYFUNCTION("""COMPUTED_VALUE"""),45024.961993703706)</f>
        <v>45024.96199</v>
      </c>
      <c r="C946" s="2" t="str">
        <f>IFERROR(__xludf.DUMMYFUNCTION("""COMPUTED_VALUE"""),"India")</f>
        <v>India</v>
      </c>
      <c r="D946" s="2"/>
      <c r="E946" s="2" t="str">
        <f>IFERROR(__xludf.DUMMYFUNCTION("""COMPUTED_VALUE"""),"Female")</f>
        <v>Female</v>
      </c>
    </row>
    <row r="947">
      <c r="A947" s="2">
        <v>946.0</v>
      </c>
      <c r="B947" s="4">
        <f>IFERROR(__xludf.DUMMYFUNCTION("""COMPUTED_VALUE"""),45025.11211217592)</f>
        <v>45025.11211</v>
      </c>
      <c r="C947" s="2" t="str">
        <f>IFERROR(__xludf.DUMMYFUNCTION("""COMPUTED_VALUE"""),"India")</f>
        <v>India</v>
      </c>
      <c r="D947" s="2">
        <f>IFERROR(__xludf.DUMMYFUNCTION("""COMPUTED_VALUE"""),431001.0)</f>
        <v>431001</v>
      </c>
      <c r="E947" s="2" t="str">
        <f>IFERROR(__xludf.DUMMYFUNCTION("""COMPUTED_VALUE"""),"Male")</f>
        <v>Male</v>
      </c>
    </row>
    <row r="948">
      <c r="A948" s="2">
        <v>947.0</v>
      </c>
      <c r="B948" s="4">
        <f>IFERROR(__xludf.DUMMYFUNCTION("""COMPUTED_VALUE"""),45025.31561975695)</f>
        <v>45025.31562</v>
      </c>
      <c r="C948" s="2" t="str">
        <f>IFERROR(__xludf.DUMMYFUNCTION("""COMPUTED_VALUE"""),"India")</f>
        <v>India</v>
      </c>
      <c r="D948" s="2">
        <f>IFERROR(__xludf.DUMMYFUNCTION("""COMPUTED_VALUE"""),505327.0)</f>
        <v>505327</v>
      </c>
      <c r="E948" s="2" t="str">
        <f>IFERROR(__xludf.DUMMYFUNCTION("""COMPUTED_VALUE"""),"Male")</f>
        <v>Male</v>
      </c>
    </row>
    <row r="949">
      <c r="A949" s="2">
        <v>948.0</v>
      </c>
      <c r="B949" s="4">
        <f>IFERROR(__xludf.DUMMYFUNCTION("""COMPUTED_VALUE"""),45025.40505306712)</f>
        <v>45025.40505</v>
      </c>
      <c r="C949" s="2" t="str">
        <f>IFERROR(__xludf.DUMMYFUNCTION("""COMPUTED_VALUE"""),"India")</f>
        <v>India</v>
      </c>
      <c r="D949" s="2">
        <f>IFERROR(__xludf.DUMMYFUNCTION("""COMPUTED_VALUE"""),410505.0)</f>
        <v>410505</v>
      </c>
      <c r="E949" s="2" t="str">
        <f>IFERROR(__xludf.DUMMYFUNCTION("""COMPUTED_VALUE"""),"Male")</f>
        <v>Male</v>
      </c>
    </row>
    <row r="950">
      <c r="A950" s="2">
        <v>949.0</v>
      </c>
      <c r="B950" s="4">
        <f>IFERROR(__xludf.DUMMYFUNCTION("""COMPUTED_VALUE"""),45025.471843935185)</f>
        <v>45025.47184</v>
      </c>
      <c r="C950" s="2" t="str">
        <f>IFERROR(__xludf.DUMMYFUNCTION("""COMPUTED_VALUE"""),"India")</f>
        <v>India</v>
      </c>
      <c r="D950" s="2">
        <f>IFERROR(__xludf.DUMMYFUNCTION("""COMPUTED_VALUE"""),575013.0)</f>
        <v>575013</v>
      </c>
      <c r="E950" s="2" t="str">
        <f>IFERROR(__xludf.DUMMYFUNCTION("""COMPUTED_VALUE"""),"Female")</f>
        <v>Female</v>
      </c>
    </row>
    <row r="951">
      <c r="A951" s="2">
        <v>950.0</v>
      </c>
      <c r="B951" s="4">
        <f>IFERROR(__xludf.DUMMYFUNCTION("""COMPUTED_VALUE"""),45025.590613368055)</f>
        <v>45025.59061</v>
      </c>
      <c r="C951" s="2" t="str">
        <f>IFERROR(__xludf.DUMMYFUNCTION("""COMPUTED_VALUE"""),"India")</f>
        <v>India</v>
      </c>
      <c r="D951" s="2">
        <f>IFERROR(__xludf.DUMMYFUNCTION("""COMPUTED_VALUE"""),442902.0)</f>
        <v>442902</v>
      </c>
      <c r="E951" s="2" t="str">
        <f>IFERROR(__xludf.DUMMYFUNCTION("""COMPUTED_VALUE"""),"Male")</f>
        <v>Male</v>
      </c>
    </row>
    <row r="952">
      <c r="A952" s="2">
        <v>951.0</v>
      </c>
      <c r="B952" s="4">
        <f>IFERROR(__xludf.DUMMYFUNCTION("""COMPUTED_VALUE"""),45025.59439789352)</f>
        <v>45025.5944</v>
      </c>
      <c r="C952" s="2" t="str">
        <f>IFERROR(__xludf.DUMMYFUNCTION("""COMPUTED_VALUE"""),"India")</f>
        <v>India</v>
      </c>
      <c r="D952" s="2">
        <f>IFERROR(__xludf.DUMMYFUNCTION("""COMPUTED_VALUE"""),442902.0)</f>
        <v>442902</v>
      </c>
      <c r="E952" s="2" t="str">
        <f>IFERROR(__xludf.DUMMYFUNCTION("""COMPUTED_VALUE"""),"Female")</f>
        <v>Female</v>
      </c>
    </row>
    <row r="953">
      <c r="A953" s="2">
        <v>952.0</v>
      </c>
      <c r="B953" s="4">
        <f>IFERROR(__xludf.DUMMYFUNCTION("""COMPUTED_VALUE"""),45025.635541793985)</f>
        <v>45025.63554</v>
      </c>
      <c r="C953" s="2" t="str">
        <f>IFERROR(__xludf.DUMMYFUNCTION("""COMPUTED_VALUE"""),"India")</f>
        <v>India</v>
      </c>
      <c r="D953" s="2">
        <f>IFERROR(__xludf.DUMMYFUNCTION("""COMPUTED_VALUE"""),411902.0)</f>
        <v>411902</v>
      </c>
      <c r="E953" s="2" t="str">
        <f>IFERROR(__xludf.DUMMYFUNCTION("""COMPUTED_VALUE"""),"Male")</f>
        <v>Male</v>
      </c>
    </row>
    <row r="954">
      <c r="A954" s="2">
        <v>953.0</v>
      </c>
      <c r="B954" s="4">
        <f>IFERROR(__xludf.DUMMYFUNCTION("""COMPUTED_VALUE"""),45025.69143811343)</f>
        <v>45025.69144</v>
      </c>
      <c r="C954" s="2" t="str">
        <f>IFERROR(__xludf.DUMMYFUNCTION("""COMPUTED_VALUE"""),"India")</f>
        <v>India</v>
      </c>
      <c r="D954" s="2">
        <f>IFERROR(__xludf.DUMMYFUNCTION("""COMPUTED_VALUE"""),224001.0)</f>
        <v>224001</v>
      </c>
      <c r="E954" s="2" t="str">
        <f>IFERROR(__xludf.DUMMYFUNCTION("""COMPUTED_VALUE"""),"Male")</f>
        <v>Male</v>
      </c>
    </row>
    <row r="955">
      <c r="A955" s="2">
        <v>954.0</v>
      </c>
      <c r="B955" s="4">
        <f>IFERROR(__xludf.DUMMYFUNCTION("""COMPUTED_VALUE"""),45025.69288290509)</f>
        <v>45025.69288</v>
      </c>
      <c r="C955" s="2" t="str">
        <f>IFERROR(__xludf.DUMMYFUNCTION("""COMPUTED_VALUE"""),"India")</f>
        <v>India</v>
      </c>
      <c r="D955" s="2">
        <f>IFERROR(__xludf.DUMMYFUNCTION("""COMPUTED_VALUE"""),201009.0)</f>
        <v>201009</v>
      </c>
      <c r="E955" s="2" t="str">
        <f>IFERROR(__xludf.DUMMYFUNCTION("""COMPUTED_VALUE"""),"Female")</f>
        <v>Female</v>
      </c>
    </row>
    <row r="956">
      <c r="A956" s="2">
        <v>955.0</v>
      </c>
      <c r="B956" s="4">
        <f>IFERROR(__xludf.DUMMYFUNCTION("""COMPUTED_VALUE"""),45025.69318616898)</f>
        <v>45025.69319</v>
      </c>
      <c r="C956" s="2" t="str">
        <f>IFERROR(__xludf.DUMMYFUNCTION("""COMPUTED_VALUE"""),"India")</f>
        <v>India</v>
      </c>
      <c r="D956" s="2">
        <f>IFERROR(__xludf.DUMMYFUNCTION("""COMPUTED_VALUE"""),224001.0)</f>
        <v>224001</v>
      </c>
      <c r="E956" s="2" t="str">
        <f>IFERROR(__xludf.DUMMYFUNCTION("""COMPUTED_VALUE"""),"Female")</f>
        <v>Female</v>
      </c>
    </row>
    <row r="957">
      <c r="A957" s="2">
        <v>956.0</v>
      </c>
      <c r="B957" s="4">
        <f>IFERROR(__xludf.DUMMYFUNCTION("""COMPUTED_VALUE"""),45025.69454568287)</f>
        <v>45025.69455</v>
      </c>
      <c r="C957" s="2" t="str">
        <f>IFERROR(__xludf.DUMMYFUNCTION("""COMPUTED_VALUE"""),"India")</f>
        <v>India</v>
      </c>
      <c r="D957" s="2">
        <f>IFERROR(__xludf.DUMMYFUNCTION("""COMPUTED_VALUE"""),122002.0)</f>
        <v>122002</v>
      </c>
      <c r="E957" s="2" t="str">
        <f>IFERROR(__xludf.DUMMYFUNCTION("""COMPUTED_VALUE"""),"Male")</f>
        <v>Male</v>
      </c>
    </row>
    <row r="958">
      <c r="A958" s="2">
        <v>957.0</v>
      </c>
      <c r="B958" s="4">
        <f>IFERROR(__xludf.DUMMYFUNCTION("""COMPUTED_VALUE"""),45025.696286805556)</f>
        <v>45025.69629</v>
      </c>
      <c r="C958" s="2" t="str">
        <f>IFERROR(__xludf.DUMMYFUNCTION("""COMPUTED_VALUE"""),"India")</f>
        <v>India</v>
      </c>
      <c r="D958" s="2">
        <f>IFERROR(__xludf.DUMMYFUNCTION("""COMPUTED_VALUE"""),201310.0)</f>
        <v>201310</v>
      </c>
      <c r="E958" s="2" t="str">
        <f>IFERROR(__xludf.DUMMYFUNCTION("""COMPUTED_VALUE"""),"Male")</f>
        <v>Male</v>
      </c>
    </row>
    <row r="959">
      <c r="A959" s="2">
        <v>958.0</v>
      </c>
      <c r="B959" s="4">
        <f>IFERROR(__xludf.DUMMYFUNCTION("""COMPUTED_VALUE"""),45025.71518380787)</f>
        <v>45025.71518</v>
      </c>
      <c r="C959" s="2" t="str">
        <f>IFERROR(__xludf.DUMMYFUNCTION("""COMPUTED_VALUE"""),"India")</f>
        <v>India</v>
      </c>
      <c r="D959" s="2">
        <f>IFERROR(__xludf.DUMMYFUNCTION("""COMPUTED_VALUE"""),110096.0)</f>
        <v>110096</v>
      </c>
      <c r="E959" s="2" t="str">
        <f>IFERROR(__xludf.DUMMYFUNCTION("""COMPUTED_VALUE"""),"Male")</f>
        <v>Male</v>
      </c>
    </row>
    <row r="960">
      <c r="A960" s="2">
        <v>959.0</v>
      </c>
      <c r="B960" s="4">
        <f>IFERROR(__xludf.DUMMYFUNCTION("""COMPUTED_VALUE"""),45025.72124697916)</f>
        <v>45025.72125</v>
      </c>
      <c r="C960" s="2" t="str">
        <f>IFERROR(__xludf.DUMMYFUNCTION("""COMPUTED_VALUE"""),"India")</f>
        <v>India</v>
      </c>
      <c r="D960" s="2">
        <f>IFERROR(__xludf.DUMMYFUNCTION("""COMPUTED_VALUE"""),421306.0)</f>
        <v>421306</v>
      </c>
      <c r="E960" s="2" t="str">
        <f>IFERROR(__xludf.DUMMYFUNCTION("""COMPUTED_VALUE"""),"Female")</f>
        <v>Female</v>
      </c>
    </row>
    <row r="961">
      <c r="A961" s="2">
        <v>960.0</v>
      </c>
      <c r="B961" s="4">
        <f>IFERROR(__xludf.DUMMYFUNCTION("""COMPUTED_VALUE"""),45025.72740512731)</f>
        <v>45025.72741</v>
      </c>
      <c r="C961" s="2" t="str">
        <f>IFERROR(__xludf.DUMMYFUNCTION("""COMPUTED_VALUE"""),"India")</f>
        <v>India</v>
      </c>
      <c r="D961" s="2">
        <f>IFERROR(__xludf.DUMMYFUNCTION("""COMPUTED_VALUE"""),247667.0)</f>
        <v>247667</v>
      </c>
      <c r="E961" s="2" t="str">
        <f>IFERROR(__xludf.DUMMYFUNCTION("""COMPUTED_VALUE"""),"Male")</f>
        <v>Male</v>
      </c>
    </row>
    <row r="962">
      <c r="A962" s="2">
        <v>961.0</v>
      </c>
      <c r="B962" s="4">
        <f>IFERROR(__xludf.DUMMYFUNCTION("""COMPUTED_VALUE"""),45025.7450209375)</f>
        <v>45025.74502</v>
      </c>
      <c r="C962" s="2" t="str">
        <f>IFERROR(__xludf.DUMMYFUNCTION("""COMPUTED_VALUE"""),"India")</f>
        <v>India</v>
      </c>
      <c r="D962" s="2">
        <f>IFERROR(__xludf.DUMMYFUNCTION("""COMPUTED_VALUE"""),250002.0)</f>
        <v>250002</v>
      </c>
      <c r="E962" s="2" t="str">
        <f>IFERROR(__xludf.DUMMYFUNCTION("""COMPUTED_VALUE"""),"Male")</f>
        <v>Male</v>
      </c>
    </row>
    <row r="963">
      <c r="A963" s="2">
        <v>962.0</v>
      </c>
      <c r="B963" s="4">
        <f>IFERROR(__xludf.DUMMYFUNCTION("""COMPUTED_VALUE"""),45025.76701363426)</f>
        <v>45025.76701</v>
      </c>
      <c r="C963" s="2" t="str">
        <f>IFERROR(__xludf.DUMMYFUNCTION("""COMPUTED_VALUE"""),"India")</f>
        <v>India</v>
      </c>
      <c r="D963" s="2">
        <f>IFERROR(__xludf.DUMMYFUNCTION("""COMPUTED_VALUE"""),500032.0)</f>
        <v>500032</v>
      </c>
      <c r="E963" s="2" t="str">
        <f>IFERROR(__xludf.DUMMYFUNCTION("""COMPUTED_VALUE"""),"Male")</f>
        <v>Male</v>
      </c>
    </row>
    <row r="964">
      <c r="A964" s="2">
        <v>963.0</v>
      </c>
      <c r="B964" s="4">
        <f>IFERROR(__xludf.DUMMYFUNCTION("""COMPUTED_VALUE"""),45025.80707145834)</f>
        <v>45025.80707</v>
      </c>
      <c r="C964" s="2" t="str">
        <f>IFERROR(__xludf.DUMMYFUNCTION("""COMPUTED_VALUE"""),"India")</f>
        <v>India</v>
      </c>
      <c r="D964" s="2">
        <f>IFERROR(__xludf.DUMMYFUNCTION("""COMPUTED_VALUE"""),600042.0)</f>
        <v>600042</v>
      </c>
      <c r="E964" s="2" t="str">
        <f>IFERROR(__xludf.DUMMYFUNCTION("""COMPUTED_VALUE"""),"Male")</f>
        <v>Male</v>
      </c>
    </row>
    <row r="965">
      <c r="A965" s="2">
        <v>964.0</v>
      </c>
      <c r="B965" s="4">
        <f>IFERROR(__xludf.DUMMYFUNCTION("""COMPUTED_VALUE"""),45025.81494543981)</f>
        <v>45025.81495</v>
      </c>
      <c r="C965" s="2" t="str">
        <f>IFERROR(__xludf.DUMMYFUNCTION("""COMPUTED_VALUE"""),"India")</f>
        <v>India</v>
      </c>
      <c r="D965" s="2">
        <f>IFERROR(__xludf.DUMMYFUNCTION("""COMPUTED_VALUE"""),250001.0)</f>
        <v>250001</v>
      </c>
      <c r="E965" s="2" t="str">
        <f>IFERROR(__xludf.DUMMYFUNCTION("""COMPUTED_VALUE"""),"Female")</f>
        <v>Female</v>
      </c>
    </row>
    <row r="966">
      <c r="A966" s="2">
        <v>965.0</v>
      </c>
      <c r="B966" s="4">
        <f>IFERROR(__xludf.DUMMYFUNCTION("""COMPUTED_VALUE"""),45025.862847557866)</f>
        <v>45025.86285</v>
      </c>
      <c r="C966" s="2" t="str">
        <f>IFERROR(__xludf.DUMMYFUNCTION("""COMPUTED_VALUE"""),"India")</f>
        <v>India</v>
      </c>
      <c r="D966" s="2">
        <f>IFERROR(__xludf.DUMMYFUNCTION("""COMPUTED_VALUE"""),110059.0)</f>
        <v>110059</v>
      </c>
      <c r="E966" s="2" t="str">
        <f>IFERROR(__xludf.DUMMYFUNCTION("""COMPUTED_VALUE"""),"Female")</f>
        <v>Female</v>
      </c>
    </row>
    <row r="967">
      <c r="A967" s="2">
        <v>966.0</v>
      </c>
      <c r="B967" s="4">
        <f>IFERROR(__xludf.DUMMYFUNCTION("""COMPUTED_VALUE"""),45025.8646490625)</f>
        <v>45025.86465</v>
      </c>
      <c r="C967" s="2" t="str">
        <f>IFERROR(__xludf.DUMMYFUNCTION("""COMPUTED_VALUE"""),"India")</f>
        <v>India</v>
      </c>
      <c r="D967" s="2">
        <f>IFERROR(__xludf.DUMMYFUNCTION("""COMPUTED_VALUE"""),110059.0)</f>
        <v>110059</v>
      </c>
      <c r="E967" s="2" t="str">
        <f>IFERROR(__xludf.DUMMYFUNCTION("""COMPUTED_VALUE"""),"Female")</f>
        <v>Female</v>
      </c>
    </row>
    <row r="968">
      <c r="A968" s="2">
        <v>967.0</v>
      </c>
      <c r="B968" s="4">
        <f>IFERROR(__xludf.DUMMYFUNCTION("""COMPUTED_VALUE"""),45025.935657511574)</f>
        <v>45025.93566</v>
      </c>
      <c r="C968" s="2" t="str">
        <f>IFERROR(__xludf.DUMMYFUNCTION("""COMPUTED_VALUE"""),"India")</f>
        <v>India</v>
      </c>
      <c r="D968" s="2">
        <f>IFERROR(__xludf.DUMMYFUNCTION("""COMPUTED_VALUE"""),122022.0)</f>
        <v>122022</v>
      </c>
      <c r="E968" s="2" t="str">
        <f>IFERROR(__xludf.DUMMYFUNCTION("""COMPUTED_VALUE"""),"Female")</f>
        <v>Female</v>
      </c>
    </row>
    <row r="969">
      <c r="A969" s="2">
        <v>968.0</v>
      </c>
      <c r="B969" s="4">
        <f>IFERROR(__xludf.DUMMYFUNCTION("""COMPUTED_VALUE"""),45026.40967461806)</f>
        <v>45026.40967</v>
      </c>
      <c r="C969" s="2" t="str">
        <f>IFERROR(__xludf.DUMMYFUNCTION("""COMPUTED_VALUE"""),"India")</f>
        <v>India</v>
      </c>
      <c r="D969" s="2">
        <f>IFERROR(__xludf.DUMMYFUNCTION("""COMPUTED_VALUE"""),462021.0)</f>
        <v>462021</v>
      </c>
      <c r="E969" s="2" t="str">
        <f>IFERROR(__xludf.DUMMYFUNCTION("""COMPUTED_VALUE"""),"Female")</f>
        <v>Female</v>
      </c>
    </row>
    <row r="970">
      <c r="A970" s="2">
        <v>969.0</v>
      </c>
      <c r="B970" s="4">
        <f>IFERROR(__xludf.DUMMYFUNCTION("""COMPUTED_VALUE"""),45026.474947696755)</f>
        <v>45026.47495</v>
      </c>
      <c r="C970" s="2" t="str">
        <f>IFERROR(__xludf.DUMMYFUNCTION("""COMPUTED_VALUE"""),"India")</f>
        <v>India</v>
      </c>
      <c r="D970" s="2">
        <f>IFERROR(__xludf.DUMMYFUNCTION("""COMPUTED_VALUE"""),40095.0)</f>
        <v>40095</v>
      </c>
      <c r="E970" s="2" t="str">
        <f>IFERROR(__xludf.DUMMYFUNCTION("""COMPUTED_VALUE"""),"Male")</f>
        <v>Male</v>
      </c>
    </row>
    <row r="971">
      <c r="A971" s="2">
        <v>970.0</v>
      </c>
      <c r="B971" s="4">
        <f>IFERROR(__xludf.DUMMYFUNCTION("""COMPUTED_VALUE"""),45026.4880672338)</f>
        <v>45026.48807</v>
      </c>
      <c r="C971" s="2" t="str">
        <f>IFERROR(__xludf.DUMMYFUNCTION("""COMPUTED_VALUE"""),"India")</f>
        <v>India</v>
      </c>
      <c r="D971" s="2">
        <f>IFERROR(__xludf.DUMMYFUNCTION("""COMPUTED_VALUE"""),110043.0)</f>
        <v>110043</v>
      </c>
      <c r="E971" s="2" t="str">
        <f>IFERROR(__xludf.DUMMYFUNCTION("""COMPUTED_VALUE"""),"Male")</f>
        <v>Male</v>
      </c>
    </row>
    <row r="972">
      <c r="A972" s="2">
        <v>971.0</v>
      </c>
      <c r="B972" s="4">
        <f>IFERROR(__xludf.DUMMYFUNCTION("""COMPUTED_VALUE"""),45026.49120568287)</f>
        <v>45026.49121</v>
      </c>
      <c r="C972" s="2" t="str">
        <f>IFERROR(__xludf.DUMMYFUNCTION("""COMPUTED_VALUE"""),"India")</f>
        <v>India</v>
      </c>
      <c r="D972" s="2">
        <f>IFERROR(__xludf.DUMMYFUNCTION("""COMPUTED_VALUE"""),132001.0)</f>
        <v>132001</v>
      </c>
      <c r="E972" s="2" t="str">
        <f>IFERROR(__xludf.DUMMYFUNCTION("""COMPUTED_VALUE"""),"Male")</f>
        <v>Male</v>
      </c>
    </row>
    <row r="973">
      <c r="A973" s="2">
        <v>972.0</v>
      </c>
      <c r="B973" s="4">
        <f>IFERROR(__xludf.DUMMYFUNCTION("""COMPUTED_VALUE"""),45026.502565601855)</f>
        <v>45026.50257</v>
      </c>
      <c r="C973" s="2" t="str">
        <f>IFERROR(__xludf.DUMMYFUNCTION("""COMPUTED_VALUE"""),"India")</f>
        <v>India</v>
      </c>
      <c r="D973" s="2">
        <f>IFERROR(__xludf.DUMMYFUNCTION("""COMPUTED_VALUE"""),250002.0)</f>
        <v>250002</v>
      </c>
      <c r="E973" s="2" t="str">
        <f>IFERROR(__xludf.DUMMYFUNCTION("""COMPUTED_VALUE"""),"Male")</f>
        <v>Male</v>
      </c>
    </row>
    <row r="974">
      <c r="A974" s="2">
        <v>973.0</v>
      </c>
      <c r="B974" s="4">
        <f>IFERROR(__xludf.DUMMYFUNCTION("""COMPUTED_VALUE"""),45027.555158634255)</f>
        <v>45027.55516</v>
      </c>
      <c r="C974" s="2" t="str">
        <f>IFERROR(__xludf.DUMMYFUNCTION("""COMPUTED_VALUE"""),"India")</f>
        <v>India</v>
      </c>
      <c r="D974" s="2">
        <f>IFERROR(__xludf.DUMMYFUNCTION("""COMPUTED_VALUE"""),560061.0)</f>
        <v>560061</v>
      </c>
      <c r="E974" s="2" t="str">
        <f>IFERROR(__xludf.DUMMYFUNCTION("""COMPUTED_VALUE"""),"Female")</f>
        <v>Female</v>
      </c>
    </row>
    <row r="975">
      <c r="A975" s="2">
        <v>974.0</v>
      </c>
      <c r="B975" s="4">
        <f>IFERROR(__xludf.DUMMYFUNCTION("""COMPUTED_VALUE"""),45027.56339556713)</f>
        <v>45027.5634</v>
      </c>
      <c r="C975" s="2" t="str">
        <f>IFERROR(__xludf.DUMMYFUNCTION("""COMPUTED_VALUE"""),"Germany")</f>
        <v>Germany</v>
      </c>
      <c r="D975" s="2">
        <f>IFERROR(__xludf.DUMMYFUNCTION("""COMPUTED_VALUE"""),10317.0)</f>
        <v>10317</v>
      </c>
      <c r="E975" s="2" t="str">
        <f>IFERROR(__xludf.DUMMYFUNCTION("""COMPUTED_VALUE"""),"Male")</f>
        <v>Male</v>
      </c>
    </row>
    <row r="976">
      <c r="A976" s="2">
        <v>975.0</v>
      </c>
      <c r="B976" s="4">
        <f>IFERROR(__xludf.DUMMYFUNCTION("""COMPUTED_VALUE"""),45027.5671434375)</f>
        <v>45027.56714</v>
      </c>
      <c r="C976" s="2" t="str">
        <f>IFERROR(__xludf.DUMMYFUNCTION("""COMPUTED_VALUE"""),"India")</f>
        <v>India</v>
      </c>
      <c r="D976" s="2">
        <f>IFERROR(__xludf.DUMMYFUNCTION("""COMPUTED_VALUE"""),110089.0)</f>
        <v>110089</v>
      </c>
      <c r="E976" s="2" t="str">
        <f>IFERROR(__xludf.DUMMYFUNCTION("""COMPUTED_VALUE"""),"Female")</f>
        <v>Female</v>
      </c>
    </row>
    <row r="977">
      <c r="A977" s="2">
        <v>976.0</v>
      </c>
      <c r="B977" s="4">
        <f>IFERROR(__xludf.DUMMYFUNCTION("""COMPUTED_VALUE"""),45027.94616797454)</f>
        <v>45027.94617</v>
      </c>
      <c r="C977" s="2" t="str">
        <f>IFERROR(__xludf.DUMMYFUNCTION("""COMPUTED_VALUE"""),"India")</f>
        <v>India</v>
      </c>
      <c r="D977" s="2">
        <f>IFERROR(__xludf.DUMMYFUNCTION("""COMPUTED_VALUE"""),603209.0)</f>
        <v>603209</v>
      </c>
      <c r="E977" s="2" t="str">
        <f>IFERROR(__xludf.DUMMYFUNCTION("""COMPUTED_VALUE"""),"Male")</f>
        <v>Male</v>
      </c>
    </row>
    <row r="978">
      <c r="A978" s="2">
        <v>977.0</v>
      </c>
      <c r="B978" s="4">
        <f>IFERROR(__xludf.DUMMYFUNCTION("""COMPUTED_VALUE"""),45028.39142892361)</f>
        <v>45028.39143</v>
      </c>
      <c r="C978" s="2" t="str">
        <f>IFERROR(__xludf.DUMMYFUNCTION("""COMPUTED_VALUE"""),"India")</f>
        <v>India</v>
      </c>
      <c r="D978" s="2">
        <f>IFERROR(__xludf.DUMMYFUNCTION("""COMPUTED_VALUE"""),110026.0)</f>
        <v>110026</v>
      </c>
      <c r="E978" s="2" t="str">
        <f>IFERROR(__xludf.DUMMYFUNCTION("""COMPUTED_VALUE"""),"Male")</f>
        <v>Male</v>
      </c>
    </row>
    <row r="979">
      <c r="A979" s="2">
        <v>978.0</v>
      </c>
      <c r="B979" s="4">
        <f>IFERROR(__xludf.DUMMYFUNCTION("""COMPUTED_VALUE"""),45029.6407750463)</f>
        <v>45029.64078</v>
      </c>
      <c r="C979" s="2" t="str">
        <f>IFERROR(__xludf.DUMMYFUNCTION("""COMPUTED_VALUE"""),"India")</f>
        <v>India</v>
      </c>
      <c r="D979" s="2">
        <f>IFERROR(__xludf.DUMMYFUNCTION("""COMPUTED_VALUE"""),507002.0)</f>
        <v>507002</v>
      </c>
      <c r="E979" s="2" t="str">
        <f>IFERROR(__xludf.DUMMYFUNCTION("""COMPUTED_VALUE"""),"Male")</f>
        <v>Male</v>
      </c>
    </row>
    <row r="980">
      <c r="A980" s="2">
        <v>979.0</v>
      </c>
      <c r="B980" s="4">
        <f>IFERROR(__xludf.DUMMYFUNCTION("""COMPUTED_VALUE"""),45030.43179295139)</f>
        <v>45030.43179</v>
      </c>
      <c r="C980" s="2" t="str">
        <f>IFERROR(__xludf.DUMMYFUNCTION("""COMPUTED_VALUE"""),"Others")</f>
        <v>Others</v>
      </c>
      <c r="D980" s="2">
        <f>IFERROR(__xludf.DUMMYFUNCTION("""COMPUTED_VALUE"""),6054.0)</f>
        <v>6054</v>
      </c>
      <c r="E980" s="2" t="str">
        <f>IFERROR(__xludf.DUMMYFUNCTION("""COMPUTED_VALUE"""),"Male")</f>
        <v>Male</v>
      </c>
    </row>
    <row r="981">
      <c r="A981" s="2">
        <v>980.0</v>
      </c>
      <c r="B981" s="4">
        <f>IFERROR(__xludf.DUMMYFUNCTION("""COMPUTED_VALUE"""),45033.67072674768)</f>
        <v>45033.67073</v>
      </c>
      <c r="C981" s="2" t="str">
        <f>IFERROR(__xludf.DUMMYFUNCTION("""COMPUTED_VALUE"""),"India")</f>
        <v>India</v>
      </c>
      <c r="D981" s="2">
        <f>IFERROR(__xludf.DUMMYFUNCTION("""COMPUTED_VALUE"""),110089.0)</f>
        <v>110089</v>
      </c>
      <c r="E981" s="2" t="str">
        <f>IFERROR(__xludf.DUMMYFUNCTION("""COMPUTED_VALUE"""),"Male")</f>
        <v>Male</v>
      </c>
    </row>
    <row r="982">
      <c r="A982" s="2">
        <v>981.0</v>
      </c>
      <c r="B982" s="4">
        <f>IFERROR(__xludf.DUMMYFUNCTION("""COMPUTED_VALUE"""),45033.74275923611)</f>
        <v>45033.74276</v>
      </c>
      <c r="C982" s="2" t="str">
        <f>IFERROR(__xludf.DUMMYFUNCTION("""COMPUTED_VALUE"""),"India")</f>
        <v>India</v>
      </c>
      <c r="D982" s="2">
        <f>IFERROR(__xludf.DUMMYFUNCTION("""COMPUTED_VALUE"""),440008.0)</f>
        <v>440008</v>
      </c>
      <c r="E982" s="2" t="str">
        <f>IFERROR(__xludf.DUMMYFUNCTION("""COMPUTED_VALUE"""),"Male")</f>
        <v>Male</v>
      </c>
    </row>
    <row r="983">
      <c r="A983" s="2">
        <v>982.0</v>
      </c>
      <c r="B983" s="4">
        <f>IFERROR(__xludf.DUMMYFUNCTION("""COMPUTED_VALUE"""),45033.746031006944)</f>
        <v>45033.74603</v>
      </c>
      <c r="C983" s="2" t="str">
        <f>IFERROR(__xludf.DUMMYFUNCTION("""COMPUTED_VALUE"""),"India")</f>
        <v>India</v>
      </c>
      <c r="D983" s="2">
        <f>IFERROR(__xludf.DUMMYFUNCTION("""COMPUTED_VALUE"""),441207.0)</f>
        <v>441207</v>
      </c>
      <c r="E983" s="2" t="str">
        <f>IFERROR(__xludf.DUMMYFUNCTION("""COMPUTED_VALUE"""),"Female")</f>
        <v>Female</v>
      </c>
    </row>
    <row r="984">
      <c r="A984" s="2">
        <v>983.0</v>
      </c>
      <c r="B984" s="4">
        <f>IFERROR(__xludf.DUMMYFUNCTION("""COMPUTED_VALUE"""),45039.5162302662)</f>
        <v>45039.51623</v>
      </c>
      <c r="C984" s="2" t="str">
        <f>IFERROR(__xludf.DUMMYFUNCTION("""COMPUTED_VALUE"""),"India")</f>
        <v>India</v>
      </c>
      <c r="D984" s="2">
        <f>IFERROR(__xludf.DUMMYFUNCTION("""COMPUTED_VALUE"""),301001.0)</f>
        <v>301001</v>
      </c>
      <c r="E984" s="2" t="str">
        <f>IFERROR(__xludf.DUMMYFUNCTION("""COMPUTED_VALUE"""),"Male")</f>
        <v>Male</v>
      </c>
    </row>
    <row r="985">
      <c r="A985" s="2">
        <v>984.0</v>
      </c>
      <c r="B985" s="4">
        <f>IFERROR(__xludf.DUMMYFUNCTION("""COMPUTED_VALUE"""),45043.872076782405)</f>
        <v>45043.87208</v>
      </c>
      <c r="C985" s="2" t="str">
        <f>IFERROR(__xludf.DUMMYFUNCTION("""COMPUTED_VALUE"""),"India")</f>
        <v>India</v>
      </c>
      <c r="D985" s="2">
        <f>IFERROR(__xludf.DUMMYFUNCTION("""COMPUTED_VALUE"""),431203.0)</f>
        <v>431203</v>
      </c>
      <c r="E985" s="2" t="str">
        <f>IFERROR(__xludf.DUMMYFUNCTION("""COMPUTED_VALUE"""),"Male")</f>
        <v>Male</v>
      </c>
    </row>
    <row r="986">
      <c r="A986" s="2">
        <v>985.0</v>
      </c>
      <c r="B986" s="4">
        <f>IFERROR(__xludf.DUMMYFUNCTION("""COMPUTED_VALUE"""),45043.87721890047)</f>
        <v>45043.87722</v>
      </c>
      <c r="C986" s="2" t="str">
        <f>IFERROR(__xludf.DUMMYFUNCTION("""COMPUTED_VALUE"""),"India")</f>
        <v>India</v>
      </c>
      <c r="D986" s="2">
        <f>IFERROR(__xludf.DUMMYFUNCTION("""COMPUTED_VALUE"""),411047.0)</f>
        <v>411047</v>
      </c>
      <c r="E986" s="2" t="str">
        <f>IFERROR(__xludf.DUMMYFUNCTION("""COMPUTED_VALUE"""),"Male")</f>
        <v>Male</v>
      </c>
    </row>
    <row r="987">
      <c r="A987" s="2">
        <v>986.0</v>
      </c>
      <c r="B987" s="4">
        <f>IFERROR(__xludf.DUMMYFUNCTION("""COMPUTED_VALUE"""),45043.877772685184)</f>
        <v>45043.87777</v>
      </c>
      <c r="C987" s="2" t="str">
        <f>IFERROR(__xludf.DUMMYFUNCTION("""COMPUTED_VALUE"""),"India")</f>
        <v>India</v>
      </c>
      <c r="D987" s="2">
        <f>IFERROR(__xludf.DUMMYFUNCTION("""COMPUTED_VALUE"""),641035.0)</f>
        <v>641035</v>
      </c>
      <c r="E987" s="2" t="str">
        <f>IFERROR(__xludf.DUMMYFUNCTION("""COMPUTED_VALUE"""),"Male")</f>
        <v>Male</v>
      </c>
    </row>
    <row r="988">
      <c r="A988" s="2">
        <v>987.0</v>
      </c>
      <c r="B988" s="4">
        <f>IFERROR(__xludf.DUMMYFUNCTION("""COMPUTED_VALUE"""),45043.87856336806)</f>
        <v>45043.87856</v>
      </c>
      <c r="C988" s="2" t="str">
        <f>IFERROR(__xludf.DUMMYFUNCTION("""COMPUTED_VALUE"""),"India")</f>
        <v>India</v>
      </c>
      <c r="D988" s="2">
        <f>IFERROR(__xludf.DUMMYFUNCTION("""COMPUTED_VALUE"""),431133.0)</f>
        <v>431133</v>
      </c>
      <c r="E988" s="2" t="str">
        <f>IFERROR(__xludf.DUMMYFUNCTION("""COMPUTED_VALUE"""),"Male")</f>
        <v>Male</v>
      </c>
    </row>
    <row r="989">
      <c r="A989" s="2">
        <v>988.0</v>
      </c>
      <c r="B989" s="4">
        <f>IFERROR(__xludf.DUMMYFUNCTION("""COMPUTED_VALUE"""),45043.878972812505)</f>
        <v>45043.87897</v>
      </c>
      <c r="C989" s="2" t="str">
        <f>IFERROR(__xludf.DUMMYFUNCTION("""COMPUTED_VALUE"""),"India")</f>
        <v>India</v>
      </c>
      <c r="D989" s="2">
        <f>IFERROR(__xludf.DUMMYFUNCTION("""COMPUTED_VALUE"""),425001.0)</f>
        <v>425001</v>
      </c>
      <c r="E989" s="2" t="str">
        <f>IFERROR(__xludf.DUMMYFUNCTION("""COMPUTED_VALUE"""),"Male")</f>
        <v>Male</v>
      </c>
    </row>
    <row r="990">
      <c r="A990" s="2">
        <v>989.0</v>
      </c>
      <c r="B990" s="4">
        <f>IFERROR(__xludf.DUMMYFUNCTION("""COMPUTED_VALUE"""),45043.8793478125)</f>
        <v>45043.87935</v>
      </c>
      <c r="C990" s="2" t="str">
        <f>IFERROR(__xludf.DUMMYFUNCTION("""COMPUTED_VALUE"""),"India")</f>
        <v>India</v>
      </c>
      <c r="D990" s="2">
        <f>IFERROR(__xludf.DUMMYFUNCTION("""COMPUTED_VALUE"""),560075.0)</f>
        <v>560075</v>
      </c>
      <c r="E990" s="2" t="str">
        <f>IFERROR(__xludf.DUMMYFUNCTION("""COMPUTED_VALUE"""),"Female")</f>
        <v>Female</v>
      </c>
    </row>
    <row r="991">
      <c r="A991" s="2">
        <v>990.0</v>
      </c>
      <c r="B991" s="4">
        <f>IFERROR(__xludf.DUMMYFUNCTION("""COMPUTED_VALUE"""),45043.87962130787)</f>
        <v>45043.87962</v>
      </c>
      <c r="C991" s="2" t="str">
        <f>IFERROR(__xludf.DUMMYFUNCTION("""COMPUTED_VALUE"""),"India")</f>
        <v>India</v>
      </c>
      <c r="D991" s="2">
        <f>IFERROR(__xludf.DUMMYFUNCTION("""COMPUTED_VALUE"""),226201.0)</f>
        <v>226201</v>
      </c>
      <c r="E991" s="2" t="str">
        <f>IFERROR(__xludf.DUMMYFUNCTION("""COMPUTED_VALUE"""),"Male")</f>
        <v>Male</v>
      </c>
    </row>
    <row r="992">
      <c r="A992" s="2">
        <v>991.0</v>
      </c>
      <c r="B992" s="4">
        <f>IFERROR(__xludf.DUMMYFUNCTION("""COMPUTED_VALUE"""),45043.87992114583)</f>
        <v>45043.87992</v>
      </c>
      <c r="C992" s="2" t="str">
        <f>IFERROR(__xludf.DUMMYFUNCTION("""COMPUTED_VALUE"""),"India")</f>
        <v>India</v>
      </c>
      <c r="D992" s="2">
        <f>IFERROR(__xludf.DUMMYFUNCTION("""COMPUTED_VALUE"""),570003.0)</f>
        <v>570003</v>
      </c>
      <c r="E992" s="2" t="str">
        <f>IFERROR(__xludf.DUMMYFUNCTION("""COMPUTED_VALUE"""),"Male")</f>
        <v>Male</v>
      </c>
    </row>
    <row r="993">
      <c r="A993" s="2">
        <v>992.0</v>
      </c>
      <c r="B993" s="4">
        <f>IFERROR(__xludf.DUMMYFUNCTION("""COMPUTED_VALUE"""),45043.88030722222)</f>
        <v>45043.88031</v>
      </c>
      <c r="C993" s="2" t="str">
        <f>IFERROR(__xludf.DUMMYFUNCTION("""COMPUTED_VALUE"""),"India")</f>
        <v>India</v>
      </c>
      <c r="D993" s="2">
        <f>IFERROR(__xludf.DUMMYFUNCTION("""COMPUTED_VALUE"""),201002.0)</f>
        <v>201002</v>
      </c>
      <c r="E993" s="2" t="str">
        <f>IFERROR(__xludf.DUMMYFUNCTION("""COMPUTED_VALUE"""),"Male")</f>
        <v>Male</v>
      </c>
    </row>
    <row r="994">
      <c r="A994" s="2">
        <v>993.0</v>
      </c>
      <c r="B994" s="4">
        <f>IFERROR(__xludf.DUMMYFUNCTION("""COMPUTED_VALUE"""),45043.881235706016)</f>
        <v>45043.88124</v>
      </c>
      <c r="C994" s="2" t="str">
        <f>IFERROR(__xludf.DUMMYFUNCTION("""COMPUTED_VALUE"""),"India")</f>
        <v>India</v>
      </c>
      <c r="D994" s="2">
        <f>IFERROR(__xludf.DUMMYFUNCTION("""COMPUTED_VALUE"""),411041.0)</f>
        <v>411041</v>
      </c>
      <c r="E994" s="2" t="str">
        <f>IFERROR(__xludf.DUMMYFUNCTION("""COMPUTED_VALUE"""),"Male")</f>
        <v>Male</v>
      </c>
    </row>
    <row r="995">
      <c r="A995" s="2">
        <v>994.0</v>
      </c>
      <c r="B995" s="4">
        <f>IFERROR(__xludf.DUMMYFUNCTION("""COMPUTED_VALUE"""),45043.881647372684)</f>
        <v>45043.88165</v>
      </c>
      <c r="C995" s="2" t="str">
        <f>IFERROR(__xludf.DUMMYFUNCTION("""COMPUTED_VALUE"""),"India")</f>
        <v>India</v>
      </c>
      <c r="D995" s="2">
        <f>IFERROR(__xludf.DUMMYFUNCTION("""COMPUTED_VALUE"""),211002.0)</f>
        <v>211002</v>
      </c>
      <c r="E995" s="2" t="str">
        <f>IFERROR(__xludf.DUMMYFUNCTION("""COMPUTED_VALUE"""),"Female")</f>
        <v>Female</v>
      </c>
    </row>
    <row r="996">
      <c r="A996" s="2">
        <v>995.0</v>
      </c>
      <c r="B996" s="4">
        <f>IFERROR(__xludf.DUMMYFUNCTION("""COMPUTED_VALUE"""),45043.882177349544)</f>
        <v>45043.88218</v>
      </c>
      <c r="C996" s="2" t="str">
        <f>IFERROR(__xludf.DUMMYFUNCTION("""COMPUTED_VALUE"""),"India")</f>
        <v>India</v>
      </c>
      <c r="D996" s="2">
        <f>IFERROR(__xludf.DUMMYFUNCTION("""COMPUTED_VALUE"""),201204.0)</f>
        <v>201204</v>
      </c>
      <c r="E996" s="2" t="str">
        <f>IFERROR(__xludf.DUMMYFUNCTION("""COMPUTED_VALUE"""),"Female")</f>
        <v>Female</v>
      </c>
    </row>
    <row r="997">
      <c r="A997" s="2">
        <v>996.0</v>
      </c>
      <c r="B997" s="4">
        <f>IFERROR(__xludf.DUMMYFUNCTION("""COMPUTED_VALUE"""),45043.88342001157)</f>
        <v>45043.88342</v>
      </c>
      <c r="C997" s="2" t="str">
        <f>IFERROR(__xludf.DUMMYFUNCTION("""COMPUTED_VALUE"""),"India")</f>
        <v>India</v>
      </c>
      <c r="D997" s="2">
        <f>IFERROR(__xludf.DUMMYFUNCTION("""COMPUTED_VALUE"""),503001.0)</f>
        <v>503001</v>
      </c>
      <c r="E997" s="2" t="str">
        <f>IFERROR(__xludf.DUMMYFUNCTION("""COMPUTED_VALUE"""),"Male")</f>
        <v>Male</v>
      </c>
    </row>
    <row r="998">
      <c r="A998" s="2">
        <v>997.0</v>
      </c>
      <c r="B998" s="4">
        <f>IFERROR(__xludf.DUMMYFUNCTION("""COMPUTED_VALUE"""),45043.883517476854)</f>
        <v>45043.88352</v>
      </c>
      <c r="C998" s="2" t="str">
        <f>IFERROR(__xludf.DUMMYFUNCTION("""COMPUTED_VALUE"""),"India")</f>
        <v>India</v>
      </c>
      <c r="D998" s="2">
        <f>IFERROR(__xludf.DUMMYFUNCTION("""COMPUTED_VALUE"""),453441.0)</f>
        <v>453441</v>
      </c>
      <c r="E998" s="2" t="str">
        <f>IFERROR(__xludf.DUMMYFUNCTION("""COMPUTED_VALUE"""),"Female")</f>
        <v>Female</v>
      </c>
    </row>
    <row r="999">
      <c r="A999" s="2">
        <v>998.0</v>
      </c>
      <c r="B999" s="4">
        <f>IFERROR(__xludf.DUMMYFUNCTION("""COMPUTED_VALUE"""),45043.8836455787)</f>
        <v>45043.88365</v>
      </c>
      <c r="C999" s="2" t="str">
        <f>IFERROR(__xludf.DUMMYFUNCTION("""COMPUTED_VALUE"""),"India")</f>
        <v>India</v>
      </c>
      <c r="D999" s="2">
        <f>IFERROR(__xludf.DUMMYFUNCTION("""COMPUTED_VALUE"""),761001.0)</f>
        <v>761001</v>
      </c>
      <c r="E999" s="2" t="str">
        <f>IFERROR(__xludf.DUMMYFUNCTION("""COMPUTED_VALUE"""),"Male")</f>
        <v>Male</v>
      </c>
    </row>
    <row r="1000">
      <c r="A1000" s="2">
        <v>999.0</v>
      </c>
      <c r="B1000" s="4">
        <f>IFERROR(__xludf.DUMMYFUNCTION("""COMPUTED_VALUE"""),45043.8837742824)</f>
        <v>45043.88377</v>
      </c>
      <c r="C1000" s="2" t="str">
        <f>IFERROR(__xludf.DUMMYFUNCTION("""COMPUTED_VALUE"""),"India")</f>
        <v>India</v>
      </c>
      <c r="D1000" s="2">
        <f>IFERROR(__xludf.DUMMYFUNCTION("""COMPUTED_VALUE"""),440030.0)</f>
        <v>440030</v>
      </c>
      <c r="E1000" s="2" t="str">
        <f>IFERROR(__xludf.DUMMYFUNCTION("""COMPUTED_VALUE"""),"Male")</f>
        <v>Male</v>
      </c>
    </row>
    <row r="1001">
      <c r="A1001" s="2">
        <v>1000.0</v>
      </c>
      <c r="B1001" s="4">
        <f>IFERROR(__xludf.DUMMYFUNCTION("""COMPUTED_VALUE"""),45043.884143854164)</f>
        <v>45043.88414</v>
      </c>
      <c r="C1001" s="2" t="str">
        <f>IFERROR(__xludf.DUMMYFUNCTION("""COMPUTED_VALUE"""),"India")</f>
        <v>India</v>
      </c>
      <c r="D1001" s="2">
        <f>IFERROR(__xludf.DUMMYFUNCTION("""COMPUTED_VALUE"""),500068.0)</f>
        <v>500068</v>
      </c>
      <c r="E1001" s="2" t="str">
        <f>IFERROR(__xludf.DUMMYFUNCTION("""COMPUTED_VALUE"""),"Male")</f>
        <v>Male</v>
      </c>
    </row>
    <row r="1002">
      <c r="A1002" s="2">
        <v>1001.0</v>
      </c>
      <c r="B1002" s="4">
        <f>IFERROR(__xludf.DUMMYFUNCTION("""COMPUTED_VALUE"""),45043.88440943287)</f>
        <v>45043.88441</v>
      </c>
      <c r="C1002" s="2" t="str">
        <f>IFERROR(__xludf.DUMMYFUNCTION("""COMPUTED_VALUE"""),"India")</f>
        <v>India</v>
      </c>
      <c r="D1002" s="2">
        <f>IFERROR(__xludf.DUMMYFUNCTION("""COMPUTED_VALUE"""),500072.0)</f>
        <v>500072</v>
      </c>
      <c r="E1002" s="2" t="str">
        <f>IFERROR(__xludf.DUMMYFUNCTION("""COMPUTED_VALUE"""),"Female")</f>
        <v>Female</v>
      </c>
    </row>
    <row r="1003">
      <c r="A1003" s="2">
        <v>1002.0</v>
      </c>
      <c r="B1003" s="4">
        <f>IFERROR(__xludf.DUMMYFUNCTION("""COMPUTED_VALUE"""),45043.88470653935)</f>
        <v>45043.88471</v>
      </c>
      <c r="C1003" s="2" t="str">
        <f>IFERROR(__xludf.DUMMYFUNCTION("""COMPUTED_VALUE"""),"India")</f>
        <v>India</v>
      </c>
      <c r="D1003" s="2">
        <f>IFERROR(__xludf.DUMMYFUNCTION("""COMPUTED_VALUE"""),509216.0)</f>
        <v>509216</v>
      </c>
      <c r="E1003" s="2" t="str">
        <f>IFERROR(__xludf.DUMMYFUNCTION("""COMPUTED_VALUE"""),"Male")</f>
        <v>Male</v>
      </c>
    </row>
    <row r="1004">
      <c r="A1004" s="2">
        <v>1003.0</v>
      </c>
      <c r="B1004" s="4">
        <f>IFERROR(__xludf.DUMMYFUNCTION("""COMPUTED_VALUE"""),45043.88705737269)</f>
        <v>45043.88706</v>
      </c>
      <c r="C1004" s="2" t="str">
        <f>IFERROR(__xludf.DUMMYFUNCTION("""COMPUTED_VALUE"""),"India")</f>
        <v>India</v>
      </c>
      <c r="D1004" s="2">
        <f>IFERROR(__xludf.DUMMYFUNCTION("""COMPUTED_VALUE"""),781012.0)</f>
        <v>781012</v>
      </c>
      <c r="E1004" s="2" t="str">
        <f>IFERROR(__xludf.DUMMYFUNCTION("""COMPUTED_VALUE"""),"Female")</f>
        <v>Female</v>
      </c>
    </row>
    <row r="1005">
      <c r="A1005" s="2">
        <v>1004.0</v>
      </c>
      <c r="B1005" s="4">
        <f>IFERROR(__xludf.DUMMYFUNCTION("""COMPUTED_VALUE"""),45043.88751422454)</f>
        <v>45043.88751</v>
      </c>
      <c r="C1005" s="2" t="str">
        <f>IFERROR(__xludf.DUMMYFUNCTION("""COMPUTED_VALUE"""),"India")</f>
        <v>India</v>
      </c>
      <c r="D1005" s="2">
        <f>IFERROR(__xludf.DUMMYFUNCTION("""COMPUTED_VALUE"""),560036.0)</f>
        <v>560036</v>
      </c>
      <c r="E1005" s="2" t="str">
        <f>IFERROR(__xludf.DUMMYFUNCTION("""COMPUTED_VALUE"""),"Female")</f>
        <v>Female</v>
      </c>
    </row>
    <row r="1006">
      <c r="A1006" s="2">
        <v>1005.0</v>
      </c>
      <c r="B1006" s="4">
        <f>IFERROR(__xludf.DUMMYFUNCTION("""COMPUTED_VALUE"""),45043.88786216435)</f>
        <v>45043.88786</v>
      </c>
      <c r="C1006" s="2" t="str">
        <f>IFERROR(__xludf.DUMMYFUNCTION("""COMPUTED_VALUE"""),"India")</f>
        <v>India</v>
      </c>
      <c r="D1006" s="2">
        <f>IFERROR(__xludf.DUMMYFUNCTION("""COMPUTED_VALUE"""),500077.0)</f>
        <v>500077</v>
      </c>
      <c r="E1006" s="2" t="str">
        <f>IFERROR(__xludf.DUMMYFUNCTION("""COMPUTED_VALUE"""),"Female")</f>
        <v>Female</v>
      </c>
    </row>
    <row r="1007">
      <c r="A1007" s="2">
        <v>1006.0</v>
      </c>
      <c r="B1007" s="4">
        <f>IFERROR(__xludf.DUMMYFUNCTION("""COMPUTED_VALUE"""),45043.88952416667)</f>
        <v>45043.88952</v>
      </c>
      <c r="C1007" s="2" t="str">
        <f>IFERROR(__xludf.DUMMYFUNCTION("""COMPUTED_VALUE"""),"India")</f>
        <v>India</v>
      </c>
      <c r="D1007" s="2">
        <f>IFERROR(__xludf.DUMMYFUNCTION("""COMPUTED_VALUE"""),364710.0)</f>
        <v>364710</v>
      </c>
      <c r="E1007" s="2" t="str">
        <f>IFERROR(__xludf.DUMMYFUNCTION("""COMPUTED_VALUE"""),"Female")</f>
        <v>Female</v>
      </c>
    </row>
    <row r="1008">
      <c r="A1008" s="2">
        <v>1007.0</v>
      </c>
      <c r="B1008" s="4">
        <f>IFERROR(__xludf.DUMMYFUNCTION("""COMPUTED_VALUE"""),45043.889810590284)</f>
        <v>45043.88981</v>
      </c>
      <c r="C1008" s="2" t="str">
        <f>IFERROR(__xludf.DUMMYFUNCTION("""COMPUTED_VALUE"""),"India")</f>
        <v>India</v>
      </c>
      <c r="D1008" s="2">
        <f>IFERROR(__xludf.DUMMYFUNCTION("""COMPUTED_VALUE"""),201306.0)</f>
        <v>201306</v>
      </c>
      <c r="E1008" s="2" t="str">
        <f>IFERROR(__xludf.DUMMYFUNCTION("""COMPUTED_VALUE"""),"Female")</f>
        <v>Female</v>
      </c>
    </row>
    <row r="1009">
      <c r="A1009" s="2">
        <v>1008.0</v>
      </c>
      <c r="B1009" s="4">
        <f>IFERROR(__xludf.DUMMYFUNCTION("""COMPUTED_VALUE"""),45043.89002606482)</f>
        <v>45043.89003</v>
      </c>
      <c r="C1009" s="2" t="str">
        <f>IFERROR(__xludf.DUMMYFUNCTION("""COMPUTED_VALUE"""),"India")</f>
        <v>India</v>
      </c>
      <c r="D1009" s="2">
        <f>IFERROR(__xludf.DUMMYFUNCTION("""COMPUTED_VALUE"""),500005.0)</f>
        <v>500005</v>
      </c>
      <c r="E1009" s="2" t="str">
        <f>IFERROR(__xludf.DUMMYFUNCTION("""COMPUTED_VALUE"""),"Female")</f>
        <v>Female</v>
      </c>
    </row>
    <row r="1010">
      <c r="A1010" s="2">
        <v>1009.0</v>
      </c>
      <c r="B1010" s="4">
        <f>IFERROR(__xludf.DUMMYFUNCTION("""COMPUTED_VALUE"""),45043.89140803241)</f>
        <v>45043.89141</v>
      </c>
      <c r="C1010" s="2" t="str">
        <f>IFERROR(__xludf.DUMMYFUNCTION("""COMPUTED_VALUE"""),"India")</f>
        <v>India</v>
      </c>
      <c r="D1010" s="2">
        <f>IFERROR(__xludf.DUMMYFUNCTION("""COMPUTED_VALUE"""),250002.0)</f>
        <v>250002</v>
      </c>
      <c r="E1010" s="2" t="str">
        <f>IFERROR(__xludf.DUMMYFUNCTION("""COMPUTED_VALUE"""),"Male")</f>
        <v>Male</v>
      </c>
    </row>
    <row r="1011">
      <c r="A1011" s="2">
        <v>1010.0</v>
      </c>
      <c r="B1011" s="4">
        <f>IFERROR(__xludf.DUMMYFUNCTION("""COMPUTED_VALUE"""),45043.891782604165)</f>
        <v>45043.89178</v>
      </c>
      <c r="C1011" s="2" t="str">
        <f>IFERROR(__xludf.DUMMYFUNCTION("""COMPUTED_VALUE"""),"India")</f>
        <v>India</v>
      </c>
      <c r="D1011" s="2">
        <f>IFERROR(__xludf.DUMMYFUNCTION("""COMPUTED_VALUE"""),400709.0)</f>
        <v>400709</v>
      </c>
      <c r="E1011" s="2" t="str">
        <f>IFERROR(__xludf.DUMMYFUNCTION("""COMPUTED_VALUE"""),"Male")</f>
        <v>Male</v>
      </c>
    </row>
    <row r="1012">
      <c r="A1012" s="2">
        <v>1011.0</v>
      </c>
      <c r="B1012" s="4">
        <f>IFERROR(__xludf.DUMMYFUNCTION("""COMPUTED_VALUE"""),45043.89230267361)</f>
        <v>45043.8923</v>
      </c>
      <c r="C1012" s="2" t="str">
        <f>IFERROR(__xludf.DUMMYFUNCTION("""COMPUTED_VALUE"""),"India")</f>
        <v>India</v>
      </c>
      <c r="D1012" s="2">
        <f>IFERROR(__xludf.DUMMYFUNCTION("""COMPUTED_VALUE"""),492001.0)</f>
        <v>492001</v>
      </c>
      <c r="E1012" s="2" t="str">
        <f>IFERROR(__xludf.DUMMYFUNCTION("""COMPUTED_VALUE"""),"Male")</f>
        <v>Male</v>
      </c>
    </row>
    <row r="1013">
      <c r="A1013" s="2">
        <v>1012.0</v>
      </c>
      <c r="B1013" s="4">
        <f>IFERROR(__xludf.DUMMYFUNCTION("""COMPUTED_VALUE"""),45043.89240392361)</f>
        <v>45043.8924</v>
      </c>
      <c r="C1013" s="2" t="str">
        <f>IFERROR(__xludf.DUMMYFUNCTION("""COMPUTED_VALUE"""),"India")</f>
        <v>India</v>
      </c>
      <c r="D1013" s="2">
        <f>IFERROR(__xludf.DUMMYFUNCTION("""COMPUTED_VALUE"""),382028.0)</f>
        <v>382028</v>
      </c>
      <c r="E1013" s="2" t="str">
        <f>IFERROR(__xludf.DUMMYFUNCTION("""COMPUTED_VALUE"""),"Female")</f>
        <v>Female</v>
      </c>
    </row>
    <row r="1014">
      <c r="A1014" s="2">
        <v>1013.0</v>
      </c>
      <c r="B1014" s="4">
        <f>IFERROR(__xludf.DUMMYFUNCTION("""COMPUTED_VALUE"""),45043.892794837964)</f>
        <v>45043.89279</v>
      </c>
      <c r="C1014" s="2" t="str">
        <f>IFERROR(__xludf.DUMMYFUNCTION("""COMPUTED_VALUE"""),"India")</f>
        <v>India</v>
      </c>
      <c r="D1014" s="2">
        <f>IFERROR(__xludf.DUMMYFUNCTION("""COMPUTED_VALUE"""),560037.0)</f>
        <v>560037</v>
      </c>
      <c r="E1014" s="2" t="str">
        <f>IFERROR(__xludf.DUMMYFUNCTION("""COMPUTED_VALUE"""),"Female")</f>
        <v>Female</v>
      </c>
    </row>
    <row r="1015">
      <c r="A1015" s="2">
        <v>1014.0</v>
      </c>
      <c r="B1015" s="4">
        <f>IFERROR(__xludf.DUMMYFUNCTION("""COMPUTED_VALUE"""),45043.89294422454)</f>
        <v>45043.89294</v>
      </c>
      <c r="C1015" s="2" t="str">
        <f>IFERROR(__xludf.DUMMYFUNCTION("""COMPUTED_VALUE"""),"India")</f>
        <v>India</v>
      </c>
      <c r="D1015" s="2">
        <f>IFERROR(__xludf.DUMMYFUNCTION("""COMPUTED_VALUE"""),401107.0)</f>
        <v>401107</v>
      </c>
      <c r="E1015" s="2" t="str">
        <f>IFERROR(__xludf.DUMMYFUNCTION("""COMPUTED_VALUE"""),"Male")</f>
        <v>Male</v>
      </c>
    </row>
    <row r="1016">
      <c r="A1016" s="2">
        <v>1015.0</v>
      </c>
      <c r="B1016" s="4">
        <f>IFERROR(__xludf.DUMMYFUNCTION("""COMPUTED_VALUE"""),45043.89329616898)</f>
        <v>45043.8933</v>
      </c>
      <c r="C1016" s="2" t="str">
        <f>IFERROR(__xludf.DUMMYFUNCTION("""COMPUTED_VALUE"""),"India")</f>
        <v>India</v>
      </c>
      <c r="D1016" s="2">
        <f>IFERROR(__xludf.DUMMYFUNCTION("""COMPUTED_VALUE"""),534134.0)</f>
        <v>534134</v>
      </c>
      <c r="E1016" s="2" t="str">
        <f>IFERROR(__xludf.DUMMYFUNCTION("""COMPUTED_VALUE"""),"Female")</f>
        <v>Female</v>
      </c>
    </row>
    <row r="1017">
      <c r="A1017" s="2">
        <v>1016.0</v>
      </c>
      <c r="B1017" s="4">
        <f>IFERROR(__xludf.DUMMYFUNCTION("""COMPUTED_VALUE"""),45043.8934969213)</f>
        <v>45043.8935</v>
      </c>
      <c r="C1017" s="2" t="str">
        <f>IFERROR(__xludf.DUMMYFUNCTION("""COMPUTED_VALUE"""),"India")</f>
        <v>India</v>
      </c>
      <c r="D1017" s="2">
        <f>IFERROR(__xludf.DUMMYFUNCTION("""COMPUTED_VALUE"""),247776.0)</f>
        <v>247776</v>
      </c>
      <c r="E1017" s="2" t="str">
        <f>IFERROR(__xludf.DUMMYFUNCTION("""COMPUTED_VALUE"""),"Female")</f>
        <v>Female</v>
      </c>
    </row>
    <row r="1018">
      <c r="A1018" s="2">
        <v>1017.0</v>
      </c>
      <c r="B1018" s="4">
        <f>IFERROR(__xludf.DUMMYFUNCTION("""COMPUTED_VALUE"""),45043.89437326389)</f>
        <v>45043.89437</v>
      </c>
      <c r="C1018" s="2" t="str">
        <f>IFERROR(__xludf.DUMMYFUNCTION("""COMPUTED_VALUE"""),"India")</f>
        <v>India</v>
      </c>
      <c r="D1018" s="2">
        <f>IFERROR(__xludf.DUMMYFUNCTION("""COMPUTED_VALUE"""),508223.0)</f>
        <v>508223</v>
      </c>
      <c r="E1018" s="2" t="str">
        <f>IFERROR(__xludf.DUMMYFUNCTION("""COMPUTED_VALUE"""),"Male")</f>
        <v>Male</v>
      </c>
    </row>
    <row r="1019">
      <c r="A1019" s="2">
        <v>1018.0</v>
      </c>
      <c r="B1019" s="4">
        <f>IFERROR(__xludf.DUMMYFUNCTION("""COMPUTED_VALUE"""),45043.89443775462)</f>
        <v>45043.89444</v>
      </c>
      <c r="C1019" s="2" t="str">
        <f>IFERROR(__xludf.DUMMYFUNCTION("""COMPUTED_VALUE"""),"India")</f>
        <v>India</v>
      </c>
      <c r="D1019" s="2">
        <f>IFERROR(__xludf.DUMMYFUNCTION("""COMPUTED_VALUE"""),484551.0)</f>
        <v>484551</v>
      </c>
      <c r="E1019" s="2" t="str">
        <f>IFERROR(__xludf.DUMMYFUNCTION("""COMPUTED_VALUE"""),"Male")</f>
        <v>Male</v>
      </c>
    </row>
    <row r="1020">
      <c r="A1020" s="2">
        <v>1019.0</v>
      </c>
      <c r="B1020" s="4">
        <f>IFERROR(__xludf.DUMMYFUNCTION("""COMPUTED_VALUE"""),45043.89709997685)</f>
        <v>45043.8971</v>
      </c>
      <c r="C1020" s="2" t="str">
        <f>IFERROR(__xludf.DUMMYFUNCTION("""COMPUTED_VALUE"""),"India")</f>
        <v>India</v>
      </c>
      <c r="D1020" s="2">
        <f>IFERROR(__xludf.DUMMYFUNCTION("""COMPUTED_VALUE"""),560038.0)</f>
        <v>560038</v>
      </c>
      <c r="E1020" s="2" t="str">
        <f>IFERROR(__xludf.DUMMYFUNCTION("""COMPUTED_VALUE"""),"Male")</f>
        <v>Male</v>
      </c>
    </row>
    <row r="1021">
      <c r="A1021" s="2">
        <v>1020.0</v>
      </c>
      <c r="B1021" s="4">
        <f>IFERROR(__xludf.DUMMYFUNCTION("""COMPUTED_VALUE"""),45043.89728311342)</f>
        <v>45043.89728</v>
      </c>
      <c r="C1021" s="2" t="str">
        <f>IFERROR(__xludf.DUMMYFUNCTION("""COMPUTED_VALUE"""),"India")</f>
        <v>India</v>
      </c>
      <c r="D1021" s="2">
        <f>IFERROR(__xludf.DUMMYFUNCTION("""COMPUTED_VALUE"""),781012.0)</f>
        <v>781012</v>
      </c>
      <c r="E1021" s="2" t="str">
        <f>IFERROR(__xludf.DUMMYFUNCTION("""COMPUTED_VALUE"""),"Male")</f>
        <v>Male</v>
      </c>
    </row>
    <row r="1022">
      <c r="A1022" s="2">
        <v>1021.0</v>
      </c>
      <c r="B1022" s="4">
        <f>IFERROR(__xludf.DUMMYFUNCTION("""COMPUTED_VALUE"""),45043.89791260417)</f>
        <v>45043.89791</v>
      </c>
      <c r="C1022" s="2" t="str">
        <f>IFERROR(__xludf.DUMMYFUNCTION("""COMPUTED_VALUE"""),"India")</f>
        <v>India</v>
      </c>
      <c r="D1022" s="2">
        <f>IFERROR(__xludf.DUMMYFUNCTION("""COMPUTED_VALUE"""),508284.0)</f>
        <v>508284</v>
      </c>
      <c r="E1022" s="2" t="str">
        <f>IFERROR(__xludf.DUMMYFUNCTION("""COMPUTED_VALUE"""),"Male")</f>
        <v>Male</v>
      </c>
    </row>
    <row r="1023">
      <c r="A1023" s="2">
        <v>1022.0</v>
      </c>
      <c r="B1023" s="4">
        <f>IFERROR(__xludf.DUMMYFUNCTION("""COMPUTED_VALUE"""),45043.89819612269)</f>
        <v>45043.8982</v>
      </c>
      <c r="C1023" s="2" t="str">
        <f>IFERROR(__xludf.DUMMYFUNCTION("""COMPUTED_VALUE"""),"Others")</f>
        <v>Others</v>
      </c>
      <c r="D1023" s="2">
        <f>IFERROR(__xludf.DUMMYFUNCTION("""COMPUTED_VALUE"""),805125.0)</f>
        <v>805125</v>
      </c>
      <c r="E1023" s="2" t="str">
        <f>IFERROR(__xludf.DUMMYFUNCTION("""COMPUTED_VALUE"""),"Male")</f>
        <v>Male</v>
      </c>
    </row>
    <row r="1024">
      <c r="A1024" s="2">
        <v>1023.0</v>
      </c>
      <c r="B1024" s="4">
        <f>IFERROR(__xludf.DUMMYFUNCTION("""COMPUTED_VALUE"""),45043.89885967592)</f>
        <v>45043.89886</v>
      </c>
      <c r="C1024" s="2" t="str">
        <f>IFERROR(__xludf.DUMMYFUNCTION("""COMPUTED_VALUE"""),"India")</f>
        <v>India</v>
      </c>
      <c r="D1024" s="2">
        <f>IFERROR(__xludf.DUMMYFUNCTION("""COMPUTED_VALUE"""),247554.0)</f>
        <v>247554</v>
      </c>
      <c r="E1024" s="2" t="str">
        <f>IFERROR(__xludf.DUMMYFUNCTION("""COMPUTED_VALUE"""),"Male")</f>
        <v>Male</v>
      </c>
    </row>
    <row r="1025">
      <c r="A1025" s="2">
        <v>1024.0</v>
      </c>
      <c r="B1025" s="4">
        <f>IFERROR(__xludf.DUMMYFUNCTION("""COMPUTED_VALUE"""),45043.89910715278)</f>
        <v>45043.89911</v>
      </c>
      <c r="C1025" s="2" t="str">
        <f>IFERROR(__xludf.DUMMYFUNCTION("""COMPUTED_VALUE"""),"Others")</f>
        <v>Others</v>
      </c>
      <c r="D1025" s="2">
        <f>IFERROR(__xludf.DUMMYFUNCTION("""COMPUTED_VALUE"""),80078.0)</f>
        <v>80078</v>
      </c>
      <c r="E1025" s="2" t="str">
        <f>IFERROR(__xludf.DUMMYFUNCTION("""COMPUTED_VALUE"""),"Male")</f>
        <v>Male</v>
      </c>
    </row>
    <row r="1026">
      <c r="A1026" s="2">
        <v>1025.0</v>
      </c>
      <c r="B1026" s="4">
        <f>IFERROR(__xludf.DUMMYFUNCTION("""COMPUTED_VALUE"""),45043.90104893519)</f>
        <v>45043.90105</v>
      </c>
      <c r="C1026" s="2" t="str">
        <f>IFERROR(__xludf.DUMMYFUNCTION("""COMPUTED_VALUE"""),"India")</f>
        <v>India</v>
      </c>
      <c r="D1026" s="2">
        <f>IFERROR(__xludf.DUMMYFUNCTION("""COMPUTED_VALUE"""),505001.0)</f>
        <v>505001</v>
      </c>
      <c r="E1026" s="2" t="str">
        <f>IFERROR(__xludf.DUMMYFUNCTION("""COMPUTED_VALUE"""),"Female")</f>
        <v>Female</v>
      </c>
    </row>
    <row r="1027">
      <c r="A1027" s="2">
        <v>1026.0</v>
      </c>
      <c r="B1027" s="4">
        <f>IFERROR(__xludf.DUMMYFUNCTION("""COMPUTED_VALUE"""),45043.90288836805)</f>
        <v>45043.90289</v>
      </c>
      <c r="C1027" s="2" t="str">
        <f>IFERROR(__xludf.DUMMYFUNCTION("""COMPUTED_VALUE"""),"India")</f>
        <v>India</v>
      </c>
      <c r="D1027" s="2">
        <f>IFERROR(__xludf.DUMMYFUNCTION("""COMPUTED_VALUE"""),509216.0)</f>
        <v>509216</v>
      </c>
      <c r="E1027" s="2" t="str">
        <f>IFERROR(__xludf.DUMMYFUNCTION("""COMPUTED_VALUE"""),"Male")</f>
        <v>Male</v>
      </c>
    </row>
    <row r="1028">
      <c r="A1028" s="2">
        <v>1027.0</v>
      </c>
      <c r="B1028" s="4">
        <f>IFERROR(__xludf.DUMMYFUNCTION("""COMPUTED_VALUE"""),45043.90316692129)</f>
        <v>45043.90317</v>
      </c>
      <c r="C1028" s="2" t="str">
        <f>IFERROR(__xludf.DUMMYFUNCTION("""COMPUTED_VALUE"""),"India")</f>
        <v>India</v>
      </c>
      <c r="D1028" s="2">
        <f>IFERROR(__xludf.DUMMYFUNCTION("""COMPUTED_VALUE"""),500035.0)</f>
        <v>500035</v>
      </c>
      <c r="E1028" s="2" t="str">
        <f>IFERROR(__xludf.DUMMYFUNCTION("""COMPUTED_VALUE"""),"Male")</f>
        <v>Male</v>
      </c>
    </row>
    <row r="1029">
      <c r="A1029" s="2">
        <v>1028.0</v>
      </c>
      <c r="B1029" s="4">
        <f>IFERROR(__xludf.DUMMYFUNCTION("""COMPUTED_VALUE"""),45043.90364537037)</f>
        <v>45043.90365</v>
      </c>
      <c r="C1029" s="2" t="str">
        <f>IFERROR(__xludf.DUMMYFUNCTION("""COMPUTED_VALUE"""),"India")</f>
        <v>India</v>
      </c>
      <c r="D1029" s="2">
        <f>IFERROR(__xludf.DUMMYFUNCTION("""COMPUTED_VALUE"""),250002.0)</f>
        <v>250002</v>
      </c>
      <c r="E1029" s="2" t="str">
        <f>IFERROR(__xludf.DUMMYFUNCTION("""COMPUTED_VALUE"""),"Female")</f>
        <v>Female</v>
      </c>
    </row>
    <row r="1030">
      <c r="A1030" s="2">
        <v>1029.0</v>
      </c>
      <c r="B1030" s="4">
        <f>IFERROR(__xludf.DUMMYFUNCTION("""COMPUTED_VALUE"""),45043.907015254634)</f>
        <v>45043.90702</v>
      </c>
      <c r="C1030" s="2" t="str">
        <f>IFERROR(__xludf.DUMMYFUNCTION("""COMPUTED_VALUE"""),"India")</f>
        <v>India</v>
      </c>
      <c r="D1030" s="2">
        <f>IFERROR(__xludf.DUMMYFUNCTION("""COMPUTED_VALUE"""),509216.0)</f>
        <v>509216</v>
      </c>
      <c r="E1030" s="2" t="str">
        <f>IFERROR(__xludf.DUMMYFUNCTION("""COMPUTED_VALUE"""),"Male")</f>
        <v>Male</v>
      </c>
    </row>
    <row r="1031">
      <c r="A1031" s="2">
        <v>1030.0</v>
      </c>
      <c r="B1031" s="4">
        <f>IFERROR(__xludf.DUMMYFUNCTION("""COMPUTED_VALUE"""),45043.90774159722)</f>
        <v>45043.90774</v>
      </c>
      <c r="C1031" s="2" t="str">
        <f>IFERROR(__xludf.DUMMYFUNCTION("""COMPUTED_VALUE"""),"India")</f>
        <v>India</v>
      </c>
      <c r="D1031" s="2">
        <f>IFERROR(__xludf.DUMMYFUNCTION("""COMPUTED_VALUE"""),500008.0)</f>
        <v>500008</v>
      </c>
      <c r="E1031" s="2" t="str">
        <f>IFERROR(__xludf.DUMMYFUNCTION("""COMPUTED_VALUE"""),"Female")</f>
        <v>Female</v>
      </c>
    </row>
    <row r="1032">
      <c r="A1032" s="2">
        <v>1031.0</v>
      </c>
      <c r="B1032" s="4">
        <f>IFERROR(__xludf.DUMMYFUNCTION("""COMPUTED_VALUE"""),45043.910390590274)</f>
        <v>45043.91039</v>
      </c>
      <c r="C1032" s="2" t="str">
        <f>IFERROR(__xludf.DUMMYFUNCTION("""COMPUTED_VALUE"""),"India")</f>
        <v>India</v>
      </c>
      <c r="D1032" s="2">
        <f>IFERROR(__xludf.DUMMYFUNCTION("""COMPUTED_VALUE"""),500092.0)</f>
        <v>500092</v>
      </c>
      <c r="E1032" s="2" t="str">
        <f>IFERROR(__xludf.DUMMYFUNCTION("""COMPUTED_VALUE"""),"Male")</f>
        <v>Male</v>
      </c>
    </row>
    <row r="1033">
      <c r="A1033" s="2">
        <v>1032.0</v>
      </c>
      <c r="B1033" s="4">
        <f>IFERROR(__xludf.DUMMYFUNCTION("""COMPUTED_VALUE"""),45043.91371756944)</f>
        <v>45043.91372</v>
      </c>
      <c r="C1033" s="2" t="str">
        <f>IFERROR(__xludf.DUMMYFUNCTION("""COMPUTED_VALUE"""),"India")</f>
        <v>India</v>
      </c>
      <c r="D1033" s="2">
        <f>IFERROR(__xludf.DUMMYFUNCTION("""COMPUTED_VALUE"""),500016.0)</f>
        <v>500016</v>
      </c>
      <c r="E1033" s="2" t="str">
        <f>IFERROR(__xludf.DUMMYFUNCTION("""COMPUTED_VALUE"""),"Female")</f>
        <v>Female</v>
      </c>
    </row>
    <row r="1034">
      <c r="A1034" s="2">
        <v>1033.0</v>
      </c>
      <c r="B1034" s="4">
        <f>IFERROR(__xludf.DUMMYFUNCTION("""COMPUTED_VALUE"""),45043.91471239583)</f>
        <v>45043.91471</v>
      </c>
      <c r="C1034" s="2" t="str">
        <f>IFERROR(__xludf.DUMMYFUNCTION("""COMPUTED_VALUE"""),"India")</f>
        <v>India</v>
      </c>
      <c r="D1034" s="2">
        <f>IFERROR(__xludf.DUMMYFUNCTION("""COMPUTED_VALUE"""),509385.0)</f>
        <v>509385</v>
      </c>
      <c r="E1034" s="2" t="str">
        <f>IFERROR(__xludf.DUMMYFUNCTION("""COMPUTED_VALUE"""),"Female")</f>
        <v>Female</v>
      </c>
    </row>
    <row r="1035">
      <c r="A1035" s="2">
        <v>1034.0</v>
      </c>
      <c r="B1035" s="4">
        <f>IFERROR(__xludf.DUMMYFUNCTION("""COMPUTED_VALUE"""),45043.91575836806)</f>
        <v>45043.91576</v>
      </c>
      <c r="C1035" s="2" t="str">
        <f>IFERROR(__xludf.DUMMYFUNCTION("""COMPUTED_VALUE"""),"India")</f>
        <v>India</v>
      </c>
      <c r="D1035" s="2">
        <f>IFERROR(__xludf.DUMMYFUNCTION("""COMPUTED_VALUE"""),110085.0)</f>
        <v>110085</v>
      </c>
      <c r="E1035" s="2" t="str">
        <f>IFERROR(__xludf.DUMMYFUNCTION("""COMPUTED_VALUE"""),"Female")</f>
        <v>Female</v>
      </c>
    </row>
    <row r="1036">
      <c r="A1036" s="2">
        <v>1035.0</v>
      </c>
      <c r="B1036" s="4">
        <f>IFERROR(__xludf.DUMMYFUNCTION("""COMPUTED_VALUE"""),45043.916466030096)</f>
        <v>45043.91647</v>
      </c>
      <c r="C1036" s="2" t="str">
        <f>IFERROR(__xludf.DUMMYFUNCTION("""COMPUTED_VALUE"""),"India")</f>
        <v>India</v>
      </c>
      <c r="D1036" s="2">
        <f>IFERROR(__xludf.DUMMYFUNCTION("""COMPUTED_VALUE"""),501504.0)</f>
        <v>501504</v>
      </c>
      <c r="E1036" s="2" t="str">
        <f>IFERROR(__xludf.DUMMYFUNCTION("""COMPUTED_VALUE"""),"Male")</f>
        <v>Male</v>
      </c>
    </row>
    <row r="1037">
      <c r="A1037" s="2">
        <v>1036.0</v>
      </c>
      <c r="B1037" s="4">
        <f>IFERROR(__xludf.DUMMYFUNCTION("""COMPUTED_VALUE"""),45043.91669035879)</f>
        <v>45043.91669</v>
      </c>
      <c r="C1037" s="2" t="str">
        <f>IFERROR(__xludf.DUMMYFUNCTION("""COMPUTED_VALUE"""),"India")</f>
        <v>India</v>
      </c>
      <c r="D1037" s="2">
        <f>IFERROR(__xludf.DUMMYFUNCTION("""COMPUTED_VALUE"""),500037.0)</f>
        <v>500037</v>
      </c>
      <c r="E1037" s="2" t="str">
        <f>IFERROR(__xludf.DUMMYFUNCTION("""COMPUTED_VALUE"""),"Female")</f>
        <v>Female</v>
      </c>
    </row>
    <row r="1038">
      <c r="A1038" s="2">
        <v>1037.0</v>
      </c>
      <c r="B1038" s="4">
        <f>IFERROR(__xludf.DUMMYFUNCTION("""COMPUTED_VALUE"""),45043.9182390625)</f>
        <v>45043.91824</v>
      </c>
      <c r="C1038" s="2" t="str">
        <f>IFERROR(__xludf.DUMMYFUNCTION("""COMPUTED_VALUE"""),"India")</f>
        <v>India</v>
      </c>
      <c r="D1038" s="2">
        <f>IFERROR(__xludf.DUMMYFUNCTION("""COMPUTED_VALUE"""),506002.0)</f>
        <v>506002</v>
      </c>
      <c r="E1038" s="2" t="str">
        <f>IFERROR(__xludf.DUMMYFUNCTION("""COMPUTED_VALUE"""),"Male")</f>
        <v>Male</v>
      </c>
    </row>
    <row r="1039">
      <c r="A1039" s="2">
        <v>1038.0</v>
      </c>
      <c r="B1039" s="4">
        <f>IFERROR(__xludf.DUMMYFUNCTION("""COMPUTED_VALUE"""),45043.922248194445)</f>
        <v>45043.92225</v>
      </c>
      <c r="C1039" s="2" t="str">
        <f>IFERROR(__xludf.DUMMYFUNCTION("""COMPUTED_VALUE"""),"India")</f>
        <v>India</v>
      </c>
      <c r="D1039" s="2">
        <f>IFERROR(__xludf.DUMMYFUNCTION("""COMPUTED_VALUE"""),564114.0)</f>
        <v>564114</v>
      </c>
      <c r="E1039" s="2" t="str">
        <f>IFERROR(__xludf.DUMMYFUNCTION("""COMPUTED_VALUE"""),"Female")</f>
        <v>Female</v>
      </c>
    </row>
    <row r="1040">
      <c r="A1040" s="2">
        <v>1039.0</v>
      </c>
      <c r="B1040" s="4">
        <f>IFERROR(__xludf.DUMMYFUNCTION("""COMPUTED_VALUE"""),45043.92261653935)</f>
        <v>45043.92262</v>
      </c>
      <c r="C1040" s="2" t="str">
        <f>IFERROR(__xludf.DUMMYFUNCTION("""COMPUTED_VALUE"""),"India")</f>
        <v>India</v>
      </c>
      <c r="D1040" s="2">
        <f>IFERROR(__xludf.DUMMYFUNCTION("""COMPUTED_VALUE"""),501504.0)</f>
        <v>501504</v>
      </c>
      <c r="E1040" s="2" t="str">
        <f>IFERROR(__xludf.DUMMYFUNCTION("""COMPUTED_VALUE"""),"Female")</f>
        <v>Female</v>
      </c>
    </row>
    <row r="1041">
      <c r="A1041" s="2">
        <v>1040.0</v>
      </c>
      <c r="B1041" s="4">
        <f>IFERROR(__xludf.DUMMYFUNCTION("""COMPUTED_VALUE"""),45043.922811122684)</f>
        <v>45043.92281</v>
      </c>
      <c r="C1041" s="2" t="str">
        <f>IFERROR(__xludf.DUMMYFUNCTION("""COMPUTED_VALUE"""),"India")</f>
        <v>India</v>
      </c>
      <c r="D1041" s="2">
        <f>IFERROR(__xludf.DUMMYFUNCTION("""COMPUTED_VALUE"""),741121.0)</f>
        <v>741121</v>
      </c>
      <c r="E1041" s="2" t="str">
        <f>IFERROR(__xludf.DUMMYFUNCTION("""COMPUTED_VALUE"""),"Female")</f>
        <v>Female</v>
      </c>
    </row>
    <row r="1042">
      <c r="A1042" s="2">
        <v>1041.0</v>
      </c>
      <c r="B1042" s="4">
        <f>IFERROR(__xludf.DUMMYFUNCTION("""COMPUTED_VALUE"""),45043.92420053241)</f>
        <v>45043.9242</v>
      </c>
      <c r="C1042" s="2" t="str">
        <f>IFERROR(__xludf.DUMMYFUNCTION("""COMPUTED_VALUE"""),"India")</f>
        <v>India</v>
      </c>
      <c r="D1042" s="2">
        <f>IFERROR(__xludf.DUMMYFUNCTION("""COMPUTED_VALUE"""),755051.0)</f>
        <v>755051</v>
      </c>
      <c r="E1042" s="2" t="str">
        <f>IFERROR(__xludf.DUMMYFUNCTION("""COMPUTED_VALUE"""),"Female")</f>
        <v>Female</v>
      </c>
    </row>
    <row r="1043">
      <c r="A1043" s="2">
        <v>1042.0</v>
      </c>
      <c r="B1043" s="4">
        <f>IFERROR(__xludf.DUMMYFUNCTION("""COMPUTED_VALUE"""),45043.92461462963)</f>
        <v>45043.92461</v>
      </c>
      <c r="C1043" s="2" t="str">
        <f>IFERROR(__xludf.DUMMYFUNCTION("""COMPUTED_VALUE"""),"India")</f>
        <v>India</v>
      </c>
      <c r="D1043" s="2">
        <f>IFERROR(__xludf.DUMMYFUNCTION("""COMPUTED_VALUE"""),506315.0)</f>
        <v>506315</v>
      </c>
      <c r="E1043" s="2" t="str">
        <f>IFERROR(__xludf.DUMMYFUNCTION("""COMPUTED_VALUE"""),"Male")</f>
        <v>Male</v>
      </c>
    </row>
    <row r="1044">
      <c r="A1044" s="2">
        <v>1043.0</v>
      </c>
      <c r="B1044" s="4">
        <f>IFERROR(__xludf.DUMMYFUNCTION("""COMPUTED_VALUE"""),45043.92667366898)</f>
        <v>45043.92667</v>
      </c>
      <c r="C1044" s="2" t="str">
        <f>IFERROR(__xludf.DUMMYFUNCTION("""COMPUTED_VALUE"""),"India")</f>
        <v>India</v>
      </c>
      <c r="D1044" s="2">
        <f>IFERROR(__xludf.DUMMYFUNCTION("""COMPUTED_VALUE"""),600056.0)</f>
        <v>600056</v>
      </c>
      <c r="E1044" s="2" t="str">
        <f>IFERROR(__xludf.DUMMYFUNCTION("""COMPUTED_VALUE"""),"Female")</f>
        <v>Female</v>
      </c>
    </row>
    <row r="1045">
      <c r="A1045" s="2">
        <v>1044.0</v>
      </c>
      <c r="B1045" s="4">
        <f>IFERROR(__xludf.DUMMYFUNCTION("""COMPUTED_VALUE"""),45043.92691285879)</f>
        <v>45043.92691</v>
      </c>
      <c r="C1045" s="2" t="str">
        <f>IFERROR(__xludf.DUMMYFUNCTION("""COMPUTED_VALUE"""),"India")</f>
        <v>India</v>
      </c>
      <c r="D1045" s="2">
        <f>IFERROR(__xludf.DUMMYFUNCTION("""COMPUTED_VALUE"""),500053.0)</f>
        <v>500053</v>
      </c>
      <c r="E1045" s="2" t="str">
        <f>IFERROR(__xludf.DUMMYFUNCTION("""COMPUTED_VALUE"""),"Male")</f>
        <v>Male</v>
      </c>
    </row>
    <row r="1046">
      <c r="A1046" s="2">
        <v>1045.0</v>
      </c>
      <c r="B1046" s="4">
        <f>IFERROR(__xludf.DUMMYFUNCTION("""COMPUTED_VALUE"""),45043.9271459375)</f>
        <v>45043.92715</v>
      </c>
      <c r="C1046" s="2" t="str">
        <f>IFERROR(__xludf.DUMMYFUNCTION("""COMPUTED_VALUE"""),"India")</f>
        <v>India</v>
      </c>
      <c r="D1046" s="2">
        <f>IFERROR(__xludf.DUMMYFUNCTION("""COMPUTED_VALUE"""),402030.0)</f>
        <v>402030</v>
      </c>
      <c r="E1046" s="2" t="str">
        <f>IFERROR(__xludf.DUMMYFUNCTION("""COMPUTED_VALUE"""),"Female")</f>
        <v>Female</v>
      </c>
    </row>
    <row r="1047">
      <c r="A1047" s="2">
        <v>1046.0</v>
      </c>
      <c r="B1047" s="4">
        <f>IFERROR(__xludf.DUMMYFUNCTION("""COMPUTED_VALUE"""),45043.927472442134)</f>
        <v>45043.92747</v>
      </c>
      <c r="C1047" s="2" t="str">
        <f>IFERROR(__xludf.DUMMYFUNCTION("""COMPUTED_VALUE"""),"India")</f>
        <v>India</v>
      </c>
      <c r="D1047" s="2">
        <f>IFERROR(__xludf.DUMMYFUNCTION("""COMPUTED_VALUE"""),503201.0)</f>
        <v>503201</v>
      </c>
      <c r="E1047" s="2" t="str">
        <f>IFERROR(__xludf.DUMMYFUNCTION("""COMPUTED_VALUE"""),"Male")</f>
        <v>Male</v>
      </c>
    </row>
    <row r="1048">
      <c r="A1048" s="2">
        <v>1047.0</v>
      </c>
      <c r="B1048" s="4">
        <f>IFERROR(__xludf.DUMMYFUNCTION("""COMPUTED_VALUE"""),45043.92772368056)</f>
        <v>45043.92772</v>
      </c>
      <c r="C1048" s="2" t="str">
        <f>IFERROR(__xludf.DUMMYFUNCTION("""COMPUTED_VALUE"""),"India")</f>
        <v>India</v>
      </c>
      <c r="D1048" s="2">
        <f>IFERROR(__xludf.DUMMYFUNCTION("""COMPUTED_VALUE"""),500074.0)</f>
        <v>500074</v>
      </c>
      <c r="E1048" s="2" t="str">
        <f>IFERROR(__xludf.DUMMYFUNCTION("""COMPUTED_VALUE"""),"Female")</f>
        <v>Female</v>
      </c>
    </row>
    <row r="1049">
      <c r="A1049" s="2">
        <v>1048.0</v>
      </c>
      <c r="B1049" s="4">
        <f>IFERROR(__xludf.DUMMYFUNCTION("""COMPUTED_VALUE"""),45043.92788962963)</f>
        <v>45043.92789</v>
      </c>
      <c r="C1049" s="2" t="str">
        <f>IFERROR(__xludf.DUMMYFUNCTION("""COMPUTED_VALUE"""),"India")</f>
        <v>India</v>
      </c>
      <c r="D1049" s="2">
        <f>IFERROR(__xludf.DUMMYFUNCTION("""COMPUTED_VALUE"""),600044.0)</f>
        <v>600044</v>
      </c>
      <c r="E1049" s="2" t="str">
        <f>IFERROR(__xludf.DUMMYFUNCTION("""COMPUTED_VALUE"""),"Male")</f>
        <v>Male</v>
      </c>
    </row>
    <row r="1050">
      <c r="A1050" s="2">
        <v>1049.0</v>
      </c>
      <c r="B1050" s="4">
        <f>IFERROR(__xludf.DUMMYFUNCTION("""COMPUTED_VALUE"""),45043.928024016204)</f>
        <v>45043.92802</v>
      </c>
      <c r="C1050" s="2" t="str">
        <f>IFERROR(__xludf.DUMMYFUNCTION("""COMPUTED_VALUE"""),"India")</f>
        <v>India</v>
      </c>
      <c r="D1050" s="2">
        <f>IFERROR(__xludf.DUMMYFUNCTION("""COMPUTED_VALUE"""),759107.0)</f>
        <v>759107</v>
      </c>
      <c r="E1050" s="2" t="str">
        <f>IFERROR(__xludf.DUMMYFUNCTION("""COMPUTED_VALUE"""),"Female")</f>
        <v>Female</v>
      </c>
    </row>
    <row r="1051">
      <c r="A1051" s="2">
        <v>1050.0</v>
      </c>
      <c r="B1051" s="4">
        <f>IFERROR(__xludf.DUMMYFUNCTION("""COMPUTED_VALUE"""),45043.92820112268)</f>
        <v>45043.9282</v>
      </c>
      <c r="C1051" s="2" t="str">
        <f>IFERROR(__xludf.DUMMYFUNCTION("""COMPUTED_VALUE"""),"India")</f>
        <v>India</v>
      </c>
      <c r="D1051" s="2">
        <f>IFERROR(__xludf.DUMMYFUNCTION("""COMPUTED_VALUE"""),201002.0)</f>
        <v>201002</v>
      </c>
      <c r="E1051" s="2" t="str">
        <f>IFERROR(__xludf.DUMMYFUNCTION("""COMPUTED_VALUE"""),"Female")</f>
        <v>Female</v>
      </c>
    </row>
    <row r="1052">
      <c r="A1052" s="2">
        <v>1051.0</v>
      </c>
      <c r="B1052" s="4">
        <f>IFERROR(__xludf.DUMMYFUNCTION("""COMPUTED_VALUE"""),45043.93068592592)</f>
        <v>45043.93069</v>
      </c>
      <c r="C1052" s="2" t="str">
        <f>IFERROR(__xludf.DUMMYFUNCTION("""COMPUTED_VALUE"""),"India")</f>
        <v>India</v>
      </c>
      <c r="D1052" s="2">
        <f>IFERROR(__xludf.DUMMYFUNCTION("""COMPUTED_VALUE"""),560091.0)</f>
        <v>560091</v>
      </c>
      <c r="E1052" s="2" t="str">
        <f>IFERROR(__xludf.DUMMYFUNCTION("""COMPUTED_VALUE"""),"Male")</f>
        <v>Male</v>
      </c>
    </row>
    <row r="1053">
      <c r="A1053" s="2">
        <v>1052.0</v>
      </c>
      <c r="B1053" s="4">
        <f>IFERROR(__xludf.DUMMYFUNCTION("""COMPUTED_VALUE"""),45043.93118802083)</f>
        <v>45043.93119</v>
      </c>
      <c r="C1053" s="2" t="str">
        <f>IFERROR(__xludf.DUMMYFUNCTION("""COMPUTED_VALUE"""),"India")</f>
        <v>India</v>
      </c>
      <c r="D1053" s="2">
        <f>IFERROR(__xludf.DUMMYFUNCTION("""COMPUTED_VALUE"""),425310.0)</f>
        <v>425310</v>
      </c>
      <c r="E1053" s="2" t="str">
        <f>IFERROR(__xludf.DUMMYFUNCTION("""COMPUTED_VALUE"""),"Female")</f>
        <v>Female</v>
      </c>
    </row>
    <row r="1054">
      <c r="A1054" s="2">
        <v>1053.0</v>
      </c>
      <c r="B1054" s="4">
        <f>IFERROR(__xludf.DUMMYFUNCTION("""COMPUTED_VALUE"""),45043.931206759255)</f>
        <v>45043.93121</v>
      </c>
      <c r="C1054" s="2" t="str">
        <f>IFERROR(__xludf.DUMMYFUNCTION("""COMPUTED_VALUE"""),"India")</f>
        <v>India</v>
      </c>
      <c r="D1054" s="2">
        <f>IFERROR(__xludf.DUMMYFUNCTION("""COMPUTED_VALUE"""),251201.0)</f>
        <v>251201</v>
      </c>
      <c r="E1054" s="2" t="str">
        <f>IFERROR(__xludf.DUMMYFUNCTION("""COMPUTED_VALUE"""),"Female")</f>
        <v>Female</v>
      </c>
    </row>
    <row r="1055">
      <c r="A1055" s="2">
        <v>1054.0</v>
      </c>
      <c r="B1055" s="4">
        <f>IFERROR(__xludf.DUMMYFUNCTION("""COMPUTED_VALUE"""),45043.93218200232)</f>
        <v>45043.93218</v>
      </c>
      <c r="C1055" s="2" t="str">
        <f>IFERROR(__xludf.DUMMYFUNCTION("""COMPUTED_VALUE"""),"India")</f>
        <v>India</v>
      </c>
      <c r="D1055" s="2">
        <f>IFERROR(__xludf.DUMMYFUNCTION("""COMPUTED_VALUE"""),600025.0)</f>
        <v>600025</v>
      </c>
      <c r="E1055" s="2" t="str">
        <f>IFERROR(__xludf.DUMMYFUNCTION("""COMPUTED_VALUE"""),"Male")</f>
        <v>Male</v>
      </c>
    </row>
    <row r="1056">
      <c r="A1056" s="2">
        <v>1055.0</v>
      </c>
      <c r="B1056" s="4">
        <f>IFERROR(__xludf.DUMMYFUNCTION("""COMPUTED_VALUE"""),45043.9326134838)</f>
        <v>45043.93261</v>
      </c>
      <c r="C1056" s="2" t="str">
        <f>IFERROR(__xludf.DUMMYFUNCTION("""COMPUTED_VALUE"""),"India")</f>
        <v>India</v>
      </c>
      <c r="D1056" s="2">
        <f>IFERROR(__xludf.DUMMYFUNCTION("""COMPUTED_VALUE"""),500076.0)</f>
        <v>500076</v>
      </c>
      <c r="E1056" s="2" t="str">
        <f>IFERROR(__xludf.DUMMYFUNCTION("""COMPUTED_VALUE"""),"Female")</f>
        <v>Female</v>
      </c>
    </row>
    <row r="1057">
      <c r="A1057" s="2">
        <v>1056.0</v>
      </c>
      <c r="B1057" s="4">
        <f>IFERROR(__xludf.DUMMYFUNCTION("""COMPUTED_VALUE"""),45043.93267393518)</f>
        <v>45043.93267</v>
      </c>
      <c r="C1057" s="2" t="str">
        <f>IFERROR(__xludf.DUMMYFUNCTION("""COMPUTED_VALUE"""),"India")</f>
        <v>India</v>
      </c>
      <c r="D1057" s="2">
        <f>IFERROR(__xludf.DUMMYFUNCTION("""COMPUTED_VALUE"""),263139.0)</f>
        <v>263139</v>
      </c>
      <c r="E1057" s="2" t="str">
        <f>IFERROR(__xludf.DUMMYFUNCTION("""COMPUTED_VALUE"""),"Male")</f>
        <v>Male</v>
      </c>
    </row>
    <row r="1058">
      <c r="A1058" s="2">
        <v>1057.0</v>
      </c>
      <c r="B1058" s="4">
        <f>IFERROR(__xludf.DUMMYFUNCTION("""COMPUTED_VALUE"""),45043.93381997685)</f>
        <v>45043.93382</v>
      </c>
      <c r="C1058" s="2" t="str">
        <f>IFERROR(__xludf.DUMMYFUNCTION("""COMPUTED_VALUE"""),"India")</f>
        <v>India</v>
      </c>
      <c r="D1058" s="2">
        <f>IFERROR(__xludf.DUMMYFUNCTION("""COMPUTED_VALUE"""),600107.0)</f>
        <v>600107</v>
      </c>
      <c r="E1058" s="2" t="str">
        <f>IFERROR(__xludf.DUMMYFUNCTION("""COMPUTED_VALUE"""),"Female")</f>
        <v>Female</v>
      </c>
    </row>
    <row r="1059">
      <c r="A1059" s="2">
        <v>1058.0</v>
      </c>
      <c r="B1059" s="4">
        <f>IFERROR(__xludf.DUMMYFUNCTION("""COMPUTED_VALUE"""),45043.9346025)</f>
        <v>45043.9346</v>
      </c>
      <c r="C1059" s="2" t="str">
        <f>IFERROR(__xludf.DUMMYFUNCTION("""COMPUTED_VALUE"""),"India")</f>
        <v>India</v>
      </c>
      <c r="D1059" s="2">
        <f>IFERROR(__xludf.DUMMYFUNCTION("""COMPUTED_VALUE"""),600056.0)</f>
        <v>600056</v>
      </c>
      <c r="E1059" s="2" t="str">
        <f>IFERROR(__xludf.DUMMYFUNCTION("""COMPUTED_VALUE"""),"Female")</f>
        <v>Female</v>
      </c>
    </row>
    <row r="1060">
      <c r="A1060" s="2">
        <v>1059.0</v>
      </c>
      <c r="B1060" s="4">
        <f>IFERROR(__xludf.DUMMYFUNCTION("""COMPUTED_VALUE"""),45043.93763465278)</f>
        <v>45043.93763</v>
      </c>
      <c r="C1060" s="2" t="str">
        <f>IFERROR(__xludf.DUMMYFUNCTION("""COMPUTED_VALUE"""),"India")</f>
        <v>India</v>
      </c>
      <c r="D1060" s="2">
        <f>IFERROR(__xludf.DUMMYFUNCTION("""COMPUTED_VALUE"""),831013.0)</f>
        <v>831013</v>
      </c>
      <c r="E1060" s="2" t="str">
        <f>IFERROR(__xludf.DUMMYFUNCTION("""COMPUTED_VALUE"""),"Female")</f>
        <v>Female</v>
      </c>
    </row>
    <row r="1061">
      <c r="A1061" s="2">
        <v>1060.0</v>
      </c>
      <c r="B1061" s="4">
        <f>IFERROR(__xludf.DUMMYFUNCTION("""COMPUTED_VALUE"""),45043.938992129624)</f>
        <v>45043.93899</v>
      </c>
      <c r="C1061" s="2" t="str">
        <f>IFERROR(__xludf.DUMMYFUNCTION("""COMPUTED_VALUE"""),"India")</f>
        <v>India</v>
      </c>
      <c r="D1061" s="2">
        <f>IFERROR(__xludf.DUMMYFUNCTION("""COMPUTED_VALUE"""),462030.0)</f>
        <v>462030</v>
      </c>
      <c r="E1061" s="2" t="str">
        <f>IFERROR(__xludf.DUMMYFUNCTION("""COMPUTED_VALUE"""),"Female")</f>
        <v>Female</v>
      </c>
    </row>
    <row r="1062">
      <c r="A1062" s="2">
        <v>1061.0</v>
      </c>
      <c r="B1062" s="4">
        <f>IFERROR(__xludf.DUMMYFUNCTION("""COMPUTED_VALUE"""),45043.93909107639)</f>
        <v>45043.93909</v>
      </c>
      <c r="C1062" s="2" t="str">
        <f>IFERROR(__xludf.DUMMYFUNCTION("""COMPUTED_VALUE"""),"India")</f>
        <v>India</v>
      </c>
      <c r="D1062" s="2">
        <f>IFERROR(__xludf.DUMMYFUNCTION("""COMPUTED_VALUE"""),492008.0)</f>
        <v>492008</v>
      </c>
      <c r="E1062" s="2" t="str">
        <f>IFERROR(__xludf.DUMMYFUNCTION("""COMPUTED_VALUE"""),"Male")</f>
        <v>Male</v>
      </c>
    </row>
    <row r="1063">
      <c r="A1063" s="2">
        <v>1062.0</v>
      </c>
      <c r="B1063" s="4">
        <f>IFERROR(__xludf.DUMMYFUNCTION("""COMPUTED_VALUE"""),45043.94264916667)</f>
        <v>45043.94265</v>
      </c>
      <c r="C1063" s="2" t="str">
        <f>IFERROR(__xludf.DUMMYFUNCTION("""COMPUTED_VALUE"""),"India")</f>
        <v>India</v>
      </c>
      <c r="D1063" s="2">
        <f>IFERROR(__xludf.DUMMYFUNCTION("""COMPUTED_VALUE"""),530051.0)</f>
        <v>530051</v>
      </c>
      <c r="E1063" s="2" t="str">
        <f>IFERROR(__xludf.DUMMYFUNCTION("""COMPUTED_VALUE"""),"Female")</f>
        <v>Female</v>
      </c>
    </row>
    <row r="1064">
      <c r="A1064" s="2">
        <v>1063.0</v>
      </c>
      <c r="B1064" s="4">
        <f>IFERROR(__xludf.DUMMYFUNCTION("""COMPUTED_VALUE"""),45043.94302008102)</f>
        <v>45043.94302</v>
      </c>
      <c r="C1064" s="2" t="str">
        <f>IFERROR(__xludf.DUMMYFUNCTION("""COMPUTED_VALUE"""),"India")</f>
        <v>India</v>
      </c>
      <c r="D1064" s="2">
        <f>IFERROR(__xludf.DUMMYFUNCTION("""COMPUTED_VALUE"""),500097.0)</f>
        <v>500097</v>
      </c>
      <c r="E1064" s="2" t="str">
        <f>IFERROR(__xludf.DUMMYFUNCTION("""COMPUTED_VALUE"""),"Female")</f>
        <v>Female</v>
      </c>
    </row>
    <row r="1065">
      <c r="A1065" s="2">
        <v>1064.0</v>
      </c>
      <c r="B1065" s="4">
        <f>IFERROR(__xludf.DUMMYFUNCTION("""COMPUTED_VALUE"""),45043.94393834491)</f>
        <v>45043.94394</v>
      </c>
      <c r="C1065" s="2" t="str">
        <f>IFERROR(__xludf.DUMMYFUNCTION("""COMPUTED_VALUE"""),"India")</f>
        <v>India</v>
      </c>
      <c r="D1065" s="2">
        <f>IFERROR(__xludf.DUMMYFUNCTION("""COMPUTED_VALUE"""),411027.0)</f>
        <v>411027</v>
      </c>
      <c r="E1065" s="2" t="str">
        <f>IFERROR(__xludf.DUMMYFUNCTION("""COMPUTED_VALUE"""),"Male")</f>
        <v>Male</v>
      </c>
    </row>
    <row r="1066">
      <c r="A1066" s="2">
        <v>1065.0</v>
      </c>
      <c r="B1066" s="4">
        <f>IFERROR(__xludf.DUMMYFUNCTION("""COMPUTED_VALUE"""),45043.94407810186)</f>
        <v>45043.94408</v>
      </c>
      <c r="C1066" s="2" t="str">
        <f>IFERROR(__xludf.DUMMYFUNCTION("""COMPUTED_VALUE"""),"India")</f>
        <v>India</v>
      </c>
      <c r="D1066" s="2">
        <f>IFERROR(__xludf.DUMMYFUNCTION("""COMPUTED_VALUE"""),492001.0)</f>
        <v>492001</v>
      </c>
      <c r="E1066" s="2" t="str">
        <f>IFERROR(__xludf.DUMMYFUNCTION("""COMPUTED_VALUE"""),"Female")</f>
        <v>Female</v>
      </c>
    </row>
    <row r="1067">
      <c r="A1067" s="2">
        <v>1066.0</v>
      </c>
      <c r="B1067" s="4">
        <f>IFERROR(__xludf.DUMMYFUNCTION("""COMPUTED_VALUE"""),45043.944130567135)</f>
        <v>45043.94413</v>
      </c>
      <c r="C1067" s="2" t="str">
        <f>IFERROR(__xludf.DUMMYFUNCTION("""COMPUTED_VALUE"""),"India")</f>
        <v>India</v>
      </c>
      <c r="D1067" s="2">
        <f>IFERROR(__xludf.DUMMYFUNCTION("""COMPUTED_VALUE"""),411027.0)</f>
        <v>411027</v>
      </c>
      <c r="E1067" s="2" t="str">
        <f>IFERROR(__xludf.DUMMYFUNCTION("""COMPUTED_VALUE"""),"Male")</f>
        <v>Male</v>
      </c>
    </row>
    <row r="1068">
      <c r="A1068" s="2">
        <v>1067.0</v>
      </c>
      <c r="B1068" s="4">
        <f>IFERROR(__xludf.DUMMYFUNCTION("""COMPUTED_VALUE"""),45043.94586010417)</f>
        <v>45043.94586</v>
      </c>
      <c r="C1068" s="2" t="str">
        <f>IFERROR(__xludf.DUMMYFUNCTION("""COMPUTED_VALUE"""),"India")</f>
        <v>India</v>
      </c>
      <c r="D1068" s="2">
        <f>IFERROR(__xludf.DUMMYFUNCTION("""COMPUTED_VALUE"""),191103.0)</f>
        <v>191103</v>
      </c>
      <c r="E1068" s="2" t="str">
        <f>IFERROR(__xludf.DUMMYFUNCTION("""COMPUTED_VALUE"""),"Male")</f>
        <v>Male</v>
      </c>
    </row>
    <row r="1069">
      <c r="A1069" s="2">
        <v>1068.0</v>
      </c>
      <c r="B1069" s="4">
        <f>IFERROR(__xludf.DUMMYFUNCTION("""COMPUTED_VALUE"""),45043.94610336805)</f>
        <v>45043.9461</v>
      </c>
      <c r="C1069" s="2" t="str">
        <f>IFERROR(__xludf.DUMMYFUNCTION("""COMPUTED_VALUE"""),"India")</f>
        <v>India</v>
      </c>
      <c r="D1069" s="2">
        <f>IFERROR(__xludf.DUMMYFUNCTION("""COMPUTED_VALUE"""),201002.0)</f>
        <v>201002</v>
      </c>
      <c r="E1069" s="2" t="str">
        <f>IFERROR(__xludf.DUMMYFUNCTION("""COMPUTED_VALUE"""),"Male")</f>
        <v>Male</v>
      </c>
    </row>
    <row r="1070">
      <c r="A1070" s="2">
        <v>1069.0</v>
      </c>
      <c r="B1070" s="4">
        <f>IFERROR(__xludf.DUMMYFUNCTION("""COMPUTED_VALUE"""),45043.95093613426)</f>
        <v>45043.95094</v>
      </c>
      <c r="C1070" s="2" t="str">
        <f>IFERROR(__xludf.DUMMYFUNCTION("""COMPUTED_VALUE"""),"India")</f>
        <v>India</v>
      </c>
      <c r="D1070" s="2">
        <f>IFERROR(__xludf.DUMMYFUNCTION("""COMPUTED_VALUE"""),530028.0)</f>
        <v>530028</v>
      </c>
      <c r="E1070" s="2" t="str">
        <f>IFERROR(__xludf.DUMMYFUNCTION("""COMPUTED_VALUE"""),"Male")</f>
        <v>Male</v>
      </c>
    </row>
    <row r="1071">
      <c r="A1071" s="2">
        <v>1070.0</v>
      </c>
      <c r="B1071" s="4">
        <f>IFERROR(__xludf.DUMMYFUNCTION("""COMPUTED_VALUE"""),45043.95138486111)</f>
        <v>45043.95138</v>
      </c>
      <c r="C1071" s="2" t="str">
        <f>IFERROR(__xludf.DUMMYFUNCTION("""COMPUTED_VALUE"""),"India")</f>
        <v>India</v>
      </c>
      <c r="D1071" s="2">
        <f>IFERROR(__xludf.DUMMYFUNCTION("""COMPUTED_VALUE"""),533201.0)</f>
        <v>533201</v>
      </c>
      <c r="E1071" s="2" t="str">
        <f>IFERROR(__xludf.DUMMYFUNCTION("""COMPUTED_VALUE"""),"Male")</f>
        <v>Male</v>
      </c>
    </row>
    <row r="1072">
      <c r="A1072" s="2">
        <v>1071.0</v>
      </c>
      <c r="B1072" s="4">
        <f>IFERROR(__xludf.DUMMYFUNCTION("""COMPUTED_VALUE"""),45043.951711724534)</f>
        <v>45043.95171</v>
      </c>
      <c r="C1072" s="2" t="str">
        <f>IFERROR(__xludf.DUMMYFUNCTION("""COMPUTED_VALUE"""),"India")</f>
        <v>India</v>
      </c>
      <c r="D1072" s="2">
        <f>IFERROR(__xludf.DUMMYFUNCTION("""COMPUTED_VALUE"""),500060.0)</f>
        <v>500060</v>
      </c>
      <c r="E1072" s="2" t="str">
        <f>IFERROR(__xludf.DUMMYFUNCTION("""COMPUTED_VALUE"""),"Male")</f>
        <v>Male</v>
      </c>
    </row>
    <row r="1073">
      <c r="A1073" s="2">
        <v>1072.0</v>
      </c>
      <c r="B1073" s="4">
        <f>IFERROR(__xludf.DUMMYFUNCTION("""COMPUTED_VALUE"""),45043.95218288194)</f>
        <v>45043.95218</v>
      </c>
      <c r="C1073" s="2" t="str">
        <f>IFERROR(__xludf.DUMMYFUNCTION("""COMPUTED_VALUE"""),"India")</f>
        <v>India</v>
      </c>
      <c r="D1073" s="2">
        <f>IFERROR(__xludf.DUMMYFUNCTION("""COMPUTED_VALUE"""),500053.0)</f>
        <v>500053</v>
      </c>
      <c r="E1073" s="2" t="str">
        <f>IFERROR(__xludf.DUMMYFUNCTION("""COMPUTED_VALUE"""),"Male")</f>
        <v>Male</v>
      </c>
    </row>
    <row r="1074">
      <c r="A1074" s="2">
        <v>1073.0</v>
      </c>
      <c r="B1074" s="4">
        <f>IFERROR(__xludf.DUMMYFUNCTION("""COMPUTED_VALUE"""),45043.9535406713)</f>
        <v>45043.95354</v>
      </c>
      <c r="C1074" s="2" t="str">
        <f>IFERROR(__xludf.DUMMYFUNCTION("""COMPUTED_VALUE"""),"India")</f>
        <v>India</v>
      </c>
      <c r="D1074" s="2">
        <f>IFERROR(__xludf.DUMMYFUNCTION("""COMPUTED_VALUE"""),500081.0)</f>
        <v>500081</v>
      </c>
      <c r="E1074" s="2" t="str">
        <f>IFERROR(__xludf.DUMMYFUNCTION("""COMPUTED_VALUE"""),"Male")</f>
        <v>Male</v>
      </c>
    </row>
    <row r="1075">
      <c r="A1075" s="2">
        <v>1074.0</v>
      </c>
      <c r="B1075" s="4">
        <f>IFERROR(__xludf.DUMMYFUNCTION("""COMPUTED_VALUE"""),45043.953559745365)</f>
        <v>45043.95356</v>
      </c>
      <c r="C1075" s="2" t="str">
        <f>IFERROR(__xludf.DUMMYFUNCTION("""COMPUTED_VALUE"""),"India")</f>
        <v>India</v>
      </c>
      <c r="D1075" s="2">
        <f>IFERROR(__xludf.DUMMYFUNCTION("""COMPUTED_VALUE"""),500034.0)</f>
        <v>500034</v>
      </c>
      <c r="E1075" s="2" t="str">
        <f>IFERROR(__xludf.DUMMYFUNCTION("""COMPUTED_VALUE"""),"Male")</f>
        <v>Male</v>
      </c>
    </row>
    <row r="1076">
      <c r="A1076" s="2">
        <v>1075.0</v>
      </c>
      <c r="B1076" s="4">
        <f>IFERROR(__xludf.DUMMYFUNCTION("""COMPUTED_VALUE"""),45043.953723819446)</f>
        <v>45043.95372</v>
      </c>
      <c r="C1076" s="2" t="str">
        <f>IFERROR(__xludf.DUMMYFUNCTION("""COMPUTED_VALUE"""),"India")</f>
        <v>India</v>
      </c>
      <c r="D1076" s="2">
        <f>IFERROR(__xludf.DUMMYFUNCTION("""COMPUTED_VALUE"""),600107.0)</f>
        <v>600107</v>
      </c>
      <c r="E1076" s="2" t="str">
        <f>IFERROR(__xludf.DUMMYFUNCTION("""COMPUTED_VALUE"""),"Female")</f>
        <v>Female</v>
      </c>
    </row>
    <row r="1077">
      <c r="A1077" s="2">
        <v>1076.0</v>
      </c>
      <c r="B1077" s="4">
        <f>IFERROR(__xludf.DUMMYFUNCTION("""COMPUTED_VALUE"""),45043.95462447916)</f>
        <v>45043.95462</v>
      </c>
      <c r="C1077" s="2" t="str">
        <f>IFERROR(__xludf.DUMMYFUNCTION("""COMPUTED_VALUE"""),"India")</f>
        <v>India</v>
      </c>
      <c r="D1077" s="2">
        <f>IFERROR(__xludf.DUMMYFUNCTION("""COMPUTED_VALUE"""),440026.0)</f>
        <v>440026</v>
      </c>
      <c r="E1077" s="2" t="str">
        <f>IFERROR(__xludf.DUMMYFUNCTION("""COMPUTED_VALUE"""),"Female")</f>
        <v>Female</v>
      </c>
    </row>
    <row r="1078">
      <c r="A1078" s="2">
        <v>1077.0</v>
      </c>
      <c r="B1078" s="4">
        <f>IFERROR(__xludf.DUMMYFUNCTION("""COMPUTED_VALUE"""),45043.96049559028)</f>
        <v>45043.9605</v>
      </c>
      <c r="C1078" s="2" t="str">
        <f>IFERROR(__xludf.DUMMYFUNCTION("""COMPUTED_VALUE"""),"India")</f>
        <v>India</v>
      </c>
      <c r="D1078" s="2">
        <f>IFERROR(__xludf.DUMMYFUNCTION("""COMPUTED_VALUE"""),412207.0)</f>
        <v>412207</v>
      </c>
      <c r="E1078" s="2" t="str">
        <f>IFERROR(__xludf.DUMMYFUNCTION("""COMPUTED_VALUE"""),"Male")</f>
        <v>Male</v>
      </c>
    </row>
    <row r="1079">
      <c r="A1079" s="2">
        <v>1078.0</v>
      </c>
      <c r="B1079" s="4">
        <f>IFERROR(__xludf.DUMMYFUNCTION("""COMPUTED_VALUE"""),45043.96154658564)</f>
        <v>45043.96155</v>
      </c>
      <c r="C1079" s="2" t="str">
        <f>IFERROR(__xludf.DUMMYFUNCTION("""COMPUTED_VALUE"""),"India")</f>
        <v>India</v>
      </c>
      <c r="D1079" s="2">
        <f>IFERROR(__xludf.DUMMYFUNCTION("""COMPUTED_VALUE"""),500085.0)</f>
        <v>500085</v>
      </c>
      <c r="E1079" s="2" t="str">
        <f>IFERROR(__xludf.DUMMYFUNCTION("""COMPUTED_VALUE"""),"Male")</f>
        <v>Male</v>
      </c>
    </row>
    <row r="1080">
      <c r="A1080" s="2">
        <v>1079.0</v>
      </c>
      <c r="B1080" s="4">
        <f>IFERROR(__xludf.DUMMYFUNCTION("""COMPUTED_VALUE"""),45043.96628822917)</f>
        <v>45043.96629</v>
      </c>
      <c r="C1080" s="2" t="str">
        <f>IFERROR(__xludf.DUMMYFUNCTION("""COMPUTED_VALUE"""),"India")</f>
        <v>India</v>
      </c>
      <c r="D1080" s="2">
        <f>IFERROR(__xludf.DUMMYFUNCTION("""COMPUTED_VALUE"""),466001.0)</f>
        <v>466001</v>
      </c>
      <c r="E1080" s="2" t="str">
        <f>IFERROR(__xludf.DUMMYFUNCTION("""COMPUTED_VALUE"""),"Female")</f>
        <v>Female</v>
      </c>
    </row>
    <row r="1081">
      <c r="A1081" s="2">
        <v>1080.0</v>
      </c>
      <c r="B1081" s="4">
        <f>IFERROR(__xludf.DUMMYFUNCTION("""COMPUTED_VALUE"""),45043.9665542361)</f>
        <v>45043.96655</v>
      </c>
      <c r="C1081" s="2" t="str">
        <f>IFERROR(__xludf.DUMMYFUNCTION("""COMPUTED_VALUE"""),"India")</f>
        <v>India</v>
      </c>
      <c r="D1081" s="2">
        <f>IFERROR(__xludf.DUMMYFUNCTION("""COMPUTED_VALUE"""),533210.0)</f>
        <v>533210</v>
      </c>
      <c r="E1081" s="2" t="str">
        <f>IFERROR(__xludf.DUMMYFUNCTION("""COMPUTED_VALUE"""),"Male")</f>
        <v>Male</v>
      </c>
    </row>
    <row r="1082">
      <c r="A1082" s="2">
        <v>1081.0</v>
      </c>
      <c r="B1082" s="4">
        <f>IFERROR(__xludf.DUMMYFUNCTION("""COMPUTED_VALUE"""),45043.96754695602)</f>
        <v>45043.96755</v>
      </c>
      <c r="C1082" s="2" t="str">
        <f>IFERROR(__xludf.DUMMYFUNCTION("""COMPUTED_VALUE"""),"India")</f>
        <v>India</v>
      </c>
      <c r="D1082" s="2">
        <f>IFERROR(__xludf.DUMMYFUNCTION("""COMPUTED_VALUE"""),496661.0)</f>
        <v>496661</v>
      </c>
      <c r="E1082" s="2" t="str">
        <f>IFERROR(__xludf.DUMMYFUNCTION("""COMPUTED_VALUE"""),"Male")</f>
        <v>Male</v>
      </c>
    </row>
    <row r="1083">
      <c r="A1083" s="2">
        <v>1082.0</v>
      </c>
      <c r="B1083" s="4">
        <f>IFERROR(__xludf.DUMMYFUNCTION("""COMPUTED_VALUE"""),45043.96802450231)</f>
        <v>45043.96802</v>
      </c>
      <c r="C1083" s="2" t="str">
        <f>IFERROR(__xludf.DUMMYFUNCTION("""COMPUTED_VALUE"""),"India")</f>
        <v>India</v>
      </c>
      <c r="D1083" s="2">
        <f>IFERROR(__xludf.DUMMYFUNCTION("""COMPUTED_VALUE"""),500085.0)</f>
        <v>500085</v>
      </c>
      <c r="E1083" s="2" t="str">
        <f>IFERROR(__xludf.DUMMYFUNCTION("""COMPUTED_VALUE"""),"Male")</f>
        <v>Male</v>
      </c>
    </row>
    <row r="1084">
      <c r="A1084" s="2">
        <v>1083.0</v>
      </c>
      <c r="B1084" s="4">
        <f>IFERROR(__xludf.DUMMYFUNCTION("""COMPUTED_VALUE"""),45043.96859232639)</f>
        <v>45043.96859</v>
      </c>
      <c r="C1084" s="2" t="str">
        <f>IFERROR(__xludf.DUMMYFUNCTION("""COMPUTED_VALUE"""),"India")</f>
        <v>India</v>
      </c>
      <c r="D1084" s="2">
        <f>IFERROR(__xludf.DUMMYFUNCTION("""COMPUTED_VALUE"""),492001.0)</f>
        <v>492001</v>
      </c>
      <c r="E1084" s="2" t="str">
        <f>IFERROR(__xludf.DUMMYFUNCTION("""COMPUTED_VALUE"""),"Female")</f>
        <v>Female</v>
      </c>
    </row>
    <row r="1085">
      <c r="A1085" s="2">
        <v>1084.0</v>
      </c>
      <c r="B1085" s="4">
        <f>IFERROR(__xludf.DUMMYFUNCTION("""COMPUTED_VALUE"""),45043.968918067134)</f>
        <v>45043.96892</v>
      </c>
      <c r="C1085" s="2" t="str">
        <f>IFERROR(__xludf.DUMMYFUNCTION("""COMPUTED_VALUE"""),"India")</f>
        <v>India</v>
      </c>
      <c r="D1085" s="2">
        <f>IFERROR(__xludf.DUMMYFUNCTION("""COMPUTED_VALUE"""),493221.0)</f>
        <v>493221</v>
      </c>
      <c r="E1085" s="2" t="str">
        <f>IFERROR(__xludf.DUMMYFUNCTION("""COMPUTED_VALUE"""),"Male")</f>
        <v>Male</v>
      </c>
    </row>
    <row r="1086">
      <c r="A1086" s="2">
        <v>1085.0</v>
      </c>
      <c r="B1086" s="4">
        <f>IFERROR(__xludf.DUMMYFUNCTION("""COMPUTED_VALUE"""),45043.9697812963)</f>
        <v>45043.96978</v>
      </c>
      <c r="C1086" s="2" t="str">
        <f>IFERROR(__xludf.DUMMYFUNCTION("""COMPUTED_VALUE"""),"India")</f>
        <v>India</v>
      </c>
      <c r="D1086" s="2">
        <f>IFERROR(__xludf.DUMMYFUNCTION("""COMPUTED_VALUE"""),520003.0)</f>
        <v>520003</v>
      </c>
      <c r="E1086" s="2" t="str">
        <f>IFERROR(__xludf.DUMMYFUNCTION("""COMPUTED_VALUE"""),"Male")</f>
        <v>Male</v>
      </c>
    </row>
    <row r="1087">
      <c r="A1087" s="2">
        <v>1086.0</v>
      </c>
      <c r="B1087" s="4">
        <f>IFERROR(__xludf.DUMMYFUNCTION("""COMPUTED_VALUE"""),45043.970007905096)</f>
        <v>45043.97001</v>
      </c>
      <c r="C1087" s="2" t="str">
        <f>IFERROR(__xludf.DUMMYFUNCTION("""COMPUTED_VALUE"""),"India")</f>
        <v>India</v>
      </c>
      <c r="D1087" s="2">
        <f>IFERROR(__xludf.DUMMYFUNCTION("""COMPUTED_VALUE"""),560103.0)</f>
        <v>560103</v>
      </c>
      <c r="E1087" s="2" t="str">
        <f>IFERROR(__xludf.DUMMYFUNCTION("""COMPUTED_VALUE"""),"Male")</f>
        <v>Male</v>
      </c>
    </row>
    <row r="1088">
      <c r="A1088" s="2">
        <v>1087.0</v>
      </c>
      <c r="B1088" s="4">
        <f>IFERROR(__xludf.DUMMYFUNCTION("""COMPUTED_VALUE"""),45043.97010722222)</f>
        <v>45043.97011</v>
      </c>
      <c r="C1088" s="2" t="str">
        <f>IFERROR(__xludf.DUMMYFUNCTION("""COMPUTED_VALUE"""),"India")</f>
        <v>India</v>
      </c>
      <c r="D1088" s="2">
        <f>IFERROR(__xludf.DUMMYFUNCTION("""COMPUTED_VALUE"""),176215.0)</f>
        <v>176215</v>
      </c>
      <c r="E1088" s="2" t="str">
        <f>IFERROR(__xludf.DUMMYFUNCTION("""COMPUTED_VALUE"""),"Female")</f>
        <v>Female</v>
      </c>
    </row>
    <row r="1089">
      <c r="A1089" s="2">
        <v>1088.0</v>
      </c>
      <c r="B1089" s="4">
        <f>IFERROR(__xludf.DUMMYFUNCTION("""COMPUTED_VALUE"""),45043.970900416665)</f>
        <v>45043.9709</v>
      </c>
      <c r="C1089" s="2" t="str">
        <f>IFERROR(__xludf.DUMMYFUNCTION("""COMPUTED_VALUE"""),"India")</f>
        <v>India</v>
      </c>
      <c r="D1089" s="2">
        <f>IFERROR(__xludf.DUMMYFUNCTION("""COMPUTED_VALUE"""),611001.0)</f>
        <v>611001</v>
      </c>
      <c r="E1089" s="2" t="str">
        <f>IFERROR(__xludf.DUMMYFUNCTION("""COMPUTED_VALUE"""),"Male")</f>
        <v>Male</v>
      </c>
    </row>
    <row r="1090">
      <c r="A1090" s="2">
        <v>1089.0</v>
      </c>
      <c r="B1090" s="4">
        <f>IFERROR(__xludf.DUMMYFUNCTION("""COMPUTED_VALUE"""),45043.971775625)</f>
        <v>45043.97178</v>
      </c>
      <c r="C1090" s="2" t="str">
        <f>IFERROR(__xludf.DUMMYFUNCTION("""COMPUTED_VALUE"""),"India")</f>
        <v>India</v>
      </c>
      <c r="D1090" s="2">
        <f>IFERROR(__xludf.DUMMYFUNCTION("""COMPUTED_VALUE"""),603103.0)</f>
        <v>603103</v>
      </c>
      <c r="E1090" s="2" t="str">
        <f>IFERROR(__xludf.DUMMYFUNCTION("""COMPUTED_VALUE"""),"Female")</f>
        <v>Female</v>
      </c>
    </row>
    <row r="1091">
      <c r="A1091" s="2">
        <v>1090.0</v>
      </c>
      <c r="B1091" s="4">
        <f>IFERROR(__xludf.DUMMYFUNCTION("""COMPUTED_VALUE"""),45043.97239646991)</f>
        <v>45043.9724</v>
      </c>
      <c r="C1091" s="2" t="str">
        <f>IFERROR(__xludf.DUMMYFUNCTION("""COMPUTED_VALUE"""),"India")</f>
        <v>India</v>
      </c>
      <c r="D1091" s="2">
        <f>IFERROR(__xludf.DUMMYFUNCTION("""COMPUTED_VALUE"""),492008.0)</f>
        <v>492008</v>
      </c>
      <c r="E1091" s="2" t="str">
        <f>IFERROR(__xludf.DUMMYFUNCTION("""COMPUTED_VALUE"""),"Female")</f>
        <v>Female</v>
      </c>
    </row>
    <row r="1092">
      <c r="A1092" s="2">
        <v>1091.0</v>
      </c>
      <c r="B1092" s="4">
        <f>IFERROR(__xludf.DUMMYFUNCTION("""COMPUTED_VALUE"""),45043.97956425925)</f>
        <v>45043.97956</v>
      </c>
      <c r="C1092" s="2" t="str">
        <f>IFERROR(__xludf.DUMMYFUNCTION("""COMPUTED_VALUE"""),"India")</f>
        <v>India</v>
      </c>
      <c r="D1092" s="2">
        <f>IFERROR(__xludf.DUMMYFUNCTION("""COMPUTED_VALUE"""),535145.0)</f>
        <v>535145</v>
      </c>
      <c r="E1092" s="2" t="str">
        <f>IFERROR(__xludf.DUMMYFUNCTION("""COMPUTED_VALUE"""),"Male")</f>
        <v>Male</v>
      </c>
    </row>
    <row r="1093">
      <c r="A1093" s="2">
        <v>1092.0</v>
      </c>
      <c r="B1093" s="4">
        <f>IFERROR(__xludf.DUMMYFUNCTION("""COMPUTED_VALUE"""),45043.97990247685)</f>
        <v>45043.9799</v>
      </c>
      <c r="C1093" s="2" t="str">
        <f>IFERROR(__xludf.DUMMYFUNCTION("""COMPUTED_VALUE"""),"India")</f>
        <v>India</v>
      </c>
      <c r="D1093" s="2">
        <f>IFERROR(__xludf.DUMMYFUNCTION("""COMPUTED_VALUE"""),535003.0)</f>
        <v>535003</v>
      </c>
      <c r="E1093" s="2" t="str">
        <f>IFERROR(__xludf.DUMMYFUNCTION("""COMPUTED_VALUE"""),"Female")</f>
        <v>Female</v>
      </c>
    </row>
    <row r="1094">
      <c r="A1094" s="2">
        <v>1093.0</v>
      </c>
      <c r="B1094" s="4">
        <f>IFERROR(__xludf.DUMMYFUNCTION("""COMPUTED_VALUE"""),45043.98079969907)</f>
        <v>45043.9808</v>
      </c>
      <c r="C1094" s="2" t="str">
        <f>IFERROR(__xludf.DUMMYFUNCTION("""COMPUTED_VALUE"""),"India")</f>
        <v>India</v>
      </c>
      <c r="D1094" s="2">
        <f>IFERROR(__xludf.DUMMYFUNCTION("""COMPUTED_VALUE"""),502279.0)</f>
        <v>502279</v>
      </c>
      <c r="E1094" s="2" t="str">
        <f>IFERROR(__xludf.DUMMYFUNCTION("""COMPUTED_VALUE"""),"Female")</f>
        <v>Female</v>
      </c>
    </row>
    <row r="1095">
      <c r="A1095" s="2">
        <v>1094.0</v>
      </c>
      <c r="B1095" s="4">
        <f>IFERROR(__xludf.DUMMYFUNCTION("""COMPUTED_VALUE"""),45043.98082600694)</f>
        <v>45043.98083</v>
      </c>
      <c r="C1095" s="2" t="str">
        <f>IFERROR(__xludf.DUMMYFUNCTION("""COMPUTED_VALUE"""),"India")</f>
        <v>India</v>
      </c>
      <c r="D1095" s="2">
        <f>IFERROR(__xludf.DUMMYFUNCTION("""COMPUTED_VALUE"""),500075.0)</f>
        <v>500075</v>
      </c>
      <c r="E1095" s="2" t="str">
        <f>IFERROR(__xludf.DUMMYFUNCTION("""COMPUTED_VALUE"""),"Female")</f>
        <v>Female</v>
      </c>
    </row>
    <row r="1096">
      <c r="A1096" s="2">
        <v>1095.0</v>
      </c>
      <c r="B1096" s="4">
        <f>IFERROR(__xludf.DUMMYFUNCTION("""COMPUTED_VALUE"""),45043.98106528935)</f>
        <v>45043.98107</v>
      </c>
      <c r="C1096" s="2" t="str">
        <f>IFERROR(__xludf.DUMMYFUNCTION("""COMPUTED_VALUE"""),"India")</f>
        <v>India</v>
      </c>
      <c r="D1096" s="2">
        <f>IFERROR(__xludf.DUMMYFUNCTION("""COMPUTED_VALUE"""),679102.0)</f>
        <v>679102</v>
      </c>
      <c r="E1096" s="2" t="str">
        <f>IFERROR(__xludf.DUMMYFUNCTION("""COMPUTED_VALUE"""),"Female")</f>
        <v>Female</v>
      </c>
    </row>
    <row r="1097">
      <c r="A1097" s="2">
        <v>1096.0</v>
      </c>
      <c r="B1097" s="4">
        <f>IFERROR(__xludf.DUMMYFUNCTION("""COMPUTED_VALUE"""),45043.981067974535)</f>
        <v>45043.98107</v>
      </c>
      <c r="C1097" s="2" t="str">
        <f>IFERROR(__xludf.DUMMYFUNCTION("""COMPUTED_VALUE"""),"India")</f>
        <v>India</v>
      </c>
      <c r="D1097" s="2">
        <f>IFERROR(__xludf.DUMMYFUNCTION("""COMPUTED_VALUE"""),533222.0)</f>
        <v>533222</v>
      </c>
      <c r="E1097" s="2" t="str">
        <f>IFERROR(__xludf.DUMMYFUNCTION("""COMPUTED_VALUE"""),"Female")</f>
        <v>Female</v>
      </c>
    </row>
    <row r="1098">
      <c r="A1098" s="2">
        <v>1097.0</v>
      </c>
      <c r="B1098" s="4">
        <f>IFERROR(__xludf.DUMMYFUNCTION("""COMPUTED_VALUE"""),45043.98148584491)</f>
        <v>45043.98149</v>
      </c>
      <c r="C1098" s="2" t="str">
        <f>IFERROR(__xludf.DUMMYFUNCTION("""COMPUTED_VALUE"""),"India")</f>
        <v>India</v>
      </c>
      <c r="D1098" s="2">
        <f>IFERROR(__xludf.DUMMYFUNCTION("""COMPUTED_VALUE"""),768017.0)</f>
        <v>768017</v>
      </c>
      <c r="E1098" s="2" t="str">
        <f>IFERROR(__xludf.DUMMYFUNCTION("""COMPUTED_VALUE"""),"Male")</f>
        <v>Male</v>
      </c>
    </row>
    <row r="1099">
      <c r="A1099" s="2">
        <v>1098.0</v>
      </c>
      <c r="B1099" s="4">
        <f>IFERROR(__xludf.DUMMYFUNCTION("""COMPUTED_VALUE"""),45043.98400467593)</f>
        <v>45043.984</v>
      </c>
      <c r="C1099" s="2" t="str">
        <f>IFERROR(__xludf.DUMMYFUNCTION("""COMPUTED_VALUE"""),"India")</f>
        <v>India</v>
      </c>
      <c r="D1099" s="2">
        <f>IFERROR(__xludf.DUMMYFUNCTION("""COMPUTED_VALUE"""),500006.0)</f>
        <v>500006</v>
      </c>
      <c r="E1099" s="2" t="str">
        <f>IFERROR(__xludf.DUMMYFUNCTION("""COMPUTED_VALUE"""),"Female")</f>
        <v>Female</v>
      </c>
    </row>
    <row r="1100">
      <c r="A1100" s="2">
        <v>1099.0</v>
      </c>
      <c r="B1100" s="4">
        <f>IFERROR(__xludf.DUMMYFUNCTION("""COMPUTED_VALUE"""),45043.98890559028)</f>
        <v>45043.98891</v>
      </c>
      <c r="C1100" s="2" t="str">
        <f>IFERROR(__xludf.DUMMYFUNCTION("""COMPUTED_VALUE"""),"India")</f>
        <v>India</v>
      </c>
      <c r="D1100" s="2">
        <f>IFERROR(__xludf.DUMMYFUNCTION("""COMPUTED_VALUE"""),440035.0)</f>
        <v>440035</v>
      </c>
      <c r="E1100" s="2" t="str">
        <f>IFERROR(__xludf.DUMMYFUNCTION("""COMPUTED_VALUE"""),"Female")</f>
        <v>Female</v>
      </c>
    </row>
    <row r="1101">
      <c r="A1101" s="2">
        <v>1100.0</v>
      </c>
      <c r="B1101" s="4">
        <f>IFERROR(__xludf.DUMMYFUNCTION("""COMPUTED_VALUE"""),45043.98964939815)</f>
        <v>45043.98965</v>
      </c>
      <c r="C1101" s="2" t="str">
        <f>IFERROR(__xludf.DUMMYFUNCTION("""COMPUTED_VALUE"""),"India")</f>
        <v>India</v>
      </c>
      <c r="D1101" s="2">
        <f>IFERROR(__xludf.DUMMYFUNCTION("""COMPUTED_VALUE"""),390023.0)</f>
        <v>390023</v>
      </c>
      <c r="E1101" s="2" t="str">
        <f>IFERROR(__xludf.DUMMYFUNCTION("""COMPUTED_VALUE"""),"Male")</f>
        <v>Male</v>
      </c>
    </row>
    <row r="1102">
      <c r="A1102" s="2">
        <v>1101.0</v>
      </c>
      <c r="B1102" s="4">
        <f>IFERROR(__xludf.DUMMYFUNCTION("""COMPUTED_VALUE"""),45043.99215008102)</f>
        <v>45043.99215</v>
      </c>
      <c r="C1102" s="2" t="str">
        <f>IFERROR(__xludf.DUMMYFUNCTION("""COMPUTED_VALUE"""),"India")</f>
        <v>India</v>
      </c>
      <c r="D1102" s="2">
        <f>IFERROR(__xludf.DUMMYFUNCTION("""COMPUTED_VALUE"""),440024.0)</f>
        <v>440024</v>
      </c>
      <c r="E1102" s="2" t="str">
        <f>IFERROR(__xludf.DUMMYFUNCTION("""COMPUTED_VALUE"""),"Male")</f>
        <v>Male</v>
      </c>
    </row>
    <row r="1103">
      <c r="A1103" s="2">
        <v>1102.0</v>
      </c>
      <c r="B1103" s="4">
        <f>IFERROR(__xludf.DUMMYFUNCTION("""COMPUTED_VALUE"""),45043.9933065625)</f>
        <v>45043.99331</v>
      </c>
      <c r="C1103" s="2" t="str">
        <f>IFERROR(__xludf.DUMMYFUNCTION("""COMPUTED_VALUE"""),"India")</f>
        <v>India</v>
      </c>
      <c r="D1103" s="2">
        <f>IFERROR(__xludf.DUMMYFUNCTION("""COMPUTED_VALUE"""),509110.0)</f>
        <v>509110</v>
      </c>
      <c r="E1103" s="2" t="str">
        <f>IFERROR(__xludf.DUMMYFUNCTION("""COMPUTED_VALUE"""),"Female")</f>
        <v>Female</v>
      </c>
    </row>
    <row r="1104">
      <c r="A1104" s="2">
        <v>1103.0</v>
      </c>
      <c r="B1104" s="4">
        <f>IFERROR(__xludf.DUMMYFUNCTION("""COMPUTED_VALUE"""),45043.99339908565)</f>
        <v>45043.9934</v>
      </c>
      <c r="C1104" s="2" t="str">
        <f>IFERROR(__xludf.DUMMYFUNCTION("""COMPUTED_VALUE"""),"India")</f>
        <v>India</v>
      </c>
      <c r="D1104" s="2">
        <f>IFERROR(__xludf.DUMMYFUNCTION("""COMPUTED_VALUE"""),679101.0)</f>
        <v>679101</v>
      </c>
      <c r="E1104" s="2" t="str">
        <f>IFERROR(__xludf.DUMMYFUNCTION("""COMPUTED_VALUE"""),"Male")</f>
        <v>Male</v>
      </c>
    </row>
    <row r="1105">
      <c r="A1105" s="2">
        <v>1104.0</v>
      </c>
      <c r="B1105" s="4">
        <f>IFERROR(__xludf.DUMMYFUNCTION("""COMPUTED_VALUE"""),45043.99350009259)</f>
        <v>45043.9935</v>
      </c>
      <c r="C1105" s="2" t="str">
        <f>IFERROR(__xludf.DUMMYFUNCTION("""COMPUTED_VALUE"""),"India")</f>
        <v>India</v>
      </c>
      <c r="D1105" s="2">
        <f>IFERROR(__xludf.DUMMYFUNCTION("""COMPUTED_VALUE"""),535145.0)</f>
        <v>535145</v>
      </c>
      <c r="E1105" s="2" t="str">
        <f>IFERROR(__xludf.DUMMYFUNCTION("""COMPUTED_VALUE"""),"Male")</f>
        <v>Male</v>
      </c>
    </row>
    <row r="1106">
      <c r="A1106" s="2">
        <v>1105.0</v>
      </c>
      <c r="B1106" s="4">
        <f>IFERROR(__xludf.DUMMYFUNCTION("""COMPUTED_VALUE"""),45043.99830194445)</f>
        <v>45043.9983</v>
      </c>
      <c r="C1106" s="2" t="str">
        <f>IFERROR(__xludf.DUMMYFUNCTION("""COMPUTED_VALUE"""),"India")</f>
        <v>India</v>
      </c>
      <c r="D1106" s="2">
        <f>IFERROR(__xludf.DUMMYFUNCTION("""COMPUTED_VALUE"""),440008.0)</f>
        <v>440008</v>
      </c>
      <c r="E1106" s="2" t="str">
        <f>IFERROR(__xludf.DUMMYFUNCTION("""COMPUTED_VALUE"""),"Female")</f>
        <v>Female</v>
      </c>
    </row>
    <row r="1107">
      <c r="A1107" s="2">
        <v>1106.0</v>
      </c>
      <c r="B1107" s="4">
        <f>IFERROR(__xludf.DUMMYFUNCTION("""COMPUTED_VALUE"""),45043.998483206014)</f>
        <v>45043.99848</v>
      </c>
      <c r="C1107" s="2" t="str">
        <f>IFERROR(__xludf.DUMMYFUNCTION("""COMPUTED_VALUE"""),"India")</f>
        <v>India</v>
      </c>
      <c r="D1107" s="2">
        <f>IFERROR(__xludf.DUMMYFUNCTION("""COMPUTED_VALUE"""),500062.0)</f>
        <v>500062</v>
      </c>
      <c r="E1107" s="2" t="str">
        <f>IFERROR(__xludf.DUMMYFUNCTION("""COMPUTED_VALUE"""),"Male")</f>
        <v>Male</v>
      </c>
    </row>
    <row r="1108">
      <c r="A1108" s="2">
        <v>1107.0</v>
      </c>
      <c r="B1108" s="4">
        <f>IFERROR(__xludf.DUMMYFUNCTION("""COMPUTED_VALUE"""),45044.00147225695)</f>
        <v>45044.00147</v>
      </c>
      <c r="C1108" s="2" t="str">
        <f>IFERROR(__xludf.DUMMYFUNCTION("""COMPUTED_VALUE"""),"India")</f>
        <v>India</v>
      </c>
      <c r="D1108" s="2">
        <f>IFERROR(__xludf.DUMMYFUNCTION("""COMPUTED_VALUE"""),679103.0)</f>
        <v>679103</v>
      </c>
      <c r="E1108" s="2" t="str">
        <f>IFERROR(__xludf.DUMMYFUNCTION("""COMPUTED_VALUE"""),"Female")</f>
        <v>Female</v>
      </c>
    </row>
    <row r="1109">
      <c r="A1109" s="2">
        <v>1108.0</v>
      </c>
      <c r="B1109" s="4">
        <f>IFERROR(__xludf.DUMMYFUNCTION("""COMPUTED_VALUE"""),45044.00214230324)</f>
        <v>45044.00214</v>
      </c>
      <c r="C1109" s="2" t="str">
        <f>IFERROR(__xludf.DUMMYFUNCTION("""COMPUTED_VALUE"""),"India")</f>
        <v>India</v>
      </c>
      <c r="D1109" s="2">
        <f>IFERROR(__xludf.DUMMYFUNCTION("""COMPUTED_VALUE"""),500007.0)</f>
        <v>500007</v>
      </c>
      <c r="E1109" s="2" t="str">
        <f>IFERROR(__xludf.DUMMYFUNCTION("""COMPUTED_VALUE"""),"Male")</f>
        <v>Male</v>
      </c>
    </row>
    <row r="1110">
      <c r="A1110" s="2">
        <v>1109.0</v>
      </c>
      <c r="B1110" s="4">
        <f>IFERROR(__xludf.DUMMYFUNCTION("""COMPUTED_VALUE"""),45044.00638755787)</f>
        <v>45044.00639</v>
      </c>
      <c r="C1110" s="2" t="str">
        <f>IFERROR(__xludf.DUMMYFUNCTION("""COMPUTED_VALUE"""),"India")</f>
        <v>India</v>
      </c>
      <c r="D1110" s="2">
        <f>IFERROR(__xludf.DUMMYFUNCTION("""COMPUTED_VALUE"""),440008.0)</f>
        <v>440008</v>
      </c>
      <c r="E1110" s="2" t="str">
        <f>IFERROR(__xludf.DUMMYFUNCTION("""COMPUTED_VALUE"""),"Female")</f>
        <v>Female</v>
      </c>
    </row>
    <row r="1111">
      <c r="A1111" s="2">
        <v>1110.0</v>
      </c>
      <c r="B1111" s="4">
        <f>IFERROR(__xludf.DUMMYFUNCTION("""COMPUTED_VALUE"""),45044.00778545139)</f>
        <v>45044.00779</v>
      </c>
      <c r="C1111" s="2" t="str">
        <f>IFERROR(__xludf.DUMMYFUNCTION("""COMPUTED_VALUE"""),"India")</f>
        <v>India</v>
      </c>
      <c r="D1111" s="2">
        <f>IFERROR(__xludf.DUMMYFUNCTION("""COMPUTED_VALUE"""),803110.0)</f>
        <v>803110</v>
      </c>
      <c r="E1111" s="2" t="str">
        <f>IFERROR(__xludf.DUMMYFUNCTION("""COMPUTED_VALUE"""),"Male")</f>
        <v>Male</v>
      </c>
    </row>
    <row r="1112">
      <c r="A1112" s="2">
        <v>1111.0</v>
      </c>
      <c r="B1112" s="4">
        <f>IFERROR(__xludf.DUMMYFUNCTION("""COMPUTED_VALUE"""),45044.01019594908)</f>
        <v>45044.0102</v>
      </c>
      <c r="C1112" s="2" t="str">
        <f>IFERROR(__xludf.DUMMYFUNCTION("""COMPUTED_VALUE"""),"India")</f>
        <v>India</v>
      </c>
      <c r="D1112" s="2">
        <f>IFERROR(__xludf.DUMMYFUNCTION("""COMPUTED_VALUE"""),401303.0)</f>
        <v>401303</v>
      </c>
      <c r="E1112" s="2" t="str">
        <f>IFERROR(__xludf.DUMMYFUNCTION("""COMPUTED_VALUE"""),"Male")</f>
        <v>Male</v>
      </c>
    </row>
    <row r="1113">
      <c r="A1113" s="2">
        <v>1112.0</v>
      </c>
      <c r="B1113" s="4">
        <f>IFERROR(__xludf.DUMMYFUNCTION("""COMPUTED_VALUE"""),45044.01045297454)</f>
        <v>45044.01045</v>
      </c>
      <c r="C1113" s="2" t="str">
        <f>IFERROR(__xludf.DUMMYFUNCTION("""COMPUTED_VALUE"""),"United States of America")</f>
        <v>United States of America</v>
      </c>
      <c r="D1113" s="2">
        <f>IFERROR(__xludf.DUMMYFUNCTION("""COMPUTED_VALUE"""),90001.0)</f>
        <v>90001</v>
      </c>
      <c r="E1113" s="2" t="str">
        <f>IFERROR(__xludf.DUMMYFUNCTION("""COMPUTED_VALUE"""),"Male")</f>
        <v>Male</v>
      </c>
    </row>
    <row r="1114">
      <c r="A1114" s="2">
        <v>1113.0</v>
      </c>
      <c r="B1114" s="4">
        <f>IFERROR(__xludf.DUMMYFUNCTION("""COMPUTED_VALUE"""),45044.01074880787)</f>
        <v>45044.01075</v>
      </c>
      <c r="C1114" s="2" t="str">
        <f>IFERROR(__xludf.DUMMYFUNCTION("""COMPUTED_VALUE"""),"India")</f>
        <v>India</v>
      </c>
      <c r="D1114" s="2">
        <f>IFERROR(__xludf.DUMMYFUNCTION("""COMPUTED_VALUE"""),281001.0)</f>
        <v>281001</v>
      </c>
      <c r="E1114" s="2" t="str">
        <f>IFERROR(__xludf.DUMMYFUNCTION("""COMPUTED_VALUE"""),"Male")</f>
        <v>Male</v>
      </c>
    </row>
    <row r="1115">
      <c r="A1115" s="2">
        <v>1114.0</v>
      </c>
      <c r="B1115" s="4">
        <f>IFERROR(__xludf.DUMMYFUNCTION("""COMPUTED_VALUE"""),45044.01171116898)</f>
        <v>45044.01171</v>
      </c>
      <c r="C1115" s="2" t="str">
        <f>IFERROR(__xludf.DUMMYFUNCTION("""COMPUTED_VALUE"""),"India")</f>
        <v>India</v>
      </c>
      <c r="D1115" s="2">
        <f>IFERROR(__xludf.DUMMYFUNCTION("""COMPUTED_VALUE"""),440018.0)</f>
        <v>440018</v>
      </c>
      <c r="E1115" s="2" t="str">
        <f>IFERROR(__xludf.DUMMYFUNCTION("""COMPUTED_VALUE"""),"Male")</f>
        <v>Male</v>
      </c>
    </row>
    <row r="1116">
      <c r="A1116" s="2">
        <v>1115.0</v>
      </c>
      <c r="B1116" s="4">
        <f>IFERROR(__xludf.DUMMYFUNCTION("""COMPUTED_VALUE"""),45044.01636204861)</f>
        <v>45044.01636</v>
      </c>
      <c r="C1116" s="2" t="str">
        <f>IFERROR(__xludf.DUMMYFUNCTION("""COMPUTED_VALUE"""),"India")</f>
        <v>India</v>
      </c>
      <c r="D1116" s="2">
        <f>IFERROR(__xludf.DUMMYFUNCTION("""COMPUTED_VALUE"""),760004.0)</f>
        <v>760004</v>
      </c>
      <c r="E1116" s="2" t="str">
        <f>IFERROR(__xludf.DUMMYFUNCTION("""COMPUTED_VALUE"""),"Male")</f>
        <v>Male</v>
      </c>
    </row>
    <row r="1117">
      <c r="A1117" s="2">
        <v>1116.0</v>
      </c>
      <c r="B1117" s="4">
        <f>IFERROR(__xludf.DUMMYFUNCTION("""COMPUTED_VALUE"""),45044.02011416667)</f>
        <v>45044.02011</v>
      </c>
      <c r="C1117" s="2" t="str">
        <f>IFERROR(__xludf.DUMMYFUNCTION("""COMPUTED_VALUE"""),"India")</f>
        <v>India</v>
      </c>
      <c r="D1117" s="2">
        <f>IFERROR(__xludf.DUMMYFUNCTION("""COMPUTED_VALUE"""),440008.0)</f>
        <v>440008</v>
      </c>
      <c r="E1117" s="2" t="str">
        <f>IFERROR(__xludf.DUMMYFUNCTION("""COMPUTED_VALUE"""),"Female")</f>
        <v>Female</v>
      </c>
    </row>
    <row r="1118">
      <c r="A1118" s="2">
        <v>1117.0</v>
      </c>
      <c r="B1118" s="4">
        <f>IFERROR(__xludf.DUMMYFUNCTION("""COMPUTED_VALUE"""),45044.03182614584)</f>
        <v>45044.03183</v>
      </c>
      <c r="C1118" s="2" t="str">
        <f>IFERROR(__xludf.DUMMYFUNCTION("""COMPUTED_VALUE"""),"India")</f>
        <v>India</v>
      </c>
      <c r="D1118" s="2">
        <f>IFERROR(__xludf.DUMMYFUNCTION("""COMPUTED_VALUE"""),560100.0)</f>
        <v>560100</v>
      </c>
      <c r="E1118" s="2" t="str">
        <f>IFERROR(__xludf.DUMMYFUNCTION("""COMPUTED_VALUE"""),"Female")</f>
        <v>Female</v>
      </c>
    </row>
    <row r="1119">
      <c r="A1119" s="2">
        <v>1118.0</v>
      </c>
      <c r="B1119" s="4">
        <f>IFERROR(__xludf.DUMMYFUNCTION("""COMPUTED_VALUE"""),45044.0319816088)</f>
        <v>45044.03198</v>
      </c>
      <c r="C1119" s="2" t="str">
        <f>IFERROR(__xludf.DUMMYFUNCTION("""COMPUTED_VALUE"""),"India")</f>
        <v>India</v>
      </c>
      <c r="D1119" s="2">
        <f>IFERROR(__xludf.DUMMYFUNCTION("""COMPUTED_VALUE"""),440024.0)</f>
        <v>440024</v>
      </c>
      <c r="E1119" s="2" t="str">
        <f>IFERROR(__xludf.DUMMYFUNCTION("""COMPUTED_VALUE"""),"Female")</f>
        <v>Female</v>
      </c>
    </row>
    <row r="1120">
      <c r="A1120" s="2">
        <v>1119.0</v>
      </c>
      <c r="B1120" s="4">
        <f>IFERROR(__xludf.DUMMYFUNCTION("""COMPUTED_VALUE"""),45044.04399599537)</f>
        <v>45044.044</v>
      </c>
      <c r="C1120" s="2" t="str">
        <f>IFERROR(__xludf.DUMMYFUNCTION("""COMPUTED_VALUE"""),"India")</f>
        <v>India</v>
      </c>
      <c r="D1120" s="2">
        <f>IFERROR(__xludf.DUMMYFUNCTION("""COMPUTED_VALUE"""),121009.0)</f>
        <v>121009</v>
      </c>
      <c r="E1120" s="2" t="str">
        <f>IFERROR(__xludf.DUMMYFUNCTION("""COMPUTED_VALUE"""),"Female")</f>
        <v>Female</v>
      </c>
    </row>
    <row r="1121">
      <c r="A1121" s="2">
        <v>1120.0</v>
      </c>
      <c r="B1121" s="4">
        <f>IFERROR(__xludf.DUMMYFUNCTION("""COMPUTED_VALUE"""),45044.048819745374)</f>
        <v>45044.04882</v>
      </c>
      <c r="C1121" s="2" t="str">
        <f>IFERROR(__xludf.DUMMYFUNCTION("""COMPUTED_VALUE"""),"India")</f>
        <v>India</v>
      </c>
      <c r="D1121" s="2">
        <f>IFERROR(__xludf.DUMMYFUNCTION("""COMPUTED_VALUE"""),490023.0)</f>
        <v>490023</v>
      </c>
      <c r="E1121" s="2" t="str">
        <f>IFERROR(__xludf.DUMMYFUNCTION("""COMPUTED_VALUE"""),"Male")</f>
        <v>Male</v>
      </c>
    </row>
    <row r="1122">
      <c r="A1122" s="2">
        <v>1121.0</v>
      </c>
      <c r="B1122" s="4">
        <f>IFERROR(__xludf.DUMMYFUNCTION("""COMPUTED_VALUE"""),45044.04991196759)</f>
        <v>45044.04991</v>
      </c>
      <c r="C1122" s="2" t="str">
        <f>IFERROR(__xludf.DUMMYFUNCTION("""COMPUTED_VALUE"""),"India")</f>
        <v>India</v>
      </c>
      <c r="D1122" s="2">
        <f>IFERROR(__xludf.DUMMYFUNCTION("""COMPUTED_VALUE"""),500062.0)</f>
        <v>500062</v>
      </c>
      <c r="E1122" s="2" t="str">
        <f>IFERROR(__xludf.DUMMYFUNCTION("""COMPUTED_VALUE"""),"Female")</f>
        <v>Female</v>
      </c>
    </row>
    <row r="1123">
      <c r="A1123" s="2">
        <v>1122.0</v>
      </c>
      <c r="B1123" s="4">
        <f>IFERROR(__xludf.DUMMYFUNCTION("""COMPUTED_VALUE"""),45044.053681400466)</f>
        <v>45044.05368</v>
      </c>
      <c r="C1123" s="2" t="str">
        <f>IFERROR(__xludf.DUMMYFUNCTION("""COMPUTED_VALUE"""),"India")</f>
        <v>India</v>
      </c>
      <c r="D1123" s="2">
        <f>IFERROR(__xludf.DUMMYFUNCTION("""COMPUTED_VALUE"""),524001.0)</f>
        <v>524001</v>
      </c>
      <c r="E1123" s="2" t="str">
        <f>IFERROR(__xludf.DUMMYFUNCTION("""COMPUTED_VALUE"""),"Female")</f>
        <v>Female</v>
      </c>
    </row>
    <row r="1124">
      <c r="A1124" s="2">
        <v>1123.0</v>
      </c>
      <c r="B1124" s="4">
        <f>IFERROR(__xludf.DUMMYFUNCTION("""COMPUTED_VALUE"""),45044.058825312495)</f>
        <v>45044.05883</v>
      </c>
      <c r="C1124" s="2" t="str">
        <f>IFERROR(__xludf.DUMMYFUNCTION("""COMPUTED_VALUE"""),"India")</f>
        <v>India</v>
      </c>
      <c r="D1124" s="2">
        <f>IFERROR(__xludf.DUMMYFUNCTION("""COMPUTED_VALUE"""),500097.0)</f>
        <v>500097</v>
      </c>
      <c r="E1124" s="2" t="str">
        <f>IFERROR(__xludf.DUMMYFUNCTION("""COMPUTED_VALUE"""),"Female")</f>
        <v>Female</v>
      </c>
    </row>
    <row r="1125">
      <c r="A1125" s="2">
        <v>1124.0</v>
      </c>
      <c r="B1125" s="4">
        <f>IFERROR(__xludf.DUMMYFUNCTION("""COMPUTED_VALUE"""),45044.1029188426)</f>
        <v>45044.10292</v>
      </c>
      <c r="C1125" s="2" t="str">
        <f>IFERROR(__xludf.DUMMYFUNCTION("""COMPUTED_VALUE"""),"India")</f>
        <v>India</v>
      </c>
      <c r="D1125" s="2">
        <f>IFERROR(__xludf.DUMMYFUNCTION("""COMPUTED_VALUE"""),600122.0)</f>
        <v>600122</v>
      </c>
      <c r="E1125" s="2" t="str">
        <f>IFERROR(__xludf.DUMMYFUNCTION("""COMPUTED_VALUE"""),"Female")</f>
        <v>Female</v>
      </c>
    </row>
    <row r="1126">
      <c r="A1126" s="2">
        <v>1125.0</v>
      </c>
      <c r="B1126" s="4">
        <f>IFERROR(__xludf.DUMMYFUNCTION("""COMPUTED_VALUE"""),45044.157860231484)</f>
        <v>45044.15786</v>
      </c>
      <c r="C1126" s="2" t="str">
        <f>IFERROR(__xludf.DUMMYFUNCTION("""COMPUTED_VALUE"""),"India")</f>
        <v>India</v>
      </c>
      <c r="D1126" s="2">
        <f>IFERROR(__xludf.DUMMYFUNCTION("""COMPUTED_VALUE"""),600049.0)</f>
        <v>600049</v>
      </c>
      <c r="E1126" s="2" t="str">
        <f>IFERROR(__xludf.DUMMYFUNCTION("""COMPUTED_VALUE"""),"Female")</f>
        <v>Female</v>
      </c>
    </row>
    <row r="1127">
      <c r="A1127" s="2">
        <v>1126.0</v>
      </c>
      <c r="B1127" s="4">
        <f>IFERROR(__xludf.DUMMYFUNCTION("""COMPUTED_VALUE"""),45044.198999328706)</f>
        <v>45044.199</v>
      </c>
      <c r="C1127" s="2" t="str">
        <f>IFERROR(__xludf.DUMMYFUNCTION("""COMPUTED_VALUE"""),"India")</f>
        <v>India</v>
      </c>
      <c r="D1127" s="2">
        <f>IFERROR(__xludf.DUMMYFUNCTION("""COMPUTED_VALUE"""),500047.0)</f>
        <v>500047</v>
      </c>
      <c r="E1127" s="2" t="str">
        <f>IFERROR(__xludf.DUMMYFUNCTION("""COMPUTED_VALUE"""),"Male")</f>
        <v>Male</v>
      </c>
    </row>
    <row r="1128">
      <c r="A1128" s="2">
        <v>1127.0</v>
      </c>
      <c r="B1128" s="4">
        <f>IFERROR(__xludf.DUMMYFUNCTION("""COMPUTED_VALUE"""),45044.20418320602)</f>
        <v>45044.20418</v>
      </c>
      <c r="C1128" s="2" t="str">
        <f>IFERROR(__xludf.DUMMYFUNCTION("""COMPUTED_VALUE"""),"Others")</f>
        <v>Others</v>
      </c>
      <c r="D1128" s="2"/>
      <c r="E1128" s="2" t="str">
        <f>IFERROR(__xludf.DUMMYFUNCTION("""COMPUTED_VALUE"""),"Female")</f>
        <v>Female</v>
      </c>
    </row>
    <row r="1129">
      <c r="A1129" s="2">
        <v>1128.0</v>
      </c>
      <c r="B1129" s="4">
        <f>IFERROR(__xludf.DUMMYFUNCTION("""COMPUTED_VALUE"""),45044.21622163194)</f>
        <v>45044.21622</v>
      </c>
      <c r="C1129" s="2" t="str">
        <f>IFERROR(__xludf.DUMMYFUNCTION("""COMPUTED_VALUE"""),"India")</f>
        <v>India</v>
      </c>
      <c r="D1129" s="2">
        <f>IFERROR(__xludf.DUMMYFUNCTION("""COMPUTED_VALUE"""),500037.0)</f>
        <v>500037</v>
      </c>
      <c r="E1129" s="2" t="str">
        <f>IFERROR(__xludf.DUMMYFUNCTION("""COMPUTED_VALUE"""),"Male")</f>
        <v>Male</v>
      </c>
    </row>
    <row r="1130">
      <c r="A1130" s="2">
        <v>1129.0</v>
      </c>
      <c r="B1130" s="4">
        <f>IFERROR(__xludf.DUMMYFUNCTION("""COMPUTED_VALUE"""),45044.22129822917)</f>
        <v>45044.2213</v>
      </c>
      <c r="C1130" s="2" t="str">
        <f>IFERROR(__xludf.DUMMYFUNCTION("""COMPUTED_VALUE"""),"India")</f>
        <v>India</v>
      </c>
      <c r="D1130" s="2">
        <f>IFERROR(__xludf.DUMMYFUNCTION("""COMPUTED_VALUE"""),501218.0)</f>
        <v>501218</v>
      </c>
      <c r="E1130" s="2" t="str">
        <f>IFERROR(__xludf.DUMMYFUNCTION("""COMPUTED_VALUE"""),"Female")</f>
        <v>Female</v>
      </c>
    </row>
    <row r="1131">
      <c r="A1131" s="2">
        <v>1130.0</v>
      </c>
      <c r="B1131" s="4">
        <f>IFERROR(__xludf.DUMMYFUNCTION("""COMPUTED_VALUE"""),45044.224898067136)</f>
        <v>45044.2249</v>
      </c>
      <c r="C1131" s="2" t="str">
        <f>IFERROR(__xludf.DUMMYFUNCTION("""COMPUTED_VALUE"""),"India")</f>
        <v>India</v>
      </c>
      <c r="D1131" s="2">
        <f>IFERROR(__xludf.DUMMYFUNCTION("""COMPUTED_VALUE"""),530046.0)</f>
        <v>530046</v>
      </c>
      <c r="E1131" s="2" t="str">
        <f>IFERROR(__xludf.DUMMYFUNCTION("""COMPUTED_VALUE"""),"Female")</f>
        <v>Female</v>
      </c>
    </row>
    <row r="1132">
      <c r="A1132" s="2">
        <v>1131.0</v>
      </c>
      <c r="B1132" s="4">
        <f>IFERROR(__xludf.DUMMYFUNCTION("""COMPUTED_VALUE"""),45044.25259105324)</f>
        <v>45044.25259</v>
      </c>
      <c r="C1132" s="2" t="str">
        <f>IFERROR(__xludf.DUMMYFUNCTION("""COMPUTED_VALUE"""),"India")</f>
        <v>India</v>
      </c>
      <c r="D1132" s="2">
        <f>IFERROR(__xludf.DUMMYFUNCTION("""COMPUTED_VALUE"""),530051.0)</f>
        <v>530051</v>
      </c>
      <c r="E1132" s="2" t="str">
        <f>IFERROR(__xludf.DUMMYFUNCTION("""COMPUTED_VALUE"""),"Male")</f>
        <v>Male</v>
      </c>
    </row>
    <row r="1133">
      <c r="A1133" s="2">
        <v>1132.0</v>
      </c>
      <c r="B1133" s="4">
        <f>IFERROR(__xludf.DUMMYFUNCTION("""COMPUTED_VALUE"""),45044.26144098379)</f>
        <v>45044.26144</v>
      </c>
      <c r="C1133" s="2" t="str">
        <f>IFERROR(__xludf.DUMMYFUNCTION("""COMPUTED_VALUE"""),"India")</f>
        <v>India</v>
      </c>
      <c r="D1133" s="2">
        <f>IFERROR(__xludf.DUMMYFUNCTION("""COMPUTED_VALUE"""),501510.0)</f>
        <v>501510</v>
      </c>
      <c r="E1133" s="2" t="str">
        <f>IFERROR(__xludf.DUMMYFUNCTION("""COMPUTED_VALUE"""),"Female")</f>
        <v>Female</v>
      </c>
    </row>
    <row r="1134">
      <c r="A1134" s="2">
        <v>1133.0</v>
      </c>
      <c r="B1134" s="4">
        <f>IFERROR(__xludf.DUMMYFUNCTION("""COMPUTED_VALUE"""),45044.26355733797)</f>
        <v>45044.26356</v>
      </c>
      <c r="C1134" s="2" t="str">
        <f>IFERROR(__xludf.DUMMYFUNCTION("""COMPUTED_VALUE"""),"India")</f>
        <v>India</v>
      </c>
      <c r="D1134" s="2">
        <f>IFERROR(__xludf.DUMMYFUNCTION("""COMPUTED_VALUE"""),530051.0)</f>
        <v>530051</v>
      </c>
      <c r="E1134" s="2" t="str">
        <f>IFERROR(__xludf.DUMMYFUNCTION("""COMPUTED_VALUE"""),"Female")</f>
        <v>Female</v>
      </c>
    </row>
    <row r="1135">
      <c r="A1135" s="2">
        <v>1134.0</v>
      </c>
      <c r="B1135" s="4">
        <f>IFERROR(__xludf.DUMMYFUNCTION("""COMPUTED_VALUE"""),45044.265613807875)</f>
        <v>45044.26561</v>
      </c>
      <c r="C1135" s="2" t="str">
        <f>IFERROR(__xludf.DUMMYFUNCTION("""COMPUTED_VALUE"""),"India")</f>
        <v>India</v>
      </c>
      <c r="D1135" s="2">
        <f>IFERROR(__xludf.DUMMYFUNCTION("""COMPUTED_VALUE"""),530029.0)</f>
        <v>530029</v>
      </c>
      <c r="E1135" s="2" t="str">
        <f>IFERROR(__xludf.DUMMYFUNCTION("""COMPUTED_VALUE"""),"Male")</f>
        <v>Male</v>
      </c>
    </row>
    <row r="1136">
      <c r="A1136" s="2">
        <v>1135.0</v>
      </c>
      <c r="B1136" s="4">
        <f>IFERROR(__xludf.DUMMYFUNCTION("""COMPUTED_VALUE"""),45044.266576458336)</f>
        <v>45044.26658</v>
      </c>
      <c r="C1136" s="2" t="str">
        <f>IFERROR(__xludf.DUMMYFUNCTION("""COMPUTED_VALUE"""),"India")</f>
        <v>India</v>
      </c>
      <c r="D1136" s="2">
        <f>IFERROR(__xludf.DUMMYFUNCTION("""COMPUTED_VALUE"""),530007.0)</f>
        <v>530007</v>
      </c>
      <c r="E1136" s="2" t="str">
        <f>IFERROR(__xludf.DUMMYFUNCTION("""COMPUTED_VALUE"""),"Female")</f>
        <v>Female</v>
      </c>
    </row>
    <row r="1137">
      <c r="A1137" s="2">
        <v>1136.0</v>
      </c>
      <c r="B1137" s="4">
        <f>IFERROR(__xludf.DUMMYFUNCTION("""COMPUTED_VALUE"""),45044.26998986111)</f>
        <v>45044.26999</v>
      </c>
      <c r="C1137" s="2" t="str">
        <f>IFERROR(__xludf.DUMMYFUNCTION("""COMPUTED_VALUE"""),"India")</f>
        <v>India</v>
      </c>
      <c r="D1137" s="2"/>
      <c r="E1137" s="2" t="str">
        <f>IFERROR(__xludf.DUMMYFUNCTION("""COMPUTED_VALUE"""),"Female")</f>
        <v>Female</v>
      </c>
    </row>
    <row r="1138">
      <c r="A1138" s="2">
        <v>1137.0</v>
      </c>
      <c r="B1138" s="4">
        <f>IFERROR(__xludf.DUMMYFUNCTION("""COMPUTED_VALUE"""),45044.27588879629)</f>
        <v>45044.27589</v>
      </c>
      <c r="C1138" s="2" t="str">
        <f>IFERROR(__xludf.DUMMYFUNCTION("""COMPUTED_VALUE"""),"India")</f>
        <v>India</v>
      </c>
      <c r="D1138" s="2">
        <f>IFERROR(__xludf.DUMMYFUNCTION("""COMPUTED_VALUE"""),221304.0)</f>
        <v>221304</v>
      </c>
      <c r="E1138" s="2" t="str">
        <f>IFERROR(__xludf.DUMMYFUNCTION("""COMPUTED_VALUE"""),"Male")</f>
        <v>Male</v>
      </c>
    </row>
    <row r="1139">
      <c r="A1139" s="2">
        <v>1138.0</v>
      </c>
      <c r="B1139" s="4">
        <f>IFERROR(__xludf.DUMMYFUNCTION("""COMPUTED_VALUE"""),45044.28263545138)</f>
        <v>45044.28264</v>
      </c>
      <c r="C1139" s="2" t="str">
        <f>IFERROR(__xludf.DUMMYFUNCTION("""COMPUTED_VALUE"""),"India")</f>
        <v>India</v>
      </c>
      <c r="D1139" s="2">
        <f>IFERROR(__xludf.DUMMYFUNCTION("""COMPUTED_VALUE"""),110025.0)</f>
        <v>110025</v>
      </c>
      <c r="E1139" s="2" t="str">
        <f>IFERROR(__xludf.DUMMYFUNCTION("""COMPUTED_VALUE"""),"Male")</f>
        <v>Male</v>
      </c>
    </row>
    <row r="1140">
      <c r="A1140" s="2">
        <v>1139.0</v>
      </c>
      <c r="B1140" s="4">
        <f>IFERROR(__xludf.DUMMYFUNCTION("""COMPUTED_VALUE"""),45044.28779746528)</f>
        <v>45044.2878</v>
      </c>
      <c r="C1140" s="2" t="str">
        <f>IFERROR(__xludf.DUMMYFUNCTION("""COMPUTED_VALUE"""),"India")</f>
        <v>India</v>
      </c>
      <c r="D1140" s="2">
        <f>IFERROR(__xludf.DUMMYFUNCTION("""COMPUTED_VALUE"""),530029.0)</f>
        <v>530029</v>
      </c>
      <c r="E1140" s="2" t="str">
        <f>IFERROR(__xludf.DUMMYFUNCTION("""COMPUTED_VALUE"""),"Female")</f>
        <v>Female</v>
      </c>
    </row>
    <row r="1141">
      <c r="A1141" s="2">
        <v>1140.0</v>
      </c>
      <c r="B1141" s="4">
        <f>IFERROR(__xludf.DUMMYFUNCTION("""COMPUTED_VALUE"""),45044.29032208333)</f>
        <v>45044.29032</v>
      </c>
      <c r="C1141" s="2" t="str">
        <f>IFERROR(__xludf.DUMMYFUNCTION("""COMPUTED_VALUE"""),"India")</f>
        <v>India</v>
      </c>
      <c r="D1141" s="2">
        <f>IFERROR(__xludf.DUMMYFUNCTION("""COMPUTED_VALUE"""),243001.0)</f>
        <v>243001</v>
      </c>
      <c r="E1141" s="2" t="str">
        <f>IFERROR(__xludf.DUMMYFUNCTION("""COMPUTED_VALUE"""),"Female")</f>
        <v>Female</v>
      </c>
    </row>
    <row r="1142">
      <c r="A1142" s="2">
        <v>1141.0</v>
      </c>
      <c r="B1142" s="4">
        <f>IFERROR(__xludf.DUMMYFUNCTION("""COMPUTED_VALUE"""),45044.29893939815)</f>
        <v>45044.29894</v>
      </c>
      <c r="C1142" s="2" t="str">
        <f>IFERROR(__xludf.DUMMYFUNCTION("""COMPUTED_VALUE"""),"India")</f>
        <v>India</v>
      </c>
      <c r="D1142" s="2">
        <f>IFERROR(__xludf.DUMMYFUNCTION("""COMPUTED_VALUE"""),530051.0)</f>
        <v>530051</v>
      </c>
      <c r="E1142" s="2" t="str">
        <f>IFERROR(__xludf.DUMMYFUNCTION("""COMPUTED_VALUE"""),"Female")</f>
        <v>Female</v>
      </c>
    </row>
    <row r="1143">
      <c r="A1143" s="2">
        <v>1142.0</v>
      </c>
      <c r="B1143" s="4">
        <f>IFERROR(__xludf.DUMMYFUNCTION("""COMPUTED_VALUE"""),45044.31839202547)</f>
        <v>45044.31839</v>
      </c>
      <c r="C1143" s="2" t="str">
        <f>IFERROR(__xludf.DUMMYFUNCTION("""COMPUTED_VALUE"""),"India")</f>
        <v>India</v>
      </c>
      <c r="D1143" s="2">
        <f>IFERROR(__xludf.DUMMYFUNCTION("""COMPUTED_VALUE"""),500098.0)</f>
        <v>500098</v>
      </c>
      <c r="E1143" s="2" t="str">
        <f>IFERROR(__xludf.DUMMYFUNCTION("""COMPUTED_VALUE"""),"Male")</f>
        <v>Male</v>
      </c>
    </row>
    <row r="1144">
      <c r="A1144" s="2">
        <v>1143.0</v>
      </c>
      <c r="B1144" s="4">
        <f>IFERROR(__xludf.DUMMYFUNCTION("""COMPUTED_VALUE"""),45044.31996652778)</f>
        <v>45044.31997</v>
      </c>
      <c r="C1144" s="2" t="str">
        <f>IFERROR(__xludf.DUMMYFUNCTION("""COMPUTED_VALUE"""),"India")</f>
        <v>India</v>
      </c>
      <c r="D1144" s="2">
        <f>IFERROR(__xludf.DUMMYFUNCTION("""COMPUTED_VALUE"""),534197.0)</f>
        <v>534197</v>
      </c>
      <c r="E1144" s="2" t="str">
        <f>IFERROR(__xludf.DUMMYFUNCTION("""COMPUTED_VALUE"""),"Male")</f>
        <v>Male</v>
      </c>
    </row>
    <row r="1145">
      <c r="A1145" s="2">
        <v>1144.0</v>
      </c>
      <c r="B1145" s="4">
        <f>IFERROR(__xludf.DUMMYFUNCTION("""COMPUTED_VALUE"""),45044.32771913195)</f>
        <v>45044.32772</v>
      </c>
      <c r="C1145" s="2" t="str">
        <f>IFERROR(__xludf.DUMMYFUNCTION("""COMPUTED_VALUE"""),"India")</f>
        <v>India</v>
      </c>
      <c r="D1145" s="2">
        <f>IFERROR(__xludf.DUMMYFUNCTION("""COMPUTED_VALUE"""),535003.0)</f>
        <v>535003</v>
      </c>
      <c r="E1145" s="2" t="str">
        <f>IFERROR(__xludf.DUMMYFUNCTION("""COMPUTED_VALUE"""),"Female")</f>
        <v>Female</v>
      </c>
    </row>
    <row r="1146">
      <c r="A1146" s="2">
        <v>1145.0</v>
      </c>
      <c r="B1146" s="4">
        <f>IFERROR(__xludf.DUMMYFUNCTION("""COMPUTED_VALUE"""),45044.332668310184)</f>
        <v>45044.33267</v>
      </c>
      <c r="C1146" s="2" t="str">
        <f>IFERROR(__xludf.DUMMYFUNCTION("""COMPUTED_VALUE"""),"India")</f>
        <v>India</v>
      </c>
      <c r="D1146" s="2">
        <f>IFERROR(__xludf.DUMMYFUNCTION("""COMPUTED_VALUE"""),500082.0)</f>
        <v>500082</v>
      </c>
      <c r="E1146" s="2" t="str">
        <f>IFERROR(__xludf.DUMMYFUNCTION("""COMPUTED_VALUE"""),"Female")</f>
        <v>Female</v>
      </c>
    </row>
    <row r="1147">
      <c r="A1147" s="2">
        <v>1146.0</v>
      </c>
      <c r="B1147" s="4">
        <f>IFERROR(__xludf.DUMMYFUNCTION("""COMPUTED_VALUE"""),45044.33514802083)</f>
        <v>45044.33515</v>
      </c>
      <c r="C1147" s="2" t="str">
        <f>IFERROR(__xludf.DUMMYFUNCTION("""COMPUTED_VALUE"""),"India")</f>
        <v>India</v>
      </c>
      <c r="D1147" s="2">
        <f>IFERROR(__xludf.DUMMYFUNCTION("""COMPUTED_VALUE"""),395006.0)</f>
        <v>395006</v>
      </c>
      <c r="E1147" s="2" t="str">
        <f>IFERROR(__xludf.DUMMYFUNCTION("""COMPUTED_VALUE"""),"Male")</f>
        <v>Male</v>
      </c>
    </row>
    <row r="1148">
      <c r="A1148" s="2">
        <v>1147.0</v>
      </c>
      <c r="B1148" s="4">
        <f>IFERROR(__xludf.DUMMYFUNCTION("""COMPUTED_VALUE"""),45044.33739717593)</f>
        <v>45044.3374</v>
      </c>
      <c r="C1148" s="2" t="str">
        <f>IFERROR(__xludf.DUMMYFUNCTION("""COMPUTED_VALUE"""),"India")</f>
        <v>India</v>
      </c>
      <c r="D1148" s="2">
        <f>IFERROR(__xludf.DUMMYFUNCTION("""COMPUTED_VALUE"""),500054.0)</f>
        <v>500054</v>
      </c>
      <c r="E1148" s="2" t="str">
        <f>IFERROR(__xludf.DUMMYFUNCTION("""COMPUTED_VALUE"""),"Female")</f>
        <v>Female</v>
      </c>
    </row>
    <row r="1149">
      <c r="A1149" s="2">
        <v>1148.0</v>
      </c>
      <c r="B1149" s="4">
        <f>IFERROR(__xludf.DUMMYFUNCTION("""COMPUTED_VALUE"""),45044.33775277778)</f>
        <v>45044.33775</v>
      </c>
      <c r="C1149" s="2" t="str">
        <f>IFERROR(__xludf.DUMMYFUNCTION("""COMPUTED_VALUE"""),"Others")</f>
        <v>Others</v>
      </c>
      <c r="D1149" s="2">
        <f>IFERROR(__xludf.DUMMYFUNCTION("""COMPUTED_VALUE"""),4701.0)</f>
        <v>4701</v>
      </c>
      <c r="E1149" s="2" t="str">
        <f>IFERROR(__xludf.DUMMYFUNCTION("""COMPUTED_VALUE"""),"Female")</f>
        <v>Female</v>
      </c>
    </row>
    <row r="1150">
      <c r="A1150" s="2">
        <v>1149.0</v>
      </c>
      <c r="B1150" s="4">
        <f>IFERROR(__xludf.DUMMYFUNCTION("""COMPUTED_VALUE"""),45044.341036238424)</f>
        <v>45044.34104</v>
      </c>
      <c r="C1150" s="2" t="str">
        <f>IFERROR(__xludf.DUMMYFUNCTION("""COMPUTED_VALUE"""),"India")</f>
        <v>India</v>
      </c>
      <c r="D1150" s="2">
        <f>IFERROR(__xludf.DUMMYFUNCTION("""COMPUTED_VALUE"""),600056.0)</f>
        <v>600056</v>
      </c>
      <c r="E1150" s="2" t="str">
        <f>IFERROR(__xludf.DUMMYFUNCTION("""COMPUTED_VALUE"""),"Female")</f>
        <v>Female</v>
      </c>
    </row>
    <row r="1151">
      <c r="A1151" s="2">
        <v>1150.0</v>
      </c>
      <c r="B1151" s="4">
        <f>IFERROR(__xludf.DUMMYFUNCTION("""COMPUTED_VALUE"""),45044.34243424768)</f>
        <v>45044.34243</v>
      </c>
      <c r="C1151" s="2" t="str">
        <f>IFERROR(__xludf.DUMMYFUNCTION("""COMPUTED_VALUE"""),"India")</f>
        <v>India</v>
      </c>
      <c r="D1151" s="2">
        <f>IFERROR(__xludf.DUMMYFUNCTION("""COMPUTED_VALUE"""),531031.0)</f>
        <v>531031</v>
      </c>
      <c r="E1151" s="2" t="str">
        <f>IFERROR(__xludf.DUMMYFUNCTION("""COMPUTED_VALUE"""),"Male")</f>
        <v>Male</v>
      </c>
    </row>
    <row r="1152">
      <c r="A1152" s="2">
        <v>1151.0</v>
      </c>
      <c r="B1152" s="4">
        <f>IFERROR(__xludf.DUMMYFUNCTION("""COMPUTED_VALUE"""),45044.34533707176)</f>
        <v>45044.34534</v>
      </c>
      <c r="C1152" s="2" t="str">
        <f>IFERROR(__xludf.DUMMYFUNCTION("""COMPUTED_VALUE"""),"India")</f>
        <v>India</v>
      </c>
      <c r="D1152" s="2">
        <f>IFERROR(__xludf.DUMMYFUNCTION("""COMPUTED_VALUE"""),533435.0)</f>
        <v>533435</v>
      </c>
      <c r="E1152" s="2" t="str">
        <f>IFERROR(__xludf.DUMMYFUNCTION("""COMPUTED_VALUE"""),"Male")</f>
        <v>Male</v>
      </c>
    </row>
    <row r="1153">
      <c r="A1153" s="2">
        <v>1152.0</v>
      </c>
      <c r="B1153" s="4">
        <f>IFERROR(__xludf.DUMMYFUNCTION("""COMPUTED_VALUE"""),45044.34785268518)</f>
        <v>45044.34785</v>
      </c>
      <c r="C1153" s="2" t="str">
        <f>IFERROR(__xludf.DUMMYFUNCTION("""COMPUTED_VALUE"""),"India")</f>
        <v>India</v>
      </c>
      <c r="D1153" s="2">
        <f>IFERROR(__xludf.DUMMYFUNCTION("""COMPUTED_VALUE"""),403801.0)</f>
        <v>403801</v>
      </c>
      <c r="E1153" s="2" t="str">
        <f>IFERROR(__xludf.DUMMYFUNCTION("""COMPUTED_VALUE"""),"Female")</f>
        <v>Female</v>
      </c>
    </row>
    <row r="1154">
      <c r="A1154" s="2">
        <v>1153.0</v>
      </c>
      <c r="B1154" s="4">
        <f>IFERROR(__xludf.DUMMYFUNCTION("""COMPUTED_VALUE"""),45044.350795555554)</f>
        <v>45044.3508</v>
      </c>
      <c r="C1154" s="2" t="str">
        <f>IFERROR(__xludf.DUMMYFUNCTION("""COMPUTED_VALUE"""),"India")</f>
        <v>India</v>
      </c>
      <c r="D1154" s="2">
        <f>IFERROR(__xludf.DUMMYFUNCTION("""COMPUTED_VALUE"""),424307.0)</f>
        <v>424307</v>
      </c>
      <c r="E1154" s="2" t="str">
        <f>IFERROR(__xludf.DUMMYFUNCTION("""COMPUTED_VALUE"""),"Male")</f>
        <v>Male</v>
      </c>
    </row>
    <row r="1155">
      <c r="A1155" s="2">
        <v>1154.0</v>
      </c>
      <c r="B1155" s="4">
        <f>IFERROR(__xludf.DUMMYFUNCTION("""COMPUTED_VALUE"""),45044.350843368054)</f>
        <v>45044.35084</v>
      </c>
      <c r="C1155" s="2" t="str">
        <f>IFERROR(__xludf.DUMMYFUNCTION("""COMPUTED_VALUE"""),"India")</f>
        <v>India</v>
      </c>
      <c r="D1155" s="2">
        <f>IFERROR(__xludf.DUMMYFUNCTION("""COMPUTED_VALUE"""),201303.0)</f>
        <v>201303</v>
      </c>
      <c r="E1155" s="2" t="str">
        <f>IFERROR(__xludf.DUMMYFUNCTION("""COMPUTED_VALUE"""),"Male")</f>
        <v>Male</v>
      </c>
    </row>
    <row r="1156">
      <c r="A1156" s="2">
        <v>1155.0</v>
      </c>
      <c r="B1156" s="4">
        <f>IFERROR(__xludf.DUMMYFUNCTION("""COMPUTED_VALUE"""),45044.357799537036)</f>
        <v>45044.3578</v>
      </c>
      <c r="C1156" s="2" t="str">
        <f>IFERROR(__xludf.DUMMYFUNCTION("""COMPUTED_VALUE"""),"India")</f>
        <v>India</v>
      </c>
      <c r="D1156" s="2">
        <f>IFERROR(__xludf.DUMMYFUNCTION("""COMPUTED_VALUE"""),515122.0)</f>
        <v>515122</v>
      </c>
      <c r="E1156" s="2" t="str">
        <f>IFERROR(__xludf.DUMMYFUNCTION("""COMPUTED_VALUE"""),"Female")</f>
        <v>Female</v>
      </c>
    </row>
    <row r="1157">
      <c r="A1157" s="2">
        <v>1156.0</v>
      </c>
      <c r="B1157" s="4">
        <f>IFERROR(__xludf.DUMMYFUNCTION("""COMPUTED_VALUE"""),45044.36611890046)</f>
        <v>45044.36612</v>
      </c>
      <c r="C1157" s="2" t="str">
        <f>IFERROR(__xludf.DUMMYFUNCTION("""COMPUTED_VALUE"""),"India")</f>
        <v>India</v>
      </c>
      <c r="D1157" s="2">
        <f>IFERROR(__xludf.DUMMYFUNCTION("""COMPUTED_VALUE"""),530026.0)</f>
        <v>530026</v>
      </c>
      <c r="E1157" s="2" t="str">
        <f>IFERROR(__xludf.DUMMYFUNCTION("""COMPUTED_VALUE"""),"Female")</f>
        <v>Female</v>
      </c>
    </row>
    <row r="1158">
      <c r="A1158" s="2">
        <v>1157.0</v>
      </c>
      <c r="B1158" s="4">
        <f>IFERROR(__xludf.DUMMYFUNCTION("""COMPUTED_VALUE"""),45044.371931678244)</f>
        <v>45044.37193</v>
      </c>
      <c r="C1158" s="2" t="str">
        <f>IFERROR(__xludf.DUMMYFUNCTION("""COMPUTED_VALUE"""),"India")</f>
        <v>India</v>
      </c>
      <c r="D1158" s="2">
        <f>IFERROR(__xludf.DUMMYFUNCTION("""COMPUTED_VALUE"""),143602.0)</f>
        <v>143602</v>
      </c>
      <c r="E1158" s="2" t="str">
        <f>IFERROR(__xludf.DUMMYFUNCTION("""COMPUTED_VALUE"""),"Male")</f>
        <v>Male</v>
      </c>
    </row>
    <row r="1159">
      <c r="A1159" s="2">
        <v>1158.0</v>
      </c>
      <c r="B1159" s="4">
        <f>IFERROR(__xludf.DUMMYFUNCTION("""COMPUTED_VALUE"""),45044.382847754634)</f>
        <v>45044.38285</v>
      </c>
      <c r="C1159" s="2" t="str">
        <f>IFERROR(__xludf.DUMMYFUNCTION("""COMPUTED_VALUE"""),"India")</f>
        <v>India</v>
      </c>
      <c r="D1159" s="2">
        <f>IFERROR(__xludf.DUMMYFUNCTION("""COMPUTED_VALUE"""),562106.0)</f>
        <v>562106</v>
      </c>
      <c r="E1159" s="2" t="str">
        <f>IFERROR(__xludf.DUMMYFUNCTION("""COMPUTED_VALUE"""),"Male")</f>
        <v>Male</v>
      </c>
    </row>
    <row r="1160">
      <c r="A1160" s="2">
        <v>1159.0</v>
      </c>
      <c r="B1160" s="4">
        <f>IFERROR(__xludf.DUMMYFUNCTION("""COMPUTED_VALUE"""),45044.38449556713)</f>
        <v>45044.3845</v>
      </c>
      <c r="C1160" s="2" t="str">
        <f>IFERROR(__xludf.DUMMYFUNCTION("""COMPUTED_VALUE"""),"India")</f>
        <v>India</v>
      </c>
      <c r="D1160" s="2">
        <f>IFERROR(__xludf.DUMMYFUNCTION("""COMPUTED_VALUE"""),581336.0)</f>
        <v>581336</v>
      </c>
      <c r="E1160" s="2" t="str">
        <f>IFERROR(__xludf.DUMMYFUNCTION("""COMPUTED_VALUE"""),"Male")</f>
        <v>Male</v>
      </c>
    </row>
    <row r="1161">
      <c r="A1161" s="2">
        <v>1160.0</v>
      </c>
      <c r="B1161" s="4">
        <f>IFERROR(__xludf.DUMMYFUNCTION("""COMPUTED_VALUE"""),45044.38504174768)</f>
        <v>45044.38504</v>
      </c>
      <c r="C1161" s="2" t="str">
        <f>IFERROR(__xludf.DUMMYFUNCTION("""COMPUTED_VALUE"""),"India")</f>
        <v>India</v>
      </c>
      <c r="D1161" s="2">
        <f>IFERROR(__xludf.DUMMYFUNCTION("""COMPUTED_VALUE"""),440035.0)</f>
        <v>440035</v>
      </c>
      <c r="E1161" s="2" t="str">
        <f>IFERROR(__xludf.DUMMYFUNCTION("""COMPUTED_VALUE"""),"Female")</f>
        <v>Female</v>
      </c>
    </row>
    <row r="1162">
      <c r="A1162" s="2">
        <v>1161.0</v>
      </c>
      <c r="B1162" s="4">
        <f>IFERROR(__xludf.DUMMYFUNCTION("""COMPUTED_VALUE"""),45044.388147349535)</f>
        <v>45044.38815</v>
      </c>
      <c r="C1162" s="2" t="str">
        <f>IFERROR(__xludf.DUMMYFUNCTION("""COMPUTED_VALUE"""),"India")</f>
        <v>India</v>
      </c>
      <c r="D1162" s="2">
        <f>IFERROR(__xludf.DUMMYFUNCTION("""COMPUTED_VALUE"""),423203.0)</f>
        <v>423203</v>
      </c>
      <c r="E1162" s="2" t="str">
        <f>IFERROR(__xludf.DUMMYFUNCTION("""COMPUTED_VALUE"""),"Male")</f>
        <v>Male</v>
      </c>
    </row>
    <row r="1163">
      <c r="A1163" s="2">
        <v>1162.0</v>
      </c>
      <c r="B1163" s="4">
        <f>IFERROR(__xludf.DUMMYFUNCTION("""COMPUTED_VALUE"""),45044.3917809375)</f>
        <v>45044.39178</v>
      </c>
      <c r="C1163" s="2" t="str">
        <f>IFERROR(__xludf.DUMMYFUNCTION("""COMPUTED_VALUE"""),"India")</f>
        <v>India</v>
      </c>
      <c r="D1163" s="2">
        <f>IFERROR(__xludf.DUMMYFUNCTION("""COMPUTED_VALUE"""),201204.0)</f>
        <v>201204</v>
      </c>
      <c r="E1163" s="2" t="str">
        <f>IFERROR(__xludf.DUMMYFUNCTION("""COMPUTED_VALUE"""),"Female")</f>
        <v>Female</v>
      </c>
    </row>
    <row r="1164">
      <c r="A1164" s="2">
        <v>1163.0</v>
      </c>
      <c r="B1164" s="4">
        <f>IFERROR(__xludf.DUMMYFUNCTION("""COMPUTED_VALUE"""),45044.401195659724)</f>
        <v>45044.4012</v>
      </c>
      <c r="C1164" s="2" t="str">
        <f>IFERROR(__xludf.DUMMYFUNCTION("""COMPUTED_VALUE"""),"India")</f>
        <v>India</v>
      </c>
      <c r="D1164" s="2">
        <f>IFERROR(__xludf.DUMMYFUNCTION("""COMPUTED_VALUE"""),534002.0)</f>
        <v>534002</v>
      </c>
      <c r="E1164" s="2" t="str">
        <f>IFERROR(__xludf.DUMMYFUNCTION("""COMPUTED_VALUE"""),"Female")</f>
        <v>Female</v>
      </c>
    </row>
    <row r="1165">
      <c r="A1165" s="2">
        <v>1164.0</v>
      </c>
      <c r="B1165" s="4">
        <f>IFERROR(__xludf.DUMMYFUNCTION("""COMPUTED_VALUE"""),45044.40886408565)</f>
        <v>45044.40886</v>
      </c>
      <c r="C1165" s="2" t="str">
        <f>IFERROR(__xludf.DUMMYFUNCTION("""COMPUTED_VALUE"""),"India")</f>
        <v>India</v>
      </c>
      <c r="D1165" s="2">
        <f>IFERROR(__xludf.DUMMYFUNCTION("""COMPUTED_VALUE"""),560068.0)</f>
        <v>560068</v>
      </c>
      <c r="E1165" s="2" t="str">
        <f>IFERROR(__xludf.DUMMYFUNCTION("""COMPUTED_VALUE"""),"Female")</f>
        <v>Female</v>
      </c>
    </row>
    <row r="1166">
      <c r="A1166" s="2">
        <v>1165.0</v>
      </c>
      <c r="B1166" s="4">
        <f>IFERROR(__xludf.DUMMYFUNCTION("""COMPUTED_VALUE"""),45044.411692037036)</f>
        <v>45044.41169</v>
      </c>
      <c r="C1166" s="2" t="str">
        <f>IFERROR(__xludf.DUMMYFUNCTION("""COMPUTED_VALUE"""),"India")</f>
        <v>India</v>
      </c>
      <c r="D1166" s="2">
        <f>IFERROR(__xludf.DUMMYFUNCTION("""COMPUTED_VALUE"""),530002.0)</f>
        <v>530002</v>
      </c>
      <c r="E1166" s="2" t="str">
        <f>IFERROR(__xludf.DUMMYFUNCTION("""COMPUTED_VALUE"""),"Female")</f>
        <v>Female</v>
      </c>
    </row>
    <row r="1167">
      <c r="A1167" s="2">
        <v>1166.0</v>
      </c>
      <c r="B1167" s="4">
        <f>IFERROR(__xludf.DUMMYFUNCTION("""COMPUTED_VALUE"""),45044.41520234954)</f>
        <v>45044.4152</v>
      </c>
      <c r="C1167" s="2" t="str">
        <f>IFERROR(__xludf.DUMMYFUNCTION("""COMPUTED_VALUE"""),"India")</f>
        <v>India</v>
      </c>
      <c r="D1167" s="2">
        <f>IFERROR(__xludf.DUMMYFUNCTION("""COMPUTED_VALUE"""),560079.0)</f>
        <v>560079</v>
      </c>
      <c r="E1167" s="2" t="str">
        <f>IFERROR(__xludf.DUMMYFUNCTION("""COMPUTED_VALUE"""),"Male")</f>
        <v>Male</v>
      </c>
    </row>
    <row r="1168">
      <c r="A1168" s="2">
        <v>1167.0</v>
      </c>
      <c r="B1168" s="4">
        <f>IFERROR(__xludf.DUMMYFUNCTION("""COMPUTED_VALUE"""),45044.419034826395)</f>
        <v>45044.41903</v>
      </c>
      <c r="C1168" s="2" t="str">
        <f>IFERROR(__xludf.DUMMYFUNCTION("""COMPUTED_VALUE"""),"India")</f>
        <v>India</v>
      </c>
      <c r="D1168" s="2">
        <f>IFERROR(__xludf.DUMMYFUNCTION("""COMPUTED_VALUE"""),530002.0)</f>
        <v>530002</v>
      </c>
      <c r="E1168" s="2" t="str">
        <f>IFERROR(__xludf.DUMMYFUNCTION("""COMPUTED_VALUE"""),"Female")</f>
        <v>Female</v>
      </c>
    </row>
    <row r="1169">
      <c r="A1169" s="2">
        <v>1168.0</v>
      </c>
      <c r="B1169" s="4">
        <f>IFERROR(__xludf.DUMMYFUNCTION("""COMPUTED_VALUE"""),45044.420126817124)</f>
        <v>45044.42013</v>
      </c>
      <c r="C1169" s="2" t="str">
        <f>IFERROR(__xludf.DUMMYFUNCTION("""COMPUTED_VALUE"""),"India")</f>
        <v>India</v>
      </c>
      <c r="D1169" s="2">
        <f>IFERROR(__xludf.DUMMYFUNCTION("""COMPUTED_VALUE"""),110091.0)</f>
        <v>110091</v>
      </c>
      <c r="E1169" s="2" t="str">
        <f>IFERROR(__xludf.DUMMYFUNCTION("""COMPUTED_VALUE"""),"Male")</f>
        <v>Male</v>
      </c>
    </row>
    <row r="1170">
      <c r="A1170" s="2">
        <v>1169.0</v>
      </c>
      <c r="B1170" s="4">
        <f>IFERROR(__xludf.DUMMYFUNCTION("""COMPUTED_VALUE"""),45044.42140319444)</f>
        <v>45044.4214</v>
      </c>
      <c r="C1170" s="2" t="str">
        <f>IFERROR(__xludf.DUMMYFUNCTION("""COMPUTED_VALUE"""),"India")</f>
        <v>India</v>
      </c>
      <c r="D1170" s="2">
        <f>IFERROR(__xludf.DUMMYFUNCTION("""COMPUTED_VALUE"""),560100.0)</f>
        <v>560100</v>
      </c>
      <c r="E1170" s="2" t="str">
        <f>IFERROR(__xludf.DUMMYFUNCTION("""COMPUTED_VALUE"""),"Male")</f>
        <v>Male</v>
      </c>
    </row>
    <row r="1171">
      <c r="A1171" s="2">
        <v>1170.0</v>
      </c>
      <c r="B1171" s="4">
        <f>IFERROR(__xludf.DUMMYFUNCTION("""COMPUTED_VALUE"""),45044.4215646875)</f>
        <v>45044.42156</v>
      </c>
      <c r="C1171" s="2" t="str">
        <f>IFERROR(__xludf.DUMMYFUNCTION("""COMPUTED_VALUE"""),"India")</f>
        <v>India</v>
      </c>
      <c r="D1171" s="2">
        <f>IFERROR(__xludf.DUMMYFUNCTION("""COMPUTED_VALUE"""),530024.0)</f>
        <v>530024</v>
      </c>
      <c r="E1171" s="2" t="str">
        <f>IFERROR(__xludf.DUMMYFUNCTION("""COMPUTED_VALUE"""),"Male")</f>
        <v>Male</v>
      </c>
    </row>
    <row r="1172">
      <c r="A1172" s="2">
        <v>1171.0</v>
      </c>
      <c r="B1172" s="4">
        <f>IFERROR(__xludf.DUMMYFUNCTION("""COMPUTED_VALUE"""),45044.4234244213)</f>
        <v>45044.42342</v>
      </c>
      <c r="C1172" s="2" t="str">
        <f>IFERROR(__xludf.DUMMYFUNCTION("""COMPUTED_VALUE"""),"India")</f>
        <v>India</v>
      </c>
      <c r="D1172" s="2">
        <f>IFERROR(__xludf.DUMMYFUNCTION("""COMPUTED_VALUE"""),533005.0)</f>
        <v>533005</v>
      </c>
      <c r="E1172" s="2" t="str">
        <f>IFERROR(__xludf.DUMMYFUNCTION("""COMPUTED_VALUE"""),"Female")</f>
        <v>Female</v>
      </c>
    </row>
    <row r="1173">
      <c r="A1173" s="2">
        <v>1172.0</v>
      </c>
      <c r="B1173" s="4">
        <f>IFERROR(__xludf.DUMMYFUNCTION("""COMPUTED_VALUE"""),45044.42403226852)</f>
        <v>45044.42403</v>
      </c>
      <c r="C1173" s="2" t="str">
        <f>IFERROR(__xludf.DUMMYFUNCTION("""COMPUTED_VALUE"""),"India")</f>
        <v>India</v>
      </c>
      <c r="D1173" s="2">
        <f>IFERROR(__xludf.DUMMYFUNCTION("""COMPUTED_VALUE"""),501301.0)</f>
        <v>501301</v>
      </c>
      <c r="E1173" s="2" t="str">
        <f>IFERROR(__xludf.DUMMYFUNCTION("""COMPUTED_VALUE"""),"Male")</f>
        <v>Male</v>
      </c>
    </row>
    <row r="1174">
      <c r="A1174" s="2">
        <v>1173.0</v>
      </c>
      <c r="B1174" s="4">
        <f>IFERROR(__xludf.DUMMYFUNCTION("""COMPUTED_VALUE"""),45044.424813969905)</f>
        <v>45044.42481</v>
      </c>
      <c r="C1174" s="2" t="str">
        <f>IFERROR(__xludf.DUMMYFUNCTION("""COMPUTED_VALUE"""),"India")</f>
        <v>India</v>
      </c>
      <c r="D1174" s="2">
        <f>IFERROR(__xludf.DUMMYFUNCTION("""COMPUTED_VALUE"""),562112.0)</f>
        <v>562112</v>
      </c>
      <c r="E1174" s="2" t="str">
        <f>IFERROR(__xludf.DUMMYFUNCTION("""COMPUTED_VALUE"""),"Male")</f>
        <v>Male</v>
      </c>
    </row>
    <row r="1175">
      <c r="A1175" s="2">
        <v>1174.0</v>
      </c>
      <c r="B1175" s="4">
        <f>IFERROR(__xludf.DUMMYFUNCTION("""COMPUTED_VALUE"""),45044.425782743056)</f>
        <v>45044.42578</v>
      </c>
      <c r="C1175" s="2" t="str">
        <f>IFERROR(__xludf.DUMMYFUNCTION("""COMPUTED_VALUE"""),"India")</f>
        <v>India</v>
      </c>
      <c r="D1175" s="2">
        <f>IFERROR(__xludf.DUMMYFUNCTION("""COMPUTED_VALUE"""),500085.0)</f>
        <v>500085</v>
      </c>
      <c r="E1175" s="2" t="str">
        <f>IFERROR(__xludf.DUMMYFUNCTION("""COMPUTED_VALUE"""),"Male")</f>
        <v>Male</v>
      </c>
    </row>
    <row r="1176">
      <c r="A1176" s="2">
        <v>1175.0</v>
      </c>
      <c r="B1176" s="4">
        <f>IFERROR(__xludf.DUMMYFUNCTION("""COMPUTED_VALUE"""),45044.43253466435)</f>
        <v>45044.43253</v>
      </c>
      <c r="C1176" s="2" t="str">
        <f>IFERROR(__xludf.DUMMYFUNCTION("""COMPUTED_VALUE"""),"India")</f>
        <v>India</v>
      </c>
      <c r="D1176" s="2">
        <f>IFERROR(__xludf.DUMMYFUNCTION("""COMPUTED_VALUE"""),110091.0)</f>
        <v>110091</v>
      </c>
      <c r="E1176" s="2" t="str">
        <f>IFERROR(__xludf.DUMMYFUNCTION("""COMPUTED_VALUE"""),"Male")</f>
        <v>Male</v>
      </c>
    </row>
    <row r="1177">
      <c r="A1177" s="2">
        <v>1176.0</v>
      </c>
      <c r="B1177" s="4">
        <f>IFERROR(__xludf.DUMMYFUNCTION("""COMPUTED_VALUE"""),45044.43312917824)</f>
        <v>45044.43313</v>
      </c>
      <c r="C1177" s="2" t="str">
        <f>IFERROR(__xludf.DUMMYFUNCTION("""COMPUTED_VALUE"""),"India")</f>
        <v>India</v>
      </c>
      <c r="D1177" s="2">
        <f>IFERROR(__xludf.DUMMYFUNCTION("""COMPUTED_VALUE"""),560067.0)</f>
        <v>560067</v>
      </c>
      <c r="E1177" s="2" t="str">
        <f>IFERROR(__xludf.DUMMYFUNCTION("""COMPUTED_VALUE"""),"Male")</f>
        <v>Male</v>
      </c>
    </row>
    <row r="1178">
      <c r="A1178" s="2">
        <v>1177.0</v>
      </c>
      <c r="B1178" s="4">
        <f>IFERROR(__xludf.DUMMYFUNCTION("""COMPUTED_VALUE"""),45044.434236493056)</f>
        <v>45044.43424</v>
      </c>
      <c r="C1178" s="2" t="str">
        <f>IFERROR(__xludf.DUMMYFUNCTION("""COMPUTED_VALUE"""),"India")</f>
        <v>India</v>
      </c>
      <c r="D1178" s="2">
        <f>IFERROR(__xludf.DUMMYFUNCTION("""COMPUTED_VALUE"""),462001.0)</f>
        <v>462001</v>
      </c>
      <c r="E1178" s="2" t="str">
        <f>IFERROR(__xludf.DUMMYFUNCTION("""COMPUTED_VALUE"""),"Female")</f>
        <v>Female</v>
      </c>
    </row>
    <row r="1179">
      <c r="A1179" s="2">
        <v>1178.0</v>
      </c>
      <c r="B1179" s="4">
        <f>IFERROR(__xludf.DUMMYFUNCTION("""COMPUTED_VALUE"""),45044.43439618056)</f>
        <v>45044.4344</v>
      </c>
      <c r="C1179" s="2" t="str">
        <f>IFERROR(__xludf.DUMMYFUNCTION("""COMPUTED_VALUE"""),"India")</f>
        <v>India</v>
      </c>
      <c r="D1179" s="2">
        <f>IFERROR(__xludf.DUMMYFUNCTION("""COMPUTED_VALUE"""),799006.0)</f>
        <v>799006</v>
      </c>
      <c r="E1179" s="2" t="str">
        <f>IFERROR(__xludf.DUMMYFUNCTION("""COMPUTED_VALUE"""),"Male")</f>
        <v>Male</v>
      </c>
    </row>
    <row r="1180">
      <c r="A1180" s="2">
        <v>1179.0</v>
      </c>
      <c r="B1180" s="4">
        <f>IFERROR(__xludf.DUMMYFUNCTION("""COMPUTED_VALUE"""),45044.44143547454)</f>
        <v>45044.44144</v>
      </c>
      <c r="C1180" s="2" t="str">
        <f>IFERROR(__xludf.DUMMYFUNCTION("""COMPUTED_VALUE"""),"India")</f>
        <v>India</v>
      </c>
      <c r="D1180" s="2">
        <f>IFERROR(__xludf.DUMMYFUNCTION("""COMPUTED_VALUE"""),800024.0)</f>
        <v>800024</v>
      </c>
      <c r="E1180" s="2" t="str">
        <f>IFERROR(__xludf.DUMMYFUNCTION("""COMPUTED_VALUE"""),"Male")</f>
        <v>Male</v>
      </c>
    </row>
    <row r="1181">
      <c r="A1181" s="2">
        <v>1180.0</v>
      </c>
      <c r="B1181" s="4">
        <f>IFERROR(__xludf.DUMMYFUNCTION("""COMPUTED_VALUE"""),45044.442059270834)</f>
        <v>45044.44206</v>
      </c>
      <c r="C1181" s="2" t="str">
        <f>IFERROR(__xludf.DUMMYFUNCTION("""COMPUTED_VALUE"""),"United Arab Emirates")</f>
        <v>United Arab Emirates</v>
      </c>
      <c r="D1181" s="2">
        <f>IFERROR(__xludf.DUMMYFUNCTION("""COMPUTED_VALUE"""),111111.0)</f>
        <v>111111</v>
      </c>
      <c r="E1181" s="2" t="str">
        <f>IFERROR(__xludf.DUMMYFUNCTION("""COMPUTED_VALUE"""),"Male")</f>
        <v>Male</v>
      </c>
    </row>
    <row r="1182">
      <c r="A1182" s="2">
        <v>1181.0</v>
      </c>
      <c r="B1182" s="4">
        <f>IFERROR(__xludf.DUMMYFUNCTION("""COMPUTED_VALUE"""),45044.444071018515)</f>
        <v>45044.44407</v>
      </c>
      <c r="C1182" s="2" t="str">
        <f>IFERROR(__xludf.DUMMYFUNCTION("""COMPUTED_VALUE"""),"India")</f>
        <v>India</v>
      </c>
      <c r="D1182" s="2">
        <f>IFERROR(__xludf.DUMMYFUNCTION("""COMPUTED_VALUE"""),700157.0)</f>
        <v>700157</v>
      </c>
      <c r="E1182" s="2" t="str">
        <f>IFERROR(__xludf.DUMMYFUNCTION("""COMPUTED_VALUE"""),"Male")</f>
        <v>Male</v>
      </c>
    </row>
    <row r="1183">
      <c r="A1183" s="2">
        <v>1182.0</v>
      </c>
      <c r="B1183" s="4">
        <f>IFERROR(__xludf.DUMMYFUNCTION("""COMPUTED_VALUE"""),45044.44606548611)</f>
        <v>45044.44607</v>
      </c>
      <c r="C1183" s="2" t="str">
        <f>IFERROR(__xludf.DUMMYFUNCTION("""COMPUTED_VALUE"""),"India")</f>
        <v>India</v>
      </c>
      <c r="D1183" s="2">
        <f>IFERROR(__xludf.DUMMYFUNCTION("""COMPUTED_VALUE"""),533201.0)</f>
        <v>533201</v>
      </c>
      <c r="E1183" s="2" t="str">
        <f>IFERROR(__xludf.DUMMYFUNCTION("""COMPUTED_VALUE"""),"Female")</f>
        <v>Female</v>
      </c>
    </row>
    <row r="1184">
      <c r="A1184" s="2">
        <v>1183.0</v>
      </c>
      <c r="B1184" s="4">
        <f>IFERROR(__xludf.DUMMYFUNCTION("""COMPUTED_VALUE"""),45044.44612576389)</f>
        <v>45044.44613</v>
      </c>
      <c r="C1184" s="2" t="str">
        <f>IFERROR(__xludf.DUMMYFUNCTION("""COMPUTED_VALUE"""),"India")</f>
        <v>India</v>
      </c>
      <c r="D1184" s="2">
        <f>IFERROR(__xludf.DUMMYFUNCTION("""COMPUTED_VALUE"""),700056.0)</f>
        <v>700056</v>
      </c>
      <c r="E1184" s="2" t="str">
        <f>IFERROR(__xludf.DUMMYFUNCTION("""COMPUTED_VALUE"""),"Male")</f>
        <v>Male</v>
      </c>
    </row>
    <row r="1185">
      <c r="A1185" s="2">
        <v>1184.0</v>
      </c>
      <c r="B1185" s="4">
        <f>IFERROR(__xludf.DUMMYFUNCTION("""COMPUTED_VALUE"""),45044.446152233795)</f>
        <v>45044.44615</v>
      </c>
      <c r="C1185" s="2" t="str">
        <f>IFERROR(__xludf.DUMMYFUNCTION("""COMPUTED_VALUE"""),"India")</f>
        <v>India</v>
      </c>
      <c r="D1185" s="2">
        <f>IFERROR(__xludf.DUMMYFUNCTION("""COMPUTED_VALUE"""),641402.0)</f>
        <v>641402</v>
      </c>
      <c r="E1185" s="2" t="str">
        <f>IFERROR(__xludf.DUMMYFUNCTION("""COMPUTED_VALUE"""),"Male")</f>
        <v>Male</v>
      </c>
    </row>
    <row r="1186">
      <c r="A1186" s="2">
        <v>1185.0</v>
      </c>
      <c r="B1186" s="4">
        <f>IFERROR(__xludf.DUMMYFUNCTION("""COMPUTED_VALUE"""),45044.446438645835)</f>
        <v>45044.44644</v>
      </c>
      <c r="C1186" s="2" t="str">
        <f>IFERROR(__xludf.DUMMYFUNCTION("""COMPUTED_VALUE"""),"India")</f>
        <v>India</v>
      </c>
      <c r="D1186" s="2">
        <f>IFERROR(__xludf.DUMMYFUNCTION("""COMPUTED_VALUE"""),700036.0)</f>
        <v>700036</v>
      </c>
      <c r="E1186" s="2" t="str">
        <f>IFERROR(__xludf.DUMMYFUNCTION("""COMPUTED_VALUE"""),"Male")</f>
        <v>Male</v>
      </c>
    </row>
    <row r="1187">
      <c r="A1187" s="2">
        <v>1186.0</v>
      </c>
      <c r="B1187" s="4">
        <f>IFERROR(__xludf.DUMMYFUNCTION("""COMPUTED_VALUE"""),45044.447301273154)</f>
        <v>45044.4473</v>
      </c>
      <c r="C1187" s="2" t="str">
        <f>IFERROR(__xludf.DUMMYFUNCTION("""COMPUTED_VALUE"""),"India")</f>
        <v>India</v>
      </c>
      <c r="D1187" s="2">
        <f>IFERROR(__xludf.DUMMYFUNCTION("""COMPUTED_VALUE"""),560047.0)</f>
        <v>560047</v>
      </c>
      <c r="E1187" s="2" t="str">
        <f>IFERROR(__xludf.DUMMYFUNCTION("""COMPUTED_VALUE"""),"Male")</f>
        <v>Male</v>
      </c>
    </row>
    <row r="1188">
      <c r="A1188" s="2">
        <v>1187.0</v>
      </c>
      <c r="B1188" s="4">
        <f>IFERROR(__xludf.DUMMYFUNCTION("""COMPUTED_VALUE"""),45044.44774940972)</f>
        <v>45044.44775</v>
      </c>
      <c r="C1188" s="2" t="str">
        <f>IFERROR(__xludf.DUMMYFUNCTION("""COMPUTED_VALUE"""),"India")</f>
        <v>India</v>
      </c>
      <c r="D1188" s="2">
        <f>IFERROR(__xludf.DUMMYFUNCTION("""COMPUTED_VALUE"""),400049.0)</f>
        <v>400049</v>
      </c>
      <c r="E1188" s="2" t="str">
        <f>IFERROR(__xludf.DUMMYFUNCTION("""COMPUTED_VALUE"""),"Male")</f>
        <v>Male</v>
      </c>
    </row>
    <row r="1189">
      <c r="A1189" s="2">
        <v>1188.0</v>
      </c>
      <c r="B1189" s="4">
        <f>IFERROR(__xludf.DUMMYFUNCTION("""COMPUTED_VALUE"""),45044.447989409724)</f>
        <v>45044.44799</v>
      </c>
      <c r="C1189" s="2" t="str">
        <f>IFERROR(__xludf.DUMMYFUNCTION("""COMPUTED_VALUE"""),"India")</f>
        <v>India</v>
      </c>
      <c r="D1189" s="2">
        <f>IFERROR(__xludf.DUMMYFUNCTION("""COMPUTED_VALUE"""),741101.0)</f>
        <v>741101</v>
      </c>
      <c r="E1189" s="2" t="str">
        <f>IFERROR(__xludf.DUMMYFUNCTION("""COMPUTED_VALUE"""),"Female")</f>
        <v>Female</v>
      </c>
    </row>
    <row r="1190">
      <c r="A1190" s="2">
        <v>1189.0</v>
      </c>
      <c r="B1190" s="4">
        <f>IFERROR(__xludf.DUMMYFUNCTION("""COMPUTED_VALUE"""),45044.44846532407)</f>
        <v>45044.44847</v>
      </c>
      <c r="C1190" s="2" t="str">
        <f>IFERROR(__xludf.DUMMYFUNCTION("""COMPUTED_VALUE"""),"India")</f>
        <v>India</v>
      </c>
      <c r="D1190" s="2">
        <f>IFERROR(__xludf.DUMMYFUNCTION("""COMPUTED_VALUE"""),700028.0)</f>
        <v>700028</v>
      </c>
      <c r="E1190" s="2" t="str">
        <f>IFERROR(__xludf.DUMMYFUNCTION("""COMPUTED_VALUE"""),"Male")</f>
        <v>Male</v>
      </c>
    </row>
    <row r="1191">
      <c r="A1191" s="2">
        <v>1190.0</v>
      </c>
      <c r="B1191" s="4">
        <f>IFERROR(__xludf.DUMMYFUNCTION("""COMPUTED_VALUE"""),45044.448738541665)</f>
        <v>45044.44874</v>
      </c>
      <c r="C1191" s="2" t="str">
        <f>IFERROR(__xludf.DUMMYFUNCTION("""COMPUTED_VALUE"""),"India")</f>
        <v>India</v>
      </c>
      <c r="D1191" s="2">
        <f>IFERROR(__xludf.DUMMYFUNCTION("""COMPUTED_VALUE"""),700060.0)</f>
        <v>700060</v>
      </c>
      <c r="E1191" s="2" t="str">
        <f>IFERROR(__xludf.DUMMYFUNCTION("""COMPUTED_VALUE"""),"Male")</f>
        <v>Male</v>
      </c>
    </row>
    <row r="1192">
      <c r="A1192" s="2">
        <v>1191.0</v>
      </c>
      <c r="B1192" s="4">
        <f>IFERROR(__xludf.DUMMYFUNCTION("""COMPUTED_VALUE"""),45044.449091030096)</f>
        <v>45044.44909</v>
      </c>
      <c r="C1192" s="2" t="str">
        <f>IFERROR(__xludf.DUMMYFUNCTION("""COMPUTED_VALUE"""),"India")</f>
        <v>India</v>
      </c>
      <c r="D1192" s="2">
        <f>IFERROR(__xludf.DUMMYFUNCTION("""COMPUTED_VALUE"""),530040.0)</f>
        <v>530040</v>
      </c>
      <c r="E1192" s="2" t="str">
        <f>IFERROR(__xludf.DUMMYFUNCTION("""COMPUTED_VALUE"""),"Female")</f>
        <v>Female</v>
      </c>
    </row>
    <row r="1193">
      <c r="A1193" s="2">
        <v>1192.0</v>
      </c>
      <c r="B1193" s="4">
        <f>IFERROR(__xludf.DUMMYFUNCTION("""COMPUTED_VALUE"""),45044.449102199076)</f>
        <v>45044.4491</v>
      </c>
      <c r="C1193" s="2" t="str">
        <f>IFERROR(__xludf.DUMMYFUNCTION("""COMPUTED_VALUE"""),"India")</f>
        <v>India</v>
      </c>
      <c r="D1193" s="2">
        <f>IFERROR(__xludf.DUMMYFUNCTION("""COMPUTED_VALUE"""),563132.0)</f>
        <v>563132</v>
      </c>
      <c r="E1193" s="2" t="str">
        <f>IFERROR(__xludf.DUMMYFUNCTION("""COMPUTED_VALUE"""),"Male")</f>
        <v>Male</v>
      </c>
    </row>
    <row r="1194">
      <c r="A1194" s="2">
        <v>1193.0</v>
      </c>
      <c r="B1194" s="4">
        <f>IFERROR(__xludf.DUMMYFUNCTION("""COMPUTED_VALUE"""),45044.44955896991)</f>
        <v>45044.44956</v>
      </c>
      <c r="C1194" s="2" t="str">
        <f>IFERROR(__xludf.DUMMYFUNCTION("""COMPUTED_VALUE"""),"India")</f>
        <v>India</v>
      </c>
      <c r="D1194" s="2">
        <f>IFERROR(__xludf.DUMMYFUNCTION("""COMPUTED_VALUE"""),757001.0)</f>
        <v>757001</v>
      </c>
      <c r="E1194" s="2" t="str">
        <f>IFERROR(__xludf.DUMMYFUNCTION("""COMPUTED_VALUE"""),"Male")</f>
        <v>Male</v>
      </c>
    </row>
    <row r="1195">
      <c r="A1195" s="2">
        <v>1194.0</v>
      </c>
      <c r="B1195" s="4">
        <f>IFERROR(__xludf.DUMMYFUNCTION("""COMPUTED_VALUE"""),45044.450434571765)</f>
        <v>45044.45043</v>
      </c>
      <c r="C1195" s="2" t="str">
        <f>IFERROR(__xludf.DUMMYFUNCTION("""COMPUTED_VALUE"""),"India")</f>
        <v>India</v>
      </c>
      <c r="D1195" s="2">
        <f>IFERROR(__xludf.DUMMYFUNCTION("""COMPUTED_VALUE"""),562106.0)</f>
        <v>562106</v>
      </c>
      <c r="E1195" s="2" t="str">
        <f>IFERROR(__xludf.DUMMYFUNCTION("""COMPUTED_VALUE"""),"Male")</f>
        <v>Male</v>
      </c>
    </row>
    <row r="1196">
      <c r="A1196" s="2">
        <v>1195.0</v>
      </c>
      <c r="B1196" s="4">
        <f>IFERROR(__xludf.DUMMYFUNCTION("""COMPUTED_VALUE"""),45044.45191865741)</f>
        <v>45044.45192</v>
      </c>
      <c r="C1196" s="2" t="str">
        <f>IFERROR(__xludf.DUMMYFUNCTION("""COMPUTED_VALUE"""),"India")</f>
        <v>India</v>
      </c>
      <c r="D1196" s="2">
        <f>IFERROR(__xludf.DUMMYFUNCTION("""COMPUTED_VALUE"""),700060.0)</f>
        <v>700060</v>
      </c>
      <c r="E1196" s="2" t="str">
        <f>IFERROR(__xludf.DUMMYFUNCTION("""COMPUTED_VALUE"""),"Male")</f>
        <v>Male</v>
      </c>
    </row>
    <row r="1197">
      <c r="A1197" s="2">
        <v>1196.0</v>
      </c>
      <c r="B1197" s="4">
        <f>IFERROR(__xludf.DUMMYFUNCTION("""COMPUTED_VALUE"""),45044.45214577546)</f>
        <v>45044.45215</v>
      </c>
      <c r="C1197" s="2" t="str">
        <f>IFERROR(__xludf.DUMMYFUNCTION("""COMPUTED_VALUE"""),"India")</f>
        <v>India</v>
      </c>
      <c r="D1197" s="2">
        <f>IFERROR(__xludf.DUMMYFUNCTION("""COMPUTED_VALUE"""),440008.0)</f>
        <v>440008</v>
      </c>
      <c r="E1197" s="2" t="str">
        <f>IFERROR(__xludf.DUMMYFUNCTION("""COMPUTED_VALUE"""),"Male")</f>
        <v>Male</v>
      </c>
    </row>
    <row r="1198">
      <c r="A1198" s="2">
        <v>1197.0</v>
      </c>
      <c r="B1198" s="4">
        <f>IFERROR(__xludf.DUMMYFUNCTION("""COMPUTED_VALUE"""),45044.45275635417)</f>
        <v>45044.45276</v>
      </c>
      <c r="C1198" s="2" t="str">
        <f>IFERROR(__xludf.DUMMYFUNCTION("""COMPUTED_VALUE"""),"India")</f>
        <v>India</v>
      </c>
      <c r="D1198" s="2">
        <f>IFERROR(__xludf.DUMMYFUNCTION("""COMPUTED_VALUE"""),700040.0)</f>
        <v>700040</v>
      </c>
      <c r="E1198" s="2" t="str">
        <f>IFERROR(__xludf.DUMMYFUNCTION("""COMPUTED_VALUE"""),"Male")</f>
        <v>Male</v>
      </c>
    </row>
    <row r="1199">
      <c r="A1199" s="2">
        <v>1198.0</v>
      </c>
      <c r="B1199" s="4">
        <f>IFERROR(__xludf.DUMMYFUNCTION("""COMPUTED_VALUE"""),45044.452777071754)</f>
        <v>45044.45278</v>
      </c>
      <c r="C1199" s="2" t="str">
        <f>IFERROR(__xludf.DUMMYFUNCTION("""COMPUTED_VALUE"""),"India")</f>
        <v>India</v>
      </c>
      <c r="D1199" s="2">
        <f>IFERROR(__xludf.DUMMYFUNCTION("""COMPUTED_VALUE"""),700039.0)</f>
        <v>700039</v>
      </c>
      <c r="E1199" s="2" t="str">
        <f>IFERROR(__xludf.DUMMYFUNCTION("""COMPUTED_VALUE"""),"Male")</f>
        <v>Male</v>
      </c>
    </row>
    <row r="1200">
      <c r="A1200" s="2">
        <v>1199.0</v>
      </c>
      <c r="B1200" s="4">
        <f>IFERROR(__xludf.DUMMYFUNCTION("""COMPUTED_VALUE"""),45044.45285851852)</f>
        <v>45044.45286</v>
      </c>
      <c r="C1200" s="2" t="str">
        <f>IFERROR(__xludf.DUMMYFUNCTION("""COMPUTED_VALUE"""),"India")</f>
        <v>India</v>
      </c>
      <c r="D1200" s="2">
        <f>IFERROR(__xludf.DUMMYFUNCTION("""COMPUTED_VALUE"""),563106.0)</f>
        <v>563106</v>
      </c>
      <c r="E1200" s="2" t="str">
        <f>IFERROR(__xludf.DUMMYFUNCTION("""COMPUTED_VALUE"""),"Male")</f>
        <v>Male</v>
      </c>
    </row>
    <row r="1201">
      <c r="A1201" s="2">
        <v>1200.0</v>
      </c>
      <c r="B1201" s="4">
        <f>IFERROR(__xludf.DUMMYFUNCTION("""COMPUTED_VALUE"""),45044.45454417824)</f>
        <v>45044.45454</v>
      </c>
      <c r="C1201" s="2" t="str">
        <f>IFERROR(__xludf.DUMMYFUNCTION("""COMPUTED_VALUE"""),"India")</f>
        <v>India</v>
      </c>
      <c r="D1201" s="2">
        <f>IFERROR(__xludf.DUMMYFUNCTION("""COMPUTED_VALUE"""),760001.0)</f>
        <v>760001</v>
      </c>
      <c r="E1201" s="2" t="str">
        <f>IFERROR(__xludf.DUMMYFUNCTION("""COMPUTED_VALUE"""),"Male")</f>
        <v>Male</v>
      </c>
    </row>
    <row r="1202">
      <c r="A1202" s="2">
        <v>1201.0</v>
      </c>
      <c r="B1202" s="4">
        <f>IFERROR(__xludf.DUMMYFUNCTION("""COMPUTED_VALUE"""),45044.45723670139)</f>
        <v>45044.45724</v>
      </c>
      <c r="C1202" s="2" t="str">
        <f>IFERROR(__xludf.DUMMYFUNCTION("""COMPUTED_VALUE"""),"India")</f>
        <v>India</v>
      </c>
      <c r="D1202" s="2">
        <f>IFERROR(__xludf.DUMMYFUNCTION("""COMPUTED_VALUE"""),247001.0)</f>
        <v>247001</v>
      </c>
      <c r="E1202" s="2" t="str">
        <f>IFERROR(__xludf.DUMMYFUNCTION("""COMPUTED_VALUE"""),"Male")</f>
        <v>Male</v>
      </c>
    </row>
    <row r="1203">
      <c r="A1203" s="2">
        <v>1202.0</v>
      </c>
      <c r="B1203" s="4">
        <f>IFERROR(__xludf.DUMMYFUNCTION("""COMPUTED_VALUE"""),45044.457620925925)</f>
        <v>45044.45762</v>
      </c>
      <c r="C1203" s="2" t="str">
        <f>IFERROR(__xludf.DUMMYFUNCTION("""COMPUTED_VALUE"""),"India")</f>
        <v>India</v>
      </c>
      <c r="D1203" s="2">
        <f>IFERROR(__xludf.DUMMYFUNCTION("""COMPUTED_VALUE"""),208001.0)</f>
        <v>208001</v>
      </c>
      <c r="E1203" s="2" t="str">
        <f>IFERROR(__xludf.DUMMYFUNCTION("""COMPUTED_VALUE"""),"Female")</f>
        <v>Female</v>
      </c>
    </row>
    <row r="1204">
      <c r="A1204" s="2">
        <v>1203.0</v>
      </c>
      <c r="B1204" s="4">
        <f>IFERROR(__xludf.DUMMYFUNCTION("""COMPUTED_VALUE"""),45044.458681944445)</f>
        <v>45044.45868</v>
      </c>
      <c r="C1204" s="2" t="str">
        <f>IFERROR(__xludf.DUMMYFUNCTION("""COMPUTED_VALUE"""),"India")</f>
        <v>India</v>
      </c>
      <c r="D1204" s="2">
        <f>IFERROR(__xludf.DUMMYFUNCTION("""COMPUTED_VALUE"""),534002.0)</f>
        <v>534002</v>
      </c>
      <c r="E1204" s="2" t="str">
        <f>IFERROR(__xludf.DUMMYFUNCTION("""COMPUTED_VALUE"""),"Female")</f>
        <v>Female</v>
      </c>
    </row>
    <row r="1205">
      <c r="A1205" s="2">
        <v>1204.0</v>
      </c>
      <c r="B1205" s="4">
        <f>IFERROR(__xludf.DUMMYFUNCTION("""COMPUTED_VALUE"""),45044.45874210648)</f>
        <v>45044.45874</v>
      </c>
      <c r="C1205" s="2" t="str">
        <f>IFERROR(__xludf.DUMMYFUNCTION("""COMPUTED_VALUE"""),"India")</f>
        <v>India</v>
      </c>
      <c r="D1205" s="2">
        <f>IFERROR(__xludf.DUMMYFUNCTION("""COMPUTED_VALUE"""),500018.0)</f>
        <v>500018</v>
      </c>
      <c r="E1205" s="2" t="str">
        <f>IFERROR(__xludf.DUMMYFUNCTION("""COMPUTED_VALUE"""),"Male")</f>
        <v>Male</v>
      </c>
    </row>
    <row r="1206">
      <c r="A1206" s="2">
        <v>1205.0</v>
      </c>
      <c r="B1206" s="4">
        <f>IFERROR(__xludf.DUMMYFUNCTION("""COMPUTED_VALUE"""),45044.460933587965)</f>
        <v>45044.46093</v>
      </c>
      <c r="C1206" s="2" t="str">
        <f>IFERROR(__xludf.DUMMYFUNCTION("""COMPUTED_VALUE"""),"India")</f>
        <v>India</v>
      </c>
      <c r="D1206" s="2">
        <f>IFERROR(__xludf.DUMMYFUNCTION("""COMPUTED_VALUE"""),530001.0)</f>
        <v>530001</v>
      </c>
      <c r="E1206" s="2" t="str">
        <f>IFERROR(__xludf.DUMMYFUNCTION("""COMPUTED_VALUE"""),"Female")</f>
        <v>Female</v>
      </c>
    </row>
    <row r="1207">
      <c r="A1207" s="2">
        <v>1206.0</v>
      </c>
      <c r="B1207" s="4">
        <f>IFERROR(__xludf.DUMMYFUNCTION("""COMPUTED_VALUE"""),45044.46352052083)</f>
        <v>45044.46352</v>
      </c>
      <c r="C1207" s="2" t="str">
        <f>IFERROR(__xludf.DUMMYFUNCTION("""COMPUTED_VALUE"""),"India")</f>
        <v>India</v>
      </c>
      <c r="D1207" s="2">
        <f>IFERROR(__xludf.DUMMYFUNCTION("""COMPUTED_VALUE"""),533201.0)</f>
        <v>533201</v>
      </c>
      <c r="E1207" s="2" t="str">
        <f>IFERROR(__xludf.DUMMYFUNCTION("""COMPUTED_VALUE"""),"Male")</f>
        <v>Male</v>
      </c>
    </row>
    <row r="1208">
      <c r="A1208" s="2">
        <v>1207.0</v>
      </c>
      <c r="B1208" s="4">
        <f>IFERROR(__xludf.DUMMYFUNCTION("""COMPUTED_VALUE"""),45044.463603634256)</f>
        <v>45044.4636</v>
      </c>
      <c r="C1208" s="2" t="str">
        <f>IFERROR(__xludf.DUMMYFUNCTION("""COMPUTED_VALUE"""),"India")</f>
        <v>India</v>
      </c>
      <c r="D1208" s="2">
        <f>IFERROR(__xludf.DUMMYFUNCTION("""COMPUTED_VALUE"""),826001.0)</f>
        <v>826001</v>
      </c>
      <c r="E1208" s="2" t="str">
        <f>IFERROR(__xludf.DUMMYFUNCTION("""COMPUTED_VALUE"""),"Female")</f>
        <v>Female</v>
      </c>
    </row>
    <row r="1209">
      <c r="A1209" s="2">
        <v>1208.0</v>
      </c>
      <c r="B1209" s="4">
        <f>IFERROR(__xludf.DUMMYFUNCTION("""COMPUTED_VALUE"""),45044.4669670949)</f>
        <v>45044.46697</v>
      </c>
      <c r="C1209" s="2" t="str">
        <f>IFERROR(__xludf.DUMMYFUNCTION("""COMPUTED_VALUE"""),"India")</f>
        <v>India</v>
      </c>
      <c r="D1209" s="2">
        <f>IFERROR(__xludf.DUMMYFUNCTION("""COMPUTED_VALUE"""),533211.0)</f>
        <v>533211</v>
      </c>
      <c r="E1209" s="2" t="str">
        <f>IFERROR(__xludf.DUMMYFUNCTION("""COMPUTED_VALUE"""),"Male")</f>
        <v>Male</v>
      </c>
    </row>
    <row r="1210">
      <c r="A1210" s="2">
        <v>1209.0</v>
      </c>
      <c r="B1210" s="4">
        <f>IFERROR(__xludf.DUMMYFUNCTION("""COMPUTED_VALUE"""),45044.467682361115)</f>
        <v>45044.46768</v>
      </c>
      <c r="C1210" s="2" t="str">
        <f>IFERROR(__xludf.DUMMYFUNCTION("""COMPUTED_VALUE"""),"India")</f>
        <v>India</v>
      </c>
      <c r="D1210" s="2">
        <f>IFERROR(__xludf.DUMMYFUNCTION("""COMPUTED_VALUE"""),560047.0)</f>
        <v>560047</v>
      </c>
      <c r="E1210" s="2" t="str">
        <f>IFERROR(__xludf.DUMMYFUNCTION("""COMPUTED_VALUE"""),"Female")</f>
        <v>Female</v>
      </c>
    </row>
    <row r="1211">
      <c r="A1211" s="2">
        <v>1210.0</v>
      </c>
      <c r="B1211" s="4">
        <f>IFERROR(__xludf.DUMMYFUNCTION("""COMPUTED_VALUE"""),45044.468626979164)</f>
        <v>45044.46863</v>
      </c>
      <c r="C1211" s="2" t="str">
        <f>IFERROR(__xludf.DUMMYFUNCTION("""COMPUTED_VALUE"""),"India")</f>
        <v>India</v>
      </c>
      <c r="D1211" s="2">
        <f>IFERROR(__xludf.DUMMYFUNCTION("""COMPUTED_VALUE"""),421302.0)</f>
        <v>421302</v>
      </c>
      <c r="E1211" s="2" t="str">
        <f>IFERROR(__xludf.DUMMYFUNCTION("""COMPUTED_VALUE"""),"Male")</f>
        <v>Male</v>
      </c>
    </row>
    <row r="1212">
      <c r="A1212" s="2">
        <v>1211.0</v>
      </c>
      <c r="B1212" s="4">
        <f>IFERROR(__xludf.DUMMYFUNCTION("""COMPUTED_VALUE"""),45044.469754537036)</f>
        <v>45044.46975</v>
      </c>
      <c r="C1212" s="2" t="str">
        <f>IFERROR(__xludf.DUMMYFUNCTION("""COMPUTED_VALUE"""),"India")</f>
        <v>India</v>
      </c>
      <c r="D1212" s="2">
        <f>IFERROR(__xludf.DUMMYFUNCTION("""COMPUTED_VALUE"""),395009.0)</f>
        <v>395009</v>
      </c>
      <c r="E1212" s="2" t="str">
        <f>IFERROR(__xludf.DUMMYFUNCTION("""COMPUTED_VALUE"""),"Female")</f>
        <v>Female</v>
      </c>
    </row>
    <row r="1213">
      <c r="A1213" s="2">
        <v>1212.0</v>
      </c>
      <c r="B1213" s="4">
        <f>IFERROR(__xludf.DUMMYFUNCTION("""COMPUTED_VALUE"""),45044.47573314815)</f>
        <v>45044.47573</v>
      </c>
      <c r="C1213" s="2" t="str">
        <f>IFERROR(__xludf.DUMMYFUNCTION("""COMPUTED_VALUE"""),"India")</f>
        <v>India</v>
      </c>
      <c r="D1213" s="2">
        <f>IFERROR(__xludf.DUMMYFUNCTION("""COMPUTED_VALUE"""),500018.0)</f>
        <v>500018</v>
      </c>
      <c r="E1213" s="2" t="str">
        <f>IFERROR(__xludf.DUMMYFUNCTION("""COMPUTED_VALUE"""),"Female")</f>
        <v>Female</v>
      </c>
    </row>
    <row r="1214">
      <c r="A1214" s="2">
        <v>1213.0</v>
      </c>
      <c r="B1214" s="4">
        <f>IFERROR(__xludf.DUMMYFUNCTION("""COMPUTED_VALUE"""),45044.47617256944)</f>
        <v>45044.47617</v>
      </c>
      <c r="C1214" s="2" t="str">
        <f>IFERROR(__xludf.DUMMYFUNCTION("""COMPUTED_VALUE"""),"India")</f>
        <v>India</v>
      </c>
      <c r="D1214" s="2">
        <f>IFERROR(__xludf.DUMMYFUNCTION("""COMPUTED_VALUE"""),793006.0)</f>
        <v>793006</v>
      </c>
      <c r="E1214" s="2" t="str">
        <f>IFERROR(__xludf.DUMMYFUNCTION("""COMPUTED_VALUE"""),"Female")</f>
        <v>Female</v>
      </c>
    </row>
    <row r="1215">
      <c r="A1215" s="2">
        <v>1214.0</v>
      </c>
      <c r="B1215" s="4">
        <f>IFERROR(__xludf.DUMMYFUNCTION("""COMPUTED_VALUE"""),45044.47617672453)</f>
        <v>45044.47618</v>
      </c>
      <c r="C1215" s="2" t="str">
        <f>IFERROR(__xludf.DUMMYFUNCTION("""COMPUTED_VALUE"""),"India")</f>
        <v>India</v>
      </c>
      <c r="D1215" s="2">
        <f>IFERROR(__xludf.DUMMYFUNCTION("""COMPUTED_VALUE"""),560100.0)</f>
        <v>560100</v>
      </c>
      <c r="E1215" s="2" t="str">
        <f>IFERROR(__xludf.DUMMYFUNCTION("""COMPUTED_VALUE"""),"Female")</f>
        <v>Female</v>
      </c>
    </row>
    <row r="1216">
      <c r="A1216" s="2">
        <v>1215.0</v>
      </c>
      <c r="B1216" s="4">
        <f>IFERROR(__xludf.DUMMYFUNCTION("""COMPUTED_VALUE"""),45044.47982126157)</f>
        <v>45044.47982</v>
      </c>
      <c r="C1216" s="2" t="str">
        <f>IFERROR(__xludf.DUMMYFUNCTION("""COMPUTED_VALUE"""),"India")</f>
        <v>India</v>
      </c>
      <c r="D1216" s="2">
        <f>IFERROR(__xludf.DUMMYFUNCTION("""COMPUTED_VALUE"""),110024.0)</f>
        <v>110024</v>
      </c>
      <c r="E1216" s="2" t="str">
        <f>IFERROR(__xludf.DUMMYFUNCTION("""COMPUTED_VALUE"""),"Male")</f>
        <v>Male</v>
      </c>
    </row>
    <row r="1217">
      <c r="A1217" s="2">
        <v>1216.0</v>
      </c>
      <c r="B1217" s="4">
        <f>IFERROR(__xludf.DUMMYFUNCTION("""COMPUTED_VALUE"""),45044.47999591435)</f>
        <v>45044.48</v>
      </c>
      <c r="C1217" s="2" t="str">
        <f>IFERROR(__xludf.DUMMYFUNCTION("""COMPUTED_VALUE"""),"India")</f>
        <v>India</v>
      </c>
      <c r="D1217" s="2">
        <f>IFERROR(__xludf.DUMMYFUNCTION("""COMPUTED_VALUE"""),761001.0)</f>
        <v>761001</v>
      </c>
      <c r="E1217" s="2" t="str">
        <f>IFERROR(__xludf.DUMMYFUNCTION("""COMPUTED_VALUE"""),"Male")</f>
        <v>Male</v>
      </c>
    </row>
    <row r="1218">
      <c r="A1218" s="2">
        <v>1217.0</v>
      </c>
      <c r="B1218" s="4">
        <f>IFERROR(__xludf.DUMMYFUNCTION("""COMPUTED_VALUE"""),45044.48083449074)</f>
        <v>45044.48083</v>
      </c>
      <c r="C1218" s="2" t="str">
        <f>IFERROR(__xludf.DUMMYFUNCTION("""COMPUTED_VALUE"""),"India")</f>
        <v>India</v>
      </c>
      <c r="D1218" s="2">
        <f>IFERROR(__xludf.DUMMYFUNCTION("""COMPUTED_VALUE"""),250001.0)</f>
        <v>250001</v>
      </c>
      <c r="E1218" s="2" t="str">
        <f>IFERROR(__xludf.DUMMYFUNCTION("""COMPUTED_VALUE"""),"Female")</f>
        <v>Female</v>
      </c>
    </row>
    <row r="1219">
      <c r="A1219" s="2">
        <v>1218.0</v>
      </c>
      <c r="B1219" s="4">
        <f>IFERROR(__xludf.DUMMYFUNCTION("""COMPUTED_VALUE"""),45044.4853147801)</f>
        <v>45044.48531</v>
      </c>
      <c r="C1219" s="2" t="str">
        <f>IFERROR(__xludf.DUMMYFUNCTION("""COMPUTED_VALUE"""),"India")</f>
        <v>India</v>
      </c>
      <c r="D1219" s="2">
        <f>IFERROR(__xludf.DUMMYFUNCTION("""COMPUTED_VALUE"""),500085.0)</f>
        <v>500085</v>
      </c>
      <c r="E1219" s="2" t="str">
        <f>IFERROR(__xludf.DUMMYFUNCTION("""COMPUTED_VALUE"""),"Female")</f>
        <v>Female</v>
      </c>
    </row>
    <row r="1220">
      <c r="A1220" s="2">
        <v>1219.0</v>
      </c>
      <c r="B1220" s="4">
        <f>IFERROR(__xludf.DUMMYFUNCTION("""COMPUTED_VALUE"""),45044.48638607639)</f>
        <v>45044.48639</v>
      </c>
      <c r="C1220" s="2" t="str">
        <f>IFERROR(__xludf.DUMMYFUNCTION("""COMPUTED_VALUE"""),"India")</f>
        <v>India</v>
      </c>
      <c r="D1220" s="2">
        <f>IFERROR(__xludf.DUMMYFUNCTION("""COMPUTED_VALUE"""),700086.0)</f>
        <v>700086</v>
      </c>
      <c r="E1220" s="2" t="str">
        <f>IFERROR(__xludf.DUMMYFUNCTION("""COMPUTED_VALUE"""),"Male")</f>
        <v>Male</v>
      </c>
    </row>
    <row r="1221">
      <c r="A1221" s="2">
        <v>1220.0</v>
      </c>
      <c r="B1221" s="4">
        <f>IFERROR(__xludf.DUMMYFUNCTION("""COMPUTED_VALUE"""),45044.488231655094)</f>
        <v>45044.48823</v>
      </c>
      <c r="C1221" s="2" t="str">
        <f>IFERROR(__xludf.DUMMYFUNCTION("""COMPUTED_VALUE"""),"India")</f>
        <v>India</v>
      </c>
      <c r="D1221" s="2">
        <f>IFERROR(__xludf.DUMMYFUNCTION("""COMPUTED_VALUE"""),500097.0)</f>
        <v>500097</v>
      </c>
      <c r="E1221" s="2" t="str">
        <f>IFERROR(__xludf.DUMMYFUNCTION("""COMPUTED_VALUE"""),"Female")</f>
        <v>Female</v>
      </c>
    </row>
    <row r="1222">
      <c r="A1222" s="2">
        <v>1221.0</v>
      </c>
      <c r="B1222" s="4">
        <f>IFERROR(__xludf.DUMMYFUNCTION("""COMPUTED_VALUE"""),45044.49089018519)</f>
        <v>45044.49089</v>
      </c>
      <c r="C1222" s="2" t="str">
        <f>IFERROR(__xludf.DUMMYFUNCTION("""COMPUTED_VALUE"""),"India")</f>
        <v>India</v>
      </c>
      <c r="D1222" s="2">
        <f>IFERROR(__xludf.DUMMYFUNCTION("""COMPUTED_VALUE"""),826004.0)</f>
        <v>826004</v>
      </c>
      <c r="E1222" s="2" t="str">
        <f>IFERROR(__xludf.DUMMYFUNCTION("""COMPUTED_VALUE"""),"Male")</f>
        <v>Male</v>
      </c>
    </row>
    <row r="1223">
      <c r="A1223" s="2">
        <v>1222.0</v>
      </c>
      <c r="B1223" s="4">
        <f>IFERROR(__xludf.DUMMYFUNCTION("""COMPUTED_VALUE"""),45044.49312550926)</f>
        <v>45044.49313</v>
      </c>
      <c r="C1223" s="2" t="str">
        <f>IFERROR(__xludf.DUMMYFUNCTION("""COMPUTED_VALUE"""),"India")</f>
        <v>India</v>
      </c>
      <c r="D1223" s="2">
        <f>IFERROR(__xludf.DUMMYFUNCTION("""COMPUTED_VALUE"""),414003.0)</f>
        <v>414003</v>
      </c>
      <c r="E1223" s="2" t="str">
        <f>IFERROR(__xludf.DUMMYFUNCTION("""COMPUTED_VALUE"""),"Male")</f>
        <v>Male</v>
      </c>
    </row>
    <row r="1224">
      <c r="A1224" s="2">
        <v>1223.0</v>
      </c>
      <c r="B1224" s="4">
        <f>IFERROR(__xludf.DUMMYFUNCTION("""COMPUTED_VALUE"""),45044.49628465278)</f>
        <v>45044.49628</v>
      </c>
      <c r="C1224" s="2" t="str">
        <f>IFERROR(__xludf.DUMMYFUNCTION("""COMPUTED_VALUE"""),"India")</f>
        <v>India</v>
      </c>
      <c r="D1224" s="2">
        <f>IFERROR(__xludf.DUMMYFUNCTION("""COMPUTED_VALUE"""),500084.0)</f>
        <v>500084</v>
      </c>
      <c r="E1224" s="2" t="str">
        <f>IFERROR(__xludf.DUMMYFUNCTION("""COMPUTED_VALUE"""),"Female")</f>
        <v>Female</v>
      </c>
    </row>
    <row r="1225">
      <c r="A1225" s="2">
        <v>1224.0</v>
      </c>
      <c r="B1225" s="4">
        <f>IFERROR(__xludf.DUMMYFUNCTION("""COMPUTED_VALUE"""),45044.49686358796)</f>
        <v>45044.49686</v>
      </c>
      <c r="C1225" s="2" t="str">
        <f>IFERROR(__xludf.DUMMYFUNCTION("""COMPUTED_VALUE"""),"India")</f>
        <v>India</v>
      </c>
      <c r="D1225" s="2">
        <f>IFERROR(__xludf.DUMMYFUNCTION("""COMPUTED_VALUE"""),560091.0)</f>
        <v>560091</v>
      </c>
      <c r="E1225" s="2" t="str">
        <f>IFERROR(__xludf.DUMMYFUNCTION("""COMPUTED_VALUE"""),"Female")</f>
        <v>Female</v>
      </c>
    </row>
    <row r="1226">
      <c r="A1226" s="2">
        <v>1225.0</v>
      </c>
      <c r="B1226" s="4">
        <f>IFERROR(__xludf.DUMMYFUNCTION("""COMPUTED_VALUE"""),45044.49858574074)</f>
        <v>45044.49859</v>
      </c>
      <c r="C1226" s="2" t="str">
        <f>IFERROR(__xludf.DUMMYFUNCTION("""COMPUTED_VALUE"""),"India")</f>
        <v>India</v>
      </c>
      <c r="D1226" s="2">
        <f>IFERROR(__xludf.DUMMYFUNCTION("""COMPUTED_VALUE"""),560062.0)</f>
        <v>560062</v>
      </c>
      <c r="E1226" s="2" t="str">
        <f>IFERROR(__xludf.DUMMYFUNCTION("""COMPUTED_VALUE"""),"Male")</f>
        <v>Male</v>
      </c>
    </row>
    <row r="1227">
      <c r="A1227" s="2">
        <v>1226.0</v>
      </c>
      <c r="B1227" s="4">
        <f>IFERROR(__xludf.DUMMYFUNCTION("""COMPUTED_VALUE"""),45044.50151577547)</f>
        <v>45044.50152</v>
      </c>
      <c r="C1227" s="2" t="str">
        <f>IFERROR(__xludf.DUMMYFUNCTION("""COMPUTED_VALUE"""),"India")</f>
        <v>India</v>
      </c>
      <c r="D1227" s="2">
        <f>IFERROR(__xludf.DUMMYFUNCTION("""COMPUTED_VALUE"""),700053.0)</f>
        <v>700053</v>
      </c>
      <c r="E1227" s="2" t="str">
        <f>IFERROR(__xludf.DUMMYFUNCTION("""COMPUTED_VALUE"""),"Male")</f>
        <v>Male</v>
      </c>
    </row>
    <row r="1228">
      <c r="A1228" s="2">
        <v>1227.0</v>
      </c>
      <c r="B1228" s="4">
        <f>IFERROR(__xludf.DUMMYFUNCTION("""COMPUTED_VALUE"""),45044.51036342592)</f>
        <v>45044.51036</v>
      </c>
      <c r="C1228" s="2" t="str">
        <f>IFERROR(__xludf.DUMMYFUNCTION("""COMPUTED_VALUE"""),"India")</f>
        <v>India</v>
      </c>
      <c r="D1228" s="2">
        <f>IFERROR(__xludf.DUMMYFUNCTION("""COMPUTED_VALUE"""),570031.0)</f>
        <v>570031</v>
      </c>
      <c r="E1228" s="2" t="str">
        <f>IFERROR(__xludf.DUMMYFUNCTION("""COMPUTED_VALUE"""),"Female")</f>
        <v>Female</v>
      </c>
    </row>
    <row r="1229">
      <c r="A1229" s="2">
        <v>1228.0</v>
      </c>
      <c r="B1229" s="4">
        <f>IFERROR(__xludf.DUMMYFUNCTION("""COMPUTED_VALUE"""),45044.51307325231)</f>
        <v>45044.51307</v>
      </c>
      <c r="C1229" s="2" t="str">
        <f>IFERROR(__xludf.DUMMYFUNCTION("""COMPUTED_VALUE"""),"India")</f>
        <v>India</v>
      </c>
      <c r="D1229" s="2">
        <f>IFERROR(__xludf.DUMMYFUNCTION("""COMPUTED_VALUE"""),700039.0)</f>
        <v>700039</v>
      </c>
      <c r="E1229" s="2" t="str">
        <f>IFERROR(__xludf.DUMMYFUNCTION("""COMPUTED_VALUE"""),"Male")</f>
        <v>Male</v>
      </c>
    </row>
    <row r="1230">
      <c r="A1230" s="2">
        <v>1229.0</v>
      </c>
      <c r="B1230" s="4">
        <f>IFERROR(__xludf.DUMMYFUNCTION("""COMPUTED_VALUE"""),45044.516546597224)</f>
        <v>45044.51655</v>
      </c>
      <c r="C1230" s="2" t="str">
        <f>IFERROR(__xludf.DUMMYFUNCTION("""COMPUTED_VALUE"""),"India")</f>
        <v>India</v>
      </c>
      <c r="D1230" s="2">
        <f>IFERROR(__xludf.DUMMYFUNCTION("""COMPUTED_VALUE"""),825301.0)</f>
        <v>825301</v>
      </c>
      <c r="E1230" s="2" t="str">
        <f>IFERROR(__xludf.DUMMYFUNCTION("""COMPUTED_VALUE"""),"Male")</f>
        <v>Male</v>
      </c>
    </row>
    <row r="1231">
      <c r="A1231" s="2">
        <v>1230.0</v>
      </c>
      <c r="B1231" s="4">
        <f>IFERROR(__xludf.DUMMYFUNCTION("""COMPUTED_VALUE"""),45044.5175568287)</f>
        <v>45044.51756</v>
      </c>
      <c r="C1231" s="2" t="str">
        <f>IFERROR(__xludf.DUMMYFUNCTION("""COMPUTED_VALUE"""),"India")</f>
        <v>India</v>
      </c>
      <c r="D1231" s="2">
        <f>IFERROR(__xludf.DUMMYFUNCTION("""COMPUTED_VALUE"""),682316.0)</f>
        <v>682316</v>
      </c>
      <c r="E1231" s="2" t="str">
        <f>IFERROR(__xludf.DUMMYFUNCTION("""COMPUTED_VALUE"""),"Female")</f>
        <v>Female</v>
      </c>
    </row>
    <row r="1232">
      <c r="A1232" s="2">
        <v>1231.0</v>
      </c>
      <c r="B1232" s="4">
        <f>IFERROR(__xludf.DUMMYFUNCTION("""COMPUTED_VALUE"""),45044.51888686342)</f>
        <v>45044.51889</v>
      </c>
      <c r="C1232" s="2" t="str">
        <f>IFERROR(__xludf.DUMMYFUNCTION("""COMPUTED_VALUE"""),"India")</f>
        <v>India</v>
      </c>
      <c r="D1232" s="2">
        <f>IFERROR(__xludf.DUMMYFUNCTION("""COMPUTED_VALUE"""),440034.0)</f>
        <v>440034</v>
      </c>
      <c r="E1232" s="2" t="str">
        <f>IFERROR(__xludf.DUMMYFUNCTION("""COMPUTED_VALUE"""),"Male")</f>
        <v>Male</v>
      </c>
    </row>
    <row r="1233">
      <c r="A1233" s="2">
        <v>1232.0</v>
      </c>
      <c r="B1233" s="4">
        <f>IFERROR(__xludf.DUMMYFUNCTION("""COMPUTED_VALUE"""),45044.519405115745)</f>
        <v>45044.51941</v>
      </c>
      <c r="C1233" s="2" t="str">
        <f>IFERROR(__xludf.DUMMYFUNCTION("""COMPUTED_VALUE"""),"India")</f>
        <v>India</v>
      </c>
      <c r="D1233" s="2">
        <f>IFERROR(__xludf.DUMMYFUNCTION("""COMPUTED_VALUE"""),390022.0)</f>
        <v>390022</v>
      </c>
      <c r="E1233" s="2" t="str">
        <f>IFERROR(__xludf.DUMMYFUNCTION("""COMPUTED_VALUE"""),"Female")</f>
        <v>Female</v>
      </c>
    </row>
    <row r="1234">
      <c r="A1234" s="2">
        <v>1233.0</v>
      </c>
      <c r="B1234" s="4">
        <f>IFERROR(__xludf.DUMMYFUNCTION("""COMPUTED_VALUE"""),45044.51952767361)</f>
        <v>45044.51953</v>
      </c>
      <c r="C1234" s="2" t="str">
        <f>IFERROR(__xludf.DUMMYFUNCTION("""COMPUTED_VALUE"""),"India")</f>
        <v>India</v>
      </c>
      <c r="D1234" s="2">
        <f>IFERROR(__xludf.DUMMYFUNCTION("""COMPUTED_VALUE"""),560020.0)</f>
        <v>560020</v>
      </c>
      <c r="E1234" s="2" t="str">
        <f>IFERROR(__xludf.DUMMYFUNCTION("""COMPUTED_VALUE"""),"Female")</f>
        <v>Female</v>
      </c>
    </row>
    <row r="1235">
      <c r="A1235" s="2">
        <v>1234.0</v>
      </c>
      <c r="B1235" s="4">
        <f>IFERROR(__xludf.DUMMYFUNCTION("""COMPUTED_VALUE"""),45044.52090236111)</f>
        <v>45044.5209</v>
      </c>
      <c r="C1235" s="2" t="str">
        <f>IFERROR(__xludf.DUMMYFUNCTION("""COMPUTED_VALUE"""),"India")</f>
        <v>India</v>
      </c>
      <c r="D1235" s="2">
        <f>IFERROR(__xludf.DUMMYFUNCTION("""COMPUTED_VALUE"""),124001.0)</f>
        <v>124001</v>
      </c>
      <c r="E1235" s="2" t="str">
        <f>IFERROR(__xludf.DUMMYFUNCTION("""COMPUTED_VALUE"""),"Male")</f>
        <v>Male</v>
      </c>
    </row>
    <row r="1236">
      <c r="A1236" s="2">
        <v>1235.0</v>
      </c>
      <c r="B1236" s="4">
        <f>IFERROR(__xludf.DUMMYFUNCTION("""COMPUTED_VALUE"""),45044.521148217595)</f>
        <v>45044.52115</v>
      </c>
      <c r="C1236" s="2" t="str">
        <f>IFERROR(__xludf.DUMMYFUNCTION("""COMPUTED_VALUE"""),"India")</f>
        <v>India</v>
      </c>
      <c r="D1236" s="2">
        <f>IFERROR(__xludf.DUMMYFUNCTION("""COMPUTED_VALUE"""),560100.0)</f>
        <v>560100</v>
      </c>
      <c r="E1236" s="2" t="str">
        <f>IFERROR(__xludf.DUMMYFUNCTION("""COMPUTED_VALUE"""),"Female")</f>
        <v>Female</v>
      </c>
    </row>
    <row r="1237">
      <c r="A1237" s="2">
        <v>1236.0</v>
      </c>
      <c r="B1237" s="4">
        <f>IFERROR(__xludf.DUMMYFUNCTION("""COMPUTED_VALUE"""),45044.52115230324)</f>
        <v>45044.52115</v>
      </c>
      <c r="C1237" s="2" t="str">
        <f>IFERROR(__xludf.DUMMYFUNCTION("""COMPUTED_VALUE"""),"India")</f>
        <v>India</v>
      </c>
      <c r="D1237" s="2">
        <f>IFERROR(__xludf.DUMMYFUNCTION("""COMPUTED_VALUE"""),390019.0)</f>
        <v>390019</v>
      </c>
      <c r="E1237" s="2" t="str">
        <f>IFERROR(__xludf.DUMMYFUNCTION("""COMPUTED_VALUE"""),"Female")</f>
        <v>Female</v>
      </c>
    </row>
    <row r="1238">
      <c r="A1238" s="2">
        <v>1237.0</v>
      </c>
      <c r="B1238" s="4">
        <f>IFERROR(__xludf.DUMMYFUNCTION("""COMPUTED_VALUE"""),45044.52156215278)</f>
        <v>45044.52156</v>
      </c>
      <c r="C1238" s="2" t="str">
        <f>IFERROR(__xludf.DUMMYFUNCTION("""COMPUTED_VALUE"""),"India")</f>
        <v>India</v>
      </c>
      <c r="D1238" s="2">
        <f>IFERROR(__xludf.DUMMYFUNCTION("""COMPUTED_VALUE"""),110093.0)</f>
        <v>110093</v>
      </c>
      <c r="E1238" s="2" t="str">
        <f>IFERROR(__xludf.DUMMYFUNCTION("""COMPUTED_VALUE"""),"Male")</f>
        <v>Male</v>
      </c>
    </row>
    <row r="1239">
      <c r="A1239" s="2">
        <v>1238.0</v>
      </c>
      <c r="B1239" s="4">
        <f>IFERROR(__xludf.DUMMYFUNCTION("""COMPUTED_VALUE"""),45044.525312488426)</f>
        <v>45044.52531</v>
      </c>
      <c r="C1239" s="2" t="str">
        <f>IFERROR(__xludf.DUMMYFUNCTION("""COMPUTED_VALUE"""),"India")</f>
        <v>India</v>
      </c>
      <c r="D1239" s="2">
        <f>IFERROR(__xludf.DUMMYFUNCTION("""COMPUTED_VALUE"""),411048.0)</f>
        <v>411048</v>
      </c>
      <c r="E1239" s="2" t="str">
        <f>IFERROR(__xludf.DUMMYFUNCTION("""COMPUTED_VALUE"""),"Male")</f>
        <v>Male</v>
      </c>
    </row>
    <row r="1240">
      <c r="A1240" s="2">
        <v>1239.0</v>
      </c>
      <c r="B1240" s="4">
        <f>IFERROR(__xludf.DUMMYFUNCTION("""COMPUTED_VALUE"""),45044.52683072917)</f>
        <v>45044.52683</v>
      </c>
      <c r="C1240" s="2" t="str">
        <f>IFERROR(__xludf.DUMMYFUNCTION("""COMPUTED_VALUE"""),"India")</f>
        <v>India</v>
      </c>
      <c r="D1240" s="2">
        <f>IFERROR(__xludf.DUMMYFUNCTION("""COMPUTED_VALUE"""),828105.0)</f>
        <v>828105</v>
      </c>
      <c r="E1240" s="2" t="str">
        <f>IFERROR(__xludf.DUMMYFUNCTION("""COMPUTED_VALUE"""),"Female")</f>
        <v>Female</v>
      </c>
    </row>
    <row r="1241">
      <c r="A1241" s="2">
        <v>1240.0</v>
      </c>
      <c r="B1241" s="4">
        <f>IFERROR(__xludf.DUMMYFUNCTION("""COMPUTED_VALUE"""),45044.52767954861)</f>
        <v>45044.52768</v>
      </c>
      <c r="C1241" s="2" t="str">
        <f>IFERROR(__xludf.DUMMYFUNCTION("""COMPUTED_VALUE"""),"India")</f>
        <v>India</v>
      </c>
      <c r="D1241" s="2">
        <f>IFERROR(__xludf.DUMMYFUNCTION("""COMPUTED_VALUE"""),244412.0)</f>
        <v>244412</v>
      </c>
      <c r="E1241" s="2" t="str">
        <f>IFERROR(__xludf.DUMMYFUNCTION("""COMPUTED_VALUE"""),"Male")</f>
        <v>Male</v>
      </c>
    </row>
    <row r="1242">
      <c r="A1242" s="2">
        <v>1241.0</v>
      </c>
      <c r="B1242" s="4">
        <f>IFERROR(__xludf.DUMMYFUNCTION("""COMPUTED_VALUE"""),45044.529179178244)</f>
        <v>45044.52918</v>
      </c>
      <c r="C1242" s="2" t="str">
        <f>IFERROR(__xludf.DUMMYFUNCTION("""COMPUTED_VALUE"""),"India")</f>
        <v>India</v>
      </c>
      <c r="D1242" s="2">
        <f>IFERROR(__xludf.DUMMYFUNCTION("""COMPUTED_VALUE"""),560047.0)</f>
        <v>560047</v>
      </c>
      <c r="E1242" s="2" t="str">
        <f>IFERROR(__xludf.DUMMYFUNCTION("""COMPUTED_VALUE"""),"Female")</f>
        <v>Female</v>
      </c>
    </row>
    <row r="1243">
      <c r="A1243" s="2">
        <v>1242.0</v>
      </c>
      <c r="B1243" s="4">
        <f>IFERROR(__xludf.DUMMYFUNCTION("""COMPUTED_VALUE"""),45044.5302500926)</f>
        <v>45044.53025</v>
      </c>
      <c r="C1243" s="2" t="str">
        <f>IFERROR(__xludf.DUMMYFUNCTION("""COMPUTED_VALUE"""),"Others")</f>
        <v>Others</v>
      </c>
      <c r="D1243" s="2">
        <f>IFERROR(__xludf.DUMMYFUNCTION("""COMPUTED_VALUE"""),700032.0)</f>
        <v>700032</v>
      </c>
      <c r="E1243" s="2" t="str">
        <f>IFERROR(__xludf.DUMMYFUNCTION("""COMPUTED_VALUE"""),"Female")</f>
        <v>Female</v>
      </c>
    </row>
    <row r="1244">
      <c r="A1244" s="2">
        <v>1243.0</v>
      </c>
      <c r="B1244" s="4">
        <f>IFERROR(__xludf.DUMMYFUNCTION("""COMPUTED_VALUE"""),45044.531928888886)</f>
        <v>45044.53193</v>
      </c>
      <c r="C1244" s="2" t="str">
        <f>IFERROR(__xludf.DUMMYFUNCTION("""COMPUTED_VALUE"""),"India")</f>
        <v>India</v>
      </c>
      <c r="D1244" s="2">
        <f>IFERROR(__xludf.DUMMYFUNCTION("""COMPUTED_VALUE"""),508210.0)</f>
        <v>508210</v>
      </c>
      <c r="E1244" s="2" t="str">
        <f>IFERROR(__xludf.DUMMYFUNCTION("""COMPUTED_VALUE"""),"Male")</f>
        <v>Male</v>
      </c>
    </row>
    <row r="1245">
      <c r="A1245" s="2">
        <v>1244.0</v>
      </c>
      <c r="B1245" s="4">
        <f>IFERROR(__xludf.DUMMYFUNCTION("""COMPUTED_VALUE"""),45044.53272540509)</f>
        <v>45044.53273</v>
      </c>
      <c r="C1245" s="2" t="str">
        <f>IFERROR(__xludf.DUMMYFUNCTION("""COMPUTED_VALUE"""),"India")</f>
        <v>India</v>
      </c>
      <c r="D1245" s="2">
        <f>IFERROR(__xludf.DUMMYFUNCTION("""COMPUTED_VALUE"""),700006.0)</f>
        <v>700006</v>
      </c>
      <c r="E1245" s="2" t="str">
        <f>IFERROR(__xludf.DUMMYFUNCTION("""COMPUTED_VALUE"""),"Female")</f>
        <v>Female</v>
      </c>
    </row>
    <row r="1246">
      <c r="A1246" s="2">
        <v>1245.0</v>
      </c>
      <c r="B1246" s="4">
        <f>IFERROR(__xludf.DUMMYFUNCTION("""COMPUTED_VALUE"""),45044.53499201389)</f>
        <v>45044.53499</v>
      </c>
      <c r="C1246" s="2" t="str">
        <f>IFERROR(__xludf.DUMMYFUNCTION("""COMPUTED_VALUE"""),"India")</f>
        <v>India</v>
      </c>
      <c r="D1246" s="2">
        <f>IFERROR(__xludf.DUMMYFUNCTION("""COMPUTED_VALUE"""),637404.0)</f>
        <v>637404</v>
      </c>
      <c r="E1246" s="2" t="str">
        <f>IFERROR(__xludf.DUMMYFUNCTION("""COMPUTED_VALUE"""),"Female")</f>
        <v>Female</v>
      </c>
    </row>
    <row r="1247">
      <c r="A1247" s="2">
        <v>1246.0</v>
      </c>
      <c r="B1247" s="4">
        <f>IFERROR(__xludf.DUMMYFUNCTION("""COMPUTED_VALUE"""),45044.53532577546)</f>
        <v>45044.53533</v>
      </c>
      <c r="C1247" s="2" t="str">
        <f>IFERROR(__xludf.DUMMYFUNCTION("""COMPUTED_VALUE"""),"India")</f>
        <v>India</v>
      </c>
      <c r="D1247" s="2">
        <f>IFERROR(__xludf.DUMMYFUNCTION("""COMPUTED_VALUE"""),854305.0)</f>
        <v>854305</v>
      </c>
      <c r="E1247" s="2" t="str">
        <f>IFERROR(__xludf.DUMMYFUNCTION("""COMPUTED_VALUE"""),"Male")</f>
        <v>Male</v>
      </c>
    </row>
    <row r="1248">
      <c r="A1248" s="2">
        <v>1247.0</v>
      </c>
      <c r="B1248" s="4">
        <f>IFERROR(__xludf.DUMMYFUNCTION("""COMPUTED_VALUE"""),45044.535882581025)</f>
        <v>45044.53588</v>
      </c>
      <c r="C1248" s="2" t="str">
        <f>IFERROR(__xludf.DUMMYFUNCTION("""COMPUTED_VALUE"""),"India")</f>
        <v>India</v>
      </c>
      <c r="D1248" s="2">
        <f>IFERROR(__xludf.DUMMYFUNCTION("""COMPUTED_VALUE"""),221011.0)</f>
        <v>221011</v>
      </c>
      <c r="E1248" s="2" t="str">
        <f>IFERROR(__xludf.DUMMYFUNCTION("""COMPUTED_VALUE"""),"Male")</f>
        <v>Male</v>
      </c>
    </row>
    <row r="1249">
      <c r="A1249" s="2">
        <v>1248.0</v>
      </c>
      <c r="B1249" s="4">
        <f>IFERROR(__xludf.DUMMYFUNCTION("""COMPUTED_VALUE"""),45044.536861898145)</f>
        <v>45044.53686</v>
      </c>
      <c r="C1249" s="2" t="str">
        <f>IFERROR(__xludf.DUMMYFUNCTION("""COMPUTED_VALUE"""),"India")</f>
        <v>India</v>
      </c>
      <c r="D1249" s="2">
        <f>IFERROR(__xludf.DUMMYFUNCTION("""COMPUTED_VALUE"""),91.0)</f>
        <v>91</v>
      </c>
      <c r="E1249" s="2" t="str">
        <f>IFERROR(__xludf.DUMMYFUNCTION("""COMPUTED_VALUE"""),"Female")</f>
        <v>Female</v>
      </c>
    </row>
    <row r="1250">
      <c r="A1250" s="2">
        <v>1249.0</v>
      </c>
      <c r="B1250" s="4">
        <f>IFERROR(__xludf.DUMMYFUNCTION("""COMPUTED_VALUE"""),45044.538229328704)</f>
        <v>45044.53823</v>
      </c>
      <c r="C1250" s="2" t="str">
        <f>IFERROR(__xludf.DUMMYFUNCTION("""COMPUTED_VALUE"""),"India")</f>
        <v>India</v>
      </c>
      <c r="D1250" s="2">
        <f>IFERROR(__xludf.DUMMYFUNCTION("""COMPUTED_VALUE"""),396436.0)</f>
        <v>396436</v>
      </c>
      <c r="E1250" s="2" t="str">
        <f>IFERROR(__xludf.DUMMYFUNCTION("""COMPUTED_VALUE"""),"Male")</f>
        <v>Male</v>
      </c>
    </row>
    <row r="1251">
      <c r="A1251" s="2">
        <v>1250.0</v>
      </c>
      <c r="B1251" s="4">
        <f>IFERROR(__xludf.DUMMYFUNCTION("""COMPUTED_VALUE"""),45044.54062939815)</f>
        <v>45044.54063</v>
      </c>
      <c r="C1251" s="2" t="str">
        <f>IFERROR(__xludf.DUMMYFUNCTION("""COMPUTED_VALUE"""),"India")</f>
        <v>India</v>
      </c>
      <c r="D1251" s="2">
        <f>IFERROR(__xludf.DUMMYFUNCTION("""COMPUTED_VALUE"""),533005.0)</f>
        <v>533005</v>
      </c>
      <c r="E1251" s="2" t="str">
        <f>IFERROR(__xludf.DUMMYFUNCTION("""COMPUTED_VALUE"""),"Female")</f>
        <v>Female</v>
      </c>
    </row>
    <row r="1252">
      <c r="A1252" s="2">
        <v>1251.0</v>
      </c>
      <c r="B1252" s="4">
        <f>IFERROR(__xludf.DUMMYFUNCTION("""COMPUTED_VALUE"""),45044.54156423611)</f>
        <v>45044.54156</v>
      </c>
      <c r="C1252" s="2" t="str">
        <f>IFERROR(__xludf.DUMMYFUNCTION("""COMPUTED_VALUE"""),"India")</f>
        <v>India</v>
      </c>
      <c r="D1252" s="2">
        <f>IFERROR(__xludf.DUMMYFUNCTION("""COMPUTED_VALUE"""),533005.0)</f>
        <v>533005</v>
      </c>
      <c r="E1252" s="2" t="str">
        <f>IFERROR(__xludf.DUMMYFUNCTION("""COMPUTED_VALUE"""),"Male")</f>
        <v>Male</v>
      </c>
    </row>
    <row r="1253">
      <c r="A1253" s="2">
        <v>1252.0</v>
      </c>
      <c r="B1253" s="4">
        <f>IFERROR(__xludf.DUMMYFUNCTION("""COMPUTED_VALUE"""),45044.541617233794)</f>
        <v>45044.54162</v>
      </c>
      <c r="C1253" s="2" t="str">
        <f>IFERROR(__xludf.DUMMYFUNCTION("""COMPUTED_VALUE"""),"India")</f>
        <v>India</v>
      </c>
      <c r="D1253" s="2">
        <f>IFERROR(__xludf.DUMMYFUNCTION("""COMPUTED_VALUE"""),506167.0)</f>
        <v>506167</v>
      </c>
      <c r="E1253" s="2" t="str">
        <f>IFERROR(__xludf.DUMMYFUNCTION("""COMPUTED_VALUE"""),"Male")</f>
        <v>Male</v>
      </c>
    </row>
    <row r="1254">
      <c r="A1254" s="2">
        <v>1253.0</v>
      </c>
      <c r="B1254" s="4">
        <f>IFERROR(__xludf.DUMMYFUNCTION("""COMPUTED_VALUE"""),45044.54173229166)</f>
        <v>45044.54173</v>
      </c>
      <c r="C1254" s="2" t="str">
        <f>IFERROR(__xludf.DUMMYFUNCTION("""COMPUTED_VALUE"""),"India")</f>
        <v>India</v>
      </c>
      <c r="D1254" s="2">
        <f>IFERROR(__xludf.DUMMYFUNCTION("""COMPUTED_VALUE"""),611001.0)</f>
        <v>611001</v>
      </c>
      <c r="E1254" s="2" t="str">
        <f>IFERROR(__xludf.DUMMYFUNCTION("""COMPUTED_VALUE"""),"Female")</f>
        <v>Female</v>
      </c>
    </row>
    <row r="1255">
      <c r="A1255" s="2">
        <v>1254.0</v>
      </c>
      <c r="B1255" s="4">
        <f>IFERROR(__xludf.DUMMYFUNCTION("""COMPUTED_VALUE"""),45044.54469958333)</f>
        <v>45044.5447</v>
      </c>
      <c r="C1255" s="2" t="str">
        <f>IFERROR(__xludf.DUMMYFUNCTION("""COMPUTED_VALUE"""),"India")</f>
        <v>India</v>
      </c>
      <c r="D1255" s="2">
        <f>IFERROR(__xludf.DUMMYFUNCTION("""COMPUTED_VALUE"""),324005.0)</f>
        <v>324005</v>
      </c>
      <c r="E1255" s="2" t="str">
        <f>IFERROR(__xludf.DUMMYFUNCTION("""COMPUTED_VALUE"""),"Male")</f>
        <v>Male</v>
      </c>
    </row>
    <row r="1256">
      <c r="A1256" s="2">
        <v>1255.0</v>
      </c>
      <c r="B1256" s="4">
        <f>IFERROR(__xludf.DUMMYFUNCTION("""COMPUTED_VALUE"""),45044.548194375)</f>
        <v>45044.54819</v>
      </c>
      <c r="C1256" s="2" t="str">
        <f>IFERROR(__xludf.DUMMYFUNCTION("""COMPUTED_VALUE"""),"India")</f>
        <v>India</v>
      </c>
      <c r="D1256" s="2">
        <f>IFERROR(__xludf.DUMMYFUNCTION("""COMPUTED_VALUE"""),411057.0)</f>
        <v>411057</v>
      </c>
      <c r="E1256" s="2" t="str">
        <f>IFERROR(__xludf.DUMMYFUNCTION("""COMPUTED_VALUE"""),"Male")</f>
        <v>Male</v>
      </c>
    </row>
    <row r="1257">
      <c r="A1257" s="2">
        <v>1256.0</v>
      </c>
      <c r="B1257" s="4">
        <f>IFERROR(__xludf.DUMMYFUNCTION("""COMPUTED_VALUE"""),45044.548652418984)</f>
        <v>45044.54865</v>
      </c>
      <c r="C1257" s="2" t="str">
        <f>IFERROR(__xludf.DUMMYFUNCTION("""COMPUTED_VALUE"""),"India")</f>
        <v>India</v>
      </c>
      <c r="D1257" s="2">
        <f>IFERROR(__xludf.DUMMYFUNCTION("""COMPUTED_VALUE"""),534245.0)</f>
        <v>534245</v>
      </c>
      <c r="E1257" s="2" t="str">
        <f>IFERROR(__xludf.DUMMYFUNCTION("""COMPUTED_VALUE"""),"Female")</f>
        <v>Female</v>
      </c>
    </row>
    <row r="1258">
      <c r="A1258" s="2">
        <v>1257.0</v>
      </c>
      <c r="B1258" s="4">
        <f>IFERROR(__xludf.DUMMYFUNCTION("""COMPUTED_VALUE"""),45044.55186049768)</f>
        <v>45044.55186</v>
      </c>
      <c r="C1258" s="2" t="str">
        <f>IFERROR(__xludf.DUMMYFUNCTION("""COMPUTED_VALUE"""),"India")</f>
        <v>India</v>
      </c>
      <c r="D1258" s="2">
        <f>IFERROR(__xludf.DUMMYFUNCTION("""COMPUTED_VALUE"""),110085.0)</f>
        <v>110085</v>
      </c>
      <c r="E1258" s="2" t="str">
        <f>IFERROR(__xludf.DUMMYFUNCTION("""COMPUTED_VALUE"""),"Male")</f>
        <v>Male</v>
      </c>
    </row>
    <row r="1259">
      <c r="A1259" s="2">
        <v>1258.0</v>
      </c>
      <c r="B1259" s="4">
        <f>IFERROR(__xludf.DUMMYFUNCTION("""COMPUTED_VALUE"""),45044.55472162038)</f>
        <v>45044.55472</v>
      </c>
      <c r="C1259" s="2" t="str">
        <f>IFERROR(__xludf.DUMMYFUNCTION("""COMPUTED_VALUE"""),"India")</f>
        <v>India</v>
      </c>
      <c r="D1259" s="2">
        <f>IFERROR(__xludf.DUMMYFUNCTION("""COMPUTED_VALUE"""),506167.0)</f>
        <v>506167</v>
      </c>
      <c r="E1259" s="2" t="str">
        <f>IFERROR(__xludf.DUMMYFUNCTION("""COMPUTED_VALUE"""),"Male")</f>
        <v>Male</v>
      </c>
    </row>
    <row r="1260">
      <c r="A1260" s="2">
        <v>1259.0</v>
      </c>
      <c r="B1260" s="4">
        <f>IFERROR(__xludf.DUMMYFUNCTION("""COMPUTED_VALUE"""),45044.55505054398)</f>
        <v>45044.55505</v>
      </c>
      <c r="C1260" s="2" t="str">
        <f>IFERROR(__xludf.DUMMYFUNCTION("""COMPUTED_VALUE"""),"India")</f>
        <v>India</v>
      </c>
      <c r="D1260" s="2">
        <f>IFERROR(__xludf.DUMMYFUNCTION("""COMPUTED_VALUE"""),500056.0)</f>
        <v>500056</v>
      </c>
      <c r="E1260" s="2" t="str">
        <f>IFERROR(__xludf.DUMMYFUNCTION("""COMPUTED_VALUE"""),"Male")</f>
        <v>Male</v>
      </c>
    </row>
    <row r="1261">
      <c r="A1261" s="2">
        <v>1260.0</v>
      </c>
      <c r="B1261" s="4">
        <f>IFERROR(__xludf.DUMMYFUNCTION("""COMPUTED_VALUE"""),45044.55612641204)</f>
        <v>45044.55613</v>
      </c>
      <c r="C1261" s="2" t="str">
        <f>IFERROR(__xludf.DUMMYFUNCTION("""COMPUTED_VALUE"""),"India")</f>
        <v>India</v>
      </c>
      <c r="D1261" s="2">
        <f>IFERROR(__xludf.DUMMYFUNCTION("""COMPUTED_VALUE"""),502279.0)</f>
        <v>502279</v>
      </c>
      <c r="E1261" s="2" t="str">
        <f>IFERROR(__xludf.DUMMYFUNCTION("""COMPUTED_VALUE"""),"Female")</f>
        <v>Female</v>
      </c>
    </row>
    <row r="1262">
      <c r="A1262" s="2">
        <v>1261.0</v>
      </c>
      <c r="B1262" s="4">
        <f>IFERROR(__xludf.DUMMYFUNCTION("""COMPUTED_VALUE"""),45044.556726481474)</f>
        <v>45044.55673</v>
      </c>
      <c r="C1262" s="2" t="str">
        <f>IFERROR(__xludf.DUMMYFUNCTION("""COMPUTED_VALUE"""),"India")</f>
        <v>India</v>
      </c>
      <c r="D1262" s="2">
        <f>IFERROR(__xludf.DUMMYFUNCTION("""COMPUTED_VALUE"""),533448.0)</f>
        <v>533448</v>
      </c>
      <c r="E1262" s="2" t="str">
        <f>IFERROR(__xludf.DUMMYFUNCTION("""COMPUTED_VALUE"""),"Female")</f>
        <v>Female</v>
      </c>
    </row>
    <row r="1263">
      <c r="A1263" s="2">
        <v>1262.0</v>
      </c>
      <c r="B1263" s="4">
        <f>IFERROR(__xludf.DUMMYFUNCTION("""COMPUTED_VALUE"""),45044.55926898148)</f>
        <v>45044.55927</v>
      </c>
      <c r="C1263" s="2" t="str">
        <f>IFERROR(__xludf.DUMMYFUNCTION("""COMPUTED_VALUE"""),"India")</f>
        <v>India</v>
      </c>
      <c r="D1263" s="2">
        <f>IFERROR(__xludf.DUMMYFUNCTION("""COMPUTED_VALUE"""),533201.0)</f>
        <v>533201</v>
      </c>
      <c r="E1263" s="2" t="str">
        <f>IFERROR(__xludf.DUMMYFUNCTION("""COMPUTED_VALUE"""),"Male")</f>
        <v>Male</v>
      </c>
    </row>
    <row r="1264">
      <c r="A1264" s="2">
        <v>1263.0</v>
      </c>
      <c r="B1264" s="4">
        <f>IFERROR(__xludf.DUMMYFUNCTION("""COMPUTED_VALUE"""),45044.56370637732)</f>
        <v>45044.56371</v>
      </c>
      <c r="C1264" s="2" t="str">
        <f>IFERROR(__xludf.DUMMYFUNCTION("""COMPUTED_VALUE"""),"India")</f>
        <v>India</v>
      </c>
      <c r="D1264" s="2">
        <f>IFERROR(__xludf.DUMMYFUNCTION("""COMPUTED_VALUE"""),560076.0)</f>
        <v>560076</v>
      </c>
      <c r="E1264" s="2" t="str">
        <f>IFERROR(__xludf.DUMMYFUNCTION("""COMPUTED_VALUE"""),"Female")</f>
        <v>Female</v>
      </c>
    </row>
    <row r="1265">
      <c r="A1265" s="2">
        <v>1264.0</v>
      </c>
      <c r="B1265" s="4">
        <f>IFERROR(__xludf.DUMMYFUNCTION("""COMPUTED_VALUE"""),45044.56783318287)</f>
        <v>45044.56783</v>
      </c>
      <c r="C1265" s="2" t="str">
        <f>IFERROR(__xludf.DUMMYFUNCTION("""COMPUTED_VALUE"""),"India")</f>
        <v>India</v>
      </c>
      <c r="D1265" s="2">
        <f>IFERROR(__xludf.DUMMYFUNCTION("""COMPUTED_VALUE"""),440024.0)</f>
        <v>440024</v>
      </c>
      <c r="E1265" s="2" t="str">
        <f>IFERROR(__xludf.DUMMYFUNCTION("""COMPUTED_VALUE"""),"Male")</f>
        <v>Male</v>
      </c>
    </row>
    <row r="1266">
      <c r="A1266" s="2">
        <v>1265.0</v>
      </c>
      <c r="B1266" s="4">
        <f>IFERROR(__xludf.DUMMYFUNCTION("""COMPUTED_VALUE"""),45044.571593518514)</f>
        <v>45044.57159</v>
      </c>
      <c r="C1266" s="2" t="str">
        <f>IFERROR(__xludf.DUMMYFUNCTION("""COMPUTED_VALUE"""),"India")</f>
        <v>India</v>
      </c>
      <c r="D1266" s="2">
        <f>IFERROR(__xludf.DUMMYFUNCTION("""COMPUTED_VALUE"""),533201.0)</f>
        <v>533201</v>
      </c>
      <c r="E1266" s="2" t="str">
        <f>IFERROR(__xludf.DUMMYFUNCTION("""COMPUTED_VALUE"""),"Male")</f>
        <v>Male</v>
      </c>
    </row>
    <row r="1267">
      <c r="A1267" s="2">
        <v>1266.0</v>
      </c>
      <c r="B1267" s="4">
        <f>IFERROR(__xludf.DUMMYFUNCTION("""COMPUTED_VALUE"""),45044.57547206019)</f>
        <v>45044.57547</v>
      </c>
      <c r="C1267" s="2" t="str">
        <f>IFERROR(__xludf.DUMMYFUNCTION("""COMPUTED_VALUE"""),"India")</f>
        <v>India</v>
      </c>
      <c r="D1267" s="2">
        <f>IFERROR(__xludf.DUMMYFUNCTION("""COMPUTED_VALUE"""),413001.0)</f>
        <v>413001</v>
      </c>
      <c r="E1267" s="2" t="str">
        <f>IFERROR(__xludf.DUMMYFUNCTION("""COMPUTED_VALUE"""),"Male")</f>
        <v>Male</v>
      </c>
    </row>
    <row r="1268">
      <c r="A1268" s="2">
        <v>1267.0</v>
      </c>
      <c r="B1268" s="4">
        <f>IFERROR(__xludf.DUMMYFUNCTION("""COMPUTED_VALUE"""),45044.57702643518)</f>
        <v>45044.57703</v>
      </c>
      <c r="C1268" s="2" t="str">
        <f>IFERROR(__xludf.DUMMYFUNCTION("""COMPUTED_VALUE"""),"India")</f>
        <v>India</v>
      </c>
      <c r="D1268" s="2">
        <f>IFERROR(__xludf.DUMMYFUNCTION("""COMPUTED_VALUE"""),518512.0)</f>
        <v>518512</v>
      </c>
      <c r="E1268" s="2" t="str">
        <f>IFERROR(__xludf.DUMMYFUNCTION("""COMPUTED_VALUE"""),"Male")</f>
        <v>Male</v>
      </c>
    </row>
    <row r="1269">
      <c r="A1269" s="2">
        <v>1268.0</v>
      </c>
      <c r="B1269" s="4">
        <f>IFERROR(__xludf.DUMMYFUNCTION("""COMPUTED_VALUE"""),45044.57758887731)</f>
        <v>45044.57759</v>
      </c>
      <c r="C1269" s="2" t="str">
        <f>IFERROR(__xludf.DUMMYFUNCTION("""COMPUTED_VALUE"""),"India")</f>
        <v>India</v>
      </c>
      <c r="D1269" s="2">
        <f>IFERROR(__xludf.DUMMYFUNCTION("""COMPUTED_VALUE"""),506314.0)</f>
        <v>506314</v>
      </c>
      <c r="E1269" s="2" t="str">
        <f>IFERROR(__xludf.DUMMYFUNCTION("""COMPUTED_VALUE"""),"Male")</f>
        <v>Male</v>
      </c>
    </row>
    <row r="1270">
      <c r="A1270" s="2">
        <v>1269.0</v>
      </c>
      <c r="B1270" s="4">
        <f>IFERROR(__xludf.DUMMYFUNCTION("""COMPUTED_VALUE"""),45044.57761269676)</f>
        <v>45044.57761</v>
      </c>
      <c r="C1270" s="2" t="str">
        <f>IFERROR(__xludf.DUMMYFUNCTION("""COMPUTED_VALUE"""),"India")</f>
        <v>India</v>
      </c>
      <c r="D1270" s="2">
        <f>IFERROR(__xludf.DUMMYFUNCTION("""COMPUTED_VALUE"""),500018.0)</f>
        <v>500018</v>
      </c>
      <c r="E1270" s="2" t="str">
        <f>IFERROR(__xludf.DUMMYFUNCTION("""COMPUTED_VALUE"""),"Male")</f>
        <v>Male</v>
      </c>
    </row>
    <row r="1271">
      <c r="A1271" s="2">
        <v>1270.0</v>
      </c>
      <c r="B1271" s="4">
        <f>IFERROR(__xludf.DUMMYFUNCTION("""COMPUTED_VALUE"""),45044.57841246528)</f>
        <v>45044.57841</v>
      </c>
      <c r="C1271" s="2" t="str">
        <f>IFERROR(__xludf.DUMMYFUNCTION("""COMPUTED_VALUE"""),"India")</f>
        <v>India</v>
      </c>
      <c r="D1271" s="2">
        <f>IFERROR(__xludf.DUMMYFUNCTION("""COMPUTED_VALUE"""),421503.0)</f>
        <v>421503</v>
      </c>
      <c r="E1271" s="2" t="str">
        <f>IFERROR(__xludf.DUMMYFUNCTION("""COMPUTED_VALUE"""),"Male")</f>
        <v>Male</v>
      </c>
    </row>
    <row r="1272">
      <c r="A1272" s="2">
        <v>1271.0</v>
      </c>
      <c r="B1272" s="4">
        <f>IFERROR(__xludf.DUMMYFUNCTION("""COMPUTED_VALUE"""),45044.57887262732)</f>
        <v>45044.57887</v>
      </c>
      <c r="C1272" s="2" t="str">
        <f>IFERROR(__xludf.DUMMYFUNCTION("""COMPUTED_VALUE"""),"India")</f>
        <v>India</v>
      </c>
      <c r="D1272" s="2">
        <f>IFERROR(__xludf.DUMMYFUNCTION("""COMPUTED_VALUE"""),411057.0)</f>
        <v>411057</v>
      </c>
      <c r="E1272" s="2" t="str">
        <f>IFERROR(__xludf.DUMMYFUNCTION("""COMPUTED_VALUE"""),"Male")</f>
        <v>Male</v>
      </c>
    </row>
    <row r="1273">
      <c r="A1273" s="2">
        <v>1272.0</v>
      </c>
      <c r="B1273" s="4">
        <f>IFERROR(__xludf.DUMMYFUNCTION("""COMPUTED_VALUE"""),45044.58170747685)</f>
        <v>45044.58171</v>
      </c>
      <c r="C1273" s="2" t="str">
        <f>IFERROR(__xludf.DUMMYFUNCTION("""COMPUTED_VALUE"""),"India")</f>
        <v>India</v>
      </c>
      <c r="D1273" s="2">
        <f>IFERROR(__xludf.DUMMYFUNCTION("""COMPUTED_VALUE"""),700029.0)</f>
        <v>700029</v>
      </c>
      <c r="E1273" s="2" t="str">
        <f>IFERROR(__xludf.DUMMYFUNCTION("""COMPUTED_VALUE"""),"Male")</f>
        <v>Male</v>
      </c>
    </row>
    <row r="1274">
      <c r="A1274" s="2">
        <v>1273.0</v>
      </c>
      <c r="B1274" s="4">
        <f>IFERROR(__xludf.DUMMYFUNCTION("""COMPUTED_VALUE"""),45044.58591376157)</f>
        <v>45044.58591</v>
      </c>
      <c r="C1274" s="2" t="str">
        <f>IFERROR(__xludf.DUMMYFUNCTION("""COMPUTED_VALUE"""),"India")</f>
        <v>India</v>
      </c>
      <c r="D1274" s="2">
        <f>IFERROR(__xludf.DUMMYFUNCTION("""COMPUTED_VALUE"""),400009.0)</f>
        <v>400009</v>
      </c>
      <c r="E1274" s="2" t="str">
        <f>IFERROR(__xludf.DUMMYFUNCTION("""COMPUTED_VALUE"""),"Female")</f>
        <v>Female</v>
      </c>
    </row>
    <row r="1275">
      <c r="A1275" s="2">
        <v>1274.0</v>
      </c>
      <c r="B1275" s="4">
        <f>IFERROR(__xludf.DUMMYFUNCTION("""COMPUTED_VALUE"""),45044.58842759259)</f>
        <v>45044.58843</v>
      </c>
      <c r="C1275" s="2" t="str">
        <f>IFERROR(__xludf.DUMMYFUNCTION("""COMPUTED_VALUE"""),"India")</f>
        <v>India</v>
      </c>
      <c r="D1275" s="2">
        <f>IFERROR(__xludf.DUMMYFUNCTION("""COMPUTED_VALUE"""),411044.0)</f>
        <v>411044</v>
      </c>
      <c r="E1275" s="2" t="str">
        <f>IFERROR(__xludf.DUMMYFUNCTION("""COMPUTED_VALUE"""),"Male")</f>
        <v>Male</v>
      </c>
    </row>
    <row r="1276">
      <c r="A1276" s="2">
        <v>1275.0</v>
      </c>
      <c r="B1276" s="4">
        <f>IFERROR(__xludf.DUMMYFUNCTION("""COMPUTED_VALUE"""),45044.58871877315)</f>
        <v>45044.58872</v>
      </c>
      <c r="C1276" s="2" t="str">
        <f>IFERROR(__xludf.DUMMYFUNCTION("""COMPUTED_VALUE"""),"India")</f>
        <v>India</v>
      </c>
      <c r="D1276" s="2">
        <f>IFERROR(__xludf.DUMMYFUNCTION("""COMPUTED_VALUE"""),560036.0)</f>
        <v>560036</v>
      </c>
      <c r="E1276" s="2" t="str">
        <f>IFERROR(__xludf.DUMMYFUNCTION("""COMPUTED_VALUE"""),"Male")</f>
        <v>Male</v>
      </c>
    </row>
    <row r="1277">
      <c r="A1277" s="2">
        <v>1276.0</v>
      </c>
      <c r="B1277" s="4">
        <f>IFERROR(__xludf.DUMMYFUNCTION("""COMPUTED_VALUE"""),45044.5896024074)</f>
        <v>45044.5896</v>
      </c>
      <c r="C1277" s="2" t="str">
        <f>IFERROR(__xludf.DUMMYFUNCTION("""COMPUTED_VALUE"""),"India")</f>
        <v>India</v>
      </c>
      <c r="D1277" s="2">
        <f>IFERROR(__xludf.DUMMYFUNCTION("""COMPUTED_VALUE"""),500053.0)</f>
        <v>500053</v>
      </c>
      <c r="E1277" s="2" t="str">
        <f>IFERROR(__xludf.DUMMYFUNCTION("""COMPUTED_VALUE"""),"Male")</f>
        <v>Male</v>
      </c>
    </row>
    <row r="1278">
      <c r="A1278" s="2">
        <v>1277.0</v>
      </c>
      <c r="B1278" s="4">
        <f>IFERROR(__xludf.DUMMYFUNCTION("""COMPUTED_VALUE"""),45044.59021795139)</f>
        <v>45044.59022</v>
      </c>
      <c r="C1278" s="2" t="str">
        <f>IFERROR(__xludf.DUMMYFUNCTION("""COMPUTED_VALUE"""),"India")</f>
        <v>India</v>
      </c>
      <c r="D1278" s="2">
        <f>IFERROR(__xludf.DUMMYFUNCTION("""COMPUTED_VALUE"""),440013.0)</f>
        <v>440013</v>
      </c>
      <c r="E1278" s="2" t="str">
        <f>IFERROR(__xludf.DUMMYFUNCTION("""COMPUTED_VALUE"""),"Male")</f>
        <v>Male</v>
      </c>
    </row>
    <row r="1279">
      <c r="A1279" s="2">
        <v>1278.0</v>
      </c>
      <c r="B1279" s="4">
        <f>IFERROR(__xludf.DUMMYFUNCTION("""COMPUTED_VALUE"""),45044.59099107639)</f>
        <v>45044.59099</v>
      </c>
      <c r="C1279" s="2" t="str">
        <f>IFERROR(__xludf.DUMMYFUNCTION("""COMPUTED_VALUE"""),"India")</f>
        <v>India</v>
      </c>
      <c r="D1279" s="2">
        <f>IFERROR(__xludf.DUMMYFUNCTION("""COMPUTED_VALUE"""),221405.0)</f>
        <v>221405</v>
      </c>
      <c r="E1279" s="2" t="str">
        <f>IFERROR(__xludf.DUMMYFUNCTION("""COMPUTED_VALUE"""),"Female")</f>
        <v>Female</v>
      </c>
    </row>
    <row r="1280">
      <c r="A1280" s="2">
        <v>1279.0</v>
      </c>
      <c r="B1280" s="4">
        <f>IFERROR(__xludf.DUMMYFUNCTION("""COMPUTED_VALUE"""),45044.59451663195)</f>
        <v>45044.59452</v>
      </c>
      <c r="C1280" s="2" t="str">
        <f>IFERROR(__xludf.DUMMYFUNCTION("""COMPUTED_VALUE"""),"India")</f>
        <v>India</v>
      </c>
      <c r="D1280" s="2">
        <f>IFERROR(__xludf.DUMMYFUNCTION("""COMPUTED_VALUE"""),411058.0)</f>
        <v>411058</v>
      </c>
      <c r="E1280" s="2" t="str">
        <f>IFERROR(__xludf.DUMMYFUNCTION("""COMPUTED_VALUE"""),"Male")</f>
        <v>Male</v>
      </c>
    </row>
    <row r="1281">
      <c r="A1281" s="2">
        <v>1280.0</v>
      </c>
      <c r="B1281" s="4">
        <f>IFERROR(__xludf.DUMMYFUNCTION("""COMPUTED_VALUE"""),45044.59696604167)</f>
        <v>45044.59697</v>
      </c>
      <c r="C1281" s="2" t="str">
        <f>IFERROR(__xludf.DUMMYFUNCTION("""COMPUTED_VALUE"""),"India")</f>
        <v>India</v>
      </c>
      <c r="D1281" s="2">
        <f>IFERROR(__xludf.DUMMYFUNCTION("""COMPUTED_VALUE"""),520012.0)</f>
        <v>520012</v>
      </c>
      <c r="E1281" s="2" t="str">
        <f>IFERROR(__xludf.DUMMYFUNCTION("""COMPUTED_VALUE"""),"Female")</f>
        <v>Female</v>
      </c>
    </row>
    <row r="1282">
      <c r="A1282" s="2">
        <v>1281.0</v>
      </c>
      <c r="B1282" s="4">
        <f>IFERROR(__xludf.DUMMYFUNCTION("""COMPUTED_VALUE"""),45044.59711998843)</f>
        <v>45044.59712</v>
      </c>
      <c r="C1282" s="2" t="str">
        <f>IFERROR(__xludf.DUMMYFUNCTION("""COMPUTED_VALUE"""),"India")</f>
        <v>India</v>
      </c>
      <c r="D1282" s="2">
        <f>IFERROR(__xludf.DUMMYFUNCTION("""COMPUTED_VALUE"""),535002.0)</f>
        <v>535002</v>
      </c>
      <c r="E1282" s="2" t="str">
        <f>IFERROR(__xludf.DUMMYFUNCTION("""COMPUTED_VALUE"""),"Female")</f>
        <v>Female</v>
      </c>
    </row>
    <row r="1283">
      <c r="A1283" s="2">
        <v>1282.0</v>
      </c>
      <c r="B1283" s="4">
        <f>IFERROR(__xludf.DUMMYFUNCTION("""COMPUTED_VALUE"""),45044.59734290509)</f>
        <v>45044.59734</v>
      </c>
      <c r="C1283" s="2" t="str">
        <f>IFERROR(__xludf.DUMMYFUNCTION("""COMPUTED_VALUE"""),"India")</f>
        <v>India</v>
      </c>
      <c r="D1283" s="2">
        <f>IFERROR(__xludf.DUMMYFUNCTION("""COMPUTED_VALUE"""),638401.0)</f>
        <v>638401</v>
      </c>
      <c r="E1283" s="2" t="str">
        <f>IFERROR(__xludf.DUMMYFUNCTION("""COMPUTED_VALUE"""),"Female")</f>
        <v>Female</v>
      </c>
    </row>
    <row r="1284">
      <c r="A1284" s="2">
        <v>1283.0</v>
      </c>
      <c r="B1284" s="4">
        <f>IFERROR(__xludf.DUMMYFUNCTION("""COMPUTED_VALUE"""),45044.59740774305)</f>
        <v>45044.59741</v>
      </c>
      <c r="C1284" s="2" t="str">
        <f>IFERROR(__xludf.DUMMYFUNCTION("""COMPUTED_VALUE"""),"India")</f>
        <v>India</v>
      </c>
      <c r="D1284" s="2">
        <f>IFERROR(__xludf.DUMMYFUNCTION("""COMPUTED_VALUE"""),500040.0)</f>
        <v>500040</v>
      </c>
      <c r="E1284" s="2" t="str">
        <f>IFERROR(__xludf.DUMMYFUNCTION("""COMPUTED_VALUE"""),"Female")</f>
        <v>Female</v>
      </c>
    </row>
    <row r="1285">
      <c r="A1285" s="2">
        <v>1284.0</v>
      </c>
      <c r="B1285" s="4">
        <f>IFERROR(__xludf.DUMMYFUNCTION("""COMPUTED_VALUE"""),45044.59971954861)</f>
        <v>45044.59972</v>
      </c>
      <c r="C1285" s="2" t="str">
        <f>IFERROR(__xludf.DUMMYFUNCTION("""COMPUTED_VALUE"""),"India")</f>
        <v>India</v>
      </c>
      <c r="D1285" s="2">
        <f>IFERROR(__xludf.DUMMYFUNCTION("""COMPUTED_VALUE"""),641006.0)</f>
        <v>641006</v>
      </c>
      <c r="E1285" s="2" t="str">
        <f>IFERROR(__xludf.DUMMYFUNCTION("""COMPUTED_VALUE"""),"Female")</f>
        <v>Female</v>
      </c>
    </row>
    <row r="1286">
      <c r="A1286" s="2">
        <v>1285.0</v>
      </c>
      <c r="B1286" s="4">
        <f>IFERROR(__xludf.DUMMYFUNCTION("""COMPUTED_VALUE"""),45044.5998415625)</f>
        <v>45044.59984</v>
      </c>
      <c r="C1286" s="2" t="str">
        <f>IFERROR(__xludf.DUMMYFUNCTION("""COMPUTED_VALUE"""),"India")</f>
        <v>India</v>
      </c>
      <c r="D1286" s="2">
        <f>IFERROR(__xludf.DUMMYFUNCTION("""COMPUTED_VALUE"""),600097.0)</f>
        <v>600097</v>
      </c>
      <c r="E1286" s="2" t="str">
        <f>IFERROR(__xludf.DUMMYFUNCTION("""COMPUTED_VALUE"""),"Female")</f>
        <v>Female</v>
      </c>
    </row>
    <row r="1287">
      <c r="A1287" s="2">
        <v>1286.0</v>
      </c>
      <c r="B1287" s="4">
        <f>IFERROR(__xludf.DUMMYFUNCTION("""COMPUTED_VALUE"""),45044.60199648148)</f>
        <v>45044.602</v>
      </c>
      <c r="C1287" s="2" t="str">
        <f>IFERROR(__xludf.DUMMYFUNCTION("""COMPUTED_VALUE"""),"India")</f>
        <v>India</v>
      </c>
      <c r="D1287" s="2">
        <f>IFERROR(__xludf.DUMMYFUNCTION("""COMPUTED_VALUE"""),620002.0)</f>
        <v>620002</v>
      </c>
      <c r="E1287" s="2" t="str">
        <f>IFERROR(__xludf.DUMMYFUNCTION("""COMPUTED_VALUE"""),"Male")</f>
        <v>Male</v>
      </c>
    </row>
    <row r="1288">
      <c r="A1288" s="2">
        <v>1287.0</v>
      </c>
      <c r="B1288" s="4">
        <f>IFERROR(__xludf.DUMMYFUNCTION("""COMPUTED_VALUE"""),45044.6062491088)</f>
        <v>45044.60625</v>
      </c>
      <c r="C1288" s="2" t="str">
        <f>IFERROR(__xludf.DUMMYFUNCTION("""COMPUTED_VALUE"""),"India")</f>
        <v>India</v>
      </c>
      <c r="D1288" s="2">
        <f>IFERROR(__xludf.DUMMYFUNCTION("""COMPUTED_VALUE"""),642114.0)</f>
        <v>642114</v>
      </c>
      <c r="E1288" s="2" t="str">
        <f>IFERROR(__xludf.DUMMYFUNCTION("""COMPUTED_VALUE"""),"Male")</f>
        <v>Male</v>
      </c>
    </row>
    <row r="1289">
      <c r="A1289" s="2">
        <v>1288.0</v>
      </c>
      <c r="B1289" s="4">
        <f>IFERROR(__xludf.DUMMYFUNCTION("""COMPUTED_VALUE"""),45044.60862695602)</f>
        <v>45044.60863</v>
      </c>
      <c r="C1289" s="2" t="str">
        <f>IFERROR(__xludf.DUMMYFUNCTION("""COMPUTED_VALUE"""),"India")</f>
        <v>India</v>
      </c>
      <c r="D1289" s="2">
        <f>IFERROR(__xludf.DUMMYFUNCTION("""COMPUTED_VALUE"""),122016.0)</f>
        <v>122016</v>
      </c>
      <c r="E1289" s="2" t="str">
        <f>IFERROR(__xludf.DUMMYFUNCTION("""COMPUTED_VALUE"""),"Male")</f>
        <v>Male</v>
      </c>
    </row>
    <row r="1290">
      <c r="A1290" s="2">
        <v>1289.0</v>
      </c>
      <c r="B1290" s="4">
        <f>IFERROR(__xludf.DUMMYFUNCTION("""COMPUTED_VALUE"""),45044.60973739584)</f>
        <v>45044.60974</v>
      </c>
      <c r="C1290" s="2" t="str">
        <f>IFERROR(__xludf.DUMMYFUNCTION("""COMPUTED_VALUE"""),"India")</f>
        <v>India</v>
      </c>
      <c r="D1290" s="2">
        <f>IFERROR(__xludf.DUMMYFUNCTION("""COMPUTED_VALUE"""),631151.0)</f>
        <v>631151</v>
      </c>
      <c r="E1290" s="2" t="str">
        <f>IFERROR(__xludf.DUMMYFUNCTION("""COMPUTED_VALUE"""),"Male")</f>
        <v>Male</v>
      </c>
    </row>
    <row r="1291">
      <c r="A1291" s="2">
        <v>1290.0</v>
      </c>
      <c r="B1291" s="4">
        <f>IFERROR(__xludf.DUMMYFUNCTION("""COMPUTED_VALUE"""),45044.60976805555)</f>
        <v>45044.60977</v>
      </c>
      <c r="C1291" s="2" t="str">
        <f>IFERROR(__xludf.DUMMYFUNCTION("""COMPUTED_VALUE"""),"India")</f>
        <v>India</v>
      </c>
      <c r="D1291" s="2">
        <f>IFERROR(__xludf.DUMMYFUNCTION("""COMPUTED_VALUE"""),411044.0)</f>
        <v>411044</v>
      </c>
      <c r="E1291" s="2" t="str">
        <f>IFERROR(__xludf.DUMMYFUNCTION("""COMPUTED_VALUE"""),"Male")</f>
        <v>Male</v>
      </c>
    </row>
    <row r="1292">
      <c r="A1292" s="2">
        <v>1291.0</v>
      </c>
      <c r="B1292" s="4">
        <f>IFERROR(__xludf.DUMMYFUNCTION("""COMPUTED_VALUE"""),45044.61083709491)</f>
        <v>45044.61084</v>
      </c>
      <c r="C1292" s="2" t="str">
        <f>IFERROR(__xludf.DUMMYFUNCTION("""COMPUTED_VALUE"""),"India")</f>
        <v>India</v>
      </c>
      <c r="D1292" s="2">
        <f>IFERROR(__xludf.DUMMYFUNCTION("""COMPUTED_VALUE"""),440013.0)</f>
        <v>440013</v>
      </c>
      <c r="E1292" s="2" t="str">
        <f>IFERROR(__xludf.DUMMYFUNCTION("""COMPUTED_VALUE"""),"Male")</f>
        <v>Male</v>
      </c>
    </row>
    <row r="1293">
      <c r="A1293" s="2">
        <v>1292.0</v>
      </c>
      <c r="B1293" s="4">
        <f>IFERROR(__xludf.DUMMYFUNCTION("""COMPUTED_VALUE"""),45044.611605)</f>
        <v>45044.61161</v>
      </c>
      <c r="C1293" s="2" t="str">
        <f>IFERROR(__xludf.DUMMYFUNCTION("""COMPUTED_VALUE"""),"India")</f>
        <v>India</v>
      </c>
      <c r="D1293" s="2">
        <f>IFERROR(__xludf.DUMMYFUNCTION("""COMPUTED_VALUE"""),110006.0)</f>
        <v>110006</v>
      </c>
      <c r="E1293" s="2" t="str">
        <f>IFERROR(__xludf.DUMMYFUNCTION("""COMPUTED_VALUE"""),"Male")</f>
        <v>Male</v>
      </c>
    </row>
    <row r="1294">
      <c r="A1294" s="2">
        <v>1293.0</v>
      </c>
      <c r="B1294" s="4">
        <f>IFERROR(__xludf.DUMMYFUNCTION("""COMPUTED_VALUE"""),45044.61160659722)</f>
        <v>45044.61161</v>
      </c>
      <c r="C1294" s="2" t="str">
        <f>IFERROR(__xludf.DUMMYFUNCTION("""COMPUTED_VALUE"""),"India")</f>
        <v>India</v>
      </c>
      <c r="D1294" s="2">
        <f>IFERROR(__xludf.DUMMYFUNCTION("""COMPUTED_VALUE"""),410210.0)</f>
        <v>410210</v>
      </c>
      <c r="E1294" s="2" t="str">
        <f>IFERROR(__xludf.DUMMYFUNCTION("""COMPUTED_VALUE"""),"Male")</f>
        <v>Male</v>
      </c>
    </row>
    <row r="1295">
      <c r="A1295" s="2">
        <v>1294.0</v>
      </c>
      <c r="B1295" s="4">
        <f>IFERROR(__xludf.DUMMYFUNCTION("""COMPUTED_VALUE"""),45044.61170609954)</f>
        <v>45044.61171</v>
      </c>
      <c r="C1295" s="2" t="str">
        <f>IFERROR(__xludf.DUMMYFUNCTION("""COMPUTED_VALUE"""),"India")</f>
        <v>India</v>
      </c>
      <c r="D1295" s="2">
        <f>IFERROR(__xludf.DUMMYFUNCTION("""COMPUTED_VALUE"""),603102.0)</f>
        <v>603102</v>
      </c>
      <c r="E1295" s="2" t="str">
        <f>IFERROR(__xludf.DUMMYFUNCTION("""COMPUTED_VALUE"""),"Male")</f>
        <v>Male</v>
      </c>
    </row>
    <row r="1296">
      <c r="A1296" s="2">
        <v>1295.0</v>
      </c>
      <c r="B1296" s="4">
        <f>IFERROR(__xludf.DUMMYFUNCTION("""COMPUTED_VALUE"""),45044.61307707176)</f>
        <v>45044.61308</v>
      </c>
      <c r="C1296" s="2" t="str">
        <f>IFERROR(__xludf.DUMMYFUNCTION("""COMPUTED_VALUE"""),"India")</f>
        <v>India</v>
      </c>
      <c r="D1296" s="2">
        <f>IFERROR(__xludf.DUMMYFUNCTION("""COMPUTED_VALUE"""),828307.0)</f>
        <v>828307</v>
      </c>
      <c r="E1296" s="2" t="str">
        <f>IFERROR(__xludf.DUMMYFUNCTION("""COMPUTED_VALUE"""),"Female")</f>
        <v>Female</v>
      </c>
    </row>
    <row r="1297">
      <c r="A1297" s="2">
        <v>1296.0</v>
      </c>
      <c r="B1297" s="4">
        <f>IFERROR(__xludf.DUMMYFUNCTION("""COMPUTED_VALUE"""),45044.61447427083)</f>
        <v>45044.61447</v>
      </c>
      <c r="C1297" s="2" t="str">
        <f>IFERROR(__xludf.DUMMYFUNCTION("""COMPUTED_VALUE"""),"India")</f>
        <v>India</v>
      </c>
      <c r="D1297" s="2">
        <f>IFERROR(__xludf.DUMMYFUNCTION("""COMPUTED_VALUE"""),600049.0)</f>
        <v>600049</v>
      </c>
      <c r="E1297" s="2" t="str">
        <f>IFERROR(__xludf.DUMMYFUNCTION("""COMPUTED_VALUE"""),"Female")</f>
        <v>Female</v>
      </c>
    </row>
    <row r="1298">
      <c r="A1298" s="2">
        <v>1297.0</v>
      </c>
      <c r="B1298" s="4">
        <f>IFERROR(__xludf.DUMMYFUNCTION("""COMPUTED_VALUE"""),45044.61968704861)</f>
        <v>45044.61969</v>
      </c>
      <c r="C1298" s="2" t="str">
        <f>IFERROR(__xludf.DUMMYFUNCTION("""COMPUTED_VALUE"""),"India")</f>
        <v>India</v>
      </c>
      <c r="D1298" s="2">
        <f>IFERROR(__xludf.DUMMYFUNCTION("""COMPUTED_VALUE"""),600032.0)</f>
        <v>600032</v>
      </c>
      <c r="E1298" s="2" t="str">
        <f>IFERROR(__xludf.DUMMYFUNCTION("""COMPUTED_VALUE"""),"Male")</f>
        <v>Male</v>
      </c>
    </row>
    <row r="1299">
      <c r="A1299" s="2">
        <v>1298.0</v>
      </c>
      <c r="B1299" s="4">
        <f>IFERROR(__xludf.DUMMYFUNCTION("""COMPUTED_VALUE"""),45044.62047851852)</f>
        <v>45044.62048</v>
      </c>
      <c r="C1299" s="2" t="str">
        <f>IFERROR(__xludf.DUMMYFUNCTION("""COMPUTED_VALUE"""),"India")</f>
        <v>India</v>
      </c>
      <c r="D1299" s="2">
        <f>IFERROR(__xludf.DUMMYFUNCTION("""COMPUTED_VALUE"""),89.0)</f>
        <v>89</v>
      </c>
      <c r="E1299" s="2" t="str">
        <f>IFERROR(__xludf.DUMMYFUNCTION("""COMPUTED_VALUE"""),"Male")</f>
        <v>Male</v>
      </c>
    </row>
    <row r="1300">
      <c r="A1300" s="2">
        <v>1299.0</v>
      </c>
      <c r="B1300" s="4">
        <f>IFERROR(__xludf.DUMMYFUNCTION("""COMPUTED_VALUE"""),45044.623872777775)</f>
        <v>45044.62387</v>
      </c>
      <c r="C1300" s="2" t="str">
        <f>IFERROR(__xludf.DUMMYFUNCTION("""COMPUTED_VALUE"""),"India")</f>
        <v>India</v>
      </c>
      <c r="D1300" s="2">
        <f>IFERROR(__xludf.DUMMYFUNCTION("""COMPUTED_VALUE"""),600083.0)</f>
        <v>600083</v>
      </c>
      <c r="E1300" s="2" t="str">
        <f>IFERROR(__xludf.DUMMYFUNCTION("""COMPUTED_VALUE"""),"Female")</f>
        <v>Female</v>
      </c>
    </row>
    <row r="1301">
      <c r="A1301" s="2">
        <v>1300.0</v>
      </c>
      <c r="B1301" s="4">
        <f>IFERROR(__xludf.DUMMYFUNCTION("""COMPUTED_VALUE"""),45044.626094548614)</f>
        <v>45044.62609</v>
      </c>
      <c r="C1301" s="2" t="str">
        <f>IFERROR(__xludf.DUMMYFUNCTION("""COMPUTED_VALUE"""),"India")</f>
        <v>India</v>
      </c>
      <c r="D1301" s="2">
        <f>IFERROR(__xludf.DUMMYFUNCTION("""COMPUTED_VALUE"""),562106.0)</f>
        <v>562106</v>
      </c>
      <c r="E1301" s="2" t="str">
        <f>IFERROR(__xludf.DUMMYFUNCTION("""COMPUTED_VALUE"""),"Female")</f>
        <v>Female</v>
      </c>
    </row>
    <row r="1302">
      <c r="A1302" s="2">
        <v>1301.0</v>
      </c>
      <c r="B1302" s="4">
        <f>IFERROR(__xludf.DUMMYFUNCTION("""COMPUTED_VALUE"""),45044.62618501158)</f>
        <v>45044.62619</v>
      </c>
      <c r="C1302" s="2" t="str">
        <f>IFERROR(__xludf.DUMMYFUNCTION("""COMPUTED_VALUE"""),"India")</f>
        <v>India</v>
      </c>
      <c r="D1302" s="2">
        <f>IFERROR(__xludf.DUMMYFUNCTION("""COMPUTED_VALUE"""),201003.0)</f>
        <v>201003</v>
      </c>
      <c r="E1302" s="2" t="str">
        <f>IFERROR(__xludf.DUMMYFUNCTION("""COMPUTED_VALUE"""),"Female")</f>
        <v>Female</v>
      </c>
    </row>
    <row r="1303">
      <c r="A1303" s="2">
        <v>1302.0</v>
      </c>
      <c r="B1303" s="4">
        <f>IFERROR(__xludf.DUMMYFUNCTION("""COMPUTED_VALUE"""),45044.629417407414)</f>
        <v>45044.62942</v>
      </c>
      <c r="C1303" s="2" t="str">
        <f>IFERROR(__xludf.DUMMYFUNCTION("""COMPUTED_VALUE"""),"India")</f>
        <v>India</v>
      </c>
      <c r="D1303" s="2">
        <f>IFERROR(__xludf.DUMMYFUNCTION("""COMPUTED_VALUE"""),500072.0)</f>
        <v>500072</v>
      </c>
      <c r="E1303" s="2" t="str">
        <f>IFERROR(__xludf.DUMMYFUNCTION("""COMPUTED_VALUE"""),"Male")</f>
        <v>Male</v>
      </c>
    </row>
    <row r="1304">
      <c r="A1304" s="2">
        <v>1303.0</v>
      </c>
      <c r="B1304" s="4">
        <f>IFERROR(__xludf.DUMMYFUNCTION("""COMPUTED_VALUE"""),45044.630228113434)</f>
        <v>45044.63023</v>
      </c>
      <c r="C1304" s="2" t="str">
        <f>IFERROR(__xludf.DUMMYFUNCTION("""COMPUTED_VALUE"""),"India")</f>
        <v>India</v>
      </c>
      <c r="D1304" s="2">
        <f>IFERROR(__xludf.DUMMYFUNCTION("""COMPUTED_VALUE"""),520007.0)</f>
        <v>520007</v>
      </c>
      <c r="E1304" s="2" t="str">
        <f>IFERROR(__xludf.DUMMYFUNCTION("""COMPUTED_VALUE"""),"Male")</f>
        <v>Male</v>
      </c>
    </row>
    <row r="1305">
      <c r="A1305" s="2">
        <v>1304.0</v>
      </c>
      <c r="B1305" s="4">
        <f>IFERROR(__xludf.DUMMYFUNCTION("""COMPUTED_VALUE"""),45044.63572115741)</f>
        <v>45044.63572</v>
      </c>
      <c r="C1305" s="2" t="str">
        <f>IFERROR(__xludf.DUMMYFUNCTION("""COMPUTED_VALUE"""),"India")</f>
        <v>India</v>
      </c>
      <c r="D1305" s="2">
        <f>IFERROR(__xludf.DUMMYFUNCTION("""COMPUTED_VALUE"""),600095.0)</f>
        <v>600095</v>
      </c>
      <c r="E1305" s="2" t="str">
        <f>IFERROR(__xludf.DUMMYFUNCTION("""COMPUTED_VALUE"""),"Male")</f>
        <v>Male</v>
      </c>
    </row>
    <row r="1306">
      <c r="A1306" s="2">
        <v>1305.0</v>
      </c>
      <c r="B1306" s="4">
        <f>IFERROR(__xludf.DUMMYFUNCTION("""COMPUTED_VALUE"""),45044.63848579861)</f>
        <v>45044.63849</v>
      </c>
      <c r="C1306" s="2" t="str">
        <f>IFERROR(__xludf.DUMMYFUNCTION("""COMPUTED_VALUE"""),"India")</f>
        <v>India</v>
      </c>
      <c r="D1306" s="2">
        <f>IFERROR(__xludf.DUMMYFUNCTION("""COMPUTED_VALUE"""),400601.0)</f>
        <v>400601</v>
      </c>
      <c r="E1306" s="2" t="str">
        <f>IFERROR(__xludf.DUMMYFUNCTION("""COMPUTED_VALUE"""),"Male")</f>
        <v>Male</v>
      </c>
    </row>
    <row r="1307">
      <c r="A1307" s="2">
        <v>1306.0</v>
      </c>
      <c r="B1307" s="4">
        <f>IFERROR(__xludf.DUMMYFUNCTION("""COMPUTED_VALUE"""),45044.64250780093)</f>
        <v>45044.64251</v>
      </c>
      <c r="C1307" s="2" t="str">
        <f>IFERROR(__xludf.DUMMYFUNCTION("""COMPUTED_VALUE"""),"India")</f>
        <v>India</v>
      </c>
      <c r="D1307" s="2">
        <f>IFERROR(__xludf.DUMMYFUNCTION("""COMPUTED_VALUE"""),410206.0)</f>
        <v>410206</v>
      </c>
      <c r="E1307" s="2" t="str">
        <f>IFERROR(__xludf.DUMMYFUNCTION("""COMPUTED_VALUE"""),"Male")</f>
        <v>Male</v>
      </c>
    </row>
    <row r="1308">
      <c r="A1308" s="2">
        <v>1307.0</v>
      </c>
      <c r="B1308" s="4">
        <f>IFERROR(__xludf.DUMMYFUNCTION("""COMPUTED_VALUE"""),45044.65824736111)</f>
        <v>45044.65825</v>
      </c>
      <c r="C1308" s="2" t="str">
        <f>IFERROR(__xludf.DUMMYFUNCTION("""COMPUTED_VALUE"""),"India")</f>
        <v>India</v>
      </c>
      <c r="D1308" s="2">
        <f>IFERROR(__xludf.DUMMYFUNCTION("""COMPUTED_VALUE"""),122101.0)</f>
        <v>122101</v>
      </c>
      <c r="E1308" s="2" t="str">
        <f>IFERROR(__xludf.DUMMYFUNCTION("""COMPUTED_VALUE"""),"Male")</f>
        <v>Male</v>
      </c>
    </row>
    <row r="1309">
      <c r="A1309" s="2">
        <v>1308.0</v>
      </c>
      <c r="B1309" s="4">
        <f>IFERROR(__xludf.DUMMYFUNCTION("""COMPUTED_VALUE"""),45044.665062789354)</f>
        <v>45044.66506</v>
      </c>
      <c r="C1309" s="2" t="str">
        <f>IFERROR(__xludf.DUMMYFUNCTION("""COMPUTED_VALUE"""),"United States of America")</f>
        <v>United States of America</v>
      </c>
      <c r="D1309" s="2">
        <f>IFERROR(__xludf.DUMMYFUNCTION("""COMPUTED_VALUE"""),21228.0)</f>
        <v>21228</v>
      </c>
      <c r="E1309" s="2" t="str">
        <f>IFERROR(__xludf.DUMMYFUNCTION("""COMPUTED_VALUE"""),"Female")</f>
        <v>Female</v>
      </c>
    </row>
    <row r="1310">
      <c r="A1310" s="2">
        <v>1309.0</v>
      </c>
      <c r="B1310" s="4">
        <f>IFERROR(__xludf.DUMMYFUNCTION("""COMPUTED_VALUE"""),45044.66676864583)</f>
        <v>45044.66677</v>
      </c>
      <c r="C1310" s="2" t="str">
        <f>IFERROR(__xludf.DUMMYFUNCTION("""COMPUTED_VALUE"""),"India")</f>
        <v>India</v>
      </c>
      <c r="D1310" s="2">
        <f>IFERROR(__xludf.DUMMYFUNCTION("""COMPUTED_VALUE"""),600083.0)</f>
        <v>600083</v>
      </c>
      <c r="E1310" s="2" t="str">
        <f>IFERROR(__xludf.DUMMYFUNCTION("""COMPUTED_VALUE"""),"Male")</f>
        <v>Male</v>
      </c>
    </row>
    <row r="1311">
      <c r="A1311" s="2">
        <v>1310.0</v>
      </c>
      <c r="B1311" s="4">
        <f>IFERROR(__xludf.DUMMYFUNCTION("""COMPUTED_VALUE"""),45044.66949534722)</f>
        <v>45044.6695</v>
      </c>
      <c r="C1311" s="2" t="str">
        <f>IFERROR(__xludf.DUMMYFUNCTION("""COMPUTED_VALUE"""),"India")</f>
        <v>India</v>
      </c>
      <c r="D1311" s="2">
        <f>IFERROR(__xludf.DUMMYFUNCTION("""COMPUTED_VALUE"""),110045.0)</f>
        <v>110045</v>
      </c>
      <c r="E1311" s="2" t="str">
        <f>IFERROR(__xludf.DUMMYFUNCTION("""COMPUTED_VALUE"""),"Male")</f>
        <v>Male</v>
      </c>
    </row>
    <row r="1312">
      <c r="A1312" s="2">
        <v>1311.0</v>
      </c>
      <c r="B1312" s="4">
        <f>IFERROR(__xludf.DUMMYFUNCTION("""COMPUTED_VALUE"""),45044.66983947917)</f>
        <v>45044.66984</v>
      </c>
      <c r="C1312" s="2" t="str">
        <f>IFERROR(__xludf.DUMMYFUNCTION("""COMPUTED_VALUE"""),"India")</f>
        <v>India</v>
      </c>
      <c r="D1312" s="2">
        <f>IFERROR(__xludf.DUMMYFUNCTION("""COMPUTED_VALUE"""),522007.0)</f>
        <v>522007</v>
      </c>
      <c r="E1312" s="2" t="str">
        <f>IFERROR(__xludf.DUMMYFUNCTION("""COMPUTED_VALUE"""),"Male")</f>
        <v>Male</v>
      </c>
    </row>
    <row r="1313">
      <c r="A1313" s="2">
        <v>1312.0</v>
      </c>
      <c r="B1313" s="4">
        <f>IFERROR(__xludf.DUMMYFUNCTION("""COMPUTED_VALUE"""),45044.67014030093)</f>
        <v>45044.67014</v>
      </c>
      <c r="C1313" s="2" t="str">
        <f>IFERROR(__xludf.DUMMYFUNCTION("""COMPUTED_VALUE"""),"India")</f>
        <v>India</v>
      </c>
      <c r="D1313" s="2">
        <f>IFERROR(__xludf.DUMMYFUNCTION("""COMPUTED_VALUE"""),636302.0)</f>
        <v>636302</v>
      </c>
      <c r="E1313" s="2" t="str">
        <f>IFERROR(__xludf.DUMMYFUNCTION("""COMPUTED_VALUE"""),"Male")</f>
        <v>Male</v>
      </c>
    </row>
    <row r="1314">
      <c r="A1314" s="2">
        <v>1313.0</v>
      </c>
      <c r="B1314" s="4">
        <f>IFERROR(__xludf.DUMMYFUNCTION("""COMPUTED_VALUE"""),45044.67248944445)</f>
        <v>45044.67249</v>
      </c>
      <c r="C1314" s="2" t="str">
        <f>IFERROR(__xludf.DUMMYFUNCTION("""COMPUTED_VALUE"""),"India")</f>
        <v>India</v>
      </c>
      <c r="D1314" s="2">
        <f>IFERROR(__xludf.DUMMYFUNCTION("""COMPUTED_VALUE"""),492008.0)</f>
        <v>492008</v>
      </c>
      <c r="E1314" s="2" t="str">
        <f>IFERROR(__xludf.DUMMYFUNCTION("""COMPUTED_VALUE"""),"Female")</f>
        <v>Female</v>
      </c>
    </row>
    <row r="1315">
      <c r="A1315" s="2">
        <v>1314.0</v>
      </c>
      <c r="B1315" s="4">
        <f>IFERROR(__xludf.DUMMYFUNCTION("""COMPUTED_VALUE"""),45044.67312472222)</f>
        <v>45044.67312</v>
      </c>
      <c r="C1315" s="2" t="str">
        <f>IFERROR(__xludf.DUMMYFUNCTION("""COMPUTED_VALUE"""),"India")</f>
        <v>India</v>
      </c>
      <c r="D1315" s="2">
        <f>IFERROR(__xludf.DUMMYFUNCTION("""COMPUTED_VALUE"""),500074.0)</f>
        <v>500074</v>
      </c>
      <c r="E1315" s="2" t="str">
        <f>IFERROR(__xludf.DUMMYFUNCTION("""COMPUTED_VALUE"""),"Male")</f>
        <v>Male</v>
      </c>
    </row>
    <row r="1316">
      <c r="A1316" s="2">
        <v>1315.0</v>
      </c>
      <c r="B1316" s="4">
        <f>IFERROR(__xludf.DUMMYFUNCTION("""COMPUTED_VALUE"""),45044.67373768518)</f>
        <v>45044.67374</v>
      </c>
      <c r="C1316" s="2" t="str">
        <f>IFERROR(__xludf.DUMMYFUNCTION("""COMPUTED_VALUE"""),"India")</f>
        <v>India</v>
      </c>
      <c r="D1316" s="2">
        <f>IFERROR(__xludf.DUMMYFUNCTION("""COMPUTED_VALUE"""),482003.0)</f>
        <v>482003</v>
      </c>
      <c r="E1316" s="2" t="str">
        <f>IFERROR(__xludf.DUMMYFUNCTION("""COMPUTED_VALUE"""),"Female")</f>
        <v>Female</v>
      </c>
    </row>
    <row r="1317">
      <c r="A1317" s="2">
        <v>1316.0</v>
      </c>
      <c r="B1317" s="4">
        <f>IFERROR(__xludf.DUMMYFUNCTION("""COMPUTED_VALUE"""),45044.674816307874)</f>
        <v>45044.67482</v>
      </c>
      <c r="C1317" s="2" t="str">
        <f>IFERROR(__xludf.DUMMYFUNCTION("""COMPUTED_VALUE"""),"India")</f>
        <v>India</v>
      </c>
      <c r="D1317" s="2">
        <f>IFERROR(__xludf.DUMMYFUNCTION("""COMPUTED_VALUE"""),760002.0)</f>
        <v>760002</v>
      </c>
      <c r="E1317" s="2" t="str">
        <f>IFERROR(__xludf.DUMMYFUNCTION("""COMPUTED_VALUE"""),"Male")</f>
        <v>Male</v>
      </c>
    </row>
    <row r="1318">
      <c r="A1318" s="2">
        <v>1317.0</v>
      </c>
      <c r="B1318" s="4">
        <f>IFERROR(__xludf.DUMMYFUNCTION("""COMPUTED_VALUE"""),45044.67490248843)</f>
        <v>45044.6749</v>
      </c>
      <c r="C1318" s="2" t="str">
        <f>IFERROR(__xludf.DUMMYFUNCTION("""COMPUTED_VALUE"""),"India")</f>
        <v>India</v>
      </c>
      <c r="D1318" s="2">
        <f>IFERROR(__xludf.DUMMYFUNCTION("""COMPUTED_VALUE"""),600033.0)</f>
        <v>600033</v>
      </c>
      <c r="E1318" s="2" t="str">
        <f>IFERROR(__xludf.DUMMYFUNCTION("""COMPUTED_VALUE"""),"Female")</f>
        <v>Female</v>
      </c>
    </row>
    <row r="1319">
      <c r="A1319" s="2">
        <v>1318.0</v>
      </c>
      <c r="B1319" s="4">
        <f>IFERROR(__xludf.DUMMYFUNCTION("""COMPUTED_VALUE"""),45044.67595630787)</f>
        <v>45044.67596</v>
      </c>
      <c r="C1319" s="2" t="str">
        <f>IFERROR(__xludf.DUMMYFUNCTION("""COMPUTED_VALUE"""),"India")</f>
        <v>India</v>
      </c>
      <c r="D1319" s="2">
        <f>IFERROR(__xludf.DUMMYFUNCTION("""COMPUTED_VALUE"""),411041.0)</f>
        <v>411041</v>
      </c>
      <c r="E1319" s="2" t="str">
        <f>IFERROR(__xludf.DUMMYFUNCTION("""COMPUTED_VALUE"""),"Female")</f>
        <v>Female</v>
      </c>
    </row>
    <row r="1320">
      <c r="A1320" s="2">
        <v>1319.0</v>
      </c>
      <c r="B1320" s="4">
        <f>IFERROR(__xludf.DUMMYFUNCTION("""COMPUTED_VALUE"""),45044.67639706018)</f>
        <v>45044.6764</v>
      </c>
      <c r="C1320" s="2" t="str">
        <f>IFERROR(__xludf.DUMMYFUNCTION("""COMPUTED_VALUE"""),"India")</f>
        <v>India</v>
      </c>
      <c r="D1320" s="2">
        <f>IFERROR(__xludf.DUMMYFUNCTION("""COMPUTED_VALUE"""),560100.0)</f>
        <v>560100</v>
      </c>
      <c r="E1320" s="2" t="str">
        <f>IFERROR(__xludf.DUMMYFUNCTION("""COMPUTED_VALUE"""),"Female")</f>
        <v>Female</v>
      </c>
    </row>
    <row r="1321">
      <c r="A1321" s="2">
        <v>1320.0</v>
      </c>
      <c r="B1321" s="4">
        <f>IFERROR(__xludf.DUMMYFUNCTION("""COMPUTED_VALUE"""),45044.68492457176)</f>
        <v>45044.68492</v>
      </c>
      <c r="C1321" s="2" t="str">
        <f>IFERROR(__xludf.DUMMYFUNCTION("""COMPUTED_VALUE"""),"India")</f>
        <v>India</v>
      </c>
      <c r="D1321" s="2">
        <f>IFERROR(__xludf.DUMMYFUNCTION("""COMPUTED_VALUE"""),505208.0)</f>
        <v>505208</v>
      </c>
      <c r="E1321" s="2" t="str">
        <f>IFERROR(__xludf.DUMMYFUNCTION("""COMPUTED_VALUE"""),"Female")</f>
        <v>Female</v>
      </c>
    </row>
    <row r="1322">
      <c r="A1322" s="2">
        <v>1321.0</v>
      </c>
      <c r="B1322" s="4">
        <f>IFERROR(__xludf.DUMMYFUNCTION("""COMPUTED_VALUE"""),45044.68730483797)</f>
        <v>45044.6873</v>
      </c>
      <c r="C1322" s="2" t="str">
        <f>IFERROR(__xludf.DUMMYFUNCTION("""COMPUTED_VALUE"""),"India")</f>
        <v>India</v>
      </c>
      <c r="D1322" s="2">
        <f>IFERROR(__xludf.DUMMYFUNCTION("""COMPUTED_VALUE"""),637107.0)</f>
        <v>637107</v>
      </c>
      <c r="E1322" s="2" t="str">
        <f>IFERROR(__xludf.DUMMYFUNCTION("""COMPUTED_VALUE"""),"Female")</f>
        <v>Female</v>
      </c>
    </row>
    <row r="1323">
      <c r="A1323" s="2">
        <v>1322.0</v>
      </c>
      <c r="B1323" s="4">
        <f>IFERROR(__xludf.DUMMYFUNCTION("""COMPUTED_VALUE"""),45044.6894450463)</f>
        <v>45044.68945</v>
      </c>
      <c r="C1323" s="2" t="str">
        <f>IFERROR(__xludf.DUMMYFUNCTION("""COMPUTED_VALUE"""),"India")</f>
        <v>India</v>
      </c>
      <c r="D1323" s="2">
        <f>IFERROR(__xludf.DUMMYFUNCTION("""COMPUTED_VALUE"""),678706.0)</f>
        <v>678706</v>
      </c>
      <c r="E1323" s="2" t="str">
        <f>IFERROR(__xludf.DUMMYFUNCTION("""COMPUTED_VALUE"""),"Male")</f>
        <v>Male</v>
      </c>
    </row>
    <row r="1324">
      <c r="A1324" s="2">
        <v>1323.0</v>
      </c>
      <c r="B1324" s="4">
        <f>IFERROR(__xludf.DUMMYFUNCTION("""COMPUTED_VALUE"""),45044.69247175926)</f>
        <v>45044.69247</v>
      </c>
      <c r="C1324" s="2" t="str">
        <f>IFERROR(__xludf.DUMMYFUNCTION("""COMPUTED_VALUE"""),"India")</f>
        <v>India</v>
      </c>
      <c r="D1324" s="2">
        <f>IFERROR(__xludf.DUMMYFUNCTION("""COMPUTED_VALUE"""),506366.0)</f>
        <v>506366</v>
      </c>
      <c r="E1324" s="2" t="str">
        <f>IFERROR(__xludf.DUMMYFUNCTION("""COMPUTED_VALUE"""),"Male")</f>
        <v>Male</v>
      </c>
    </row>
    <row r="1325">
      <c r="A1325" s="2">
        <v>1324.0</v>
      </c>
      <c r="B1325" s="4">
        <f>IFERROR(__xludf.DUMMYFUNCTION("""COMPUTED_VALUE"""),45044.69248878472)</f>
        <v>45044.69249</v>
      </c>
      <c r="C1325" s="2" t="str">
        <f>IFERROR(__xludf.DUMMYFUNCTION("""COMPUTED_VALUE"""),"India")</f>
        <v>India</v>
      </c>
      <c r="D1325" s="2">
        <f>IFERROR(__xludf.DUMMYFUNCTION("""COMPUTED_VALUE"""),600056.0)</f>
        <v>600056</v>
      </c>
      <c r="E1325" s="2" t="str">
        <f>IFERROR(__xludf.DUMMYFUNCTION("""COMPUTED_VALUE"""),"Male")</f>
        <v>Male</v>
      </c>
    </row>
    <row r="1326">
      <c r="A1326" s="2">
        <v>1325.0</v>
      </c>
      <c r="B1326" s="4">
        <f>IFERROR(__xludf.DUMMYFUNCTION("""COMPUTED_VALUE"""),45044.69376365741)</f>
        <v>45044.69376</v>
      </c>
      <c r="C1326" s="2" t="str">
        <f>IFERROR(__xludf.DUMMYFUNCTION("""COMPUTED_VALUE"""),"India")</f>
        <v>India</v>
      </c>
      <c r="D1326" s="2">
        <f>IFERROR(__xludf.DUMMYFUNCTION("""COMPUTED_VALUE"""),627117.0)</f>
        <v>627117</v>
      </c>
      <c r="E1326" s="2" t="str">
        <f>IFERROR(__xludf.DUMMYFUNCTION("""COMPUTED_VALUE"""),"Female")</f>
        <v>Female</v>
      </c>
    </row>
    <row r="1327">
      <c r="A1327" s="2">
        <v>1326.0</v>
      </c>
      <c r="B1327" s="4">
        <f>IFERROR(__xludf.DUMMYFUNCTION("""COMPUTED_VALUE"""),45044.69435590278)</f>
        <v>45044.69436</v>
      </c>
      <c r="C1327" s="2" t="str">
        <f>IFERROR(__xludf.DUMMYFUNCTION("""COMPUTED_VALUE"""),"India")</f>
        <v>India</v>
      </c>
      <c r="D1327" s="2">
        <f>IFERROR(__xludf.DUMMYFUNCTION("""COMPUTED_VALUE"""),226017.0)</f>
        <v>226017</v>
      </c>
      <c r="E1327" s="2" t="str">
        <f>IFERROR(__xludf.DUMMYFUNCTION("""COMPUTED_VALUE"""),"Female")</f>
        <v>Female</v>
      </c>
    </row>
    <row r="1328">
      <c r="A1328" s="2">
        <v>1327.0</v>
      </c>
      <c r="B1328" s="4">
        <f>IFERROR(__xludf.DUMMYFUNCTION("""COMPUTED_VALUE"""),45044.695338275465)</f>
        <v>45044.69534</v>
      </c>
      <c r="C1328" s="2" t="str">
        <f>IFERROR(__xludf.DUMMYFUNCTION("""COMPUTED_VALUE"""),"India")</f>
        <v>India</v>
      </c>
      <c r="D1328" s="2">
        <f>IFERROR(__xludf.DUMMYFUNCTION("""COMPUTED_VALUE"""),201013.0)</f>
        <v>201013</v>
      </c>
      <c r="E1328" s="2" t="str">
        <f>IFERROR(__xludf.DUMMYFUNCTION("""COMPUTED_VALUE"""),"Female")</f>
        <v>Female</v>
      </c>
    </row>
    <row r="1329">
      <c r="A1329" s="2">
        <v>1328.0</v>
      </c>
      <c r="B1329" s="4">
        <f>IFERROR(__xludf.DUMMYFUNCTION("""COMPUTED_VALUE"""),45044.69644835649)</f>
        <v>45044.69645</v>
      </c>
      <c r="C1329" s="2" t="str">
        <f>IFERROR(__xludf.DUMMYFUNCTION("""COMPUTED_VALUE"""),"India")</f>
        <v>India</v>
      </c>
      <c r="D1329" s="2">
        <f>IFERROR(__xludf.DUMMYFUNCTION("""COMPUTED_VALUE"""),505001.0)</f>
        <v>505001</v>
      </c>
      <c r="E1329" s="2" t="str">
        <f>IFERROR(__xludf.DUMMYFUNCTION("""COMPUTED_VALUE"""),"Male")</f>
        <v>Male</v>
      </c>
    </row>
    <row r="1330">
      <c r="A1330" s="2">
        <v>1329.0</v>
      </c>
      <c r="B1330" s="4">
        <f>IFERROR(__xludf.DUMMYFUNCTION("""COMPUTED_VALUE"""),45044.696481875006)</f>
        <v>45044.69648</v>
      </c>
      <c r="C1330" s="2" t="str">
        <f>IFERROR(__xludf.DUMMYFUNCTION("""COMPUTED_VALUE"""),"India")</f>
        <v>India</v>
      </c>
      <c r="D1330" s="2">
        <f>IFERROR(__xludf.DUMMYFUNCTION("""COMPUTED_VALUE"""),638401.0)</f>
        <v>638401</v>
      </c>
      <c r="E1330" s="2" t="str">
        <f>IFERROR(__xludf.DUMMYFUNCTION("""COMPUTED_VALUE"""),"Female")</f>
        <v>Female</v>
      </c>
    </row>
    <row r="1331">
      <c r="A1331" s="2">
        <v>1330.0</v>
      </c>
      <c r="B1331" s="4">
        <f>IFERROR(__xludf.DUMMYFUNCTION("""COMPUTED_VALUE"""),45044.698517083336)</f>
        <v>45044.69852</v>
      </c>
      <c r="C1331" s="2" t="str">
        <f>IFERROR(__xludf.DUMMYFUNCTION("""COMPUTED_VALUE"""),"India")</f>
        <v>India</v>
      </c>
      <c r="D1331" s="2">
        <f>IFERROR(__xludf.DUMMYFUNCTION("""COMPUTED_VALUE"""),505209.0)</f>
        <v>505209</v>
      </c>
      <c r="E1331" s="2" t="str">
        <f>IFERROR(__xludf.DUMMYFUNCTION("""COMPUTED_VALUE"""),"Female")</f>
        <v>Female</v>
      </c>
    </row>
    <row r="1332">
      <c r="A1332" s="2">
        <v>1331.0</v>
      </c>
      <c r="B1332" s="4">
        <f>IFERROR(__xludf.DUMMYFUNCTION("""COMPUTED_VALUE"""),45044.700121226844)</f>
        <v>45044.70012</v>
      </c>
      <c r="C1332" s="2" t="str">
        <f>IFERROR(__xludf.DUMMYFUNCTION("""COMPUTED_VALUE"""),"India")</f>
        <v>India</v>
      </c>
      <c r="D1332" s="2">
        <f>IFERROR(__xludf.DUMMYFUNCTION("""COMPUTED_VALUE"""),508111.0)</f>
        <v>508111</v>
      </c>
      <c r="E1332" s="2" t="str">
        <f>IFERROR(__xludf.DUMMYFUNCTION("""COMPUTED_VALUE"""),"Female")</f>
        <v>Female</v>
      </c>
    </row>
    <row r="1333">
      <c r="A1333" s="2">
        <v>1332.0</v>
      </c>
      <c r="B1333" s="4">
        <f>IFERROR(__xludf.DUMMYFUNCTION("""COMPUTED_VALUE"""),45044.70258391203)</f>
        <v>45044.70258</v>
      </c>
      <c r="C1333" s="2" t="str">
        <f>IFERROR(__xludf.DUMMYFUNCTION("""COMPUTED_VALUE"""),"India")</f>
        <v>India</v>
      </c>
      <c r="D1333" s="2">
        <f>IFERROR(__xludf.DUMMYFUNCTION("""COMPUTED_VALUE"""),505209.0)</f>
        <v>505209</v>
      </c>
      <c r="E1333" s="2" t="str">
        <f>IFERROR(__xludf.DUMMYFUNCTION("""COMPUTED_VALUE"""),"Female")</f>
        <v>Female</v>
      </c>
    </row>
    <row r="1334">
      <c r="A1334" s="2">
        <v>1333.0</v>
      </c>
      <c r="B1334" s="4">
        <f>IFERROR(__xludf.DUMMYFUNCTION("""COMPUTED_VALUE"""),45044.70428708333)</f>
        <v>45044.70429</v>
      </c>
      <c r="C1334" s="2" t="str">
        <f>IFERROR(__xludf.DUMMYFUNCTION("""COMPUTED_VALUE"""),"India")</f>
        <v>India</v>
      </c>
      <c r="D1334" s="2">
        <f>IFERROR(__xludf.DUMMYFUNCTION("""COMPUTED_VALUE"""),635801.0)</f>
        <v>635801</v>
      </c>
      <c r="E1334" s="2" t="str">
        <f>IFERROR(__xludf.DUMMYFUNCTION("""COMPUTED_VALUE"""),"Male")</f>
        <v>Male</v>
      </c>
    </row>
    <row r="1335">
      <c r="A1335" s="2">
        <v>1334.0</v>
      </c>
      <c r="B1335" s="4">
        <f>IFERROR(__xludf.DUMMYFUNCTION("""COMPUTED_VALUE"""),45044.70620472222)</f>
        <v>45044.7062</v>
      </c>
      <c r="C1335" s="2" t="str">
        <f>IFERROR(__xludf.DUMMYFUNCTION("""COMPUTED_VALUE"""),"India")</f>
        <v>India</v>
      </c>
      <c r="D1335" s="2">
        <f>IFERROR(__xludf.DUMMYFUNCTION("""COMPUTED_VALUE"""),505209.0)</f>
        <v>505209</v>
      </c>
      <c r="E1335" s="2" t="str">
        <f>IFERROR(__xludf.DUMMYFUNCTION("""COMPUTED_VALUE"""),"Female")</f>
        <v>Female</v>
      </c>
    </row>
    <row r="1336">
      <c r="A1336" s="2">
        <v>1335.0</v>
      </c>
      <c r="B1336" s="4">
        <f>IFERROR(__xludf.DUMMYFUNCTION("""COMPUTED_VALUE"""),45044.71755483796)</f>
        <v>45044.71755</v>
      </c>
      <c r="C1336" s="2" t="str">
        <f>IFERROR(__xludf.DUMMYFUNCTION("""COMPUTED_VALUE"""),"India")</f>
        <v>India</v>
      </c>
      <c r="D1336" s="2">
        <f>IFERROR(__xludf.DUMMYFUNCTION("""COMPUTED_VALUE"""),508234.0)</f>
        <v>508234</v>
      </c>
      <c r="E1336" s="2" t="str">
        <f>IFERROR(__xludf.DUMMYFUNCTION("""COMPUTED_VALUE"""),"Male")</f>
        <v>Male</v>
      </c>
    </row>
    <row r="1337">
      <c r="A1337" s="2">
        <v>1336.0</v>
      </c>
      <c r="B1337" s="4">
        <f>IFERROR(__xludf.DUMMYFUNCTION("""COMPUTED_VALUE"""),45044.72285267361)</f>
        <v>45044.72285</v>
      </c>
      <c r="C1337" s="2" t="str">
        <f>IFERROR(__xludf.DUMMYFUNCTION("""COMPUTED_VALUE"""),"India")</f>
        <v>India</v>
      </c>
      <c r="D1337" s="2">
        <f>IFERROR(__xludf.DUMMYFUNCTION("""COMPUTED_VALUE"""),826004.0)</f>
        <v>826004</v>
      </c>
      <c r="E1337" s="2" t="str">
        <f>IFERROR(__xludf.DUMMYFUNCTION("""COMPUTED_VALUE"""),"Male")</f>
        <v>Male</v>
      </c>
    </row>
    <row r="1338">
      <c r="A1338" s="2">
        <v>1337.0</v>
      </c>
      <c r="B1338" s="4">
        <f>IFERROR(__xludf.DUMMYFUNCTION("""COMPUTED_VALUE"""),45044.72571935185)</f>
        <v>45044.72572</v>
      </c>
      <c r="C1338" s="2" t="str">
        <f>IFERROR(__xludf.DUMMYFUNCTION("""COMPUTED_VALUE"""),"India")</f>
        <v>India</v>
      </c>
      <c r="D1338" s="2">
        <f>IFERROR(__xludf.DUMMYFUNCTION("""COMPUTED_VALUE"""),201002.0)</f>
        <v>201002</v>
      </c>
      <c r="E1338" s="2" t="str">
        <f>IFERROR(__xludf.DUMMYFUNCTION("""COMPUTED_VALUE"""),"Female")</f>
        <v>Female</v>
      </c>
    </row>
    <row r="1339">
      <c r="A1339" s="2">
        <v>1338.0</v>
      </c>
      <c r="B1339" s="4">
        <f>IFERROR(__xludf.DUMMYFUNCTION("""COMPUTED_VALUE"""),45044.72664689815)</f>
        <v>45044.72665</v>
      </c>
      <c r="C1339" s="2" t="str">
        <f>IFERROR(__xludf.DUMMYFUNCTION("""COMPUTED_VALUE"""),"India")</f>
        <v>India</v>
      </c>
      <c r="D1339" s="2">
        <f>IFERROR(__xludf.DUMMYFUNCTION("""COMPUTED_VALUE"""),600049.0)</f>
        <v>600049</v>
      </c>
      <c r="E1339" s="2" t="str">
        <f>IFERROR(__xludf.DUMMYFUNCTION("""COMPUTED_VALUE"""),"Female")</f>
        <v>Female</v>
      </c>
    </row>
    <row r="1340">
      <c r="A1340" s="2">
        <v>1339.0</v>
      </c>
      <c r="B1340" s="4">
        <f>IFERROR(__xludf.DUMMYFUNCTION("""COMPUTED_VALUE"""),45044.72912268519)</f>
        <v>45044.72912</v>
      </c>
      <c r="C1340" s="2" t="str">
        <f>IFERROR(__xludf.DUMMYFUNCTION("""COMPUTED_VALUE"""),"India")</f>
        <v>India</v>
      </c>
      <c r="D1340" s="2">
        <f>IFERROR(__xludf.DUMMYFUNCTION("""COMPUTED_VALUE"""),826001.0)</f>
        <v>826001</v>
      </c>
      <c r="E1340" s="2" t="str">
        <f>IFERROR(__xludf.DUMMYFUNCTION("""COMPUTED_VALUE"""),"Male")</f>
        <v>Male</v>
      </c>
    </row>
    <row r="1341">
      <c r="A1341" s="2">
        <v>1340.0</v>
      </c>
      <c r="B1341" s="4">
        <f>IFERROR(__xludf.DUMMYFUNCTION("""COMPUTED_VALUE"""),45044.73034408565)</f>
        <v>45044.73034</v>
      </c>
      <c r="C1341" s="2" t="str">
        <f>IFERROR(__xludf.DUMMYFUNCTION("""COMPUTED_VALUE"""),"India")</f>
        <v>India</v>
      </c>
      <c r="D1341" s="2">
        <f>IFERROR(__xludf.DUMMYFUNCTION("""COMPUTED_VALUE"""),492001.0)</f>
        <v>492001</v>
      </c>
      <c r="E1341" s="2" t="str">
        <f>IFERROR(__xludf.DUMMYFUNCTION("""COMPUTED_VALUE"""),"Male")</f>
        <v>Male</v>
      </c>
    </row>
    <row r="1342">
      <c r="A1342" s="2">
        <v>1341.0</v>
      </c>
      <c r="B1342" s="4">
        <f>IFERROR(__xludf.DUMMYFUNCTION("""COMPUTED_VALUE"""),45044.7341403125)</f>
        <v>45044.73414</v>
      </c>
      <c r="C1342" s="2" t="str">
        <f>IFERROR(__xludf.DUMMYFUNCTION("""COMPUTED_VALUE"""),"India")</f>
        <v>India</v>
      </c>
      <c r="D1342" s="2">
        <f>IFERROR(__xludf.DUMMYFUNCTION("""COMPUTED_VALUE"""),560073.0)</f>
        <v>560073</v>
      </c>
      <c r="E1342" s="2" t="str">
        <f>IFERROR(__xludf.DUMMYFUNCTION("""COMPUTED_VALUE"""),"Male")</f>
        <v>Male</v>
      </c>
    </row>
    <row r="1343">
      <c r="A1343" s="2">
        <v>1342.0</v>
      </c>
      <c r="B1343" s="4">
        <f>IFERROR(__xludf.DUMMYFUNCTION("""COMPUTED_VALUE"""),45044.73593247685)</f>
        <v>45044.73593</v>
      </c>
      <c r="C1343" s="2" t="str">
        <f>IFERROR(__xludf.DUMMYFUNCTION("""COMPUTED_VALUE"""),"India")</f>
        <v>India</v>
      </c>
      <c r="D1343" s="2">
        <f>IFERROR(__xludf.DUMMYFUNCTION("""COMPUTED_VALUE"""),759001.0)</f>
        <v>759001</v>
      </c>
      <c r="E1343" s="2" t="str">
        <f>IFERROR(__xludf.DUMMYFUNCTION("""COMPUTED_VALUE"""),"Male")</f>
        <v>Male</v>
      </c>
    </row>
    <row r="1344">
      <c r="A1344" s="2">
        <v>1343.0</v>
      </c>
      <c r="B1344" s="4">
        <f>IFERROR(__xludf.DUMMYFUNCTION("""COMPUTED_VALUE"""),45044.73643548611)</f>
        <v>45044.73644</v>
      </c>
      <c r="C1344" s="2" t="str">
        <f>IFERROR(__xludf.DUMMYFUNCTION("""COMPUTED_VALUE"""),"India")</f>
        <v>India</v>
      </c>
      <c r="D1344" s="2">
        <f>IFERROR(__xludf.DUMMYFUNCTION("""COMPUTED_VALUE"""),505209.0)</f>
        <v>505209</v>
      </c>
      <c r="E1344" s="2" t="str">
        <f>IFERROR(__xludf.DUMMYFUNCTION("""COMPUTED_VALUE"""),"Male")</f>
        <v>Male</v>
      </c>
    </row>
    <row r="1345">
      <c r="A1345" s="2">
        <v>1344.0</v>
      </c>
      <c r="B1345" s="4">
        <f>IFERROR(__xludf.DUMMYFUNCTION("""COMPUTED_VALUE"""),45044.73857605324)</f>
        <v>45044.73858</v>
      </c>
      <c r="C1345" s="2" t="str">
        <f>IFERROR(__xludf.DUMMYFUNCTION("""COMPUTED_VALUE"""),"India")</f>
        <v>India</v>
      </c>
      <c r="D1345" s="2">
        <f>IFERROR(__xludf.DUMMYFUNCTION("""COMPUTED_VALUE"""),600005.0)</f>
        <v>600005</v>
      </c>
      <c r="E1345" s="2" t="str">
        <f>IFERROR(__xludf.DUMMYFUNCTION("""COMPUTED_VALUE"""),"Male")</f>
        <v>Male</v>
      </c>
    </row>
    <row r="1346">
      <c r="A1346" s="2">
        <v>1345.0</v>
      </c>
      <c r="B1346" s="4">
        <f>IFERROR(__xludf.DUMMYFUNCTION("""COMPUTED_VALUE"""),45044.73972482639)</f>
        <v>45044.73972</v>
      </c>
      <c r="C1346" s="2" t="str">
        <f>IFERROR(__xludf.DUMMYFUNCTION("""COMPUTED_VALUE"""),"India")</f>
        <v>India</v>
      </c>
      <c r="D1346" s="2">
        <f>IFERROR(__xludf.DUMMYFUNCTION("""COMPUTED_VALUE"""),607001.0)</f>
        <v>607001</v>
      </c>
      <c r="E1346" s="2" t="str">
        <f>IFERROR(__xludf.DUMMYFUNCTION("""COMPUTED_VALUE"""),"Male")</f>
        <v>Male</v>
      </c>
    </row>
    <row r="1347">
      <c r="A1347" s="2">
        <v>1346.0</v>
      </c>
      <c r="B1347" s="4">
        <f>IFERROR(__xludf.DUMMYFUNCTION("""COMPUTED_VALUE"""),45044.74160902778)</f>
        <v>45044.74161</v>
      </c>
      <c r="C1347" s="2" t="str">
        <f>IFERROR(__xludf.DUMMYFUNCTION("""COMPUTED_VALUE"""),"India")</f>
        <v>India</v>
      </c>
      <c r="D1347" s="2">
        <f>IFERROR(__xludf.DUMMYFUNCTION("""COMPUTED_VALUE"""),560096.0)</f>
        <v>560096</v>
      </c>
      <c r="E1347" s="2" t="str">
        <f>IFERROR(__xludf.DUMMYFUNCTION("""COMPUTED_VALUE"""),"Male")</f>
        <v>Male</v>
      </c>
    </row>
    <row r="1348">
      <c r="A1348" s="2">
        <v>1347.0</v>
      </c>
      <c r="B1348" s="4">
        <f>IFERROR(__xludf.DUMMYFUNCTION("""COMPUTED_VALUE"""),45044.74292626158)</f>
        <v>45044.74293</v>
      </c>
      <c r="C1348" s="2" t="str">
        <f>IFERROR(__xludf.DUMMYFUNCTION("""COMPUTED_VALUE"""),"India")</f>
        <v>India</v>
      </c>
      <c r="D1348" s="2">
        <f>IFERROR(__xludf.DUMMYFUNCTION("""COMPUTED_VALUE"""),500013.0)</f>
        <v>500013</v>
      </c>
      <c r="E1348" s="2" t="str">
        <f>IFERROR(__xludf.DUMMYFUNCTION("""COMPUTED_VALUE"""),"Female")</f>
        <v>Female</v>
      </c>
    </row>
    <row r="1349">
      <c r="A1349" s="2">
        <v>1348.0</v>
      </c>
      <c r="B1349" s="4">
        <f>IFERROR(__xludf.DUMMYFUNCTION("""COMPUTED_VALUE"""),45044.74320671297)</f>
        <v>45044.74321</v>
      </c>
      <c r="C1349" s="2" t="str">
        <f>IFERROR(__xludf.DUMMYFUNCTION("""COMPUTED_VALUE"""),"India")</f>
        <v>India</v>
      </c>
      <c r="D1349" s="2">
        <f>IFERROR(__xludf.DUMMYFUNCTION("""COMPUTED_VALUE"""),765002.0)</f>
        <v>765002</v>
      </c>
      <c r="E1349" s="2" t="str">
        <f>IFERROR(__xludf.DUMMYFUNCTION("""COMPUTED_VALUE"""),"Male")</f>
        <v>Male</v>
      </c>
    </row>
    <row r="1350">
      <c r="A1350" s="2">
        <v>1349.0</v>
      </c>
      <c r="B1350" s="4">
        <f>IFERROR(__xludf.DUMMYFUNCTION("""COMPUTED_VALUE"""),45044.744668506944)</f>
        <v>45044.74467</v>
      </c>
      <c r="C1350" s="2" t="str">
        <f>IFERROR(__xludf.DUMMYFUNCTION("""COMPUTED_VALUE"""),"India")</f>
        <v>India</v>
      </c>
      <c r="D1350" s="2">
        <f>IFERROR(__xludf.DUMMYFUNCTION("""COMPUTED_VALUE"""),505209.0)</f>
        <v>505209</v>
      </c>
      <c r="E1350" s="2" t="str">
        <f>IFERROR(__xludf.DUMMYFUNCTION("""COMPUTED_VALUE"""),"Female")</f>
        <v>Female</v>
      </c>
    </row>
    <row r="1351">
      <c r="A1351" s="2">
        <v>1350.0</v>
      </c>
      <c r="B1351" s="4">
        <f>IFERROR(__xludf.DUMMYFUNCTION("""COMPUTED_VALUE"""),45044.745761192135)</f>
        <v>45044.74576</v>
      </c>
      <c r="C1351" s="2" t="str">
        <f>IFERROR(__xludf.DUMMYFUNCTION("""COMPUTED_VALUE"""),"India")</f>
        <v>India</v>
      </c>
      <c r="D1351" s="2">
        <f>IFERROR(__xludf.DUMMYFUNCTION("""COMPUTED_VALUE"""),560107.0)</f>
        <v>560107</v>
      </c>
      <c r="E1351" s="2" t="str">
        <f>IFERROR(__xludf.DUMMYFUNCTION("""COMPUTED_VALUE"""),"Male")</f>
        <v>Male</v>
      </c>
    </row>
    <row r="1352">
      <c r="A1352" s="2">
        <v>1351.0</v>
      </c>
      <c r="B1352" s="4">
        <f>IFERROR(__xludf.DUMMYFUNCTION("""COMPUTED_VALUE"""),45044.745802592595)</f>
        <v>45044.7458</v>
      </c>
      <c r="C1352" s="2" t="str">
        <f>IFERROR(__xludf.DUMMYFUNCTION("""COMPUTED_VALUE"""),"India")</f>
        <v>India</v>
      </c>
      <c r="D1352" s="2">
        <f>IFERROR(__xludf.DUMMYFUNCTION("""COMPUTED_VALUE"""),505122.0)</f>
        <v>505122</v>
      </c>
      <c r="E1352" s="2" t="str">
        <f>IFERROR(__xludf.DUMMYFUNCTION("""COMPUTED_VALUE"""),"Male")</f>
        <v>Male</v>
      </c>
    </row>
    <row r="1353">
      <c r="A1353" s="2">
        <v>1352.0</v>
      </c>
      <c r="B1353" s="4">
        <f>IFERROR(__xludf.DUMMYFUNCTION("""COMPUTED_VALUE"""),45044.74813421296)</f>
        <v>45044.74813</v>
      </c>
      <c r="C1353" s="2" t="str">
        <f>IFERROR(__xludf.DUMMYFUNCTION("""COMPUTED_VALUE"""),"India")</f>
        <v>India</v>
      </c>
      <c r="D1353" s="2">
        <f>IFERROR(__xludf.DUMMYFUNCTION("""COMPUTED_VALUE"""),763002.0)</f>
        <v>763002</v>
      </c>
      <c r="E1353" s="2" t="str">
        <f>IFERROR(__xludf.DUMMYFUNCTION("""COMPUTED_VALUE"""),"Female")</f>
        <v>Female</v>
      </c>
    </row>
    <row r="1354">
      <c r="A1354" s="2">
        <v>1353.0</v>
      </c>
      <c r="B1354" s="4">
        <f>IFERROR(__xludf.DUMMYFUNCTION("""COMPUTED_VALUE"""),45044.74946986111)</f>
        <v>45044.74947</v>
      </c>
      <c r="C1354" s="2" t="str">
        <f>IFERROR(__xludf.DUMMYFUNCTION("""COMPUTED_VALUE"""),"India")</f>
        <v>India</v>
      </c>
      <c r="D1354" s="2">
        <f>IFERROR(__xludf.DUMMYFUNCTION("""COMPUTED_VALUE"""),500072.0)</f>
        <v>500072</v>
      </c>
      <c r="E1354" s="2" t="str">
        <f>IFERROR(__xludf.DUMMYFUNCTION("""COMPUTED_VALUE"""),"Female")</f>
        <v>Female</v>
      </c>
    </row>
    <row r="1355">
      <c r="A1355" s="2">
        <v>1354.0</v>
      </c>
      <c r="B1355" s="4">
        <f>IFERROR(__xludf.DUMMYFUNCTION("""COMPUTED_VALUE"""),45044.74951814815)</f>
        <v>45044.74952</v>
      </c>
      <c r="C1355" s="2" t="str">
        <f>IFERROR(__xludf.DUMMYFUNCTION("""COMPUTED_VALUE"""),"India")</f>
        <v>India</v>
      </c>
      <c r="D1355" s="2">
        <f>IFERROR(__xludf.DUMMYFUNCTION("""COMPUTED_VALUE"""),505208.0)</f>
        <v>505208</v>
      </c>
      <c r="E1355" s="2" t="str">
        <f>IFERROR(__xludf.DUMMYFUNCTION("""COMPUTED_VALUE"""),"Female")</f>
        <v>Female</v>
      </c>
    </row>
    <row r="1356">
      <c r="A1356" s="2">
        <v>1355.0</v>
      </c>
      <c r="B1356" s="4">
        <f>IFERROR(__xludf.DUMMYFUNCTION("""COMPUTED_VALUE"""),45044.74970994213)</f>
        <v>45044.74971</v>
      </c>
      <c r="C1356" s="2" t="str">
        <f>IFERROR(__xludf.DUMMYFUNCTION("""COMPUTED_VALUE"""),"India")</f>
        <v>India</v>
      </c>
      <c r="D1356" s="2">
        <f>IFERROR(__xludf.DUMMYFUNCTION("""COMPUTED_VALUE"""),560068.0)</f>
        <v>560068</v>
      </c>
      <c r="E1356" s="2" t="str">
        <f>IFERROR(__xludf.DUMMYFUNCTION("""COMPUTED_VALUE"""),"Female")</f>
        <v>Female</v>
      </c>
    </row>
    <row r="1357">
      <c r="A1357" s="2">
        <v>1356.0</v>
      </c>
      <c r="B1357" s="4">
        <f>IFERROR(__xludf.DUMMYFUNCTION("""COMPUTED_VALUE"""),45044.74970994213)</f>
        <v>45044.74971</v>
      </c>
      <c r="C1357" s="2" t="str">
        <f>IFERROR(__xludf.DUMMYFUNCTION("""COMPUTED_VALUE"""),"India")</f>
        <v>India</v>
      </c>
      <c r="D1357" s="2">
        <f>IFERROR(__xludf.DUMMYFUNCTION("""COMPUTED_VALUE"""),600054.0)</f>
        <v>600054</v>
      </c>
      <c r="E1357" s="2" t="str">
        <f>IFERROR(__xludf.DUMMYFUNCTION("""COMPUTED_VALUE"""),"Female")</f>
        <v>Female</v>
      </c>
    </row>
    <row r="1358">
      <c r="A1358" s="2">
        <v>1357.0</v>
      </c>
      <c r="B1358" s="4">
        <f>IFERROR(__xludf.DUMMYFUNCTION("""COMPUTED_VALUE"""),45044.75061819445)</f>
        <v>45044.75062</v>
      </c>
      <c r="C1358" s="2" t="str">
        <f>IFERROR(__xludf.DUMMYFUNCTION("""COMPUTED_VALUE"""),"India")</f>
        <v>India</v>
      </c>
      <c r="D1358" s="2">
        <f>IFERROR(__xludf.DUMMYFUNCTION("""COMPUTED_VALUE"""),560107.0)</f>
        <v>560107</v>
      </c>
      <c r="E1358" s="2" t="str">
        <f>IFERROR(__xludf.DUMMYFUNCTION("""COMPUTED_VALUE"""),"Male")</f>
        <v>Male</v>
      </c>
    </row>
    <row r="1359">
      <c r="A1359" s="2">
        <v>1358.0</v>
      </c>
      <c r="B1359" s="4">
        <f>IFERROR(__xludf.DUMMYFUNCTION("""COMPUTED_VALUE"""),45044.75130109953)</f>
        <v>45044.7513</v>
      </c>
      <c r="C1359" s="2" t="str">
        <f>IFERROR(__xludf.DUMMYFUNCTION("""COMPUTED_VALUE"""),"India")</f>
        <v>India</v>
      </c>
      <c r="D1359" s="2">
        <f>IFERROR(__xludf.DUMMYFUNCTION("""COMPUTED_VALUE"""),600119.0)</f>
        <v>600119</v>
      </c>
      <c r="E1359" s="2" t="str">
        <f>IFERROR(__xludf.DUMMYFUNCTION("""COMPUTED_VALUE"""),"Male")</f>
        <v>Male</v>
      </c>
    </row>
    <row r="1360">
      <c r="A1360" s="2">
        <v>1359.0</v>
      </c>
      <c r="B1360" s="4">
        <f>IFERROR(__xludf.DUMMYFUNCTION("""COMPUTED_VALUE"""),45044.75677186343)</f>
        <v>45044.75677</v>
      </c>
      <c r="C1360" s="2" t="str">
        <f>IFERROR(__xludf.DUMMYFUNCTION("""COMPUTED_VALUE"""),"India")</f>
        <v>India</v>
      </c>
      <c r="D1360" s="2">
        <f>IFERROR(__xludf.DUMMYFUNCTION("""COMPUTED_VALUE"""),700082.0)</f>
        <v>700082</v>
      </c>
      <c r="E1360" s="2" t="str">
        <f>IFERROR(__xludf.DUMMYFUNCTION("""COMPUTED_VALUE"""),"Male")</f>
        <v>Male</v>
      </c>
    </row>
    <row r="1361">
      <c r="A1361" s="2">
        <v>1360.0</v>
      </c>
      <c r="B1361" s="4">
        <f>IFERROR(__xludf.DUMMYFUNCTION("""COMPUTED_VALUE"""),45044.77248364584)</f>
        <v>45044.77248</v>
      </c>
      <c r="C1361" s="2" t="str">
        <f>IFERROR(__xludf.DUMMYFUNCTION("""COMPUTED_VALUE"""),"India")</f>
        <v>India</v>
      </c>
      <c r="D1361" s="2">
        <f>IFERROR(__xludf.DUMMYFUNCTION("""COMPUTED_VALUE"""),530004.0)</f>
        <v>530004</v>
      </c>
      <c r="E1361" s="2" t="str">
        <f>IFERROR(__xludf.DUMMYFUNCTION("""COMPUTED_VALUE"""),"Female")</f>
        <v>Female</v>
      </c>
    </row>
    <row r="1362">
      <c r="A1362" s="2">
        <v>1361.0</v>
      </c>
      <c r="B1362" s="4">
        <f>IFERROR(__xludf.DUMMYFUNCTION("""COMPUTED_VALUE"""),45044.77336417825)</f>
        <v>45044.77336</v>
      </c>
      <c r="C1362" s="2" t="str">
        <f>IFERROR(__xludf.DUMMYFUNCTION("""COMPUTED_VALUE"""),"India")</f>
        <v>India</v>
      </c>
      <c r="D1362" s="2">
        <f>IFERROR(__xludf.DUMMYFUNCTION("""COMPUTED_VALUE"""),190015.0)</f>
        <v>190015</v>
      </c>
      <c r="E1362" s="2" t="str">
        <f>IFERROR(__xludf.DUMMYFUNCTION("""COMPUTED_VALUE"""),"Female")</f>
        <v>Female</v>
      </c>
    </row>
    <row r="1363">
      <c r="A1363" s="2">
        <v>1362.0</v>
      </c>
      <c r="B1363" s="4">
        <f>IFERROR(__xludf.DUMMYFUNCTION("""COMPUTED_VALUE"""),45044.780430763894)</f>
        <v>45044.78043</v>
      </c>
      <c r="C1363" s="2" t="str">
        <f>IFERROR(__xludf.DUMMYFUNCTION("""COMPUTED_VALUE"""),"India")</f>
        <v>India</v>
      </c>
      <c r="D1363" s="2">
        <f>IFERROR(__xludf.DUMMYFUNCTION("""COMPUTED_VALUE"""),110062.0)</f>
        <v>110062</v>
      </c>
      <c r="E1363" s="2" t="str">
        <f>IFERROR(__xludf.DUMMYFUNCTION("""COMPUTED_VALUE"""),"Male")</f>
        <v>Male</v>
      </c>
    </row>
    <row r="1364">
      <c r="A1364" s="2">
        <v>1363.0</v>
      </c>
      <c r="B1364" s="4">
        <f>IFERROR(__xludf.DUMMYFUNCTION("""COMPUTED_VALUE"""),45044.787034803245)</f>
        <v>45044.78703</v>
      </c>
      <c r="C1364" s="2" t="str">
        <f>IFERROR(__xludf.DUMMYFUNCTION("""COMPUTED_VALUE"""),"India")</f>
        <v>India</v>
      </c>
      <c r="D1364" s="2">
        <f>IFERROR(__xludf.DUMMYFUNCTION("""COMPUTED_VALUE"""),804453.0)</f>
        <v>804453</v>
      </c>
      <c r="E1364" s="2" t="str">
        <f>IFERROR(__xludf.DUMMYFUNCTION("""COMPUTED_VALUE"""),"Male")</f>
        <v>Male</v>
      </c>
    </row>
    <row r="1365">
      <c r="A1365" s="2">
        <v>1364.0</v>
      </c>
      <c r="B1365" s="4">
        <f>IFERROR(__xludf.DUMMYFUNCTION("""COMPUTED_VALUE"""),45044.78724839121)</f>
        <v>45044.78725</v>
      </c>
      <c r="C1365" s="2" t="str">
        <f>IFERROR(__xludf.DUMMYFUNCTION("""COMPUTED_VALUE"""),"India")</f>
        <v>India</v>
      </c>
      <c r="D1365" s="2">
        <f>IFERROR(__xludf.DUMMYFUNCTION("""COMPUTED_VALUE"""),560107.0)</f>
        <v>560107</v>
      </c>
      <c r="E1365" s="2" t="str">
        <f>IFERROR(__xludf.DUMMYFUNCTION("""COMPUTED_VALUE"""),"Male")</f>
        <v>Male</v>
      </c>
    </row>
    <row r="1366">
      <c r="A1366" s="2">
        <v>1365.0</v>
      </c>
      <c r="B1366" s="4">
        <f>IFERROR(__xludf.DUMMYFUNCTION("""COMPUTED_VALUE"""),45044.78752064815)</f>
        <v>45044.78752</v>
      </c>
      <c r="C1366" s="2" t="str">
        <f>IFERROR(__xludf.DUMMYFUNCTION("""COMPUTED_VALUE"""),"India")</f>
        <v>India</v>
      </c>
      <c r="D1366" s="2">
        <f>IFERROR(__xludf.DUMMYFUNCTION("""COMPUTED_VALUE"""),560022.0)</f>
        <v>560022</v>
      </c>
      <c r="E1366" s="2" t="str">
        <f>IFERROR(__xludf.DUMMYFUNCTION("""COMPUTED_VALUE"""),"Male")</f>
        <v>Male</v>
      </c>
    </row>
    <row r="1367">
      <c r="A1367" s="2">
        <v>1366.0</v>
      </c>
      <c r="B1367" s="4">
        <f>IFERROR(__xludf.DUMMYFUNCTION("""COMPUTED_VALUE"""),45044.78943762731)</f>
        <v>45044.78944</v>
      </c>
      <c r="C1367" s="2" t="str">
        <f>IFERROR(__xludf.DUMMYFUNCTION("""COMPUTED_VALUE"""),"India")</f>
        <v>India</v>
      </c>
      <c r="D1367" s="2">
        <f>IFERROR(__xludf.DUMMYFUNCTION("""COMPUTED_VALUE"""),500020.0)</f>
        <v>500020</v>
      </c>
      <c r="E1367" s="2" t="str">
        <f>IFERROR(__xludf.DUMMYFUNCTION("""COMPUTED_VALUE"""),"Male")</f>
        <v>Male</v>
      </c>
    </row>
    <row r="1368">
      <c r="A1368" s="2">
        <v>1367.0</v>
      </c>
      <c r="B1368" s="4">
        <f>IFERROR(__xludf.DUMMYFUNCTION("""COMPUTED_VALUE"""),45044.79218804398)</f>
        <v>45044.79219</v>
      </c>
      <c r="C1368" s="2" t="str">
        <f>IFERROR(__xludf.DUMMYFUNCTION("""COMPUTED_VALUE"""),"India")</f>
        <v>India</v>
      </c>
      <c r="D1368" s="2">
        <f>IFERROR(__xludf.DUMMYFUNCTION("""COMPUTED_VALUE"""),192202.0)</f>
        <v>192202</v>
      </c>
      <c r="E1368" s="2" t="str">
        <f>IFERROR(__xludf.DUMMYFUNCTION("""COMPUTED_VALUE"""),"Female")</f>
        <v>Female</v>
      </c>
    </row>
    <row r="1369">
      <c r="A1369" s="2">
        <v>1368.0</v>
      </c>
      <c r="B1369" s="4">
        <f>IFERROR(__xludf.DUMMYFUNCTION("""COMPUTED_VALUE"""),45044.7970627662)</f>
        <v>45044.79706</v>
      </c>
      <c r="C1369" s="2" t="str">
        <f>IFERROR(__xludf.DUMMYFUNCTION("""COMPUTED_VALUE"""),"India")</f>
        <v>India</v>
      </c>
      <c r="D1369" s="2">
        <f>IFERROR(__xludf.DUMMYFUNCTION("""COMPUTED_VALUE"""),759001.0)</f>
        <v>759001</v>
      </c>
      <c r="E1369" s="2" t="str">
        <f>IFERROR(__xludf.DUMMYFUNCTION("""COMPUTED_VALUE"""),"Female")</f>
        <v>Female</v>
      </c>
    </row>
    <row r="1370">
      <c r="A1370" s="2">
        <v>1369.0</v>
      </c>
      <c r="B1370" s="4">
        <f>IFERROR(__xludf.DUMMYFUNCTION("""COMPUTED_VALUE"""),45044.79915116898)</f>
        <v>45044.79915</v>
      </c>
      <c r="C1370" s="2" t="str">
        <f>IFERROR(__xludf.DUMMYFUNCTION("""COMPUTED_VALUE"""),"India")</f>
        <v>India</v>
      </c>
      <c r="D1370" s="2">
        <f>IFERROR(__xludf.DUMMYFUNCTION("""COMPUTED_VALUE"""),847211.0)</f>
        <v>847211</v>
      </c>
      <c r="E1370" s="2" t="str">
        <f>IFERROR(__xludf.DUMMYFUNCTION("""COMPUTED_VALUE"""),"Male")</f>
        <v>Male</v>
      </c>
    </row>
    <row r="1371">
      <c r="A1371" s="2">
        <v>1370.0</v>
      </c>
      <c r="B1371" s="4">
        <f>IFERROR(__xludf.DUMMYFUNCTION("""COMPUTED_VALUE"""),45044.79993408565)</f>
        <v>45044.79993</v>
      </c>
      <c r="C1371" s="2" t="str">
        <f>IFERROR(__xludf.DUMMYFUNCTION("""COMPUTED_VALUE"""),"India")</f>
        <v>India</v>
      </c>
      <c r="D1371" s="2">
        <f>IFERROR(__xludf.DUMMYFUNCTION("""COMPUTED_VALUE"""),440024.0)</f>
        <v>440024</v>
      </c>
      <c r="E1371" s="2" t="str">
        <f>IFERROR(__xludf.DUMMYFUNCTION("""COMPUTED_VALUE"""),"Male")</f>
        <v>Male</v>
      </c>
    </row>
    <row r="1372">
      <c r="A1372" s="2">
        <v>1371.0</v>
      </c>
      <c r="B1372" s="4">
        <f>IFERROR(__xludf.DUMMYFUNCTION("""COMPUTED_VALUE"""),45044.80151157408)</f>
        <v>45044.80151</v>
      </c>
      <c r="C1372" s="2" t="str">
        <f>IFERROR(__xludf.DUMMYFUNCTION("""COMPUTED_VALUE"""),"India")</f>
        <v>India</v>
      </c>
      <c r="D1372" s="2">
        <f>IFERROR(__xludf.DUMMYFUNCTION("""COMPUTED_VALUE"""),581336.0)</f>
        <v>581336</v>
      </c>
      <c r="E1372" s="2" t="str">
        <f>IFERROR(__xludf.DUMMYFUNCTION("""COMPUTED_VALUE"""),"Female")</f>
        <v>Female</v>
      </c>
    </row>
    <row r="1373">
      <c r="A1373" s="2">
        <v>1372.0</v>
      </c>
      <c r="B1373" s="4">
        <f>IFERROR(__xludf.DUMMYFUNCTION("""COMPUTED_VALUE"""),45044.804784733795)</f>
        <v>45044.80478</v>
      </c>
      <c r="C1373" s="2" t="str">
        <f>IFERROR(__xludf.DUMMYFUNCTION("""COMPUTED_VALUE"""),"India")</f>
        <v>India</v>
      </c>
      <c r="D1373" s="2">
        <f>IFERROR(__xludf.DUMMYFUNCTION("""COMPUTED_VALUE"""),500089.0)</f>
        <v>500089</v>
      </c>
      <c r="E1373" s="2" t="str">
        <f>IFERROR(__xludf.DUMMYFUNCTION("""COMPUTED_VALUE"""),"Female")</f>
        <v>Female</v>
      </c>
    </row>
    <row r="1374">
      <c r="A1374" s="2">
        <v>1373.0</v>
      </c>
      <c r="B1374" s="4">
        <f>IFERROR(__xludf.DUMMYFUNCTION("""COMPUTED_VALUE"""),45044.81464304398)</f>
        <v>45044.81464</v>
      </c>
      <c r="C1374" s="2" t="str">
        <f>IFERROR(__xludf.DUMMYFUNCTION("""COMPUTED_VALUE"""),"India")</f>
        <v>India</v>
      </c>
      <c r="D1374" s="2">
        <f>IFERROR(__xludf.DUMMYFUNCTION("""COMPUTED_VALUE"""),560107.0)</f>
        <v>560107</v>
      </c>
      <c r="E1374" s="2" t="str">
        <f>IFERROR(__xludf.DUMMYFUNCTION("""COMPUTED_VALUE"""),"Male")</f>
        <v>Male</v>
      </c>
    </row>
    <row r="1375">
      <c r="A1375" s="2">
        <v>1374.0</v>
      </c>
      <c r="B1375" s="4">
        <f>IFERROR(__xludf.DUMMYFUNCTION("""COMPUTED_VALUE"""),45044.81551501158)</f>
        <v>45044.81552</v>
      </c>
      <c r="C1375" s="2" t="str">
        <f>IFERROR(__xludf.DUMMYFUNCTION("""COMPUTED_VALUE"""),"India")</f>
        <v>India</v>
      </c>
      <c r="D1375" s="2">
        <f>IFERROR(__xludf.DUMMYFUNCTION("""COMPUTED_VALUE"""),144021.0)</f>
        <v>144021</v>
      </c>
      <c r="E1375" s="2" t="str">
        <f>IFERROR(__xludf.DUMMYFUNCTION("""COMPUTED_VALUE"""),"Male")</f>
        <v>Male</v>
      </c>
    </row>
    <row r="1376">
      <c r="A1376" s="2">
        <v>1375.0</v>
      </c>
      <c r="B1376" s="4">
        <f>IFERROR(__xludf.DUMMYFUNCTION("""COMPUTED_VALUE"""),45044.815758749995)</f>
        <v>45044.81576</v>
      </c>
      <c r="C1376" s="2" t="str">
        <f>IFERROR(__xludf.DUMMYFUNCTION("""COMPUTED_VALUE"""),"India")</f>
        <v>India</v>
      </c>
      <c r="D1376" s="2">
        <f>IFERROR(__xludf.DUMMYFUNCTION("""COMPUTED_VALUE"""),690514.0)</f>
        <v>690514</v>
      </c>
      <c r="E1376" s="2" t="str">
        <f>IFERROR(__xludf.DUMMYFUNCTION("""COMPUTED_VALUE"""),"Male")</f>
        <v>Male</v>
      </c>
    </row>
    <row r="1377">
      <c r="A1377" s="2">
        <v>1376.0</v>
      </c>
      <c r="B1377" s="4">
        <f>IFERROR(__xludf.DUMMYFUNCTION("""COMPUTED_VALUE"""),45044.81676461805)</f>
        <v>45044.81676</v>
      </c>
      <c r="C1377" s="2" t="str">
        <f>IFERROR(__xludf.DUMMYFUNCTION("""COMPUTED_VALUE"""),"India")</f>
        <v>India</v>
      </c>
      <c r="D1377" s="2">
        <f>IFERROR(__xludf.DUMMYFUNCTION("""COMPUTED_VALUE"""),110009.0)</f>
        <v>110009</v>
      </c>
      <c r="E1377" s="2" t="str">
        <f>IFERROR(__xludf.DUMMYFUNCTION("""COMPUTED_VALUE"""),"Male")</f>
        <v>Male</v>
      </c>
    </row>
    <row r="1378">
      <c r="A1378" s="2">
        <v>1377.0</v>
      </c>
      <c r="B1378" s="4">
        <f>IFERROR(__xludf.DUMMYFUNCTION("""COMPUTED_VALUE"""),45044.81802456019)</f>
        <v>45044.81802</v>
      </c>
      <c r="C1378" s="2" t="str">
        <f>IFERROR(__xludf.DUMMYFUNCTION("""COMPUTED_VALUE"""),"India")</f>
        <v>India</v>
      </c>
      <c r="D1378" s="2">
        <f>IFERROR(__xludf.DUMMYFUNCTION("""COMPUTED_VALUE"""),603001.0)</f>
        <v>603001</v>
      </c>
      <c r="E1378" s="2" t="str">
        <f>IFERROR(__xludf.DUMMYFUNCTION("""COMPUTED_VALUE"""),"Male")</f>
        <v>Male</v>
      </c>
    </row>
    <row r="1379">
      <c r="A1379" s="2">
        <v>1378.0</v>
      </c>
      <c r="B1379" s="4">
        <f>IFERROR(__xludf.DUMMYFUNCTION("""COMPUTED_VALUE"""),45044.820836886574)</f>
        <v>45044.82084</v>
      </c>
      <c r="C1379" s="2" t="str">
        <f>IFERROR(__xludf.DUMMYFUNCTION("""COMPUTED_VALUE"""),"India")</f>
        <v>India</v>
      </c>
      <c r="D1379" s="2">
        <f>IFERROR(__xludf.DUMMYFUNCTION("""COMPUTED_VALUE"""),530016.0)</f>
        <v>530016</v>
      </c>
      <c r="E1379" s="2" t="str">
        <f>IFERROR(__xludf.DUMMYFUNCTION("""COMPUTED_VALUE"""),"Female")</f>
        <v>Female</v>
      </c>
    </row>
    <row r="1380">
      <c r="A1380" s="2">
        <v>1379.0</v>
      </c>
      <c r="B1380" s="4">
        <f>IFERROR(__xludf.DUMMYFUNCTION("""COMPUTED_VALUE"""),45044.82255472222)</f>
        <v>45044.82255</v>
      </c>
      <c r="C1380" s="2" t="str">
        <f>IFERROR(__xludf.DUMMYFUNCTION("""COMPUTED_VALUE"""),"India")</f>
        <v>India</v>
      </c>
      <c r="D1380" s="2">
        <f>IFERROR(__xludf.DUMMYFUNCTION("""COMPUTED_VALUE"""),603001.0)</f>
        <v>603001</v>
      </c>
      <c r="E1380" s="2" t="str">
        <f>IFERROR(__xludf.DUMMYFUNCTION("""COMPUTED_VALUE"""),"Female")</f>
        <v>Female</v>
      </c>
    </row>
    <row r="1381">
      <c r="A1381" s="2">
        <v>1380.0</v>
      </c>
      <c r="B1381" s="4">
        <f>IFERROR(__xludf.DUMMYFUNCTION("""COMPUTED_VALUE"""),45044.823875625)</f>
        <v>45044.82388</v>
      </c>
      <c r="C1381" s="2" t="str">
        <f>IFERROR(__xludf.DUMMYFUNCTION("""COMPUTED_VALUE"""),"India")</f>
        <v>India</v>
      </c>
      <c r="D1381" s="2">
        <f>IFERROR(__xludf.DUMMYFUNCTION("""COMPUTED_VALUE"""),753001.0)</f>
        <v>753001</v>
      </c>
      <c r="E1381" s="2" t="str">
        <f>IFERROR(__xludf.DUMMYFUNCTION("""COMPUTED_VALUE"""),"Female")</f>
        <v>Female</v>
      </c>
    </row>
    <row r="1382">
      <c r="A1382" s="2">
        <v>1381.0</v>
      </c>
      <c r="B1382" s="4">
        <f>IFERROR(__xludf.DUMMYFUNCTION("""COMPUTED_VALUE"""),45044.82676015046)</f>
        <v>45044.82676</v>
      </c>
      <c r="C1382" s="2" t="str">
        <f>IFERROR(__xludf.DUMMYFUNCTION("""COMPUTED_VALUE"""),"India")</f>
        <v>India</v>
      </c>
      <c r="D1382" s="2">
        <f>IFERROR(__xludf.DUMMYFUNCTION("""COMPUTED_VALUE"""),600073.0)</f>
        <v>600073</v>
      </c>
      <c r="E1382" s="2" t="str">
        <f>IFERROR(__xludf.DUMMYFUNCTION("""COMPUTED_VALUE"""),"Female")</f>
        <v>Female</v>
      </c>
    </row>
    <row r="1383">
      <c r="A1383" s="2">
        <v>1382.0</v>
      </c>
      <c r="B1383" s="4">
        <f>IFERROR(__xludf.DUMMYFUNCTION("""COMPUTED_VALUE"""),45044.82707996528)</f>
        <v>45044.82708</v>
      </c>
      <c r="C1383" s="2" t="str">
        <f>IFERROR(__xludf.DUMMYFUNCTION("""COMPUTED_VALUE"""),"India")</f>
        <v>India</v>
      </c>
      <c r="D1383" s="2">
        <f>IFERROR(__xludf.DUMMYFUNCTION("""COMPUTED_VALUE"""),500010.0)</f>
        <v>500010</v>
      </c>
      <c r="E1383" s="2" t="str">
        <f>IFERROR(__xludf.DUMMYFUNCTION("""COMPUTED_VALUE"""),"Male")</f>
        <v>Male</v>
      </c>
    </row>
    <row r="1384">
      <c r="A1384" s="2">
        <v>1383.0</v>
      </c>
      <c r="B1384" s="4">
        <f>IFERROR(__xludf.DUMMYFUNCTION("""COMPUTED_VALUE"""),45044.83107269676)</f>
        <v>45044.83107</v>
      </c>
      <c r="C1384" s="2" t="str">
        <f>IFERROR(__xludf.DUMMYFUNCTION("""COMPUTED_VALUE"""),"India")</f>
        <v>India</v>
      </c>
      <c r="D1384" s="2">
        <f>IFERROR(__xludf.DUMMYFUNCTION("""COMPUTED_VALUE"""),530072.0)</f>
        <v>530072</v>
      </c>
      <c r="E1384" s="2" t="str">
        <f>IFERROR(__xludf.DUMMYFUNCTION("""COMPUTED_VALUE"""),"Female")</f>
        <v>Female</v>
      </c>
    </row>
    <row r="1385">
      <c r="A1385" s="2">
        <v>1384.0</v>
      </c>
      <c r="B1385" s="4">
        <f>IFERROR(__xludf.DUMMYFUNCTION("""COMPUTED_VALUE"""),45044.83366827546)</f>
        <v>45044.83367</v>
      </c>
      <c r="C1385" s="2" t="str">
        <f>IFERROR(__xludf.DUMMYFUNCTION("""COMPUTED_VALUE"""),"India")</f>
        <v>India</v>
      </c>
      <c r="D1385" s="2">
        <f>IFERROR(__xludf.DUMMYFUNCTION("""COMPUTED_VALUE"""),530001.0)</f>
        <v>530001</v>
      </c>
      <c r="E1385" s="2" t="str">
        <f>IFERROR(__xludf.DUMMYFUNCTION("""COMPUTED_VALUE"""),"Female")</f>
        <v>Female</v>
      </c>
    </row>
    <row r="1386">
      <c r="A1386" s="2">
        <v>1385.0</v>
      </c>
      <c r="B1386" s="4">
        <f>IFERROR(__xludf.DUMMYFUNCTION("""COMPUTED_VALUE"""),45044.83405152778)</f>
        <v>45044.83405</v>
      </c>
      <c r="C1386" s="2" t="str">
        <f>IFERROR(__xludf.DUMMYFUNCTION("""COMPUTED_VALUE"""),"India")</f>
        <v>India</v>
      </c>
      <c r="D1386" s="2">
        <f>IFERROR(__xludf.DUMMYFUNCTION("""COMPUTED_VALUE"""),502032.0)</f>
        <v>502032</v>
      </c>
      <c r="E1386" s="2" t="str">
        <f>IFERROR(__xludf.DUMMYFUNCTION("""COMPUTED_VALUE"""),"Female")</f>
        <v>Female</v>
      </c>
    </row>
    <row r="1387">
      <c r="A1387" s="2">
        <v>1386.0</v>
      </c>
      <c r="B1387" s="4">
        <f>IFERROR(__xludf.DUMMYFUNCTION("""COMPUTED_VALUE"""),45044.8345561574)</f>
        <v>45044.83456</v>
      </c>
      <c r="C1387" s="2" t="str">
        <f>IFERROR(__xludf.DUMMYFUNCTION("""COMPUTED_VALUE"""),"India")</f>
        <v>India</v>
      </c>
      <c r="D1387" s="2">
        <f>IFERROR(__xludf.DUMMYFUNCTION("""COMPUTED_VALUE"""),533201.0)</f>
        <v>533201</v>
      </c>
      <c r="E1387" s="2" t="str">
        <f>IFERROR(__xludf.DUMMYFUNCTION("""COMPUTED_VALUE"""),"Male")</f>
        <v>Male</v>
      </c>
    </row>
    <row r="1388">
      <c r="A1388" s="2">
        <v>1387.0</v>
      </c>
      <c r="B1388" s="4">
        <f>IFERROR(__xludf.DUMMYFUNCTION("""COMPUTED_VALUE"""),45044.8369749537)</f>
        <v>45044.83697</v>
      </c>
      <c r="C1388" s="2" t="str">
        <f>IFERROR(__xludf.DUMMYFUNCTION("""COMPUTED_VALUE"""),"India")</f>
        <v>India</v>
      </c>
      <c r="D1388" s="2">
        <f>IFERROR(__xludf.DUMMYFUNCTION("""COMPUTED_VALUE"""),607803.0)</f>
        <v>607803</v>
      </c>
      <c r="E1388" s="2" t="str">
        <f>IFERROR(__xludf.DUMMYFUNCTION("""COMPUTED_VALUE"""),"Female")</f>
        <v>Female</v>
      </c>
    </row>
    <row r="1389">
      <c r="A1389" s="2">
        <v>1388.0</v>
      </c>
      <c r="B1389" s="4">
        <f>IFERROR(__xludf.DUMMYFUNCTION("""COMPUTED_VALUE"""),45044.84460532408)</f>
        <v>45044.84461</v>
      </c>
      <c r="C1389" s="2" t="str">
        <f>IFERROR(__xludf.DUMMYFUNCTION("""COMPUTED_VALUE"""),"India")</f>
        <v>India</v>
      </c>
      <c r="D1389" s="2">
        <f>IFERROR(__xludf.DUMMYFUNCTION("""COMPUTED_VALUE"""),560094.0)</f>
        <v>560094</v>
      </c>
      <c r="E1389" s="2" t="str">
        <f>IFERROR(__xludf.DUMMYFUNCTION("""COMPUTED_VALUE"""),"Female")</f>
        <v>Female</v>
      </c>
    </row>
    <row r="1390">
      <c r="A1390" s="2">
        <v>1389.0</v>
      </c>
      <c r="B1390" s="4">
        <f>IFERROR(__xludf.DUMMYFUNCTION("""COMPUTED_VALUE"""),45044.84586074074)</f>
        <v>45044.84586</v>
      </c>
      <c r="C1390" s="2" t="str">
        <f>IFERROR(__xludf.DUMMYFUNCTION("""COMPUTED_VALUE"""),"India")</f>
        <v>India</v>
      </c>
      <c r="D1390" s="2">
        <f>IFERROR(__xludf.DUMMYFUNCTION("""COMPUTED_VALUE"""),509334.0)</f>
        <v>509334</v>
      </c>
      <c r="E1390" s="2" t="str">
        <f>IFERROR(__xludf.DUMMYFUNCTION("""COMPUTED_VALUE"""),"Female")</f>
        <v>Female</v>
      </c>
    </row>
    <row r="1391">
      <c r="A1391" s="2">
        <v>1390.0</v>
      </c>
      <c r="B1391" s="4">
        <f>IFERROR(__xludf.DUMMYFUNCTION("""COMPUTED_VALUE"""),45044.84802460649)</f>
        <v>45044.84802</v>
      </c>
      <c r="C1391" s="2" t="str">
        <f>IFERROR(__xludf.DUMMYFUNCTION("""COMPUTED_VALUE"""),"India")</f>
        <v>India</v>
      </c>
      <c r="D1391" s="2">
        <f>IFERROR(__xludf.DUMMYFUNCTION("""COMPUTED_VALUE"""),531034.0)</f>
        <v>531034</v>
      </c>
      <c r="E1391" s="2" t="str">
        <f>IFERROR(__xludf.DUMMYFUNCTION("""COMPUTED_VALUE"""),"Male")</f>
        <v>Male</v>
      </c>
    </row>
    <row r="1392">
      <c r="A1392" s="2">
        <v>1391.0</v>
      </c>
      <c r="B1392" s="4">
        <f>IFERROR(__xludf.DUMMYFUNCTION("""COMPUTED_VALUE"""),45044.84835445602)</f>
        <v>45044.84835</v>
      </c>
      <c r="C1392" s="2" t="str">
        <f>IFERROR(__xludf.DUMMYFUNCTION("""COMPUTED_VALUE"""),"India")</f>
        <v>India</v>
      </c>
      <c r="D1392" s="2">
        <f>IFERROR(__xludf.DUMMYFUNCTION("""COMPUTED_VALUE"""),500085.0)</f>
        <v>500085</v>
      </c>
      <c r="E1392" s="2" t="str">
        <f>IFERROR(__xludf.DUMMYFUNCTION("""COMPUTED_VALUE"""),"Female")</f>
        <v>Female</v>
      </c>
    </row>
    <row r="1393">
      <c r="A1393" s="2">
        <v>1392.0</v>
      </c>
      <c r="B1393" s="4">
        <f>IFERROR(__xludf.DUMMYFUNCTION("""COMPUTED_VALUE"""),45044.85115736112)</f>
        <v>45044.85116</v>
      </c>
      <c r="C1393" s="2" t="str">
        <f>IFERROR(__xludf.DUMMYFUNCTION("""COMPUTED_VALUE"""),"India")</f>
        <v>India</v>
      </c>
      <c r="D1393" s="2">
        <f>IFERROR(__xludf.DUMMYFUNCTION("""COMPUTED_VALUE"""),760001.0)</f>
        <v>760001</v>
      </c>
      <c r="E1393" s="2" t="str">
        <f>IFERROR(__xludf.DUMMYFUNCTION("""COMPUTED_VALUE"""),"Female")</f>
        <v>Female</v>
      </c>
    </row>
    <row r="1394">
      <c r="A1394" s="2">
        <v>1393.0</v>
      </c>
      <c r="B1394" s="4">
        <f>IFERROR(__xludf.DUMMYFUNCTION("""COMPUTED_VALUE"""),45044.854182152776)</f>
        <v>45044.85418</v>
      </c>
      <c r="C1394" s="2" t="str">
        <f>IFERROR(__xludf.DUMMYFUNCTION("""COMPUTED_VALUE"""),"India")</f>
        <v>India</v>
      </c>
      <c r="D1394" s="2">
        <f>IFERROR(__xludf.DUMMYFUNCTION("""COMPUTED_VALUE"""),410210.0)</f>
        <v>410210</v>
      </c>
      <c r="E1394" s="2" t="str">
        <f>IFERROR(__xludf.DUMMYFUNCTION("""COMPUTED_VALUE"""),"Male")</f>
        <v>Male</v>
      </c>
    </row>
    <row r="1395">
      <c r="A1395" s="2">
        <v>1394.0</v>
      </c>
      <c r="B1395" s="4">
        <f>IFERROR(__xludf.DUMMYFUNCTION("""COMPUTED_VALUE"""),45044.85671319445)</f>
        <v>45044.85671</v>
      </c>
      <c r="C1395" s="2" t="str">
        <f>IFERROR(__xludf.DUMMYFUNCTION("""COMPUTED_VALUE"""),"India")</f>
        <v>India</v>
      </c>
      <c r="D1395" s="2">
        <f>IFERROR(__xludf.DUMMYFUNCTION("""COMPUTED_VALUE"""),641035.0)</f>
        <v>641035</v>
      </c>
      <c r="E1395" s="2" t="str">
        <f>IFERROR(__xludf.DUMMYFUNCTION("""COMPUTED_VALUE"""),"Male")</f>
        <v>Male</v>
      </c>
    </row>
    <row r="1396">
      <c r="A1396" s="2">
        <v>1395.0</v>
      </c>
      <c r="B1396" s="4">
        <f>IFERROR(__xludf.DUMMYFUNCTION("""COMPUTED_VALUE"""),45044.863097245376)</f>
        <v>45044.8631</v>
      </c>
      <c r="C1396" s="2" t="str">
        <f>IFERROR(__xludf.DUMMYFUNCTION("""COMPUTED_VALUE"""),"India")</f>
        <v>India</v>
      </c>
      <c r="D1396" s="2">
        <f>IFERROR(__xludf.DUMMYFUNCTION("""COMPUTED_VALUE"""),560073.0)</f>
        <v>560073</v>
      </c>
      <c r="E1396" s="2" t="str">
        <f>IFERROR(__xludf.DUMMYFUNCTION("""COMPUTED_VALUE"""),"Male")</f>
        <v>Male</v>
      </c>
    </row>
    <row r="1397">
      <c r="A1397" s="2">
        <v>1396.0</v>
      </c>
      <c r="B1397" s="4">
        <f>IFERROR(__xludf.DUMMYFUNCTION("""COMPUTED_VALUE"""),45044.86632241898)</f>
        <v>45044.86632</v>
      </c>
      <c r="C1397" s="2" t="str">
        <f>IFERROR(__xludf.DUMMYFUNCTION("""COMPUTED_VALUE"""),"India")</f>
        <v>India</v>
      </c>
      <c r="D1397" s="2">
        <f>IFERROR(__xludf.DUMMYFUNCTION("""COMPUTED_VALUE"""),503110.0)</f>
        <v>503110</v>
      </c>
      <c r="E1397" s="2" t="str">
        <f>IFERROR(__xludf.DUMMYFUNCTION("""COMPUTED_VALUE"""),"Female")</f>
        <v>Female</v>
      </c>
    </row>
    <row r="1398">
      <c r="A1398" s="2">
        <v>1397.0</v>
      </c>
      <c r="B1398" s="4">
        <f>IFERROR(__xludf.DUMMYFUNCTION("""COMPUTED_VALUE"""),45044.866526840284)</f>
        <v>45044.86653</v>
      </c>
      <c r="C1398" s="2" t="str">
        <f>IFERROR(__xludf.DUMMYFUNCTION("""COMPUTED_VALUE"""),"India")</f>
        <v>India</v>
      </c>
      <c r="D1398" s="2">
        <f>IFERROR(__xludf.DUMMYFUNCTION("""COMPUTED_VALUE"""),400601.0)</f>
        <v>400601</v>
      </c>
      <c r="E1398" s="2" t="str">
        <f>IFERROR(__xludf.DUMMYFUNCTION("""COMPUTED_VALUE"""),"Female")</f>
        <v>Female</v>
      </c>
    </row>
    <row r="1399">
      <c r="A1399" s="2">
        <v>1398.0</v>
      </c>
      <c r="B1399" s="4">
        <f>IFERROR(__xludf.DUMMYFUNCTION("""COMPUTED_VALUE"""),45044.86902569444)</f>
        <v>45044.86903</v>
      </c>
      <c r="C1399" s="2" t="str">
        <f>IFERROR(__xludf.DUMMYFUNCTION("""COMPUTED_VALUE"""),"India")</f>
        <v>India</v>
      </c>
      <c r="D1399" s="2">
        <f>IFERROR(__xludf.DUMMYFUNCTION("""COMPUTED_VALUE"""),192301.0)</f>
        <v>192301</v>
      </c>
      <c r="E1399" s="2" t="str">
        <f>IFERROR(__xludf.DUMMYFUNCTION("""COMPUTED_VALUE"""),"Female")</f>
        <v>Female</v>
      </c>
    </row>
    <row r="1400">
      <c r="A1400" s="2">
        <v>1399.0</v>
      </c>
      <c r="B1400" s="4">
        <f>IFERROR(__xludf.DUMMYFUNCTION("""COMPUTED_VALUE"""),45044.87130087963)</f>
        <v>45044.8713</v>
      </c>
      <c r="C1400" s="2" t="str">
        <f>IFERROR(__xludf.DUMMYFUNCTION("""COMPUTED_VALUE"""),"India")</f>
        <v>India</v>
      </c>
      <c r="D1400" s="2">
        <f>IFERROR(__xludf.DUMMYFUNCTION("""COMPUTED_VALUE"""),560003.0)</f>
        <v>560003</v>
      </c>
      <c r="E1400" s="2" t="str">
        <f>IFERROR(__xludf.DUMMYFUNCTION("""COMPUTED_VALUE"""),"Female")</f>
        <v>Female</v>
      </c>
    </row>
    <row r="1401">
      <c r="A1401" s="2">
        <v>1400.0</v>
      </c>
      <c r="B1401" s="4">
        <f>IFERROR(__xludf.DUMMYFUNCTION("""COMPUTED_VALUE"""),45044.87201908565)</f>
        <v>45044.87202</v>
      </c>
      <c r="C1401" s="2" t="str">
        <f>IFERROR(__xludf.DUMMYFUNCTION("""COMPUTED_VALUE"""),"India")</f>
        <v>India</v>
      </c>
      <c r="D1401" s="2">
        <f>IFERROR(__xludf.DUMMYFUNCTION("""COMPUTED_VALUE"""),500028.0)</f>
        <v>500028</v>
      </c>
      <c r="E1401" s="2" t="str">
        <f>IFERROR(__xludf.DUMMYFUNCTION("""COMPUTED_VALUE"""),"Male")</f>
        <v>Male</v>
      </c>
    </row>
    <row r="1402">
      <c r="A1402" s="2">
        <v>1401.0</v>
      </c>
      <c r="B1402" s="4">
        <f>IFERROR(__xludf.DUMMYFUNCTION("""COMPUTED_VALUE"""),45044.872130474534)</f>
        <v>45044.87213</v>
      </c>
      <c r="C1402" s="2" t="str">
        <f>IFERROR(__xludf.DUMMYFUNCTION("""COMPUTED_VALUE"""),"India")</f>
        <v>India</v>
      </c>
      <c r="D1402" s="2">
        <f>IFERROR(__xludf.DUMMYFUNCTION("""COMPUTED_VALUE"""),424001.0)</f>
        <v>424001</v>
      </c>
      <c r="E1402" s="2" t="str">
        <f>IFERROR(__xludf.DUMMYFUNCTION("""COMPUTED_VALUE"""),"Male")</f>
        <v>Male</v>
      </c>
    </row>
    <row r="1403">
      <c r="A1403" s="2">
        <v>1402.0</v>
      </c>
      <c r="B1403" s="4">
        <f>IFERROR(__xludf.DUMMYFUNCTION("""COMPUTED_VALUE"""),45044.874377280095)</f>
        <v>45044.87438</v>
      </c>
      <c r="C1403" s="2" t="str">
        <f>IFERROR(__xludf.DUMMYFUNCTION("""COMPUTED_VALUE"""),"India")</f>
        <v>India</v>
      </c>
      <c r="D1403" s="2">
        <f>IFERROR(__xludf.DUMMYFUNCTION("""COMPUTED_VALUE"""),500077.0)</f>
        <v>500077</v>
      </c>
      <c r="E1403" s="2" t="str">
        <f>IFERROR(__xludf.DUMMYFUNCTION("""COMPUTED_VALUE"""),"Male")</f>
        <v>Male</v>
      </c>
    </row>
    <row r="1404">
      <c r="A1404" s="2">
        <v>1403.0</v>
      </c>
      <c r="B1404" s="4">
        <f>IFERROR(__xludf.DUMMYFUNCTION("""COMPUTED_VALUE"""),45044.874784050924)</f>
        <v>45044.87478</v>
      </c>
      <c r="C1404" s="2" t="str">
        <f>IFERROR(__xludf.DUMMYFUNCTION("""COMPUTED_VALUE"""),"India")</f>
        <v>India</v>
      </c>
      <c r="D1404" s="2">
        <f>IFERROR(__xludf.DUMMYFUNCTION("""COMPUTED_VALUE"""),600041.0)</f>
        <v>600041</v>
      </c>
      <c r="E1404" s="2" t="str">
        <f>IFERROR(__xludf.DUMMYFUNCTION("""COMPUTED_VALUE"""),"Female")</f>
        <v>Female</v>
      </c>
    </row>
    <row r="1405">
      <c r="A1405" s="2">
        <v>1404.0</v>
      </c>
      <c r="B1405" s="4">
        <f>IFERROR(__xludf.DUMMYFUNCTION("""COMPUTED_VALUE"""),45044.87536585648)</f>
        <v>45044.87537</v>
      </c>
      <c r="C1405" s="2" t="str">
        <f>IFERROR(__xludf.DUMMYFUNCTION("""COMPUTED_VALUE"""),"India")</f>
        <v>India</v>
      </c>
      <c r="D1405" s="2">
        <f>IFERROR(__xludf.DUMMYFUNCTION("""COMPUTED_VALUE"""),560090.0)</f>
        <v>560090</v>
      </c>
      <c r="E1405" s="2" t="str">
        <f>IFERROR(__xludf.DUMMYFUNCTION("""COMPUTED_VALUE"""),"Male")</f>
        <v>Male</v>
      </c>
    </row>
    <row r="1406">
      <c r="A1406" s="2">
        <v>1405.0</v>
      </c>
      <c r="B1406" s="4">
        <f>IFERROR(__xludf.DUMMYFUNCTION("""COMPUTED_VALUE"""),45044.87741465277)</f>
        <v>45044.87741</v>
      </c>
      <c r="C1406" s="2" t="str">
        <f>IFERROR(__xludf.DUMMYFUNCTION("""COMPUTED_VALUE"""),"India")</f>
        <v>India</v>
      </c>
      <c r="D1406" s="2">
        <f>IFERROR(__xludf.DUMMYFUNCTION("""COMPUTED_VALUE"""),500028.0)</f>
        <v>500028</v>
      </c>
      <c r="E1406" s="2" t="str">
        <f>IFERROR(__xludf.DUMMYFUNCTION("""COMPUTED_VALUE"""),"Male")</f>
        <v>Male</v>
      </c>
    </row>
    <row r="1407">
      <c r="A1407" s="2">
        <v>1406.0</v>
      </c>
      <c r="B1407" s="4">
        <f>IFERROR(__xludf.DUMMYFUNCTION("""COMPUTED_VALUE"""),45044.88025055555)</f>
        <v>45044.88025</v>
      </c>
      <c r="C1407" s="2" t="str">
        <f>IFERROR(__xludf.DUMMYFUNCTION("""COMPUTED_VALUE"""),"India")</f>
        <v>India</v>
      </c>
      <c r="D1407" s="2">
        <f>IFERROR(__xludf.DUMMYFUNCTION("""COMPUTED_VALUE"""),492001.0)</f>
        <v>492001</v>
      </c>
      <c r="E1407" s="2" t="str">
        <f>IFERROR(__xludf.DUMMYFUNCTION("""COMPUTED_VALUE"""),"Male")</f>
        <v>Male</v>
      </c>
    </row>
    <row r="1408">
      <c r="A1408" s="2">
        <v>1407.0</v>
      </c>
      <c r="B1408" s="4">
        <f>IFERROR(__xludf.DUMMYFUNCTION("""COMPUTED_VALUE"""),45044.88257407407)</f>
        <v>45044.88257</v>
      </c>
      <c r="C1408" s="2" t="str">
        <f>IFERROR(__xludf.DUMMYFUNCTION("""COMPUTED_VALUE"""),"India")</f>
        <v>India</v>
      </c>
      <c r="D1408" s="2">
        <f>IFERROR(__xludf.DUMMYFUNCTION("""COMPUTED_VALUE"""),191101.0)</f>
        <v>191101</v>
      </c>
      <c r="E1408" s="2" t="str">
        <f>IFERROR(__xludf.DUMMYFUNCTION("""COMPUTED_VALUE"""),"Female")</f>
        <v>Female</v>
      </c>
    </row>
    <row r="1409">
      <c r="A1409" s="2">
        <v>1408.0</v>
      </c>
      <c r="B1409" s="4">
        <f>IFERROR(__xludf.DUMMYFUNCTION("""COMPUTED_VALUE"""),45044.88717084491)</f>
        <v>45044.88717</v>
      </c>
      <c r="C1409" s="2" t="str">
        <f>IFERROR(__xludf.DUMMYFUNCTION("""COMPUTED_VALUE"""),"India")</f>
        <v>India</v>
      </c>
      <c r="D1409" s="2">
        <f>IFERROR(__xludf.DUMMYFUNCTION("""COMPUTED_VALUE"""),500028.0)</f>
        <v>500028</v>
      </c>
      <c r="E1409" s="2" t="str">
        <f>IFERROR(__xludf.DUMMYFUNCTION("""COMPUTED_VALUE"""),"Male")</f>
        <v>Male</v>
      </c>
    </row>
    <row r="1410">
      <c r="A1410" s="2">
        <v>1409.0</v>
      </c>
      <c r="B1410" s="4">
        <f>IFERROR(__xludf.DUMMYFUNCTION("""COMPUTED_VALUE"""),45044.88875162037)</f>
        <v>45044.88875</v>
      </c>
      <c r="C1410" s="2" t="str">
        <f>IFERROR(__xludf.DUMMYFUNCTION("""COMPUTED_VALUE"""),"India")</f>
        <v>India</v>
      </c>
      <c r="D1410" s="2">
        <f>IFERROR(__xludf.DUMMYFUNCTION("""COMPUTED_VALUE"""),563125.0)</f>
        <v>563125</v>
      </c>
      <c r="E1410" s="2" t="str">
        <f>IFERROR(__xludf.DUMMYFUNCTION("""COMPUTED_VALUE"""),"Female")</f>
        <v>Female</v>
      </c>
    </row>
    <row r="1411">
      <c r="A1411" s="2">
        <v>1410.0</v>
      </c>
      <c r="B1411" s="4">
        <f>IFERROR(__xludf.DUMMYFUNCTION("""COMPUTED_VALUE"""),45044.88936256945)</f>
        <v>45044.88936</v>
      </c>
      <c r="C1411" s="2" t="str">
        <f>IFERROR(__xludf.DUMMYFUNCTION("""COMPUTED_VALUE"""),"India")</f>
        <v>India</v>
      </c>
      <c r="D1411" s="2">
        <f>IFERROR(__xludf.DUMMYFUNCTION("""COMPUTED_VALUE"""),110044.0)</f>
        <v>110044</v>
      </c>
      <c r="E1411" s="2" t="str">
        <f>IFERROR(__xludf.DUMMYFUNCTION("""COMPUTED_VALUE"""),"Male")</f>
        <v>Male</v>
      </c>
    </row>
    <row r="1412">
      <c r="A1412" s="2">
        <v>1411.0</v>
      </c>
      <c r="B1412" s="4">
        <f>IFERROR(__xludf.DUMMYFUNCTION("""COMPUTED_VALUE"""),45044.891032534724)</f>
        <v>45044.89103</v>
      </c>
      <c r="C1412" s="2" t="str">
        <f>IFERROR(__xludf.DUMMYFUNCTION("""COMPUTED_VALUE"""),"India")</f>
        <v>India</v>
      </c>
      <c r="D1412" s="2">
        <f>IFERROR(__xludf.DUMMYFUNCTION("""COMPUTED_VALUE"""),505209.0)</f>
        <v>505209</v>
      </c>
      <c r="E1412" s="2" t="str">
        <f>IFERROR(__xludf.DUMMYFUNCTION("""COMPUTED_VALUE"""),"Male")</f>
        <v>Male</v>
      </c>
    </row>
    <row r="1413">
      <c r="A1413" s="2">
        <v>1412.0</v>
      </c>
      <c r="B1413" s="4">
        <f>IFERROR(__xludf.DUMMYFUNCTION("""COMPUTED_VALUE"""),45044.89227123842)</f>
        <v>45044.89227</v>
      </c>
      <c r="C1413" s="2" t="str">
        <f>IFERROR(__xludf.DUMMYFUNCTION("""COMPUTED_VALUE"""),"India")</f>
        <v>India</v>
      </c>
      <c r="D1413" s="2">
        <f>IFERROR(__xludf.DUMMYFUNCTION("""COMPUTED_VALUE"""),505211.0)</f>
        <v>505211</v>
      </c>
      <c r="E1413" s="2" t="str">
        <f>IFERROR(__xludf.DUMMYFUNCTION("""COMPUTED_VALUE"""),"Male")</f>
        <v>Male</v>
      </c>
    </row>
    <row r="1414">
      <c r="A1414" s="2">
        <v>1413.0</v>
      </c>
      <c r="B1414" s="4">
        <f>IFERROR(__xludf.DUMMYFUNCTION("""COMPUTED_VALUE"""),45044.89450606481)</f>
        <v>45044.89451</v>
      </c>
      <c r="C1414" s="2" t="str">
        <f>IFERROR(__xludf.DUMMYFUNCTION("""COMPUTED_VALUE"""),"India")</f>
        <v>India</v>
      </c>
      <c r="D1414" s="2">
        <f>IFERROR(__xludf.DUMMYFUNCTION("""COMPUTED_VALUE"""),713103.0)</f>
        <v>713103</v>
      </c>
      <c r="E1414" s="2" t="str">
        <f>IFERROR(__xludf.DUMMYFUNCTION("""COMPUTED_VALUE"""),"Female")</f>
        <v>Female</v>
      </c>
    </row>
    <row r="1415">
      <c r="A1415" s="2">
        <v>1414.0</v>
      </c>
      <c r="B1415" s="4">
        <f>IFERROR(__xludf.DUMMYFUNCTION("""COMPUTED_VALUE"""),45044.90115025463)</f>
        <v>45044.90115</v>
      </c>
      <c r="C1415" s="2" t="str">
        <f>IFERROR(__xludf.DUMMYFUNCTION("""COMPUTED_VALUE"""),"India")</f>
        <v>India</v>
      </c>
      <c r="D1415" s="2">
        <f>IFERROR(__xludf.DUMMYFUNCTION("""COMPUTED_VALUE"""),411014.0)</f>
        <v>411014</v>
      </c>
      <c r="E1415" s="2" t="str">
        <f>IFERROR(__xludf.DUMMYFUNCTION("""COMPUTED_VALUE"""),"Male")</f>
        <v>Male</v>
      </c>
    </row>
    <row r="1416">
      <c r="A1416" s="2">
        <v>1415.0</v>
      </c>
      <c r="B1416" s="4">
        <f>IFERROR(__xludf.DUMMYFUNCTION("""COMPUTED_VALUE"""),45044.903388819446)</f>
        <v>45044.90339</v>
      </c>
      <c r="C1416" s="2" t="str">
        <f>IFERROR(__xludf.DUMMYFUNCTION("""COMPUTED_VALUE"""),"India")</f>
        <v>India</v>
      </c>
      <c r="D1416" s="2">
        <f>IFERROR(__xludf.DUMMYFUNCTION("""COMPUTED_VALUE"""),68.0)</f>
        <v>68</v>
      </c>
      <c r="E1416" s="2" t="str">
        <f>IFERROR(__xludf.DUMMYFUNCTION("""COMPUTED_VALUE"""),"Male")</f>
        <v>Male</v>
      </c>
    </row>
    <row r="1417">
      <c r="A1417" s="2">
        <v>1416.0</v>
      </c>
      <c r="B1417" s="4">
        <f>IFERROR(__xludf.DUMMYFUNCTION("""COMPUTED_VALUE"""),45044.90497412037)</f>
        <v>45044.90497</v>
      </c>
      <c r="C1417" s="2" t="str">
        <f>IFERROR(__xludf.DUMMYFUNCTION("""COMPUTED_VALUE"""),"India")</f>
        <v>India</v>
      </c>
      <c r="D1417" s="2">
        <f>IFERROR(__xludf.DUMMYFUNCTION("""COMPUTED_VALUE"""),411032.0)</f>
        <v>411032</v>
      </c>
      <c r="E1417" s="2" t="str">
        <f>IFERROR(__xludf.DUMMYFUNCTION("""COMPUTED_VALUE"""),"Male")</f>
        <v>Male</v>
      </c>
    </row>
    <row r="1418">
      <c r="A1418" s="2">
        <v>1417.0</v>
      </c>
      <c r="B1418" s="4">
        <f>IFERROR(__xludf.DUMMYFUNCTION("""COMPUTED_VALUE"""),45044.908063090275)</f>
        <v>45044.90806</v>
      </c>
      <c r="C1418" s="2" t="str">
        <f>IFERROR(__xludf.DUMMYFUNCTION("""COMPUTED_VALUE"""),"India")</f>
        <v>India</v>
      </c>
      <c r="D1418" s="2">
        <f>IFERROR(__xludf.DUMMYFUNCTION("""COMPUTED_VALUE"""),603209.0)</f>
        <v>603209</v>
      </c>
      <c r="E1418" s="2" t="str">
        <f>IFERROR(__xludf.DUMMYFUNCTION("""COMPUTED_VALUE"""),"Male")</f>
        <v>Male</v>
      </c>
    </row>
    <row r="1419">
      <c r="A1419" s="2">
        <v>1418.0</v>
      </c>
      <c r="B1419" s="4">
        <f>IFERROR(__xludf.DUMMYFUNCTION("""COMPUTED_VALUE"""),45044.91002390046)</f>
        <v>45044.91002</v>
      </c>
      <c r="C1419" s="2" t="str">
        <f>IFERROR(__xludf.DUMMYFUNCTION("""COMPUTED_VALUE"""),"India")</f>
        <v>India</v>
      </c>
      <c r="D1419" s="2">
        <f>IFERROR(__xludf.DUMMYFUNCTION("""COMPUTED_VALUE"""),841221.0)</f>
        <v>841221</v>
      </c>
      <c r="E1419" s="2" t="str">
        <f>IFERROR(__xludf.DUMMYFUNCTION("""COMPUTED_VALUE"""),"Female")</f>
        <v>Female</v>
      </c>
    </row>
    <row r="1420">
      <c r="A1420" s="2">
        <v>1419.0</v>
      </c>
      <c r="B1420" s="4">
        <f>IFERROR(__xludf.DUMMYFUNCTION("""COMPUTED_VALUE"""),45044.911269606484)</f>
        <v>45044.91127</v>
      </c>
      <c r="C1420" s="2" t="str">
        <f>IFERROR(__xludf.DUMMYFUNCTION("""COMPUTED_VALUE"""),"India")</f>
        <v>India</v>
      </c>
      <c r="D1420" s="2">
        <f>IFERROR(__xludf.DUMMYFUNCTION("""COMPUTED_VALUE"""),803302.0)</f>
        <v>803302</v>
      </c>
      <c r="E1420" s="2" t="str">
        <f>IFERROR(__xludf.DUMMYFUNCTION("""COMPUTED_VALUE"""),"Female")</f>
        <v>Female</v>
      </c>
    </row>
    <row r="1421">
      <c r="A1421" s="2">
        <v>1420.0</v>
      </c>
      <c r="B1421" s="4">
        <f>IFERROR(__xludf.DUMMYFUNCTION("""COMPUTED_VALUE"""),45044.91379913195)</f>
        <v>45044.9138</v>
      </c>
      <c r="C1421" s="2" t="str">
        <f>IFERROR(__xludf.DUMMYFUNCTION("""COMPUTED_VALUE"""),"India")</f>
        <v>India</v>
      </c>
      <c r="D1421" s="2">
        <f>IFERROR(__xludf.DUMMYFUNCTION("""COMPUTED_VALUE"""),201310.0)</f>
        <v>201310</v>
      </c>
      <c r="E1421" s="2" t="str">
        <f>IFERROR(__xludf.DUMMYFUNCTION("""COMPUTED_VALUE"""),"Female")</f>
        <v>Female</v>
      </c>
    </row>
    <row r="1422">
      <c r="A1422" s="2">
        <v>1421.0</v>
      </c>
      <c r="B1422" s="4">
        <f>IFERROR(__xludf.DUMMYFUNCTION("""COMPUTED_VALUE"""),45044.914301273144)</f>
        <v>45044.9143</v>
      </c>
      <c r="C1422" s="2" t="str">
        <f>IFERROR(__xludf.DUMMYFUNCTION("""COMPUTED_VALUE"""),"India")</f>
        <v>India</v>
      </c>
      <c r="D1422" s="2">
        <f>IFERROR(__xludf.DUMMYFUNCTION("""COMPUTED_VALUE"""),201308.0)</f>
        <v>201308</v>
      </c>
      <c r="E1422" s="2" t="str">
        <f>IFERROR(__xludf.DUMMYFUNCTION("""COMPUTED_VALUE"""),"Female")</f>
        <v>Female</v>
      </c>
    </row>
    <row r="1423">
      <c r="A1423" s="2">
        <v>1422.0</v>
      </c>
      <c r="B1423" s="4">
        <f>IFERROR(__xludf.DUMMYFUNCTION("""COMPUTED_VALUE"""),45044.91538196759)</f>
        <v>45044.91538</v>
      </c>
      <c r="C1423" s="2" t="str">
        <f>IFERROR(__xludf.DUMMYFUNCTION("""COMPUTED_VALUE"""),"India")</f>
        <v>India</v>
      </c>
      <c r="D1423" s="2">
        <f>IFERROR(__xludf.DUMMYFUNCTION("""COMPUTED_VALUE"""),803302.0)</f>
        <v>803302</v>
      </c>
      <c r="E1423" s="2" t="str">
        <f>IFERROR(__xludf.DUMMYFUNCTION("""COMPUTED_VALUE"""),"Female")</f>
        <v>Female</v>
      </c>
    </row>
    <row r="1424">
      <c r="A1424" s="2">
        <v>1423.0</v>
      </c>
      <c r="B1424" s="4">
        <f>IFERROR(__xludf.DUMMYFUNCTION("""COMPUTED_VALUE"""),45044.91565527778)</f>
        <v>45044.91566</v>
      </c>
      <c r="C1424" s="2" t="str">
        <f>IFERROR(__xludf.DUMMYFUNCTION("""COMPUTED_VALUE"""),"India")</f>
        <v>India</v>
      </c>
      <c r="D1424" s="2">
        <f>IFERROR(__xludf.DUMMYFUNCTION("""COMPUTED_VALUE"""),600073.0)</f>
        <v>600073</v>
      </c>
      <c r="E1424" s="2" t="str">
        <f>IFERROR(__xludf.DUMMYFUNCTION("""COMPUTED_VALUE"""),"Female")</f>
        <v>Female</v>
      </c>
    </row>
    <row r="1425">
      <c r="A1425" s="2">
        <v>1424.0</v>
      </c>
      <c r="B1425" s="4">
        <f>IFERROR(__xludf.DUMMYFUNCTION("""COMPUTED_VALUE"""),45044.916570243055)</f>
        <v>45044.91657</v>
      </c>
      <c r="C1425" s="2" t="str">
        <f>IFERROR(__xludf.DUMMYFUNCTION("""COMPUTED_VALUE"""),"India")</f>
        <v>India</v>
      </c>
      <c r="D1425" s="2">
        <f>IFERROR(__xludf.DUMMYFUNCTION("""COMPUTED_VALUE"""),803303.0)</f>
        <v>803303</v>
      </c>
      <c r="E1425" s="2" t="str">
        <f>IFERROR(__xludf.DUMMYFUNCTION("""COMPUTED_VALUE"""),"Male")</f>
        <v>Male</v>
      </c>
    </row>
    <row r="1426">
      <c r="A1426" s="2">
        <v>1425.0</v>
      </c>
      <c r="B1426" s="4">
        <f>IFERROR(__xludf.DUMMYFUNCTION("""COMPUTED_VALUE"""),45044.92065666667)</f>
        <v>45044.92066</v>
      </c>
      <c r="C1426" s="2" t="str">
        <f>IFERROR(__xludf.DUMMYFUNCTION("""COMPUTED_VALUE"""),"India")</f>
        <v>India</v>
      </c>
      <c r="D1426" s="2">
        <f>IFERROR(__xludf.DUMMYFUNCTION("""COMPUTED_VALUE"""),247667.0)</f>
        <v>247667</v>
      </c>
      <c r="E1426" s="2" t="str">
        <f>IFERROR(__xludf.DUMMYFUNCTION("""COMPUTED_VALUE"""),"Female")</f>
        <v>Female</v>
      </c>
    </row>
    <row r="1427">
      <c r="A1427" s="2">
        <v>1426.0</v>
      </c>
      <c r="B1427" s="4">
        <f>IFERROR(__xludf.DUMMYFUNCTION("""COMPUTED_VALUE"""),45044.92129879629)</f>
        <v>45044.9213</v>
      </c>
      <c r="C1427" s="2" t="str">
        <f>IFERROR(__xludf.DUMMYFUNCTION("""COMPUTED_VALUE"""),"India")</f>
        <v>India</v>
      </c>
      <c r="D1427" s="2">
        <f>IFERROR(__xludf.DUMMYFUNCTION("""COMPUTED_VALUE"""),201310.0)</f>
        <v>201310</v>
      </c>
      <c r="E1427" s="2" t="str">
        <f>IFERROR(__xludf.DUMMYFUNCTION("""COMPUTED_VALUE"""),"Female")</f>
        <v>Female</v>
      </c>
    </row>
    <row r="1428">
      <c r="A1428" s="2">
        <v>1427.0</v>
      </c>
      <c r="B1428" s="4">
        <f>IFERROR(__xludf.DUMMYFUNCTION("""COMPUTED_VALUE"""),45044.92401795139)</f>
        <v>45044.92402</v>
      </c>
      <c r="C1428" s="2" t="str">
        <f>IFERROR(__xludf.DUMMYFUNCTION("""COMPUTED_VALUE"""),"India")</f>
        <v>India</v>
      </c>
      <c r="D1428" s="2">
        <f>IFERROR(__xludf.DUMMYFUNCTION("""COMPUTED_VALUE"""),201310.0)</f>
        <v>201310</v>
      </c>
      <c r="E1428" s="2" t="str">
        <f>IFERROR(__xludf.DUMMYFUNCTION("""COMPUTED_VALUE"""),"Female")</f>
        <v>Female</v>
      </c>
    </row>
    <row r="1429">
      <c r="A1429" s="2">
        <v>1428.0</v>
      </c>
      <c r="B1429" s="4">
        <f>IFERROR(__xludf.DUMMYFUNCTION("""COMPUTED_VALUE"""),45044.92486478009)</f>
        <v>45044.92486</v>
      </c>
      <c r="C1429" s="2" t="str">
        <f>IFERROR(__xludf.DUMMYFUNCTION("""COMPUTED_VALUE"""),"India")</f>
        <v>India</v>
      </c>
      <c r="D1429" s="2">
        <f>IFERROR(__xludf.DUMMYFUNCTION("""COMPUTED_VALUE"""),440013.0)</f>
        <v>440013</v>
      </c>
      <c r="E1429" s="2" t="str">
        <f>IFERROR(__xludf.DUMMYFUNCTION("""COMPUTED_VALUE"""),"Male")</f>
        <v>Male</v>
      </c>
    </row>
    <row r="1430">
      <c r="A1430" s="2">
        <v>1429.0</v>
      </c>
      <c r="B1430" s="4">
        <f>IFERROR(__xludf.DUMMYFUNCTION("""COMPUTED_VALUE"""),45044.93806434028)</f>
        <v>45044.93806</v>
      </c>
      <c r="C1430" s="2" t="str">
        <f>IFERROR(__xludf.DUMMYFUNCTION("""COMPUTED_VALUE"""),"India")</f>
        <v>India</v>
      </c>
      <c r="D1430" s="2">
        <f>IFERROR(__xludf.DUMMYFUNCTION("""COMPUTED_VALUE"""),246174.0)</f>
        <v>246174</v>
      </c>
      <c r="E1430" s="2" t="str">
        <f>IFERROR(__xludf.DUMMYFUNCTION("""COMPUTED_VALUE"""),"Male")</f>
        <v>Male</v>
      </c>
    </row>
    <row r="1431">
      <c r="A1431" s="2">
        <v>1430.0</v>
      </c>
      <c r="B1431" s="4">
        <f>IFERROR(__xludf.DUMMYFUNCTION("""COMPUTED_VALUE"""),45044.94062114583)</f>
        <v>45044.94062</v>
      </c>
      <c r="C1431" s="2" t="str">
        <f>IFERROR(__xludf.DUMMYFUNCTION("""COMPUTED_VALUE"""),"India")</f>
        <v>India</v>
      </c>
      <c r="D1431" s="2">
        <f>IFERROR(__xludf.DUMMYFUNCTION("""COMPUTED_VALUE"""),452010.0)</f>
        <v>452010</v>
      </c>
      <c r="E1431" s="2" t="str">
        <f>IFERROR(__xludf.DUMMYFUNCTION("""COMPUTED_VALUE"""),"Male")</f>
        <v>Male</v>
      </c>
    </row>
    <row r="1432">
      <c r="A1432" s="2">
        <v>1431.0</v>
      </c>
      <c r="B1432" s="4">
        <f>IFERROR(__xludf.DUMMYFUNCTION("""COMPUTED_VALUE"""),45044.94090288194)</f>
        <v>45044.9409</v>
      </c>
      <c r="C1432" s="2" t="str">
        <f>IFERROR(__xludf.DUMMYFUNCTION("""COMPUTED_VALUE"""),"India")</f>
        <v>India</v>
      </c>
      <c r="D1432" s="2">
        <f>IFERROR(__xludf.DUMMYFUNCTION("""COMPUTED_VALUE"""),411007.0)</f>
        <v>411007</v>
      </c>
      <c r="E1432" s="2" t="str">
        <f>IFERROR(__xludf.DUMMYFUNCTION("""COMPUTED_VALUE"""),"Male")</f>
        <v>Male</v>
      </c>
    </row>
    <row r="1433">
      <c r="A1433" s="2">
        <v>1432.0</v>
      </c>
      <c r="B1433" s="4">
        <f>IFERROR(__xludf.DUMMYFUNCTION("""COMPUTED_VALUE"""),45044.94232574075)</f>
        <v>45044.94233</v>
      </c>
      <c r="C1433" s="2" t="str">
        <f>IFERROR(__xludf.DUMMYFUNCTION("""COMPUTED_VALUE"""),"India")</f>
        <v>India</v>
      </c>
      <c r="D1433" s="2">
        <f>IFERROR(__xludf.DUMMYFUNCTION("""COMPUTED_VALUE"""),606603.0)</f>
        <v>606603</v>
      </c>
      <c r="E1433" s="2" t="str">
        <f>IFERROR(__xludf.DUMMYFUNCTION("""COMPUTED_VALUE"""),"Female")</f>
        <v>Female</v>
      </c>
    </row>
    <row r="1434">
      <c r="A1434" s="2">
        <v>1433.0</v>
      </c>
      <c r="B1434" s="4">
        <f>IFERROR(__xludf.DUMMYFUNCTION("""COMPUTED_VALUE"""),45044.94375009259)</f>
        <v>45044.94375</v>
      </c>
      <c r="C1434" s="2" t="str">
        <f>IFERROR(__xludf.DUMMYFUNCTION("""COMPUTED_VALUE"""),"India")</f>
        <v>India</v>
      </c>
      <c r="D1434" s="2">
        <f>IFERROR(__xludf.DUMMYFUNCTION("""COMPUTED_VALUE"""),500072.0)</f>
        <v>500072</v>
      </c>
      <c r="E1434" s="2" t="str">
        <f>IFERROR(__xludf.DUMMYFUNCTION("""COMPUTED_VALUE"""),"Female")</f>
        <v>Female</v>
      </c>
    </row>
    <row r="1435">
      <c r="A1435" s="2">
        <v>1434.0</v>
      </c>
      <c r="B1435" s="4">
        <f>IFERROR(__xludf.DUMMYFUNCTION("""COMPUTED_VALUE"""),45044.94492751157)</f>
        <v>45044.94493</v>
      </c>
      <c r="C1435" s="2" t="str">
        <f>IFERROR(__xludf.DUMMYFUNCTION("""COMPUTED_VALUE"""),"India")</f>
        <v>India</v>
      </c>
      <c r="D1435" s="2">
        <f>IFERROR(__xludf.DUMMYFUNCTION("""COMPUTED_VALUE"""),411044.0)</f>
        <v>411044</v>
      </c>
      <c r="E1435" s="2" t="str">
        <f>IFERROR(__xludf.DUMMYFUNCTION("""COMPUTED_VALUE"""),"Female")</f>
        <v>Female</v>
      </c>
    </row>
    <row r="1436">
      <c r="A1436" s="2">
        <v>1435.0</v>
      </c>
      <c r="B1436" s="4">
        <f>IFERROR(__xludf.DUMMYFUNCTION("""COMPUTED_VALUE"""),45044.94649311343)</f>
        <v>45044.94649</v>
      </c>
      <c r="C1436" s="2" t="str">
        <f>IFERROR(__xludf.DUMMYFUNCTION("""COMPUTED_VALUE"""),"India")</f>
        <v>India</v>
      </c>
      <c r="D1436" s="2">
        <f>IFERROR(__xludf.DUMMYFUNCTION("""COMPUTED_VALUE"""),560075.0)</f>
        <v>560075</v>
      </c>
      <c r="E1436" s="2" t="str">
        <f>IFERROR(__xludf.DUMMYFUNCTION("""COMPUTED_VALUE"""),"Male")</f>
        <v>Male</v>
      </c>
    </row>
    <row r="1437">
      <c r="A1437" s="2">
        <v>1436.0</v>
      </c>
      <c r="B1437" s="4">
        <f>IFERROR(__xludf.DUMMYFUNCTION("""COMPUTED_VALUE"""),45044.94734978009)</f>
        <v>45044.94735</v>
      </c>
      <c r="C1437" s="2" t="str">
        <f>IFERROR(__xludf.DUMMYFUNCTION("""COMPUTED_VALUE"""),"India")</f>
        <v>India</v>
      </c>
      <c r="D1437" s="2">
        <f>IFERROR(__xludf.DUMMYFUNCTION("""COMPUTED_VALUE"""),411014.0)</f>
        <v>411014</v>
      </c>
      <c r="E1437" s="2" t="str">
        <f>IFERROR(__xludf.DUMMYFUNCTION("""COMPUTED_VALUE"""),"Female")</f>
        <v>Female</v>
      </c>
    </row>
    <row r="1438">
      <c r="A1438" s="2">
        <v>1437.0</v>
      </c>
      <c r="B1438" s="4">
        <f>IFERROR(__xludf.DUMMYFUNCTION("""COMPUTED_VALUE"""),45044.95217689814)</f>
        <v>45044.95218</v>
      </c>
      <c r="C1438" s="2" t="str">
        <f>IFERROR(__xludf.DUMMYFUNCTION("""COMPUTED_VALUE"""),"India")</f>
        <v>India</v>
      </c>
      <c r="D1438" s="2">
        <f>IFERROR(__xludf.DUMMYFUNCTION("""COMPUTED_VALUE"""),92.0)</f>
        <v>92</v>
      </c>
      <c r="E1438" s="2" t="str">
        <f>IFERROR(__xludf.DUMMYFUNCTION("""COMPUTED_VALUE"""),"Female")</f>
        <v>Female</v>
      </c>
    </row>
    <row r="1439">
      <c r="A1439" s="2">
        <v>1438.0</v>
      </c>
      <c r="B1439" s="4">
        <f>IFERROR(__xludf.DUMMYFUNCTION("""COMPUTED_VALUE"""),45044.960822673616)</f>
        <v>45044.96082</v>
      </c>
      <c r="C1439" s="2" t="str">
        <f>IFERROR(__xludf.DUMMYFUNCTION("""COMPUTED_VALUE"""),"India")</f>
        <v>India</v>
      </c>
      <c r="D1439" s="2">
        <f>IFERROR(__xludf.DUMMYFUNCTION("""COMPUTED_VALUE"""),765022.0)</f>
        <v>765022</v>
      </c>
      <c r="E1439" s="2" t="str">
        <f>IFERROR(__xludf.DUMMYFUNCTION("""COMPUTED_VALUE"""),"Female")</f>
        <v>Female</v>
      </c>
    </row>
    <row r="1440">
      <c r="A1440" s="2">
        <v>1439.0</v>
      </c>
      <c r="B1440" s="4">
        <f>IFERROR(__xludf.DUMMYFUNCTION("""COMPUTED_VALUE"""),45044.96446304398)</f>
        <v>45044.96446</v>
      </c>
      <c r="C1440" s="2" t="str">
        <f>IFERROR(__xludf.DUMMYFUNCTION("""COMPUTED_VALUE"""),"India")</f>
        <v>India</v>
      </c>
      <c r="D1440" s="2">
        <f>IFERROR(__xludf.DUMMYFUNCTION("""COMPUTED_VALUE"""),530051.0)</f>
        <v>530051</v>
      </c>
      <c r="E1440" s="2" t="str">
        <f>IFERROR(__xludf.DUMMYFUNCTION("""COMPUTED_VALUE"""),"Female")</f>
        <v>Female</v>
      </c>
    </row>
    <row r="1441">
      <c r="A1441" s="2">
        <v>1440.0</v>
      </c>
      <c r="B1441" s="4">
        <f>IFERROR(__xludf.DUMMYFUNCTION("""COMPUTED_VALUE"""),45044.965017511575)</f>
        <v>45044.96502</v>
      </c>
      <c r="C1441" s="2" t="str">
        <f>IFERROR(__xludf.DUMMYFUNCTION("""COMPUTED_VALUE"""),"India")</f>
        <v>India</v>
      </c>
      <c r="D1441" s="2">
        <f>IFERROR(__xludf.DUMMYFUNCTION("""COMPUTED_VALUE"""),560067.0)</f>
        <v>560067</v>
      </c>
      <c r="E1441" s="2" t="str">
        <f>IFERROR(__xludf.DUMMYFUNCTION("""COMPUTED_VALUE"""),"Male")</f>
        <v>Male</v>
      </c>
    </row>
    <row r="1442">
      <c r="A1442" s="2">
        <v>1441.0</v>
      </c>
      <c r="B1442" s="4">
        <f>IFERROR(__xludf.DUMMYFUNCTION("""COMPUTED_VALUE"""),45044.96845450232)</f>
        <v>45044.96845</v>
      </c>
      <c r="C1442" s="2" t="str">
        <f>IFERROR(__xludf.DUMMYFUNCTION("""COMPUTED_VALUE"""),"India")</f>
        <v>India</v>
      </c>
      <c r="D1442" s="2">
        <f>IFERROR(__xludf.DUMMYFUNCTION("""COMPUTED_VALUE"""),600015.0)</f>
        <v>600015</v>
      </c>
      <c r="E1442" s="2" t="str">
        <f>IFERROR(__xludf.DUMMYFUNCTION("""COMPUTED_VALUE"""),"Female")</f>
        <v>Female</v>
      </c>
    </row>
    <row r="1443">
      <c r="A1443" s="2">
        <v>1442.0</v>
      </c>
      <c r="B1443" s="4">
        <f>IFERROR(__xludf.DUMMYFUNCTION("""COMPUTED_VALUE"""),45044.97645436343)</f>
        <v>45044.97645</v>
      </c>
      <c r="C1443" s="2" t="str">
        <f>IFERROR(__xludf.DUMMYFUNCTION("""COMPUTED_VALUE"""),"India")</f>
        <v>India</v>
      </c>
      <c r="D1443" s="2">
        <f>IFERROR(__xludf.DUMMYFUNCTION("""COMPUTED_VALUE"""),560090.0)</f>
        <v>560090</v>
      </c>
      <c r="E1443" s="2" t="str">
        <f>IFERROR(__xludf.DUMMYFUNCTION("""COMPUTED_VALUE"""),"Male")</f>
        <v>Male</v>
      </c>
    </row>
    <row r="1444">
      <c r="A1444" s="2">
        <v>1443.0</v>
      </c>
      <c r="B1444" s="4">
        <f>IFERROR(__xludf.DUMMYFUNCTION("""COMPUTED_VALUE"""),45044.984562893515)</f>
        <v>45044.98456</v>
      </c>
      <c r="C1444" s="2" t="str">
        <f>IFERROR(__xludf.DUMMYFUNCTION("""COMPUTED_VALUE"""),"India")</f>
        <v>India</v>
      </c>
      <c r="D1444" s="2">
        <f>IFERROR(__xludf.DUMMYFUNCTION("""COMPUTED_VALUE"""),410206.0)</f>
        <v>410206</v>
      </c>
      <c r="E1444" s="2" t="str">
        <f>IFERROR(__xludf.DUMMYFUNCTION("""COMPUTED_VALUE"""),"Female")</f>
        <v>Female</v>
      </c>
    </row>
    <row r="1445">
      <c r="A1445" s="2">
        <v>1444.0</v>
      </c>
      <c r="B1445" s="4">
        <f>IFERROR(__xludf.DUMMYFUNCTION("""COMPUTED_VALUE"""),45044.993011493054)</f>
        <v>45044.99301</v>
      </c>
      <c r="C1445" s="2" t="str">
        <f>IFERROR(__xludf.DUMMYFUNCTION("""COMPUTED_VALUE"""),"India")</f>
        <v>India</v>
      </c>
      <c r="D1445" s="2">
        <f>IFERROR(__xludf.DUMMYFUNCTION("""COMPUTED_VALUE"""),562107.0)</f>
        <v>562107</v>
      </c>
      <c r="E1445" s="2" t="str">
        <f>IFERROR(__xludf.DUMMYFUNCTION("""COMPUTED_VALUE"""),"Female")</f>
        <v>Female</v>
      </c>
    </row>
    <row r="1446">
      <c r="A1446" s="2">
        <v>1445.0</v>
      </c>
      <c r="B1446" s="4">
        <f>IFERROR(__xludf.DUMMYFUNCTION("""COMPUTED_VALUE"""),45044.99315581018)</f>
        <v>45044.99316</v>
      </c>
      <c r="C1446" s="2" t="str">
        <f>IFERROR(__xludf.DUMMYFUNCTION("""COMPUTED_VALUE"""),"India")</f>
        <v>India</v>
      </c>
      <c r="D1446" s="2">
        <f>IFERROR(__xludf.DUMMYFUNCTION("""COMPUTED_VALUE"""),638004.0)</f>
        <v>638004</v>
      </c>
      <c r="E1446" s="2" t="str">
        <f>IFERROR(__xludf.DUMMYFUNCTION("""COMPUTED_VALUE"""),"Male")</f>
        <v>Male</v>
      </c>
    </row>
    <row r="1447">
      <c r="A1447" s="2">
        <v>1446.0</v>
      </c>
      <c r="B1447" s="4">
        <f>IFERROR(__xludf.DUMMYFUNCTION("""COMPUTED_VALUE"""),45045.00636594908)</f>
        <v>45045.00637</v>
      </c>
      <c r="C1447" s="2" t="str">
        <f>IFERROR(__xludf.DUMMYFUNCTION("""COMPUTED_VALUE"""),"India")</f>
        <v>India</v>
      </c>
      <c r="D1447" s="2">
        <f>IFERROR(__xludf.DUMMYFUNCTION("""COMPUTED_VALUE"""),500001.0)</f>
        <v>500001</v>
      </c>
      <c r="E1447" s="2" t="str">
        <f>IFERROR(__xludf.DUMMYFUNCTION("""COMPUTED_VALUE"""),"Male")</f>
        <v>Male</v>
      </c>
    </row>
    <row r="1448">
      <c r="A1448" s="2">
        <v>1447.0</v>
      </c>
      <c r="B1448" s="4">
        <f>IFERROR(__xludf.DUMMYFUNCTION("""COMPUTED_VALUE"""),45045.01221091435)</f>
        <v>45045.01221</v>
      </c>
      <c r="C1448" s="2" t="str">
        <f>IFERROR(__xludf.DUMMYFUNCTION("""COMPUTED_VALUE"""),"India")</f>
        <v>India</v>
      </c>
      <c r="D1448" s="2">
        <f>IFERROR(__xludf.DUMMYFUNCTION("""COMPUTED_VALUE"""),400074.0)</f>
        <v>400074</v>
      </c>
      <c r="E1448" s="2" t="str">
        <f>IFERROR(__xludf.DUMMYFUNCTION("""COMPUTED_VALUE"""),"Male")</f>
        <v>Male</v>
      </c>
    </row>
    <row r="1449">
      <c r="A1449" s="2">
        <v>1448.0</v>
      </c>
      <c r="B1449" s="4">
        <f>IFERROR(__xludf.DUMMYFUNCTION("""COMPUTED_VALUE"""),45045.016760914354)</f>
        <v>45045.01676</v>
      </c>
      <c r="C1449" s="2" t="str">
        <f>IFERROR(__xludf.DUMMYFUNCTION("""COMPUTED_VALUE"""),"India")</f>
        <v>India</v>
      </c>
      <c r="D1449" s="2">
        <f>IFERROR(__xludf.DUMMYFUNCTION("""COMPUTED_VALUE"""),500001.0)</f>
        <v>500001</v>
      </c>
      <c r="E1449" s="2" t="str">
        <f>IFERROR(__xludf.DUMMYFUNCTION("""COMPUTED_VALUE"""),"Female")</f>
        <v>Female</v>
      </c>
    </row>
    <row r="1450">
      <c r="A1450" s="2">
        <v>1449.0</v>
      </c>
      <c r="B1450" s="4">
        <f>IFERROR(__xludf.DUMMYFUNCTION("""COMPUTED_VALUE"""),45045.02418395833)</f>
        <v>45045.02418</v>
      </c>
      <c r="C1450" s="2" t="str">
        <f>IFERROR(__xludf.DUMMYFUNCTION("""COMPUTED_VALUE"""),"India")</f>
        <v>India</v>
      </c>
      <c r="D1450" s="2">
        <f>IFERROR(__xludf.DUMMYFUNCTION("""COMPUTED_VALUE"""),247667.0)</f>
        <v>247667</v>
      </c>
      <c r="E1450" s="2" t="str">
        <f>IFERROR(__xludf.DUMMYFUNCTION("""COMPUTED_VALUE"""),"Male")</f>
        <v>Male</v>
      </c>
    </row>
    <row r="1451">
      <c r="A1451" s="2">
        <v>1450.0</v>
      </c>
      <c r="B1451" s="4">
        <f>IFERROR(__xludf.DUMMYFUNCTION("""COMPUTED_VALUE"""),45045.04099395833)</f>
        <v>45045.04099</v>
      </c>
      <c r="C1451" s="2" t="str">
        <f>IFERROR(__xludf.DUMMYFUNCTION("""COMPUTED_VALUE"""),"India")</f>
        <v>India</v>
      </c>
      <c r="D1451" s="2">
        <f>IFERROR(__xludf.DUMMYFUNCTION("""COMPUTED_VALUE"""),500016.0)</f>
        <v>500016</v>
      </c>
      <c r="E1451" s="2" t="str">
        <f>IFERROR(__xludf.DUMMYFUNCTION("""COMPUTED_VALUE"""),"Male")</f>
        <v>Male</v>
      </c>
    </row>
    <row r="1452">
      <c r="A1452" s="2">
        <v>1451.0</v>
      </c>
      <c r="B1452" s="4">
        <f>IFERROR(__xludf.DUMMYFUNCTION("""COMPUTED_VALUE"""),45045.04896930556)</f>
        <v>45045.04897</v>
      </c>
      <c r="C1452" s="2" t="str">
        <f>IFERROR(__xludf.DUMMYFUNCTION("""COMPUTED_VALUE"""),"India")</f>
        <v>India</v>
      </c>
      <c r="D1452" s="2">
        <f>IFERROR(__xludf.DUMMYFUNCTION("""COMPUTED_VALUE"""),560064.0)</f>
        <v>560064</v>
      </c>
      <c r="E1452" s="2" t="str">
        <f>IFERROR(__xludf.DUMMYFUNCTION("""COMPUTED_VALUE"""),"Male")</f>
        <v>Male</v>
      </c>
    </row>
    <row r="1453">
      <c r="A1453" s="2">
        <v>1452.0</v>
      </c>
      <c r="B1453" s="4">
        <f>IFERROR(__xludf.DUMMYFUNCTION("""COMPUTED_VALUE"""),45045.072015370366)</f>
        <v>45045.07202</v>
      </c>
      <c r="C1453" s="2" t="str">
        <f>IFERROR(__xludf.DUMMYFUNCTION("""COMPUTED_VALUE"""),"India")</f>
        <v>India</v>
      </c>
      <c r="D1453" s="2">
        <f>IFERROR(__xludf.DUMMYFUNCTION("""COMPUTED_VALUE"""),695033.0)</f>
        <v>695033</v>
      </c>
      <c r="E1453" s="2" t="str">
        <f>IFERROR(__xludf.DUMMYFUNCTION("""COMPUTED_VALUE"""),"Male")</f>
        <v>Male</v>
      </c>
    </row>
    <row r="1454">
      <c r="A1454" s="2">
        <v>1453.0</v>
      </c>
      <c r="B1454" s="4">
        <f>IFERROR(__xludf.DUMMYFUNCTION("""COMPUTED_VALUE"""),45045.22514239583)</f>
        <v>45045.22514</v>
      </c>
      <c r="C1454" s="2" t="str">
        <f>IFERROR(__xludf.DUMMYFUNCTION("""COMPUTED_VALUE"""),"India")</f>
        <v>India</v>
      </c>
      <c r="D1454" s="2">
        <f>IFERROR(__xludf.DUMMYFUNCTION("""COMPUTED_VALUE"""),500008.0)</f>
        <v>500008</v>
      </c>
      <c r="E1454" s="2" t="str">
        <f>IFERROR(__xludf.DUMMYFUNCTION("""COMPUTED_VALUE"""),"Female")</f>
        <v>Female</v>
      </c>
    </row>
    <row r="1455">
      <c r="A1455" s="2">
        <v>1454.0</v>
      </c>
      <c r="B1455" s="4">
        <f>IFERROR(__xludf.DUMMYFUNCTION("""COMPUTED_VALUE"""),45045.2783016088)</f>
        <v>45045.2783</v>
      </c>
      <c r="C1455" s="2" t="str">
        <f>IFERROR(__xludf.DUMMYFUNCTION("""COMPUTED_VALUE"""),"India")</f>
        <v>India</v>
      </c>
      <c r="D1455" s="2">
        <f>IFERROR(__xludf.DUMMYFUNCTION("""COMPUTED_VALUE"""),500043.0)</f>
        <v>500043</v>
      </c>
      <c r="E1455" s="2" t="str">
        <f>IFERROR(__xludf.DUMMYFUNCTION("""COMPUTED_VALUE"""),"Female")</f>
        <v>Female</v>
      </c>
    </row>
    <row r="1456">
      <c r="A1456" s="2">
        <v>1455.0</v>
      </c>
      <c r="B1456" s="4">
        <f>IFERROR(__xludf.DUMMYFUNCTION("""COMPUTED_VALUE"""),45045.32528664352)</f>
        <v>45045.32529</v>
      </c>
      <c r="C1456" s="2" t="str">
        <f>IFERROR(__xludf.DUMMYFUNCTION("""COMPUTED_VALUE"""),"India")</f>
        <v>India</v>
      </c>
      <c r="D1456" s="2">
        <f>IFERROR(__xludf.DUMMYFUNCTION("""COMPUTED_VALUE"""),500088.0)</f>
        <v>500088</v>
      </c>
      <c r="E1456" s="2" t="str">
        <f>IFERROR(__xludf.DUMMYFUNCTION("""COMPUTED_VALUE"""),"Female")</f>
        <v>Female</v>
      </c>
    </row>
    <row r="1457">
      <c r="A1457" s="2">
        <v>1456.0</v>
      </c>
      <c r="B1457" s="4">
        <f>IFERROR(__xludf.DUMMYFUNCTION("""COMPUTED_VALUE"""),45045.33983998843)</f>
        <v>45045.33984</v>
      </c>
      <c r="C1457" s="2" t="str">
        <f>IFERROR(__xludf.DUMMYFUNCTION("""COMPUTED_VALUE"""),"India")</f>
        <v>India</v>
      </c>
      <c r="D1457" s="2">
        <f>IFERROR(__xludf.DUMMYFUNCTION("""COMPUTED_VALUE"""),505460.0)</f>
        <v>505460</v>
      </c>
      <c r="E1457" s="2" t="str">
        <f>IFERROR(__xludf.DUMMYFUNCTION("""COMPUTED_VALUE"""),"Male")</f>
        <v>Male</v>
      </c>
    </row>
    <row r="1458">
      <c r="A1458" s="2">
        <v>1457.0</v>
      </c>
      <c r="B1458" s="4">
        <f>IFERROR(__xludf.DUMMYFUNCTION("""COMPUTED_VALUE"""),45045.34009631945)</f>
        <v>45045.3401</v>
      </c>
      <c r="C1458" s="2" t="str">
        <f>IFERROR(__xludf.DUMMYFUNCTION("""COMPUTED_VALUE"""),"India")</f>
        <v>India</v>
      </c>
      <c r="D1458" s="2">
        <f>IFERROR(__xludf.DUMMYFUNCTION("""COMPUTED_VALUE"""),500070.0)</f>
        <v>500070</v>
      </c>
      <c r="E1458" s="2" t="str">
        <f>IFERROR(__xludf.DUMMYFUNCTION("""COMPUTED_VALUE"""),"Female")</f>
        <v>Female</v>
      </c>
    </row>
    <row r="1459">
      <c r="A1459" s="2">
        <v>1458.0</v>
      </c>
      <c r="B1459" s="4">
        <f>IFERROR(__xludf.DUMMYFUNCTION("""COMPUTED_VALUE"""),45045.34216309028)</f>
        <v>45045.34216</v>
      </c>
      <c r="C1459" s="2" t="str">
        <f>IFERROR(__xludf.DUMMYFUNCTION("""COMPUTED_VALUE"""),"India")</f>
        <v>India</v>
      </c>
      <c r="D1459" s="2">
        <f>IFERROR(__xludf.DUMMYFUNCTION("""COMPUTED_VALUE"""),508234.0)</f>
        <v>508234</v>
      </c>
      <c r="E1459" s="2" t="str">
        <f>IFERROR(__xludf.DUMMYFUNCTION("""COMPUTED_VALUE"""),"Female")</f>
        <v>Female</v>
      </c>
    </row>
    <row r="1460">
      <c r="A1460" s="2">
        <v>1459.0</v>
      </c>
      <c r="B1460" s="4">
        <f>IFERROR(__xludf.DUMMYFUNCTION("""COMPUTED_VALUE"""),45045.36414672454)</f>
        <v>45045.36415</v>
      </c>
      <c r="C1460" s="2" t="str">
        <f>IFERROR(__xludf.DUMMYFUNCTION("""COMPUTED_VALUE"""),"India")</f>
        <v>India</v>
      </c>
      <c r="D1460" s="2">
        <f>IFERROR(__xludf.DUMMYFUNCTION("""COMPUTED_VALUE"""),224135.0)</f>
        <v>224135</v>
      </c>
      <c r="E1460" s="2" t="str">
        <f>IFERROR(__xludf.DUMMYFUNCTION("""COMPUTED_VALUE"""),"Male")</f>
        <v>Male</v>
      </c>
    </row>
    <row r="1461">
      <c r="A1461" s="2">
        <v>1460.0</v>
      </c>
      <c r="B1461" s="4">
        <f>IFERROR(__xludf.DUMMYFUNCTION("""COMPUTED_VALUE"""),45045.387292824074)</f>
        <v>45045.38729</v>
      </c>
      <c r="C1461" s="2" t="str">
        <f>IFERROR(__xludf.DUMMYFUNCTION("""COMPUTED_VALUE"""),"India")</f>
        <v>India</v>
      </c>
      <c r="D1461" s="2">
        <f>IFERROR(__xludf.DUMMYFUNCTION("""COMPUTED_VALUE"""),641006.0)</f>
        <v>641006</v>
      </c>
      <c r="E1461" s="2" t="str">
        <f>IFERROR(__xludf.DUMMYFUNCTION("""COMPUTED_VALUE"""),"Female")</f>
        <v>Female</v>
      </c>
    </row>
    <row r="1462">
      <c r="A1462" s="2">
        <v>1461.0</v>
      </c>
      <c r="B1462" s="4">
        <f>IFERROR(__xludf.DUMMYFUNCTION("""COMPUTED_VALUE"""),45045.40869603009)</f>
        <v>45045.4087</v>
      </c>
      <c r="C1462" s="2" t="str">
        <f>IFERROR(__xludf.DUMMYFUNCTION("""COMPUTED_VALUE"""),"India")</f>
        <v>India</v>
      </c>
      <c r="D1462" s="2">
        <f>IFERROR(__xludf.DUMMYFUNCTION("""COMPUTED_VALUE"""),201306.0)</f>
        <v>201306</v>
      </c>
      <c r="E1462" s="2" t="str">
        <f>IFERROR(__xludf.DUMMYFUNCTION("""COMPUTED_VALUE"""),"Male")</f>
        <v>Male</v>
      </c>
    </row>
    <row r="1463">
      <c r="A1463" s="2">
        <v>1462.0</v>
      </c>
      <c r="B1463" s="4">
        <f>IFERROR(__xludf.DUMMYFUNCTION("""COMPUTED_VALUE"""),45045.41244063658)</f>
        <v>45045.41244</v>
      </c>
      <c r="C1463" s="2" t="str">
        <f>IFERROR(__xludf.DUMMYFUNCTION("""COMPUTED_VALUE"""),"India")</f>
        <v>India</v>
      </c>
      <c r="D1463" s="2">
        <f>IFERROR(__xludf.DUMMYFUNCTION("""COMPUTED_VALUE"""),110092.0)</f>
        <v>110092</v>
      </c>
      <c r="E1463" s="2" t="str">
        <f>IFERROR(__xludf.DUMMYFUNCTION("""COMPUTED_VALUE"""),"Male")</f>
        <v>Male</v>
      </c>
    </row>
    <row r="1464">
      <c r="A1464" s="2">
        <v>1463.0</v>
      </c>
      <c r="B1464" s="4">
        <f>IFERROR(__xludf.DUMMYFUNCTION("""COMPUTED_VALUE"""),45045.41460127315)</f>
        <v>45045.4146</v>
      </c>
      <c r="C1464" s="2" t="str">
        <f>IFERROR(__xludf.DUMMYFUNCTION("""COMPUTED_VALUE"""),"India")</f>
        <v>India</v>
      </c>
      <c r="D1464" s="2">
        <f>IFERROR(__xludf.DUMMYFUNCTION("""COMPUTED_VALUE"""),201301.0)</f>
        <v>201301</v>
      </c>
      <c r="E1464" s="2" t="str">
        <f>IFERROR(__xludf.DUMMYFUNCTION("""COMPUTED_VALUE"""),"Female")</f>
        <v>Female</v>
      </c>
    </row>
    <row r="1465">
      <c r="A1465" s="2">
        <v>1464.0</v>
      </c>
      <c r="B1465" s="4">
        <f>IFERROR(__xludf.DUMMYFUNCTION("""COMPUTED_VALUE"""),45045.41532530092)</f>
        <v>45045.41533</v>
      </c>
      <c r="C1465" s="2" t="str">
        <f>IFERROR(__xludf.DUMMYFUNCTION("""COMPUTED_VALUE"""),"India")</f>
        <v>India</v>
      </c>
      <c r="D1465" s="2">
        <f>IFERROR(__xludf.DUMMYFUNCTION("""COMPUTED_VALUE"""),628552.0)</f>
        <v>628552</v>
      </c>
      <c r="E1465" s="2" t="str">
        <f>IFERROR(__xludf.DUMMYFUNCTION("""COMPUTED_VALUE"""),"Male")</f>
        <v>Male</v>
      </c>
    </row>
    <row r="1466">
      <c r="A1466" s="2">
        <v>1465.0</v>
      </c>
      <c r="B1466" s="4">
        <f>IFERROR(__xludf.DUMMYFUNCTION("""COMPUTED_VALUE"""),45045.41894915509)</f>
        <v>45045.41895</v>
      </c>
      <c r="C1466" s="2" t="str">
        <f>IFERROR(__xludf.DUMMYFUNCTION("""COMPUTED_VALUE"""),"India")</f>
        <v>India</v>
      </c>
      <c r="D1466" s="2">
        <f>IFERROR(__xludf.DUMMYFUNCTION("""COMPUTED_VALUE"""),110096.0)</f>
        <v>110096</v>
      </c>
      <c r="E1466" s="2" t="str">
        <f>IFERROR(__xludf.DUMMYFUNCTION("""COMPUTED_VALUE"""),"Male")</f>
        <v>Male</v>
      </c>
    </row>
    <row r="1467">
      <c r="A1467" s="2">
        <v>1466.0</v>
      </c>
      <c r="B1467" s="4">
        <f>IFERROR(__xludf.DUMMYFUNCTION("""COMPUTED_VALUE"""),45045.427729999996)</f>
        <v>45045.42773</v>
      </c>
      <c r="C1467" s="2" t="str">
        <f>IFERROR(__xludf.DUMMYFUNCTION("""COMPUTED_VALUE"""),"India")</f>
        <v>India</v>
      </c>
      <c r="D1467" s="2">
        <f>IFERROR(__xludf.DUMMYFUNCTION("""COMPUTED_VALUE"""),201301.0)</f>
        <v>201301</v>
      </c>
      <c r="E1467" s="2" t="str">
        <f>IFERROR(__xludf.DUMMYFUNCTION("""COMPUTED_VALUE"""),"Female")</f>
        <v>Female</v>
      </c>
    </row>
    <row r="1468">
      <c r="A1468" s="2">
        <v>1467.0</v>
      </c>
      <c r="B1468" s="4">
        <f>IFERROR(__xludf.DUMMYFUNCTION("""COMPUTED_VALUE"""),45045.429224340274)</f>
        <v>45045.42922</v>
      </c>
      <c r="C1468" s="2" t="str">
        <f>IFERROR(__xludf.DUMMYFUNCTION("""COMPUTED_VALUE"""),"India")</f>
        <v>India</v>
      </c>
      <c r="D1468" s="2">
        <f>IFERROR(__xludf.DUMMYFUNCTION("""COMPUTED_VALUE"""),201301.0)</f>
        <v>201301</v>
      </c>
      <c r="E1468" s="2" t="str">
        <f>IFERROR(__xludf.DUMMYFUNCTION("""COMPUTED_VALUE"""),"Female")</f>
        <v>Female</v>
      </c>
    </row>
    <row r="1469">
      <c r="A1469" s="2">
        <v>1468.0</v>
      </c>
      <c r="B1469" s="4">
        <f>IFERROR(__xludf.DUMMYFUNCTION("""COMPUTED_VALUE"""),45045.431874814814)</f>
        <v>45045.43187</v>
      </c>
      <c r="C1469" s="2" t="str">
        <f>IFERROR(__xludf.DUMMYFUNCTION("""COMPUTED_VALUE"""),"India")</f>
        <v>India</v>
      </c>
      <c r="D1469" s="2">
        <f>IFERROR(__xludf.DUMMYFUNCTION("""COMPUTED_VALUE"""),110092.0)</f>
        <v>110092</v>
      </c>
      <c r="E1469" s="2" t="str">
        <f>IFERROR(__xludf.DUMMYFUNCTION("""COMPUTED_VALUE"""),"Male")</f>
        <v>Male</v>
      </c>
    </row>
    <row r="1470">
      <c r="A1470" s="2">
        <v>1469.0</v>
      </c>
      <c r="B1470" s="4">
        <f>IFERROR(__xludf.DUMMYFUNCTION("""COMPUTED_VALUE"""),45045.43207894676)</f>
        <v>45045.43208</v>
      </c>
      <c r="C1470" s="2" t="str">
        <f>IFERROR(__xludf.DUMMYFUNCTION("""COMPUTED_VALUE"""),"India")</f>
        <v>India</v>
      </c>
      <c r="D1470" s="2">
        <f>IFERROR(__xludf.DUMMYFUNCTION("""COMPUTED_VALUE"""),201301.0)</f>
        <v>201301</v>
      </c>
      <c r="E1470" s="2" t="str">
        <f>IFERROR(__xludf.DUMMYFUNCTION("""COMPUTED_VALUE"""),"Male")</f>
        <v>Male</v>
      </c>
    </row>
    <row r="1471">
      <c r="A1471" s="2">
        <v>1470.0</v>
      </c>
      <c r="B1471" s="4">
        <f>IFERROR(__xludf.DUMMYFUNCTION("""COMPUTED_VALUE"""),45045.44135262731)</f>
        <v>45045.44135</v>
      </c>
      <c r="C1471" s="2" t="str">
        <f>IFERROR(__xludf.DUMMYFUNCTION("""COMPUTED_VALUE"""),"India")</f>
        <v>India</v>
      </c>
      <c r="D1471" s="2">
        <f>IFERROR(__xludf.DUMMYFUNCTION("""COMPUTED_VALUE"""),121003.0)</f>
        <v>121003</v>
      </c>
      <c r="E1471" s="2" t="str">
        <f>IFERROR(__xludf.DUMMYFUNCTION("""COMPUTED_VALUE"""),"Male")</f>
        <v>Male</v>
      </c>
    </row>
    <row r="1472">
      <c r="A1472" s="2">
        <v>1471.0</v>
      </c>
      <c r="B1472" s="4">
        <f>IFERROR(__xludf.DUMMYFUNCTION("""COMPUTED_VALUE"""),45045.44847971065)</f>
        <v>45045.44848</v>
      </c>
      <c r="C1472" s="2" t="str">
        <f>IFERROR(__xludf.DUMMYFUNCTION("""COMPUTED_VALUE"""),"India")</f>
        <v>India</v>
      </c>
      <c r="D1472" s="2">
        <f>IFERROR(__xludf.DUMMYFUNCTION("""COMPUTED_VALUE"""),201010.0)</f>
        <v>201010</v>
      </c>
      <c r="E1472" s="2" t="str">
        <f>IFERROR(__xludf.DUMMYFUNCTION("""COMPUTED_VALUE"""),"Male")</f>
        <v>Male</v>
      </c>
    </row>
    <row r="1473">
      <c r="A1473" s="2">
        <v>1472.0</v>
      </c>
      <c r="B1473" s="4">
        <f>IFERROR(__xludf.DUMMYFUNCTION("""COMPUTED_VALUE"""),45045.4496415625)</f>
        <v>45045.44964</v>
      </c>
      <c r="C1473" s="2" t="str">
        <f>IFERROR(__xludf.DUMMYFUNCTION("""COMPUTED_VALUE"""),"India")</f>
        <v>India</v>
      </c>
      <c r="D1473" s="2">
        <f>IFERROR(__xludf.DUMMYFUNCTION("""COMPUTED_VALUE"""),743127.0)</f>
        <v>743127</v>
      </c>
      <c r="E1473" s="2" t="str">
        <f>IFERROR(__xludf.DUMMYFUNCTION("""COMPUTED_VALUE"""),"Male")</f>
        <v>Male</v>
      </c>
    </row>
    <row r="1474">
      <c r="A1474" s="2">
        <v>1473.0</v>
      </c>
      <c r="B1474" s="4">
        <f>IFERROR(__xludf.DUMMYFUNCTION("""COMPUTED_VALUE"""),45045.46216600694)</f>
        <v>45045.46217</v>
      </c>
      <c r="C1474" s="2" t="str">
        <f>IFERROR(__xludf.DUMMYFUNCTION("""COMPUTED_VALUE"""),"India")</f>
        <v>India</v>
      </c>
      <c r="D1474" s="2">
        <f>IFERROR(__xludf.DUMMYFUNCTION("""COMPUTED_VALUE"""),587102.0)</f>
        <v>587102</v>
      </c>
      <c r="E1474" s="2" t="str">
        <f>IFERROR(__xludf.DUMMYFUNCTION("""COMPUTED_VALUE"""),"Male")</f>
        <v>Male</v>
      </c>
    </row>
    <row r="1475">
      <c r="A1475" s="2">
        <v>1474.0</v>
      </c>
      <c r="B1475" s="4">
        <f>IFERROR(__xludf.DUMMYFUNCTION("""COMPUTED_VALUE"""),45045.46313511574)</f>
        <v>45045.46314</v>
      </c>
      <c r="C1475" s="2" t="str">
        <f>IFERROR(__xludf.DUMMYFUNCTION("""COMPUTED_VALUE"""),"India")</f>
        <v>India</v>
      </c>
      <c r="D1475" s="2">
        <f>IFERROR(__xludf.DUMMYFUNCTION("""COMPUTED_VALUE"""),500008.0)</f>
        <v>500008</v>
      </c>
      <c r="E1475" s="2" t="str">
        <f>IFERROR(__xludf.DUMMYFUNCTION("""COMPUTED_VALUE"""),"Female")</f>
        <v>Female</v>
      </c>
    </row>
    <row r="1476">
      <c r="A1476" s="2">
        <v>1475.0</v>
      </c>
      <c r="B1476" s="4">
        <f>IFERROR(__xludf.DUMMYFUNCTION("""COMPUTED_VALUE"""),45045.46640119213)</f>
        <v>45045.4664</v>
      </c>
      <c r="C1476" s="2" t="str">
        <f>IFERROR(__xludf.DUMMYFUNCTION("""COMPUTED_VALUE"""),"India")</f>
        <v>India</v>
      </c>
      <c r="D1476" s="2">
        <f>IFERROR(__xludf.DUMMYFUNCTION("""COMPUTED_VALUE"""),147003.0)</f>
        <v>147003</v>
      </c>
      <c r="E1476" s="2" t="str">
        <f>IFERROR(__xludf.DUMMYFUNCTION("""COMPUTED_VALUE"""),"Male")</f>
        <v>Male</v>
      </c>
    </row>
    <row r="1477">
      <c r="A1477" s="2">
        <v>1476.0</v>
      </c>
      <c r="B1477" s="4">
        <f>IFERROR(__xludf.DUMMYFUNCTION("""COMPUTED_VALUE"""),45045.477346875)</f>
        <v>45045.47735</v>
      </c>
      <c r="C1477" s="2" t="str">
        <f>IFERROR(__xludf.DUMMYFUNCTION("""COMPUTED_VALUE"""),"India")</f>
        <v>India</v>
      </c>
      <c r="D1477" s="2">
        <f>IFERROR(__xludf.DUMMYFUNCTION("""COMPUTED_VALUE"""),600087.0)</f>
        <v>600087</v>
      </c>
      <c r="E1477" s="2" t="str">
        <f>IFERROR(__xludf.DUMMYFUNCTION("""COMPUTED_VALUE"""),"Male")</f>
        <v>Male</v>
      </c>
    </row>
    <row r="1478">
      <c r="A1478" s="2">
        <v>1477.0</v>
      </c>
      <c r="B1478" s="4">
        <f>IFERROR(__xludf.DUMMYFUNCTION("""COMPUTED_VALUE"""),45045.47736480324)</f>
        <v>45045.47736</v>
      </c>
      <c r="C1478" s="2" t="str">
        <f>IFERROR(__xludf.DUMMYFUNCTION("""COMPUTED_VALUE"""),"India")</f>
        <v>India</v>
      </c>
      <c r="D1478" s="2">
        <f>IFERROR(__xludf.DUMMYFUNCTION("""COMPUTED_VALUE"""),452002.0)</f>
        <v>452002</v>
      </c>
      <c r="E1478" s="2" t="str">
        <f>IFERROR(__xludf.DUMMYFUNCTION("""COMPUTED_VALUE"""),"Male")</f>
        <v>Male</v>
      </c>
    </row>
    <row r="1479">
      <c r="A1479" s="2">
        <v>1478.0</v>
      </c>
      <c r="B1479" s="4">
        <f>IFERROR(__xludf.DUMMYFUNCTION("""COMPUTED_VALUE"""),45045.47755137732)</f>
        <v>45045.47755</v>
      </c>
      <c r="C1479" s="2" t="str">
        <f>IFERROR(__xludf.DUMMYFUNCTION("""COMPUTED_VALUE"""),"India")</f>
        <v>India</v>
      </c>
      <c r="D1479" s="2">
        <f>IFERROR(__xludf.DUMMYFUNCTION("""COMPUTED_VALUE"""),147001.0)</f>
        <v>147001</v>
      </c>
      <c r="E1479" s="2" t="str">
        <f>IFERROR(__xludf.DUMMYFUNCTION("""COMPUTED_VALUE"""),"Male")</f>
        <v>Male</v>
      </c>
    </row>
    <row r="1480">
      <c r="A1480" s="2">
        <v>1479.0</v>
      </c>
      <c r="B1480" s="4">
        <f>IFERROR(__xludf.DUMMYFUNCTION("""COMPUTED_VALUE"""),45045.48038377315)</f>
        <v>45045.48038</v>
      </c>
      <c r="C1480" s="2" t="str">
        <f>IFERROR(__xludf.DUMMYFUNCTION("""COMPUTED_VALUE"""),"India")</f>
        <v>India</v>
      </c>
      <c r="D1480" s="2">
        <f>IFERROR(__xludf.DUMMYFUNCTION("""COMPUTED_VALUE"""),452007.0)</f>
        <v>452007</v>
      </c>
      <c r="E1480" s="2" t="str">
        <f>IFERROR(__xludf.DUMMYFUNCTION("""COMPUTED_VALUE"""),"Male")</f>
        <v>Male</v>
      </c>
    </row>
    <row r="1481">
      <c r="A1481" s="2">
        <v>1480.0</v>
      </c>
      <c r="B1481" s="4">
        <f>IFERROR(__xludf.DUMMYFUNCTION("""COMPUTED_VALUE"""),45045.4825741088)</f>
        <v>45045.48257</v>
      </c>
      <c r="C1481" s="2" t="str">
        <f>IFERROR(__xludf.DUMMYFUNCTION("""COMPUTED_VALUE"""),"India")</f>
        <v>India</v>
      </c>
      <c r="D1481" s="2">
        <f>IFERROR(__xludf.DUMMYFUNCTION("""COMPUTED_VALUE"""),560039.0)</f>
        <v>560039</v>
      </c>
      <c r="E1481" s="2" t="str">
        <f>IFERROR(__xludf.DUMMYFUNCTION("""COMPUTED_VALUE"""),"Female")</f>
        <v>Female</v>
      </c>
    </row>
    <row r="1482">
      <c r="A1482" s="2">
        <v>1481.0</v>
      </c>
      <c r="B1482" s="4">
        <f>IFERROR(__xludf.DUMMYFUNCTION("""COMPUTED_VALUE"""),45045.483686493055)</f>
        <v>45045.48369</v>
      </c>
      <c r="C1482" s="2" t="str">
        <f>IFERROR(__xludf.DUMMYFUNCTION("""COMPUTED_VALUE"""),"India")</f>
        <v>India</v>
      </c>
      <c r="D1482" s="2">
        <f>IFERROR(__xludf.DUMMYFUNCTION("""COMPUTED_VALUE"""),571401.0)</f>
        <v>571401</v>
      </c>
      <c r="E1482" s="2" t="str">
        <f>IFERROR(__xludf.DUMMYFUNCTION("""COMPUTED_VALUE"""),"Female")</f>
        <v>Female</v>
      </c>
    </row>
    <row r="1483">
      <c r="A1483" s="2">
        <v>1482.0</v>
      </c>
      <c r="B1483" s="4">
        <f>IFERROR(__xludf.DUMMYFUNCTION("""COMPUTED_VALUE"""),45045.49174008102)</f>
        <v>45045.49174</v>
      </c>
      <c r="C1483" s="2" t="str">
        <f>IFERROR(__xludf.DUMMYFUNCTION("""COMPUTED_VALUE"""),"India")</f>
        <v>India</v>
      </c>
      <c r="D1483" s="2">
        <f>IFERROR(__xludf.DUMMYFUNCTION("""COMPUTED_VALUE"""),533201.0)</f>
        <v>533201</v>
      </c>
      <c r="E1483" s="2" t="str">
        <f>IFERROR(__xludf.DUMMYFUNCTION("""COMPUTED_VALUE"""),"Female")</f>
        <v>Female</v>
      </c>
    </row>
    <row r="1484">
      <c r="A1484" s="2">
        <v>1483.0</v>
      </c>
      <c r="B1484" s="4">
        <f>IFERROR(__xludf.DUMMYFUNCTION("""COMPUTED_VALUE"""),45045.492654560185)</f>
        <v>45045.49265</v>
      </c>
      <c r="C1484" s="2" t="str">
        <f>IFERROR(__xludf.DUMMYFUNCTION("""COMPUTED_VALUE"""),"India")</f>
        <v>India</v>
      </c>
      <c r="D1484" s="2">
        <f>IFERROR(__xludf.DUMMYFUNCTION("""COMPUTED_VALUE"""),560073.0)</f>
        <v>560073</v>
      </c>
      <c r="E1484" s="2" t="str">
        <f>IFERROR(__xludf.DUMMYFUNCTION("""COMPUTED_VALUE"""),"Female")</f>
        <v>Female</v>
      </c>
    </row>
    <row r="1485">
      <c r="A1485" s="2">
        <v>1484.0</v>
      </c>
      <c r="B1485" s="4">
        <f>IFERROR(__xludf.DUMMYFUNCTION("""COMPUTED_VALUE"""),45045.503615104164)</f>
        <v>45045.50362</v>
      </c>
      <c r="C1485" s="2" t="str">
        <f>IFERROR(__xludf.DUMMYFUNCTION("""COMPUTED_VALUE"""),"India")</f>
        <v>India</v>
      </c>
      <c r="D1485" s="2">
        <f>IFERROR(__xludf.DUMMYFUNCTION("""COMPUTED_VALUE"""),560068.0)</f>
        <v>560068</v>
      </c>
      <c r="E1485" s="2" t="str">
        <f>IFERROR(__xludf.DUMMYFUNCTION("""COMPUTED_VALUE"""),"Male")</f>
        <v>Male</v>
      </c>
    </row>
    <row r="1486">
      <c r="A1486" s="2">
        <v>1485.0</v>
      </c>
      <c r="B1486" s="4">
        <f>IFERROR(__xludf.DUMMYFUNCTION("""COMPUTED_VALUE"""),45045.506486516206)</f>
        <v>45045.50649</v>
      </c>
      <c r="C1486" s="2" t="str">
        <f>IFERROR(__xludf.DUMMYFUNCTION("""COMPUTED_VALUE"""),"India")</f>
        <v>India</v>
      </c>
      <c r="D1486" s="2">
        <f>IFERROR(__xludf.DUMMYFUNCTION("""COMPUTED_VALUE"""),201301.0)</f>
        <v>201301</v>
      </c>
      <c r="E1486" s="2" t="str">
        <f>IFERROR(__xludf.DUMMYFUNCTION("""COMPUTED_VALUE"""),"Male")</f>
        <v>Male</v>
      </c>
    </row>
    <row r="1487">
      <c r="A1487" s="2">
        <v>1486.0</v>
      </c>
      <c r="B1487" s="4">
        <f>IFERROR(__xludf.DUMMYFUNCTION("""COMPUTED_VALUE"""),45045.50673630787)</f>
        <v>45045.50674</v>
      </c>
      <c r="C1487" s="2" t="str">
        <f>IFERROR(__xludf.DUMMYFUNCTION("""COMPUTED_VALUE"""),"India")</f>
        <v>India</v>
      </c>
      <c r="D1487" s="2">
        <f>IFERROR(__xludf.DUMMYFUNCTION("""COMPUTED_VALUE"""),571128.0)</f>
        <v>571128</v>
      </c>
      <c r="E1487" s="2" t="str">
        <f>IFERROR(__xludf.DUMMYFUNCTION("""COMPUTED_VALUE"""),"Female")</f>
        <v>Female</v>
      </c>
    </row>
    <row r="1488">
      <c r="A1488" s="2">
        <v>1487.0</v>
      </c>
      <c r="B1488" s="4">
        <f>IFERROR(__xludf.DUMMYFUNCTION("""COMPUTED_VALUE"""),45045.50902026621)</f>
        <v>45045.50902</v>
      </c>
      <c r="C1488" s="2" t="str">
        <f>IFERROR(__xludf.DUMMYFUNCTION("""COMPUTED_VALUE"""),"India")</f>
        <v>India</v>
      </c>
      <c r="D1488" s="2">
        <f>IFERROR(__xludf.DUMMYFUNCTION("""COMPUTED_VALUE"""),208017.0)</f>
        <v>208017</v>
      </c>
      <c r="E1488" s="2" t="str">
        <f>IFERROR(__xludf.DUMMYFUNCTION("""COMPUTED_VALUE"""),"Male")</f>
        <v>Male</v>
      </c>
    </row>
    <row r="1489">
      <c r="A1489" s="2">
        <v>1488.0</v>
      </c>
      <c r="B1489" s="4">
        <f>IFERROR(__xludf.DUMMYFUNCTION("""COMPUTED_VALUE"""),45045.509312291666)</f>
        <v>45045.50931</v>
      </c>
      <c r="C1489" s="2" t="str">
        <f>IFERROR(__xludf.DUMMYFUNCTION("""COMPUTED_VALUE"""),"India")</f>
        <v>India</v>
      </c>
      <c r="D1489" s="2">
        <f>IFERROR(__xludf.DUMMYFUNCTION("""COMPUTED_VALUE"""),201301.0)</f>
        <v>201301</v>
      </c>
      <c r="E1489" s="2" t="str">
        <f>IFERROR(__xludf.DUMMYFUNCTION("""COMPUTED_VALUE"""),"Male")</f>
        <v>Male</v>
      </c>
    </row>
    <row r="1490">
      <c r="A1490" s="2">
        <v>1489.0</v>
      </c>
      <c r="B1490" s="4">
        <f>IFERROR(__xludf.DUMMYFUNCTION("""COMPUTED_VALUE"""),45045.519981666665)</f>
        <v>45045.51998</v>
      </c>
      <c r="C1490" s="2" t="str">
        <f>IFERROR(__xludf.DUMMYFUNCTION("""COMPUTED_VALUE"""),"India")</f>
        <v>India</v>
      </c>
      <c r="D1490" s="2">
        <f>IFERROR(__xludf.DUMMYFUNCTION("""COMPUTED_VALUE"""),146109.0)</f>
        <v>146109</v>
      </c>
      <c r="E1490" s="2" t="str">
        <f>IFERROR(__xludf.DUMMYFUNCTION("""COMPUTED_VALUE"""),"Male")</f>
        <v>Male</v>
      </c>
    </row>
    <row r="1491">
      <c r="A1491" s="2">
        <v>1490.0</v>
      </c>
      <c r="B1491" s="4">
        <f>IFERROR(__xludf.DUMMYFUNCTION("""COMPUTED_VALUE"""),45045.5261721875)</f>
        <v>45045.52617</v>
      </c>
      <c r="C1491" s="2" t="str">
        <f>IFERROR(__xludf.DUMMYFUNCTION("""COMPUTED_VALUE"""),"India")</f>
        <v>India</v>
      </c>
      <c r="D1491" s="2">
        <f>IFERROR(__xludf.DUMMYFUNCTION("""COMPUTED_VALUE"""),731204.0)</f>
        <v>731204</v>
      </c>
      <c r="E1491" s="2" t="str">
        <f>IFERROR(__xludf.DUMMYFUNCTION("""COMPUTED_VALUE"""),"Male")</f>
        <v>Male</v>
      </c>
    </row>
    <row r="1492">
      <c r="A1492" s="2">
        <v>1491.0</v>
      </c>
      <c r="B1492" s="4">
        <f>IFERROR(__xludf.DUMMYFUNCTION("""COMPUTED_VALUE"""),45045.53541207176)</f>
        <v>45045.53541</v>
      </c>
      <c r="C1492" s="2" t="str">
        <f>IFERROR(__xludf.DUMMYFUNCTION("""COMPUTED_VALUE"""),"India")</f>
        <v>India</v>
      </c>
      <c r="D1492" s="2">
        <f>IFERROR(__xludf.DUMMYFUNCTION("""COMPUTED_VALUE"""),454775.0)</f>
        <v>454775</v>
      </c>
      <c r="E1492" s="2" t="str">
        <f>IFERROR(__xludf.DUMMYFUNCTION("""COMPUTED_VALUE"""),"Male")</f>
        <v>Male</v>
      </c>
    </row>
    <row r="1493">
      <c r="A1493" s="2">
        <v>1492.0</v>
      </c>
      <c r="B1493" s="4">
        <f>IFERROR(__xludf.DUMMYFUNCTION("""COMPUTED_VALUE"""),45045.54016873843)</f>
        <v>45045.54017</v>
      </c>
      <c r="C1493" s="2" t="str">
        <f>IFERROR(__xludf.DUMMYFUNCTION("""COMPUTED_VALUE"""),"India")</f>
        <v>India</v>
      </c>
      <c r="D1493" s="2">
        <f>IFERROR(__xludf.DUMMYFUNCTION("""COMPUTED_VALUE"""),40089.0)</f>
        <v>40089</v>
      </c>
      <c r="E1493" s="2" t="str">
        <f>IFERROR(__xludf.DUMMYFUNCTION("""COMPUTED_VALUE"""),"Female")</f>
        <v>Female</v>
      </c>
    </row>
    <row r="1494">
      <c r="A1494" s="2">
        <v>1493.0</v>
      </c>
      <c r="B1494" s="4">
        <f>IFERROR(__xludf.DUMMYFUNCTION("""COMPUTED_VALUE"""),45045.54489989583)</f>
        <v>45045.5449</v>
      </c>
      <c r="C1494" s="2" t="str">
        <f>IFERROR(__xludf.DUMMYFUNCTION("""COMPUTED_VALUE"""),"India")</f>
        <v>India</v>
      </c>
      <c r="D1494" s="2">
        <f>IFERROR(__xludf.DUMMYFUNCTION("""COMPUTED_VALUE"""),122052.0)</f>
        <v>122052</v>
      </c>
      <c r="E1494" s="2" t="str">
        <f>IFERROR(__xludf.DUMMYFUNCTION("""COMPUTED_VALUE"""),"Female")</f>
        <v>Female</v>
      </c>
    </row>
    <row r="1495">
      <c r="A1495" s="2">
        <v>1494.0</v>
      </c>
      <c r="B1495" s="4">
        <f>IFERROR(__xludf.DUMMYFUNCTION("""COMPUTED_VALUE"""),45045.561508819446)</f>
        <v>45045.56151</v>
      </c>
      <c r="C1495" s="2" t="str">
        <f>IFERROR(__xludf.DUMMYFUNCTION("""COMPUTED_VALUE"""),"India")</f>
        <v>India</v>
      </c>
      <c r="D1495" s="2">
        <f>IFERROR(__xludf.DUMMYFUNCTION("""COMPUTED_VALUE"""),560048.0)</f>
        <v>560048</v>
      </c>
      <c r="E1495" s="2" t="str">
        <f>IFERROR(__xludf.DUMMYFUNCTION("""COMPUTED_VALUE"""),"Male")</f>
        <v>Male</v>
      </c>
    </row>
    <row r="1496">
      <c r="A1496" s="2">
        <v>1495.0</v>
      </c>
      <c r="B1496" s="4">
        <f>IFERROR(__xludf.DUMMYFUNCTION("""COMPUTED_VALUE"""),45045.56342898148)</f>
        <v>45045.56343</v>
      </c>
      <c r="C1496" s="2" t="str">
        <f>IFERROR(__xludf.DUMMYFUNCTION("""COMPUTED_VALUE"""),"India")</f>
        <v>India</v>
      </c>
      <c r="D1496" s="2">
        <f>IFERROR(__xludf.DUMMYFUNCTION("""COMPUTED_VALUE"""),440023.0)</f>
        <v>440023</v>
      </c>
      <c r="E1496" s="2" t="str">
        <f>IFERROR(__xludf.DUMMYFUNCTION("""COMPUTED_VALUE"""),"Male")</f>
        <v>Male</v>
      </c>
    </row>
    <row r="1497">
      <c r="A1497" s="2">
        <v>1496.0</v>
      </c>
      <c r="B1497" s="4">
        <f>IFERROR(__xludf.DUMMYFUNCTION("""COMPUTED_VALUE"""),45045.5641728125)</f>
        <v>45045.56417</v>
      </c>
      <c r="C1497" s="2" t="str">
        <f>IFERROR(__xludf.DUMMYFUNCTION("""COMPUTED_VALUE"""),"India")</f>
        <v>India</v>
      </c>
      <c r="D1497" s="2">
        <f>IFERROR(__xludf.DUMMYFUNCTION("""COMPUTED_VALUE"""),560093.0)</f>
        <v>560093</v>
      </c>
      <c r="E1497" s="2" t="str">
        <f>IFERROR(__xludf.DUMMYFUNCTION("""COMPUTED_VALUE"""),"Female")</f>
        <v>Female</v>
      </c>
    </row>
    <row r="1498">
      <c r="A1498" s="2">
        <v>1497.0</v>
      </c>
      <c r="B1498" s="4">
        <f>IFERROR(__xludf.DUMMYFUNCTION("""COMPUTED_VALUE"""),45045.57889125001)</f>
        <v>45045.57889</v>
      </c>
      <c r="C1498" s="2" t="str">
        <f>IFERROR(__xludf.DUMMYFUNCTION("""COMPUTED_VALUE"""),"India")</f>
        <v>India</v>
      </c>
      <c r="D1498" s="2">
        <f>IFERROR(__xludf.DUMMYFUNCTION("""COMPUTED_VALUE"""),431122.0)</f>
        <v>431122</v>
      </c>
      <c r="E1498" s="2" t="str">
        <f>IFERROR(__xludf.DUMMYFUNCTION("""COMPUTED_VALUE"""),"Male")</f>
        <v>Male</v>
      </c>
    </row>
    <row r="1499">
      <c r="A1499" s="2">
        <v>1498.0</v>
      </c>
      <c r="B1499" s="4">
        <f>IFERROR(__xludf.DUMMYFUNCTION("""COMPUTED_VALUE"""),45045.58025556713)</f>
        <v>45045.58026</v>
      </c>
      <c r="C1499" s="2" t="str">
        <f>IFERROR(__xludf.DUMMYFUNCTION("""COMPUTED_VALUE"""),"India")</f>
        <v>India</v>
      </c>
      <c r="D1499" s="2">
        <f>IFERROR(__xludf.DUMMYFUNCTION("""COMPUTED_VALUE"""),530068.0)</f>
        <v>530068</v>
      </c>
      <c r="E1499" s="2" t="str">
        <f>IFERROR(__xludf.DUMMYFUNCTION("""COMPUTED_VALUE"""),"Male")</f>
        <v>Male</v>
      </c>
    </row>
    <row r="1500">
      <c r="A1500" s="2">
        <v>1499.0</v>
      </c>
      <c r="B1500" s="4">
        <f>IFERROR(__xludf.DUMMYFUNCTION("""COMPUTED_VALUE"""),45045.60047097222)</f>
        <v>45045.60047</v>
      </c>
      <c r="C1500" s="2" t="str">
        <f>IFERROR(__xludf.DUMMYFUNCTION("""COMPUTED_VALUE"""),"India")</f>
        <v>India</v>
      </c>
      <c r="D1500" s="2">
        <f>IFERROR(__xludf.DUMMYFUNCTION("""COMPUTED_VALUE"""),313002.0)</f>
        <v>313002</v>
      </c>
      <c r="E1500" s="2" t="str">
        <f>IFERROR(__xludf.DUMMYFUNCTION("""COMPUTED_VALUE"""),"Female")</f>
        <v>Female</v>
      </c>
    </row>
    <row r="1501">
      <c r="A1501" s="2">
        <v>1500.0</v>
      </c>
      <c r="B1501" s="4">
        <f>IFERROR(__xludf.DUMMYFUNCTION("""COMPUTED_VALUE"""),45045.605478564816)</f>
        <v>45045.60548</v>
      </c>
      <c r="C1501" s="2" t="str">
        <f>IFERROR(__xludf.DUMMYFUNCTION("""COMPUTED_VALUE"""),"India")</f>
        <v>India</v>
      </c>
      <c r="D1501" s="2">
        <f>IFERROR(__xludf.DUMMYFUNCTION("""COMPUTED_VALUE"""),395006.0)</f>
        <v>395006</v>
      </c>
      <c r="E1501" s="2" t="str">
        <f>IFERROR(__xludf.DUMMYFUNCTION("""COMPUTED_VALUE"""),"Male")</f>
        <v>Male</v>
      </c>
    </row>
    <row r="1502">
      <c r="A1502" s="2">
        <v>1501.0</v>
      </c>
      <c r="B1502" s="4">
        <f>IFERROR(__xludf.DUMMYFUNCTION("""COMPUTED_VALUE"""),45045.6157628588)</f>
        <v>45045.61576</v>
      </c>
      <c r="C1502" s="2" t="str">
        <f>IFERROR(__xludf.DUMMYFUNCTION("""COMPUTED_VALUE"""),"India")</f>
        <v>India</v>
      </c>
      <c r="D1502" s="2">
        <f>IFERROR(__xludf.DUMMYFUNCTION("""COMPUTED_VALUE"""),600097.0)</f>
        <v>600097</v>
      </c>
      <c r="E1502" s="2" t="str">
        <f>IFERROR(__xludf.DUMMYFUNCTION("""COMPUTED_VALUE"""),"Male")</f>
        <v>Male</v>
      </c>
    </row>
    <row r="1503">
      <c r="A1503" s="2">
        <v>1502.0</v>
      </c>
      <c r="B1503" s="4">
        <f>IFERROR(__xludf.DUMMYFUNCTION("""COMPUTED_VALUE"""),45045.61750018519)</f>
        <v>45045.6175</v>
      </c>
      <c r="C1503" s="2" t="str">
        <f>IFERROR(__xludf.DUMMYFUNCTION("""COMPUTED_VALUE"""),"India")</f>
        <v>India</v>
      </c>
      <c r="D1503" s="2">
        <f>IFERROR(__xludf.DUMMYFUNCTION("""COMPUTED_VALUE"""),421301.0)</f>
        <v>421301</v>
      </c>
      <c r="E1503" s="2" t="str">
        <f>IFERROR(__xludf.DUMMYFUNCTION("""COMPUTED_VALUE"""),"Female")</f>
        <v>Female</v>
      </c>
    </row>
    <row r="1504">
      <c r="A1504" s="2">
        <v>1503.0</v>
      </c>
      <c r="B1504" s="4">
        <f>IFERROR(__xludf.DUMMYFUNCTION("""COMPUTED_VALUE"""),45045.617972326385)</f>
        <v>45045.61797</v>
      </c>
      <c r="C1504" s="2" t="str">
        <f>IFERROR(__xludf.DUMMYFUNCTION("""COMPUTED_VALUE"""),"India")</f>
        <v>India</v>
      </c>
      <c r="D1504" s="2">
        <f>IFERROR(__xludf.DUMMYFUNCTION("""COMPUTED_VALUE"""),400102.0)</f>
        <v>400102</v>
      </c>
      <c r="E1504" s="2" t="str">
        <f>IFERROR(__xludf.DUMMYFUNCTION("""COMPUTED_VALUE"""),"Male")</f>
        <v>Male</v>
      </c>
    </row>
    <row r="1505">
      <c r="A1505" s="2">
        <v>1504.0</v>
      </c>
      <c r="B1505" s="4">
        <f>IFERROR(__xludf.DUMMYFUNCTION("""COMPUTED_VALUE"""),45045.61972126157)</f>
        <v>45045.61972</v>
      </c>
      <c r="C1505" s="2" t="str">
        <f>IFERROR(__xludf.DUMMYFUNCTION("""COMPUTED_VALUE"""),"India")</f>
        <v>India</v>
      </c>
      <c r="D1505" s="2">
        <f>IFERROR(__xludf.DUMMYFUNCTION("""COMPUTED_VALUE"""),92.0)</f>
        <v>92</v>
      </c>
      <c r="E1505" s="2" t="str">
        <f>IFERROR(__xludf.DUMMYFUNCTION("""COMPUTED_VALUE"""),"Female")</f>
        <v>Female</v>
      </c>
    </row>
    <row r="1506">
      <c r="A1506" s="2">
        <v>1505.0</v>
      </c>
      <c r="B1506" s="4">
        <f>IFERROR(__xludf.DUMMYFUNCTION("""COMPUTED_VALUE"""),45045.62004765046)</f>
        <v>45045.62005</v>
      </c>
      <c r="C1506" s="2" t="str">
        <f>IFERROR(__xludf.DUMMYFUNCTION("""COMPUTED_VALUE"""),"Others")</f>
        <v>Others</v>
      </c>
      <c r="D1506" s="2"/>
      <c r="E1506" s="2" t="str">
        <f>IFERROR(__xludf.DUMMYFUNCTION("""COMPUTED_VALUE"""),"Female")</f>
        <v>Female</v>
      </c>
    </row>
    <row r="1507">
      <c r="A1507" s="2">
        <v>1506.0</v>
      </c>
      <c r="B1507" s="4">
        <f>IFERROR(__xludf.DUMMYFUNCTION("""COMPUTED_VALUE"""),45045.6220060301)</f>
        <v>45045.62201</v>
      </c>
      <c r="C1507" s="2" t="str">
        <f>IFERROR(__xludf.DUMMYFUNCTION("""COMPUTED_VALUE"""),"India")</f>
        <v>India</v>
      </c>
      <c r="D1507" s="2">
        <f>IFERROR(__xludf.DUMMYFUNCTION("""COMPUTED_VALUE"""),400008.0)</f>
        <v>400008</v>
      </c>
      <c r="E1507" s="2" t="str">
        <f>IFERROR(__xludf.DUMMYFUNCTION("""COMPUTED_VALUE"""),"Male")</f>
        <v>Male</v>
      </c>
    </row>
    <row r="1508">
      <c r="A1508" s="2">
        <v>1507.0</v>
      </c>
      <c r="B1508" s="4">
        <f>IFERROR(__xludf.DUMMYFUNCTION("""COMPUTED_VALUE"""),45045.62583899305)</f>
        <v>45045.62584</v>
      </c>
      <c r="C1508" s="2" t="str">
        <f>IFERROR(__xludf.DUMMYFUNCTION("""COMPUTED_VALUE"""),"India")</f>
        <v>India</v>
      </c>
      <c r="D1508" s="2">
        <f>IFERROR(__xludf.DUMMYFUNCTION("""COMPUTED_VALUE"""),410206.0)</f>
        <v>410206</v>
      </c>
      <c r="E1508" s="2" t="str">
        <f>IFERROR(__xludf.DUMMYFUNCTION("""COMPUTED_VALUE"""),"Female")</f>
        <v>Female</v>
      </c>
    </row>
    <row r="1509">
      <c r="A1509" s="2">
        <v>1508.0</v>
      </c>
      <c r="B1509" s="4">
        <f>IFERROR(__xludf.DUMMYFUNCTION("""COMPUTED_VALUE"""),45045.628036909715)</f>
        <v>45045.62804</v>
      </c>
      <c r="C1509" s="2" t="str">
        <f>IFERROR(__xludf.DUMMYFUNCTION("""COMPUTED_VALUE"""),"India")</f>
        <v>India</v>
      </c>
      <c r="D1509" s="2">
        <f>IFERROR(__xludf.DUMMYFUNCTION("""COMPUTED_VALUE"""),242401.0)</f>
        <v>242401</v>
      </c>
      <c r="E1509" s="2" t="str">
        <f>IFERROR(__xludf.DUMMYFUNCTION("""COMPUTED_VALUE"""),"Male")</f>
        <v>Male</v>
      </c>
    </row>
    <row r="1510">
      <c r="A1510" s="2">
        <v>1509.0</v>
      </c>
      <c r="B1510" s="4">
        <f>IFERROR(__xludf.DUMMYFUNCTION("""COMPUTED_VALUE"""),45045.633882511574)</f>
        <v>45045.63388</v>
      </c>
      <c r="C1510" s="2" t="str">
        <f>IFERROR(__xludf.DUMMYFUNCTION("""COMPUTED_VALUE"""),"India")</f>
        <v>India</v>
      </c>
      <c r="D1510" s="2">
        <f>IFERROR(__xludf.DUMMYFUNCTION("""COMPUTED_VALUE"""),410206.0)</f>
        <v>410206</v>
      </c>
      <c r="E1510" s="2" t="str">
        <f>IFERROR(__xludf.DUMMYFUNCTION("""COMPUTED_VALUE"""),"Female")</f>
        <v>Female</v>
      </c>
    </row>
    <row r="1511">
      <c r="A1511" s="2">
        <v>1510.0</v>
      </c>
      <c r="B1511" s="4">
        <f>IFERROR(__xludf.DUMMYFUNCTION("""COMPUTED_VALUE"""),45045.63686489584)</f>
        <v>45045.63686</v>
      </c>
      <c r="C1511" s="2" t="str">
        <f>IFERROR(__xludf.DUMMYFUNCTION("""COMPUTED_VALUE"""),"India")</f>
        <v>India</v>
      </c>
      <c r="D1511" s="2">
        <f>IFERROR(__xludf.DUMMYFUNCTION("""COMPUTED_VALUE"""),500090.0)</f>
        <v>500090</v>
      </c>
      <c r="E1511" s="2" t="str">
        <f>IFERROR(__xludf.DUMMYFUNCTION("""COMPUTED_VALUE"""),"Female")</f>
        <v>Female</v>
      </c>
    </row>
    <row r="1512">
      <c r="A1512" s="2">
        <v>1511.0</v>
      </c>
      <c r="B1512" s="4">
        <f>IFERROR(__xludf.DUMMYFUNCTION("""COMPUTED_VALUE"""),45045.63759402778)</f>
        <v>45045.63759</v>
      </c>
      <c r="C1512" s="2" t="str">
        <f>IFERROR(__xludf.DUMMYFUNCTION("""COMPUTED_VALUE"""),"India")</f>
        <v>India</v>
      </c>
      <c r="D1512" s="2">
        <f>IFERROR(__xludf.DUMMYFUNCTION("""COMPUTED_VALUE"""),370465.0)</f>
        <v>370465</v>
      </c>
      <c r="E1512" s="2" t="str">
        <f>IFERROR(__xludf.DUMMYFUNCTION("""COMPUTED_VALUE"""),"Female")</f>
        <v>Female</v>
      </c>
    </row>
    <row r="1513">
      <c r="A1513" s="2">
        <v>1512.0</v>
      </c>
      <c r="B1513" s="4">
        <f>IFERROR(__xludf.DUMMYFUNCTION("""COMPUTED_VALUE"""),45045.63824324073)</f>
        <v>45045.63824</v>
      </c>
      <c r="C1513" s="2" t="str">
        <f>IFERROR(__xludf.DUMMYFUNCTION("""COMPUTED_VALUE"""),"India")</f>
        <v>India</v>
      </c>
      <c r="D1513" s="2">
        <f>IFERROR(__xludf.DUMMYFUNCTION("""COMPUTED_VALUE"""),410206.0)</f>
        <v>410206</v>
      </c>
      <c r="E1513" s="2" t="str">
        <f>IFERROR(__xludf.DUMMYFUNCTION("""COMPUTED_VALUE"""),"Female")</f>
        <v>Female</v>
      </c>
    </row>
    <row r="1514">
      <c r="A1514" s="2">
        <v>1513.0</v>
      </c>
      <c r="B1514" s="4">
        <f>IFERROR(__xludf.DUMMYFUNCTION("""COMPUTED_VALUE"""),45045.64715997685)</f>
        <v>45045.64716</v>
      </c>
      <c r="C1514" s="2" t="str">
        <f>IFERROR(__xludf.DUMMYFUNCTION("""COMPUTED_VALUE"""),"India")</f>
        <v>India</v>
      </c>
      <c r="D1514" s="2">
        <f>IFERROR(__xludf.DUMMYFUNCTION("""COMPUTED_VALUE"""),421103.0)</f>
        <v>421103</v>
      </c>
      <c r="E1514" s="2" t="str">
        <f>IFERROR(__xludf.DUMMYFUNCTION("""COMPUTED_VALUE"""),"Male")</f>
        <v>Male</v>
      </c>
    </row>
    <row r="1515">
      <c r="A1515" s="2">
        <v>1514.0</v>
      </c>
      <c r="B1515" s="4">
        <f>IFERROR(__xludf.DUMMYFUNCTION("""COMPUTED_VALUE"""),45045.648807337966)</f>
        <v>45045.64881</v>
      </c>
      <c r="C1515" s="2" t="str">
        <f>IFERROR(__xludf.DUMMYFUNCTION("""COMPUTED_VALUE"""),"India")</f>
        <v>India</v>
      </c>
      <c r="D1515" s="2">
        <f>IFERROR(__xludf.DUMMYFUNCTION("""COMPUTED_VALUE"""),751012.0)</f>
        <v>751012</v>
      </c>
      <c r="E1515" s="2" t="str">
        <f>IFERROR(__xludf.DUMMYFUNCTION("""COMPUTED_VALUE"""),"Female")</f>
        <v>Female</v>
      </c>
    </row>
    <row r="1516">
      <c r="A1516" s="2">
        <v>1515.0</v>
      </c>
      <c r="B1516" s="4">
        <f>IFERROR(__xludf.DUMMYFUNCTION("""COMPUTED_VALUE"""),45045.6504436574)</f>
        <v>45045.65044</v>
      </c>
      <c r="C1516" s="2" t="str">
        <f>IFERROR(__xludf.DUMMYFUNCTION("""COMPUTED_VALUE"""),"India")</f>
        <v>India</v>
      </c>
      <c r="D1516" s="2">
        <f>IFERROR(__xludf.DUMMYFUNCTION("""COMPUTED_VALUE"""),560107.0)</f>
        <v>560107</v>
      </c>
      <c r="E1516" s="2" t="str">
        <f>IFERROR(__xludf.DUMMYFUNCTION("""COMPUTED_VALUE"""),"Male")</f>
        <v>Male</v>
      </c>
    </row>
    <row r="1517">
      <c r="A1517" s="2">
        <v>1516.0</v>
      </c>
      <c r="B1517" s="4">
        <f>IFERROR(__xludf.DUMMYFUNCTION("""COMPUTED_VALUE"""),45045.654943773145)</f>
        <v>45045.65494</v>
      </c>
      <c r="C1517" s="2" t="str">
        <f>IFERROR(__xludf.DUMMYFUNCTION("""COMPUTED_VALUE"""),"India")</f>
        <v>India</v>
      </c>
      <c r="D1517" s="2">
        <f>IFERROR(__xludf.DUMMYFUNCTION("""COMPUTED_VALUE"""),590005.0)</f>
        <v>590005</v>
      </c>
      <c r="E1517" s="2" t="str">
        <f>IFERROR(__xludf.DUMMYFUNCTION("""COMPUTED_VALUE"""),"Male")</f>
        <v>Male</v>
      </c>
    </row>
    <row r="1518">
      <c r="A1518" s="2">
        <v>1517.0</v>
      </c>
      <c r="B1518" s="4">
        <f>IFERROR(__xludf.DUMMYFUNCTION("""COMPUTED_VALUE"""),45045.6550591088)</f>
        <v>45045.65506</v>
      </c>
      <c r="C1518" s="2" t="str">
        <f>IFERROR(__xludf.DUMMYFUNCTION("""COMPUTED_VALUE"""),"India")</f>
        <v>India</v>
      </c>
      <c r="D1518" s="2">
        <f>IFERROR(__xludf.DUMMYFUNCTION("""COMPUTED_VALUE"""),533201.0)</f>
        <v>533201</v>
      </c>
      <c r="E1518" s="2" t="str">
        <f>IFERROR(__xludf.DUMMYFUNCTION("""COMPUTED_VALUE"""),"Male")</f>
        <v>Male</v>
      </c>
    </row>
    <row r="1519">
      <c r="A1519" s="2">
        <v>1518.0</v>
      </c>
      <c r="B1519" s="4">
        <f>IFERROR(__xludf.DUMMYFUNCTION("""COMPUTED_VALUE"""),45045.65775070602)</f>
        <v>45045.65775</v>
      </c>
      <c r="C1519" s="2" t="str">
        <f>IFERROR(__xludf.DUMMYFUNCTION("""COMPUTED_VALUE"""),"India")</f>
        <v>India</v>
      </c>
      <c r="D1519" s="2">
        <f>IFERROR(__xludf.DUMMYFUNCTION("""COMPUTED_VALUE"""),560038.0)</f>
        <v>560038</v>
      </c>
      <c r="E1519" s="2" t="str">
        <f>IFERROR(__xludf.DUMMYFUNCTION("""COMPUTED_VALUE"""),"Male")</f>
        <v>Male</v>
      </c>
    </row>
    <row r="1520">
      <c r="A1520" s="2">
        <v>1519.0</v>
      </c>
      <c r="B1520" s="4">
        <f>IFERROR(__xludf.DUMMYFUNCTION("""COMPUTED_VALUE"""),45045.67171075231)</f>
        <v>45045.67171</v>
      </c>
      <c r="C1520" s="2" t="str">
        <f>IFERROR(__xludf.DUMMYFUNCTION("""COMPUTED_VALUE"""),"India")</f>
        <v>India</v>
      </c>
      <c r="D1520" s="2">
        <f>IFERROR(__xludf.DUMMYFUNCTION("""COMPUTED_VALUE"""),400103.0)</f>
        <v>400103</v>
      </c>
      <c r="E1520" s="2" t="str">
        <f>IFERROR(__xludf.DUMMYFUNCTION("""COMPUTED_VALUE"""),"Female")</f>
        <v>Female</v>
      </c>
    </row>
    <row r="1521">
      <c r="A1521" s="2">
        <v>1520.0</v>
      </c>
      <c r="B1521" s="4">
        <f>IFERROR(__xludf.DUMMYFUNCTION("""COMPUTED_VALUE"""),45045.68676633102)</f>
        <v>45045.68677</v>
      </c>
      <c r="C1521" s="2" t="str">
        <f>IFERROR(__xludf.DUMMYFUNCTION("""COMPUTED_VALUE"""),"India")</f>
        <v>India</v>
      </c>
      <c r="D1521" s="2">
        <f>IFERROR(__xludf.DUMMYFUNCTION("""COMPUTED_VALUE"""),410210.0)</f>
        <v>410210</v>
      </c>
      <c r="E1521" s="2" t="str">
        <f>IFERROR(__xludf.DUMMYFUNCTION("""COMPUTED_VALUE"""),"Male")</f>
        <v>Male</v>
      </c>
    </row>
    <row r="1522">
      <c r="A1522" s="2">
        <v>1521.0</v>
      </c>
      <c r="B1522" s="4">
        <f>IFERROR(__xludf.DUMMYFUNCTION("""COMPUTED_VALUE"""),45045.69064180555)</f>
        <v>45045.69064</v>
      </c>
      <c r="C1522" s="2" t="str">
        <f>IFERROR(__xludf.DUMMYFUNCTION("""COMPUTED_VALUE"""),"India")</f>
        <v>India</v>
      </c>
      <c r="D1522" s="2">
        <f>IFERROR(__xludf.DUMMYFUNCTION("""COMPUTED_VALUE"""),400709.0)</f>
        <v>400709</v>
      </c>
      <c r="E1522" s="2" t="str">
        <f>IFERROR(__xludf.DUMMYFUNCTION("""COMPUTED_VALUE"""),"Male")</f>
        <v>Male</v>
      </c>
    </row>
    <row r="1523">
      <c r="A1523" s="2">
        <v>1522.0</v>
      </c>
      <c r="B1523" s="4">
        <f>IFERROR(__xludf.DUMMYFUNCTION("""COMPUTED_VALUE"""),45045.705257106485)</f>
        <v>45045.70526</v>
      </c>
      <c r="C1523" s="2" t="str">
        <f>IFERROR(__xludf.DUMMYFUNCTION("""COMPUTED_VALUE"""),"India")</f>
        <v>India</v>
      </c>
      <c r="D1523" s="2">
        <f>IFERROR(__xludf.DUMMYFUNCTION("""COMPUTED_VALUE"""),147003.0)</f>
        <v>147003</v>
      </c>
      <c r="E1523" s="2" t="str">
        <f>IFERROR(__xludf.DUMMYFUNCTION("""COMPUTED_VALUE"""),"Male")</f>
        <v>Male</v>
      </c>
    </row>
    <row r="1524">
      <c r="A1524" s="2">
        <v>1523.0</v>
      </c>
      <c r="B1524" s="4">
        <f>IFERROR(__xludf.DUMMYFUNCTION("""COMPUTED_VALUE"""),45045.707438564816)</f>
        <v>45045.70744</v>
      </c>
      <c r="C1524" s="2" t="str">
        <f>IFERROR(__xludf.DUMMYFUNCTION("""COMPUTED_VALUE"""),"India")</f>
        <v>India</v>
      </c>
      <c r="D1524" s="2">
        <f>IFERROR(__xludf.DUMMYFUNCTION("""COMPUTED_VALUE"""),456010.0)</f>
        <v>456010</v>
      </c>
      <c r="E1524" s="2" t="str">
        <f>IFERROR(__xludf.DUMMYFUNCTION("""COMPUTED_VALUE"""),"Female")</f>
        <v>Female</v>
      </c>
    </row>
    <row r="1525">
      <c r="A1525" s="2">
        <v>1524.0</v>
      </c>
      <c r="B1525" s="4">
        <f>IFERROR(__xludf.DUMMYFUNCTION("""COMPUTED_VALUE"""),45045.707878865745)</f>
        <v>45045.70788</v>
      </c>
      <c r="C1525" s="2" t="str">
        <f>IFERROR(__xludf.DUMMYFUNCTION("""COMPUTED_VALUE"""),"India")</f>
        <v>India</v>
      </c>
      <c r="D1525" s="2">
        <f>IFERROR(__xludf.DUMMYFUNCTION("""COMPUTED_VALUE"""),142026.0)</f>
        <v>142026</v>
      </c>
      <c r="E1525" s="2" t="str">
        <f>IFERROR(__xludf.DUMMYFUNCTION("""COMPUTED_VALUE"""),"Female")</f>
        <v>Female</v>
      </c>
    </row>
    <row r="1526">
      <c r="A1526" s="2">
        <v>1525.0</v>
      </c>
      <c r="B1526" s="4">
        <f>IFERROR(__xludf.DUMMYFUNCTION("""COMPUTED_VALUE"""),45045.714438587966)</f>
        <v>45045.71444</v>
      </c>
      <c r="C1526" s="2" t="str">
        <f>IFERROR(__xludf.DUMMYFUNCTION("""COMPUTED_VALUE"""),"India")</f>
        <v>India</v>
      </c>
      <c r="D1526" s="2">
        <f>IFERROR(__xludf.DUMMYFUNCTION("""COMPUTED_VALUE"""),605004.0)</f>
        <v>605004</v>
      </c>
      <c r="E1526" s="2" t="str">
        <f>IFERROR(__xludf.DUMMYFUNCTION("""COMPUTED_VALUE"""),"Female")</f>
        <v>Female</v>
      </c>
    </row>
    <row r="1527">
      <c r="A1527" s="2">
        <v>1526.0</v>
      </c>
      <c r="B1527" s="4">
        <f>IFERROR(__xludf.DUMMYFUNCTION("""COMPUTED_VALUE"""),45045.71553252315)</f>
        <v>45045.71553</v>
      </c>
      <c r="C1527" s="2" t="str">
        <f>IFERROR(__xludf.DUMMYFUNCTION("""COMPUTED_VALUE"""),"India")</f>
        <v>India</v>
      </c>
      <c r="D1527" s="2">
        <f>IFERROR(__xludf.DUMMYFUNCTION("""COMPUTED_VALUE"""),456010.0)</f>
        <v>456010</v>
      </c>
      <c r="E1527" s="2" t="str">
        <f>IFERROR(__xludf.DUMMYFUNCTION("""COMPUTED_VALUE"""),"Female")</f>
        <v>Female</v>
      </c>
    </row>
    <row r="1528">
      <c r="A1528" s="2">
        <v>1527.0</v>
      </c>
      <c r="B1528" s="4">
        <f>IFERROR(__xludf.DUMMYFUNCTION("""COMPUTED_VALUE"""),45045.71920170139)</f>
        <v>45045.7192</v>
      </c>
      <c r="C1528" s="2" t="str">
        <f>IFERROR(__xludf.DUMMYFUNCTION("""COMPUTED_VALUE"""),"India")</f>
        <v>India</v>
      </c>
      <c r="D1528" s="2">
        <f>IFERROR(__xludf.DUMMYFUNCTION("""COMPUTED_VALUE"""),456006.0)</f>
        <v>456006</v>
      </c>
      <c r="E1528" s="2" t="str">
        <f>IFERROR(__xludf.DUMMYFUNCTION("""COMPUTED_VALUE"""),"Male")</f>
        <v>Male</v>
      </c>
    </row>
    <row r="1529">
      <c r="A1529" s="2">
        <v>1528.0</v>
      </c>
      <c r="B1529" s="4">
        <f>IFERROR(__xludf.DUMMYFUNCTION("""COMPUTED_VALUE"""),45045.721060902775)</f>
        <v>45045.72106</v>
      </c>
      <c r="C1529" s="2" t="str">
        <f>IFERROR(__xludf.DUMMYFUNCTION("""COMPUTED_VALUE"""),"India")</f>
        <v>India</v>
      </c>
      <c r="D1529" s="2">
        <f>IFERROR(__xludf.DUMMYFUNCTION("""COMPUTED_VALUE"""),452010.0)</f>
        <v>452010</v>
      </c>
      <c r="E1529" s="2" t="str">
        <f>IFERROR(__xludf.DUMMYFUNCTION("""COMPUTED_VALUE"""),"Male")</f>
        <v>Male</v>
      </c>
    </row>
    <row r="1530">
      <c r="A1530" s="2">
        <v>1529.0</v>
      </c>
      <c r="B1530" s="4">
        <f>IFERROR(__xludf.DUMMYFUNCTION("""COMPUTED_VALUE"""),45045.72286739583)</f>
        <v>45045.72287</v>
      </c>
      <c r="C1530" s="2" t="str">
        <f>IFERROR(__xludf.DUMMYFUNCTION("""COMPUTED_VALUE"""),"India")</f>
        <v>India</v>
      </c>
      <c r="D1530" s="2">
        <f>IFERROR(__xludf.DUMMYFUNCTION("""COMPUTED_VALUE"""),456010.0)</f>
        <v>456010</v>
      </c>
      <c r="E1530" s="2" t="str">
        <f>IFERROR(__xludf.DUMMYFUNCTION("""COMPUTED_VALUE"""),"Female")</f>
        <v>Female</v>
      </c>
    </row>
    <row r="1531">
      <c r="A1531" s="2">
        <v>1530.0</v>
      </c>
      <c r="B1531" s="4">
        <f>IFERROR(__xludf.DUMMYFUNCTION("""COMPUTED_VALUE"""),45045.73334921296)</f>
        <v>45045.73335</v>
      </c>
      <c r="C1531" s="2" t="str">
        <f>IFERROR(__xludf.DUMMYFUNCTION("""COMPUTED_VALUE"""),"India")</f>
        <v>India</v>
      </c>
      <c r="D1531" s="2">
        <f>IFERROR(__xludf.DUMMYFUNCTION("""COMPUTED_VALUE"""),721302.0)</f>
        <v>721302</v>
      </c>
      <c r="E1531" s="2" t="str">
        <f>IFERROR(__xludf.DUMMYFUNCTION("""COMPUTED_VALUE"""),"Female")</f>
        <v>Female</v>
      </c>
    </row>
    <row r="1532">
      <c r="A1532" s="2">
        <v>1531.0</v>
      </c>
      <c r="B1532" s="4">
        <f>IFERROR(__xludf.DUMMYFUNCTION("""COMPUTED_VALUE"""),45045.737148148146)</f>
        <v>45045.73715</v>
      </c>
      <c r="C1532" s="2" t="str">
        <f>IFERROR(__xludf.DUMMYFUNCTION("""COMPUTED_VALUE"""),"India")</f>
        <v>India</v>
      </c>
      <c r="D1532" s="2">
        <f>IFERROR(__xludf.DUMMYFUNCTION("""COMPUTED_VALUE"""),731130.0)</f>
        <v>731130</v>
      </c>
      <c r="E1532" s="2" t="str">
        <f>IFERROR(__xludf.DUMMYFUNCTION("""COMPUTED_VALUE"""),"Male")</f>
        <v>Male</v>
      </c>
    </row>
    <row r="1533">
      <c r="A1533" s="2">
        <v>1532.0</v>
      </c>
      <c r="B1533" s="4">
        <f>IFERROR(__xludf.DUMMYFUNCTION("""COMPUTED_VALUE"""),45045.738619965276)</f>
        <v>45045.73862</v>
      </c>
      <c r="C1533" s="2" t="str">
        <f>IFERROR(__xludf.DUMMYFUNCTION("""COMPUTED_VALUE"""),"India")</f>
        <v>India</v>
      </c>
      <c r="D1533" s="2">
        <f>IFERROR(__xludf.DUMMYFUNCTION("""COMPUTED_VALUE"""),600049.0)</f>
        <v>600049</v>
      </c>
      <c r="E1533" s="2" t="str">
        <f>IFERROR(__xludf.DUMMYFUNCTION("""COMPUTED_VALUE"""),"Female")</f>
        <v>Female</v>
      </c>
    </row>
    <row r="1534">
      <c r="A1534" s="2">
        <v>1533.0</v>
      </c>
      <c r="B1534" s="4">
        <f>IFERROR(__xludf.DUMMYFUNCTION("""COMPUTED_VALUE"""),45045.74067600695)</f>
        <v>45045.74068</v>
      </c>
      <c r="C1534" s="2" t="str">
        <f>IFERROR(__xludf.DUMMYFUNCTION("""COMPUTED_VALUE"""),"India")</f>
        <v>India</v>
      </c>
      <c r="D1534" s="2">
        <f>IFERROR(__xludf.DUMMYFUNCTION("""COMPUTED_VALUE"""),781014.0)</f>
        <v>781014</v>
      </c>
      <c r="E1534" s="2" t="str">
        <f>IFERROR(__xludf.DUMMYFUNCTION("""COMPUTED_VALUE"""),"Male")</f>
        <v>Male</v>
      </c>
    </row>
    <row r="1535">
      <c r="A1535" s="2">
        <v>1534.0</v>
      </c>
      <c r="B1535" s="4">
        <f>IFERROR(__xludf.DUMMYFUNCTION("""COMPUTED_VALUE"""),45045.74918781251)</f>
        <v>45045.74919</v>
      </c>
      <c r="C1535" s="2" t="str">
        <f>IFERROR(__xludf.DUMMYFUNCTION("""COMPUTED_VALUE"""),"India")</f>
        <v>India</v>
      </c>
      <c r="D1535" s="2">
        <f>IFERROR(__xludf.DUMMYFUNCTION("""COMPUTED_VALUE"""),144602.0)</f>
        <v>144602</v>
      </c>
      <c r="E1535" s="2" t="str">
        <f>IFERROR(__xludf.DUMMYFUNCTION("""COMPUTED_VALUE"""),"Male")</f>
        <v>Male</v>
      </c>
    </row>
    <row r="1536">
      <c r="A1536" s="2">
        <v>1535.0</v>
      </c>
      <c r="B1536" s="4">
        <f>IFERROR(__xludf.DUMMYFUNCTION("""COMPUTED_VALUE"""),45045.74921099537)</f>
        <v>45045.74921</v>
      </c>
      <c r="C1536" s="2" t="str">
        <f>IFERROR(__xludf.DUMMYFUNCTION("""COMPUTED_VALUE"""),"India")</f>
        <v>India</v>
      </c>
      <c r="D1536" s="2">
        <f>IFERROR(__xludf.DUMMYFUNCTION("""COMPUTED_VALUE"""),110006.0)</f>
        <v>110006</v>
      </c>
      <c r="E1536" s="2" t="str">
        <f>IFERROR(__xludf.DUMMYFUNCTION("""COMPUTED_VALUE"""),"Male")</f>
        <v>Male</v>
      </c>
    </row>
    <row r="1537">
      <c r="A1537" s="2">
        <v>1536.0</v>
      </c>
      <c r="B1537" s="4">
        <f>IFERROR(__xludf.DUMMYFUNCTION("""COMPUTED_VALUE"""),45045.74945376158)</f>
        <v>45045.74945</v>
      </c>
      <c r="C1537" s="2" t="str">
        <f>IFERROR(__xludf.DUMMYFUNCTION("""COMPUTED_VALUE"""),"India")</f>
        <v>India</v>
      </c>
      <c r="D1537" s="2">
        <f>IFERROR(__xludf.DUMMYFUNCTION("""COMPUTED_VALUE"""),452009.0)</f>
        <v>452009</v>
      </c>
      <c r="E1537" s="2" t="str">
        <f>IFERROR(__xludf.DUMMYFUNCTION("""COMPUTED_VALUE"""),"Female")</f>
        <v>Female</v>
      </c>
    </row>
    <row r="1538">
      <c r="A1538" s="2">
        <v>1537.0</v>
      </c>
      <c r="B1538" s="4">
        <f>IFERROR(__xludf.DUMMYFUNCTION("""COMPUTED_VALUE"""),45045.749536180556)</f>
        <v>45045.74954</v>
      </c>
      <c r="C1538" s="2" t="str">
        <f>IFERROR(__xludf.DUMMYFUNCTION("""COMPUTED_VALUE"""),"India")</f>
        <v>India</v>
      </c>
      <c r="D1538" s="2">
        <f>IFERROR(__xludf.DUMMYFUNCTION("""COMPUTED_VALUE"""),456010.0)</f>
        <v>456010</v>
      </c>
      <c r="E1538" s="2" t="str">
        <f>IFERROR(__xludf.DUMMYFUNCTION("""COMPUTED_VALUE"""),"Female")</f>
        <v>Female</v>
      </c>
    </row>
    <row r="1539">
      <c r="A1539" s="2">
        <v>1538.0</v>
      </c>
      <c r="B1539" s="4">
        <f>IFERROR(__xludf.DUMMYFUNCTION("""COMPUTED_VALUE"""),45045.751592326385)</f>
        <v>45045.75159</v>
      </c>
      <c r="C1539" s="2" t="str">
        <f>IFERROR(__xludf.DUMMYFUNCTION("""COMPUTED_VALUE"""),"India")</f>
        <v>India</v>
      </c>
      <c r="D1539" s="2">
        <f>IFERROR(__xludf.DUMMYFUNCTION("""COMPUTED_VALUE"""),400067.0)</f>
        <v>400067</v>
      </c>
      <c r="E1539" s="2" t="str">
        <f>IFERROR(__xludf.DUMMYFUNCTION("""COMPUTED_VALUE"""),"Female")</f>
        <v>Female</v>
      </c>
    </row>
    <row r="1540">
      <c r="A1540" s="2">
        <v>1539.0</v>
      </c>
      <c r="B1540" s="4">
        <f>IFERROR(__xludf.DUMMYFUNCTION("""COMPUTED_VALUE"""),45045.75599703704)</f>
        <v>45045.756</v>
      </c>
      <c r="C1540" s="2" t="str">
        <f>IFERROR(__xludf.DUMMYFUNCTION("""COMPUTED_VALUE"""),"India")</f>
        <v>India</v>
      </c>
      <c r="D1540" s="2">
        <f>IFERROR(__xludf.DUMMYFUNCTION("""COMPUTED_VALUE"""),713212.0)</f>
        <v>713212</v>
      </c>
      <c r="E1540" s="2" t="str">
        <f>IFERROR(__xludf.DUMMYFUNCTION("""COMPUTED_VALUE"""),"Female")</f>
        <v>Female</v>
      </c>
    </row>
    <row r="1541">
      <c r="A1541" s="2">
        <v>1540.0</v>
      </c>
      <c r="B1541" s="4">
        <f>IFERROR(__xludf.DUMMYFUNCTION("""COMPUTED_VALUE"""),45045.759262685184)</f>
        <v>45045.75926</v>
      </c>
      <c r="C1541" s="2" t="str">
        <f>IFERROR(__xludf.DUMMYFUNCTION("""COMPUTED_VALUE"""),"Others")</f>
        <v>Others</v>
      </c>
      <c r="D1541" s="2">
        <f>IFERROR(__xludf.DUMMYFUNCTION("""COMPUTED_VALUE"""),641183.0)</f>
        <v>641183</v>
      </c>
      <c r="E1541" s="2" t="str">
        <f>IFERROR(__xludf.DUMMYFUNCTION("""COMPUTED_VALUE"""),"Male")</f>
        <v>Male</v>
      </c>
    </row>
    <row r="1542">
      <c r="A1542" s="2">
        <v>1541.0</v>
      </c>
      <c r="B1542" s="4">
        <f>IFERROR(__xludf.DUMMYFUNCTION("""COMPUTED_VALUE"""),45045.76723585649)</f>
        <v>45045.76724</v>
      </c>
      <c r="C1542" s="2" t="str">
        <f>IFERROR(__xludf.DUMMYFUNCTION("""COMPUTED_VALUE"""),"India")</f>
        <v>India</v>
      </c>
      <c r="D1542" s="2">
        <f>IFERROR(__xludf.DUMMYFUNCTION("""COMPUTED_VALUE"""),560001.0)</f>
        <v>560001</v>
      </c>
      <c r="E1542" s="2" t="str">
        <f>IFERROR(__xludf.DUMMYFUNCTION("""COMPUTED_VALUE"""),"Male")</f>
        <v>Male</v>
      </c>
    </row>
    <row r="1543">
      <c r="A1543" s="2">
        <v>1542.0</v>
      </c>
      <c r="B1543" s="4">
        <f>IFERROR(__xludf.DUMMYFUNCTION("""COMPUTED_VALUE"""),45045.76831766204)</f>
        <v>45045.76832</v>
      </c>
      <c r="C1543" s="2" t="str">
        <f>IFERROR(__xludf.DUMMYFUNCTION("""COMPUTED_VALUE"""),"India")</f>
        <v>India</v>
      </c>
      <c r="D1543" s="2">
        <f>IFERROR(__xludf.DUMMYFUNCTION("""COMPUTED_VALUE"""),533201.0)</f>
        <v>533201</v>
      </c>
      <c r="E1543" s="2" t="str">
        <f>IFERROR(__xludf.DUMMYFUNCTION("""COMPUTED_VALUE"""),"Female")</f>
        <v>Female</v>
      </c>
    </row>
    <row r="1544">
      <c r="A1544" s="2">
        <v>1543.0</v>
      </c>
      <c r="B1544" s="4">
        <f>IFERROR(__xludf.DUMMYFUNCTION("""COMPUTED_VALUE"""),45045.772444560185)</f>
        <v>45045.77244</v>
      </c>
      <c r="C1544" s="2" t="str">
        <f>IFERROR(__xludf.DUMMYFUNCTION("""COMPUTED_VALUE"""),"India")</f>
        <v>India</v>
      </c>
      <c r="D1544" s="2">
        <f>IFERROR(__xludf.DUMMYFUNCTION("""COMPUTED_VALUE"""),456010.0)</f>
        <v>456010</v>
      </c>
      <c r="E1544" s="2" t="str">
        <f>IFERROR(__xludf.DUMMYFUNCTION("""COMPUTED_VALUE"""),"Male")</f>
        <v>Male</v>
      </c>
    </row>
    <row r="1545">
      <c r="A1545" s="2">
        <v>1544.0</v>
      </c>
      <c r="B1545" s="4">
        <f>IFERROR(__xludf.DUMMYFUNCTION("""COMPUTED_VALUE"""),45045.7821344676)</f>
        <v>45045.78213</v>
      </c>
      <c r="C1545" s="2" t="str">
        <f>IFERROR(__xludf.DUMMYFUNCTION("""COMPUTED_VALUE"""),"India")</f>
        <v>India</v>
      </c>
      <c r="D1545" s="2">
        <f>IFERROR(__xludf.DUMMYFUNCTION("""COMPUTED_VALUE"""),122008.0)</f>
        <v>122008</v>
      </c>
      <c r="E1545" s="2" t="str">
        <f>IFERROR(__xludf.DUMMYFUNCTION("""COMPUTED_VALUE"""),"Male")</f>
        <v>Male</v>
      </c>
    </row>
    <row r="1546">
      <c r="A1546" s="2">
        <v>1545.0</v>
      </c>
      <c r="B1546" s="4">
        <f>IFERROR(__xludf.DUMMYFUNCTION("""COMPUTED_VALUE"""),45045.7939083912)</f>
        <v>45045.79391</v>
      </c>
      <c r="C1546" s="2" t="str">
        <f>IFERROR(__xludf.DUMMYFUNCTION("""COMPUTED_VALUE"""),"India")</f>
        <v>India</v>
      </c>
      <c r="D1546" s="2">
        <f>IFERROR(__xludf.DUMMYFUNCTION("""COMPUTED_VALUE"""),160062.0)</f>
        <v>160062</v>
      </c>
      <c r="E1546" s="2" t="str">
        <f>IFERROR(__xludf.DUMMYFUNCTION("""COMPUTED_VALUE"""),"Female")</f>
        <v>Female</v>
      </c>
    </row>
    <row r="1547">
      <c r="A1547" s="2">
        <v>1546.0</v>
      </c>
      <c r="B1547" s="4">
        <f>IFERROR(__xludf.DUMMYFUNCTION("""COMPUTED_VALUE"""),45045.79702053241)</f>
        <v>45045.79702</v>
      </c>
      <c r="C1547" s="2" t="str">
        <f>IFERROR(__xludf.DUMMYFUNCTION("""COMPUTED_VALUE"""),"India")</f>
        <v>India</v>
      </c>
      <c r="D1547" s="2">
        <f>IFERROR(__xludf.DUMMYFUNCTION("""COMPUTED_VALUE"""),400703.0)</f>
        <v>400703</v>
      </c>
      <c r="E1547" s="2" t="str">
        <f>IFERROR(__xludf.DUMMYFUNCTION("""COMPUTED_VALUE"""),"Male")</f>
        <v>Male</v>
      </c>
    </row>
    <row r="1548">
      <c r="A1548" s="2">
        <v>1547.0</v>
      </c>
      <c r="B1548" s="4">
        <f>IFERROR(__xludf.DUMMYFUNCTION("""COMPUTED_VALUE"""),45045.7978296875)</f>
        <v>45045.79783</v>
      </c>
      <c r="C1548" s="2" t="str">
        <f>IFERROR(__xludf.DUMMYFUNCTION("""COMPUTED_VALUE"""),"India")</f>
        <v>India</v>
      </c>
      <c r="D1548" s="2">
        <f>IFERROR(__xludf.DUMMYFUNCTION("""COMPUTED_VALUE"""),110019.0)</f>
        <v>110019</v>
      </c>
      <c r="E1548" s="2" t="str">
        <f>IFERROR(__xludf.DUMMYFUNCTION("""COMPUTED_VALUE"""),"Female")</f>
        <v>Female</v>
      </c>
    </row>
    <row r="1549">
      <c r="A1549" s="2">
        <v>1548.0</v>
      </c>
      <c r="B1549" s="4">
        <f>IFERROR(__xludf.DUMMYFUNCTION("""COMPUTED_VALUE"""),45045.80192133102)</f>
        <v>45045.80192</v>
      </c>
      <c r="C1549" s="2" t="str">
        <f>IFERROR(__xludf.DUMMYFUNCTION("""COMPUTED_VALUE"""),"India")</f>
        <v>India</v>
      </c>
      <c r="D1549" s="2">
        <f>IFERROR(__xludf.DUMMYFUNCTION("""COMPUTED_VALUE"""),410206.0)</f>
        <v>410206</v>
      </c>
      <c r="E1549" s="2" t="str">
        <f>IFERROR(__xludf.DUMMYFUNCTION("""COMPUTED_VALUE"""),"Male")</f>
        <v>Male</v>
      </c>
    </row>
    <row r="1550">
      <c r="A1550" s="2">
        <v>1549.0</v>
      </c>
      <c r="B1550" s="4">
        <f>IFERROR(__xludf.DUMMYFUNCTION("""COMPUTED_VALUE"""),45045.80458550926)</f>
        <v>45045.80459</v>
      </c>
      <c r="C1550" s="2" t="str">
        <f>IFERROR(__xludf.DUMMYFUNCTION("""COMPUTED_VALUE"""),"India")</f>
        <v>India</v>
      </c>
      <c r="D1550" s="2">
        <f>IFERROR(__xludf.DUMMYFUNCTION("""COMPUTED_VALUE"""),533262.0)</f>
        <v>533262</v>
      </c>
      <c r="E1550" s="2" t="str">
        <f>IFERROR(__xludf.DUMMYFUNCTION("""COMPUTED_VALUE"""),"Male")</f>
        <v>Male</v>
      </c>
    </row>
    <row r="1551">
      <c r="A1551" s="2">
        <v>1550.0</v>
      </c>
      <c r="B1551" s="4">
        <f>IFERROR(__xludf.DUMMYFUNCTION("""COMPUTED_VALUE"""),45045.81336520833)</f>
        <v>45045.81337</v>
      </c>
      <c r="C1551" s="2" t="str">
        <f>IFERROR(__xludf.DUMMYFUNCTION("""COMPUTED_VALUE"""),"India")</f>
        <v>India</v>
      </c>
      <c r="D1551" s="2">
        <f>IFERROR(__xludf.DUMMYFUNCTION("""COMPUTED_VALUE"""),400050.0)</f>
        <v>400050</v>
      </c>
      <c r="E1551" s="2" t="str">
        <f>IFERROR(__xludf.DUMMYFUNCTION("""COMPUTED_VALUE"""),"Female")</f>
        <v>Female</v>
      </c>
    </row>
    <row r="1552">
      <c r="A1552" s="2">
        <v>1551.0</v>
      </c>
      <c r="B1552" s="4">
        <f>IFERROR(__xludf.DUMMYFUNCTION("""COMPUTED_VALUE"""),45045.819891851854)</f>
        <v>45045.81989</v>
      </c>
      <c r="C1552" s="2" t="str">
        <f>IFERROR(__xludf.DUMMYFUNCTION("""COMPUTED_VALUE"""),"India")</f>
        <v>India</v>
      </c>
      <c r="D1552" s="2">
        <f>IFERROR(__xludf.DUMMYFUNCTION("""COMPUTED_VALUE"""),700118.0)</f>
        <v>700118</v>
      </c>
      <c r="E1552" s="2" t="str">
        <f>IFERROR(__xludf.DUMMYFUNCTION("""COMPUTED_VALUE"""),"Male")</f>
        <v>Male</v>
      </c>
    </row>
    <row r="1553">
      <c r="A1553" s="2">
        <v>1552.0</v>
      </c>
      <c r="B1553" s="4">
        <f>IFERROR(__xludf.DUMMYFUNCTION("""COMPUTED_VALUE"""),45045.82521454861)</f>
        <v>45045.82521</v>
      </c>
      <c r="C1553" s="2" t="str">
        <f>IFERROR(__xludf.DUMMYFUNCTION("""COMPUTED_VALUE"""),"India")</f>
        <v>India</v>
      </c>
      <c r="D1553" s="2">
        <f>IFERROR(__xludf.DUMMYFUNCTION("""COMPUTED_VALUE"""),605010.0)</f>
        <v>605010</v>
      </c>
      <c r="E1553" s="2" t="str">
        <f>IFERROR(__xludf.DUMMYFUNCTION("""COMPUTED_VALUE"""),"Female")</f>
        <v>Female</v>
      </c>
    </row>
    <row r="1554">
      <c r="A1554" s="2">
        <v>1553.0</v>
      </c>
      <c r="B1554" s="4">
        <f>IFERROR(__xludf.DUMMYFUNCTION("""COMPUTED_VALUE"""),45045.82616239583)</f>
        <v>45045.82616</v>
      </c>
      <c r="C1554" s="2" t="str">
        <f>IFERROR(__xludf.DUMMYFUNCTION("""COMPUTED_VALUE"""),"Others")</f>
        <v>Others</v>
      </c>
      <c r="D1554" s="2">
        <f>IFERROR(__xludf.DUMMYFUNCTION("""COMPUTED_VALUE"""),2145.0)</f>
        <v>2145</v>
      </c>
      <c r="E1554" s="2" t="str">
        <f>IFERROR(__xludf.DUMMYFUNCTION("""COMPUTED_VALUE"""),"Female")</f>
        <v>Female</v>
      </c>
    </row>
    <row r="1555">
      <c r="A1555" s="2">
        <v>1554.0</v>
      </c>
      <c r="B1555" s="4">
        <f>IFERROR(__xludf.DUMMYFUNCTION("""COMPUTED_VALUE"""),45045.83933202546)</f>
        <v>45045.83933</v>
      </c>
      <c r="C1555" s="2" t="str">
        <f>IFERROR(__xludf.DUMMYFUNCTION("""COMPUTED_VALUE"""),"India")</f>
        <v>India</v>
      </c>
      <c r="D1555" s="2">
        <f>IFERROR(__xludf.DUMMYFUNCTION("""COMPUTED_VALUE"""),600004.0)</f>
        <v>600004</v>
      </c>
      <c r="E1555" s="2" t="str">
        <f>IFERROR(__xludf.DUMMYFUNCTION("""COMPUTED_VALUE"""),"Female")</f>
        <v>Female</v>
      </c>
    </row>
    <row r="1556">
      <c r="A1556" s="2">
        <v>1555.0</v>
      </c>
      <c r="B1556" s="4">
        <f>IFERROR(__xludf.DUMMYFUNCTION("""COMPUTED_VALUE"""),45045.84020471065)</f>
        <v>45045.8402</v>
      </c>
      <c r="C1556" s="2" t="str">
        <f>IFERROR(__xludf.DUMMYFUNCTION("""COMPUTED_VALUE"""),"Canada")</f>
        <v>Canada</v>
      </c>
      <c r="D1556" s="2"/>
      <c r="E1556" s="2" t="str">
        <f>IFERROR(__xludf.DUMMYFUNCTION("""COMPUTED_VALUE"""),"Male")</f>
        <v>Male</v>
      </c>
    </row>
    <row r="1557">
      <c r="A1557" s="2">
        <v>1556.0</v>
      </c>
      <c r="B1557" s="4">
        <f>IFERROR(__xludf.DUMMYFUNCTION("""COMPUTED_VALUE"""),45045.84199223379)</f>
        <v>45045.84199</v>
      </c>
      <c r="C1557" s="2" t="str">
        <f>IFERROR(__xludf.DUMMYFUNCTION("""COMPUTED_VALUE"""),"India")</f>
        <v>India</v>
      </c>
      <c r="D1557" s="2">
        <f>IFERROR(__xludf.DUMMYFUNCTION("""COMPUTED_VALUE"""),110076.0)</f>
        <v>110076</v>
      </c>
      <c r="E1557" s="2" t="str">
        <f>IFERROR(__xludf.DUMMYFUNCTION("""COMPUTED_VALUE"""),"Female")</f>
        <v>Female</v>
      </c>
    </row>
    <row r="1558">
      <c r="A1558" s="2">
        <v>1557.0</v>
      </c>
      <c r="B1558" s="4">
        <f>IFERROR(__xludf.DUMMYFUNCTION("""COMPUTED_VALUE"""),45045.84205908565)</f>
        <v>45045.84206</v>
      </c>
      <c r="C1558" s="2" t="str">
        <f>IFERROR(__xludf.DUMMYFUNCTION("""COMPUTED_VALUE"""),"India")</f>
        <v>India</v>
      </c>
      <c r="D1558" s="2">
        <f>IFERROR(__xludf.DUMMYFUNCTION("""COMPUTED_VALUE"""),500003.0)</f>
        <v>500003</v>
      </c>
      <c r="E1558" s="2" t="str">
        <f>IFERROR(__xludf.DUMMYFUNCTION("""COMPUTED_VALUE"""),"Female")</f>
        <v>Female</v>
      </c>
    </row>
    <row r="1559">
      <c r="A1559" s="2">
        <v>1558.0</v>
      </c>
      <c r="B1559" s="4">
        <f>IFERROR(__xludf.DUMMYFUNCTION("""COMPUTED_VALUE"""),45045.84253364584)</f>
        <v>45045.84253</v>
      </c>
      <c r="C1559" s="2" t="str">
        <f>IFERROR(__xludf.DUMMYFUNCTION("""COMPUTED_VALUE"""),"India")</f>
        <v>India</v>
      </c>
      <c r="D1559" s="2">
        <f>IFERROR(__xludf.DUMMYFUNCTION("""COMPUTED_VALUE"""),160062.0)</f>
        <v>160062</v>
      </c>
      <c r="E1559" s="2" t="str">
        <f>IFERROR(__xludf.DUMMYFUNCTION("""COMPUTED_VALUE"""),"Male")</f>
        <v>Male</v>
      </c>
    </row>
    <row r="1560">
      <c r="A1560" s="2">
        <v>1559.0</v>
      </c>
      <c r="B1560" s="4">
        <f>IFERROR(__xludf.DUMMYFUNCTION("""COMPUTED_VALUE"""),45045.842557708325)</f>
        <v>45045.84256</v>
      </c>
      <c r="C1560" s="2" t="str">
        <f>IFERROR(__xludf.DUMMYFUNCTION("""COMPUTED_VALUE"""),"India")</f>
        <v>India</v>
      </c>
      <c r="D1560" s="2">
        <f>IFERROR(__xludf.DUMMYFUNCTION("""COMPUTED_VALUE"""),505001.0)</f>
        <v>505001</v>
      </c>
      <c r="E1560" s="2" t="str">
        <f>IFERROR(__xludf.DUMMYFUNCTION("""COMPUTED_VALUE"""),"Female")</f>
        <v>Female</v>
      </c>
    </row>
    <row r="1561">
      <c r="A1561" s="2">
        <v>1560.0</v>
      </c>
      <c r="B1561" s="4">
        <f>IFERROR(__xludf.DUMMYFUNCTION("""COMPUTED_VALUE"""),45045.84345141204)</f>
        <v>45045.84345</v>
      </c>
      <c r="C1561" s="2" t="str">
        <f>IFERROR(__xludf.DUMMYFUNCTION("""COMPUTED_VALUE"""),"India")</f>
        <v>India</v>
      </c>
      <c r="D1561" s="2">
        <f>IFERROR(__xludf.DUMMYFUNCTION("""COMPUTED_VALUE"""),160062.0)</f>
        <v>160062</v>
      </c>
      <c r="E1561" s="2" t="str">
        <f>IFERROR(__xludf.DUMMYFUNCTION("""COMPUTED_VALUE"""),"Male")</f>
        <v>Male</v>
      </c>
    </row>
    <row r="1562">
      <c r="A1562" s="2">
        <v>1561.0</v>
      </c>
      <c r="B1562" s="4">
        <f>IFERROR(__xludf.DUMMYFUNCTION("""COMPUTED_VALUE"""),45045.84683773148)</f>
        <v>45045.84684</v>
      </c>
      <c r="C1562" s="2" t="str">
        <f>IFERROR(__xludf.DUMMYFUNCTION("""COMPUTED_VALUE"""),"India")</f>
        <v>India</v>
      </c>
      <c r="D1562" s="2">
        <f>IFERROR(__xludf.DUMMYFUNCTION("""COMPUTED_VALUE"""),533262.0)</f>
        <v>533262</v>
      </c>
      <c r="E1562" s="2" t="str">
        <f>IFERROR(__xludf.DUMMYFUNCTION("""COMPUTED_VALUE"""),"Male")</f>
        <v>Male</v>
      </c>
    </row>
    <row r="1563">
      <c r="A1563" s="2">
        <v>1562.0</v>
      </c>
      <c r="B1563" s="4">
        <f>IFERROR(__xludf.DUMMYFUNCTION("""COMPUTED_VALUE"""),45045.84861199074)</f>
        <v>45045.84861</v>
      </c>
      <c r="C1563" s="2" t="str">
        <f>IFERROR(__xludf.DUMMYFUNCTION("""COMPUTED_VALUE"""),"India")</f>
        <v>India</v>
      </c>
      <c r="D1563" s="2">
        <f>IFERROR(__xludf.DUMMYFUNCTION("""COMPUTED_VALUE"""),505001.0)</f>
        <v>505001</v>
      </c>
      <c r="E1563" s="2" t="str">
        <f>IFERROR(__xludf.DUMMYFUNCTION("""COMPUTED_VALUE"""),"Male")</f>
        <v>Male</v>
      </c>
    </row>
    <row r="1564">
      <c r="A1564" s="2">
        <v>1563.0</v>
      </c>
      <c r="B1564" s="4">
        <f>IFERROR(__xludf.DUMMYFUNCTION("""COMPUTED_VALUE"""),45045.84887905092)</f>
        <v>45045.84888</v>
      </c>
      <c r="C1564" s="2" t="str">
        <f>IFERROR(__xludf.DUMMYFUNCTION("""COMPUTED_VALUE"""),"India")</f>
        <v>India</v>
      </c>
      <c r="D1564" s="2">
        <f>IFERROR(__xludf.DUMMYFUNCTION("""COMPUTED_VALUE"""),533005.0)</f>
        <v>533005</v>
      </c>
      <c r="E1564" s="2" t="str">
        <f>IFERROR(__xludf.DUMMYFUNCTION("""COMPUTED_VALUE"""),"Male")</f>
        <v>Male</v>
      </c>
    </row>
    <row r="1565">
      <c r="A1565" s="2">
        <v>1564.0</v>
      </c>
      <c r="B1565" s="4">
        <f>IFERROR(__xludf.DUMMYFUNCTION("""COMPUTED_VALUE"""),45045.84919042824)</f>
        <v>45045.84919</v>
      </c>
      <c r="C1565" s="2" t="str">
        <f>IFERROR(__xludf.DUMMYFUNCTION("""COMPUTED_VALUE"""),"India")</f>
        <v>India</v>
      </c>
      <c r="D1565" s="2">
        <f>IFERROR(__xludf.DUMMYFUNCTION("""COMPUTED_VALUE"""),500026.0)</f>
        <v>500026</v>
      </c>
      <c r="E1565" s="2" t="str">
        <f>IFERROR(__xludf.DUMMYFUNCTION("""COMPUTED_VALUE"""),"Female")</f>
        <v>Female</v>
      </c>
    </row>
    <row r="1566">
      <c r="A1566" s="2">
        <v>1565.0</v>
      </c>
      <c r="B1566" s="4">
        <f>IFERROR(__xludf.DUMMYFUNCTION("""COMPUTED_VALUE"""),45045.84988439815)</f>
        <v>45045.84988</v>
      </c>
      <c r="C1566" s="2" t="str">
        <f>IFERROR(__xludf.DUMMYFUNCTION("""COMPUTED_VALUE"""),"India")</f>
        <v>India</v>
      </c>
      <c r="D1566" s="2">
        <f>IFERROR(__xludf.DUMMYFUNCTION("""COMPUTED_VALUE"""),533262.0)</f>
        <v>533262</v>
      </c>
      <c r="E1566" s="2" t="str">
        <f>IFERROR(__xludf.DUMMYFUNCTION("""COMPUTED_VALUE"""),"Female")</f>
        <v>Female</v>
      </c>
    </row>
    <row r="1567">
      <c r="A1567" s="2">
        <v>1566.0</v>
      </c>
      <c r="B1567" s="4">
        <f>IFERROR(__xludf.DUMMYFUNCTION("""COMPUTED_VALUE"""),45045.85001815973)</f>
        <v>45045.85002</v>
      </c>
      <c r="C1567" s="2" t="str">
        <f>IFERROR(__xludf.DUMMYFUNCTION("""COMPUTED_VALUE"""),"India")</f>
        <v>India</v>
      </c>
      <c r="D1567" s="2">
        <f>IFERROR(__xludf.DUMMYFUNCTION("""COMPUTED_VALUE"""),110060.0)</f>
        <v>110060</v>
      </c>
      <c r="E1567" s="2" t="str">
        <f>IFERROR(__xludf.DUMMYFUNCTION("""COMPUTED_VALUE"""),"Male")</f>
        <v>Male</v>
      </c>
    </row>
    <row r="1568">
      <c r="A1568" s="2">
        <v>1567.0</v>
      </c>
      <c r="B1568" s="4">
        <f>IFERROR(__xludf.DUMMYFUNCTION("""COMPUTED_VALUE"""),45045.85356920138)</f>
        <v>45045.85357</v>
      </c>
      <c r="C1568" s="2" t="str">
        <f>IFERROR(__xludf.DUMMYFUNCTION("""COMPUTED_VALUE"""),"India")</f>
        <v>India</v>
      </c>
      <c r="D1568" s="2">
        <f>IFERROR(__xludf.DUMMYFUNCTION("""COMPUTED_VALUE"""),500009.0)</f>
        <v>500009</v>
      </c>
      <c r="E1568" s="2" t="str">
        <f>IFERROR(__xludf.DUMMYFUNCTION("""COMPUTED_VALUE"""),"Male")</f>
        <v>Male</v>
      </c>
    </row>
    <row r="1569">
      <c r="A1569" s="2">
        <v>1568.0</v>
      </c>
      <c r="B1569" s="4">
        <f>IFERROR(__xludf.DUMMYFUNCTION("""COMPUTED_VALUE"""),45045.85459297454)</f>
        <v>45045.85459</v>
      </c>
      <c r="C1569" s="2" t="str">
        <f>IFERROR(__xludf.DUMMYFUNCTION("""COMPUTED_VALUE"""),"India")</f>
        <v>India</v>
      </c>
      <c r="D1569" s="2">
        <f>IFERROR(__xludf.DUMMYFUNCTION("""COMPUTED_VALUE"""),500057.0)</f>
        <v>500057</v>
      </c>
      <c r="E1569" s="2" t="str">
        <f>IFERROR(__xludf.DUMMYFUNCTION("""COMPUTED_VALUE"""),"Female")</f>
        <v>Female</v>
      </c>
    </row>
    <row r="1570">
      <c r="A1570" s="2">
        <v>1569.0</v>
      </c>
      <c r="B1570" s="4">
        <f>IFERROR(__xludf.DUMMYFUNCTION("""COMPUTED_VALUE"""),45045.85460418981)</f>
        <v>45045.8546</v>
      </c>
      <c r="C1570" s="2" t="str">
        <f>IFERROR(__xludf.DUMMYFUNCTION("""COMPUTED_VALUE"""),"India")</f>
        <v>India</v>
      </c>
      <c r="D1570" s="2">
        <f>IFERROR(__xludf.DUMMYFUNCTION("""COMPUTED_VALUE"""),500083.0)</f>
        <v>500083</v>
      </c>
      <c r="E1570" s="2" t="str">
        <f>IFERROR(__xludf.DUMMYFUNCTION("""COMPUTED_VALUE"""),"Male")</f>
        <v>Male</v>
      </c>
    </row>
    <row r="1571">
      <c r="A1571" s="2">
        <v>1570.0</v>
      </c>
      <c r="B1571" s="4">
        <f>IFERROR(__xludf.DUMMYFUNCTION("""COMPUTED_VALUE"""),45045.856557245366)</f>
        <v>45045.85656</v>
      </c>
      <c r="C1571" s="2" t="str">
        <f>IFERROR(__xludf.DUMMYFUNCTION("""COMPUTED_VALUE"""),"India")</f>
        <v>India</v>
      </c>
      <c r="D1571" s="2">
        <f>IFERROR(__xludf.DUMMYFUNCTION("""COMPUTED_VALUE"""),411028.0)</f>
        <v>411028</v>
      </c>
      <c r="E1571" s="2" t="str">
        <f>IFERROR(__xludf.DUMMYFUNCTION("""COMPUTED_VALUE"""),"Male")</f>
        <v>Male</v>
      </c>
    </row>
    <row r="1572">
      <c r="A1572" s="2">
        <v>1571.0</v>
      </c>
      <c r="B1572" s="4">
        <f>IFERROR(__xludf.DUMMYFUNCTION("""COMPUTED_VALUE"""),45045.8589259838)</f>
        <v>45045.85893</v>
      </c>
      <c r="C1572" s="2" t="str">
        <f>IFERROR(__xludf.DUMMYFUNCTION("""COMPUTED_VALUE"""),"India")</f>
        <v>India</v>
      </c>
      <c r="D1572" s="2">
        <f>IFERROR(__xludf.DUMMYFUNCTION("""COMPUTED_VALUE"""),533005.0)</f>
        <v>533005</v>
      </c>
      <c r="E1572" s="2" t="str">
        <f>IFERROR(__xludf.DUMMYFUNCTION("""COMPUTED_VALUE"""),"Male")</f>
        <v>Male</v>
      </c>
    </row>
    <row r="1573">
      <c r="A1573" s="2">
        <v>1572.0</v>
      </c>
      <c r="B1573" s="4">
        <f>IFERROR(__xludf.DUMMYFUNCTION("""COMPUTED_VALUE"""),45045.860747858795)</f>
        <v>45045.86075</v>
      </c>
      <c r="C1573" s="2" t="str">
        <f>IFERROR(__xludf.DUMMYFUNCTION("""COMPUTED_VALUE"""),"India")</f>
        <v>India</v>
      </c>
      <c r="D1573" s="2">
        <f>IFERROR(__xludf.DUMMYFUNCTION("""COMPUTED_VALUE"""),505001.0)</f>
        <v>505001</v>
      </c>
      <c r="E1573" s="2" t="str">
        <f>IFERROR(__xludf.DUMMYFUNCTION("""COMPUTED_VALUE"""),"Female")</f>
        <v>Female</v>
      </c>
    </row>
    <row r="1574">
      <c r="A1574" s="2">
        <v>1573.0</v>
      </c>
      <c r="B1574" s="4">
        <f>IFERROR(__xludf.DUMMYFUNCTION("""COMPUTED_VALUE"""),45045.86352135417)</f>
        <v>45045.86352</v>
      </c>
      <c r="C1574" s="2" t="str">
        <f>IFERROR(__xludf.DUMMYFUNCTION("""COMPUTED_VALUE"""),"India")</f>
        <v>India</v>
      </c>
      <c r="D1574" s="2">
        <f>IFERROR(__xludf.DUMMYFUNCTION("""COMPUTED_VALUE"""),500029.0)</f>
        <v>500029</v>
      </c>
      <c r="E1574" s="2" t="str">
        <f>IFERROR(__xludf.DUMMYFUNCTION("""COMPUTED_VALUE"""),"Male")</f>
        <v>Male</v>
      </c>
    </row>
    <row r="1575">
      <c r="A1575" s="2">
        <v>1574.0</v>
      </c>
      <c r="B1575" s="4">
        <f>IFERROR(__xludf.DUMMYFUNCTION("""COMPUTED_VALUE"""),45045.86499708333)</f>
        <v>45045.865</v>
      </c>
      <c r="C1575" s="2" t="str">
        <f>IFERROR(__xludf.DUMMYFUNCTION("""COMPUTED_VALUE"""),"India")</f>
        <v>India</v>
      </c>
      <c r="D1575" s="2">
        <f>IFERROR(__xludf.DUMMYFUNCTION("""COMPUTED_VALUE"""),500094.0)</f>
        <v>500094</v>
      </c>
      <c r="E1575" s="2" t="str">
        <f>IFERROR(__xludf.DUMMYFUNCTION("""COMPUTED_VALUE"""),"Female")</f>
        <v>Female</v>
      </c>
    </row>
    <row r="1576">
      <c r="A1576" s="2">
        <v>1575.0</v>
      </c>
      <c r="B1576" s="4">
        <f>IFERROR(__xludf.DUMMYFUNCTION("""COMPUTED_VALUE"""),45045.86984245371)</f>
        <v>45045.86984</v>
      </c>
      <c r="C1576" s="2" t="str">
        <f>IFERROR(__xludf.DUMMYFUNCTION("""COMPUTED_VALUE"""),"India")</f>
        <v>India</v>
      </c>
      <c r="D1576" s="2">
        <f>IFERROR(__xludf.DUMMYFUNCTION("""COMPUTED_VALUE"""),522501.0)</f>
        <v>522501</v>
      </c>
      <c r="E1576" s="2" t="str">
        <f>IFERROR(__xludf.DUMMYFUNCTION("""COMPUTED_VALUE"""),"Female")</f>
        <v>Female</v>
      </c>
    </row>
    <row r="1577">
      <c r="A1577" s="2">
        <v>1576.0</v>
      </c>
      <c r="B1577" s="4">
        <f>IFERROR(__xludf.DUMMYFUNCTION("""COMPUTED_VALUE"""),45045.87345572917)</f>
        <v>45045.87346</v>
      </c>
      <c r="C1577" s="2" t="str">
        <f>IFERROR(__xludf.DUMMYFUNCTION("""COMPUTED_VALUE"""),"India")</f>
        <v>India</v>
      </c>
      <c r="D1577" s="2">
        <f>IFERROR(__xludf.DUMMYFUNCTION("""COMPUTED_VALUE"""),125111.0)</f>
        <v>125111</v>
      </c>
      <c r="E1577" s="2" t="str">
        <f>IFERROR(__xludf.DUMMYFUNCTION("""COMPUTED_VALUE"""),"Female")</f>
        <v>Female</v>
      </c>
    </row>
    <row r="1578">
      <c r="A1578" s="2">
        <v>1577.0</v>
      </c>
      <c r="B1578" s="4">
        <f>IFERROR(__xludf.DUMMYFUNCTION("""COMPUTED_VALUE"""),45045.87381840278)</f>
        <v>45045.87382</v>
      </c>
      <c r="C1578" s="2" t="str">
        <f>IFERROR(__xludf.DUMMYFUNCTION("""COMPUTED_VALUE"""),"India")</f>
        <v>India</v>
      </c>
      <c r="D1578" s="2">
        <f>IFERROR(__xludf.DUMMYFUNCTION("""COMPUTED_VALUE"""),505524.0)</f>
        <v>505524</v>
      </c>
      <c r="E1578" s="2" t="str">
        <f>IFERROR(__xludf.DUMMYFUNCTION("""COMPUTED_VALUE"""),"Male")</f>
        <v>Male</v>
      </c>
    </row>
    <row r="1579">
      <c r="A1579" s="2">
        <v>1578.0</v>
      </c>
      <c r="B1579" s="4">
        <f>IFERROR(__xludf.DUMMYFUNCTION("""COMPUTED_VALUE"""),45045.87389846065)</f>
        <v>45045.8739</v>
      </c>
      <c r="C1579" s="2" t="str">
        <f>IFERROR(__xludf.DUMMYFUNCTION("""COMPUTED_VALUE"""),"India")</f>
        <v>India</v>
      </c>
      <c r="D1579" s="2">
        <f>IFERROR(__xludf.DUMMYFUNCTION("""COMPUTED_VALUE"""),500019.0)</f>
        <v>500019</v>
      </c>
      <c r="E1579" s="2" t="str">
        <f>IFERROR(__xludf.DUMMYFUNCTION("""COMPUTED_VALUE"""),"Male")</f>
        <v>Male</v>
      </c>
    </row>
    <row r="1580">
      <c r="A1580" s="2">
        <v>1579.0</v>
      </c>
      <c r="B1580" s="4">
        <f>IFERROR(__xludf.DUMMYFUNCTION("""COMPUTED_VALUE"""),45045.87500280092)</f>
        <v>45045.875</v>
      </c>
      <c r="C1580" s="2" t="str">
        <f>IFERROR(__xludf.DUMMYFUNCTION("""COMPUTED_VALUE"""),"India")</f>
        <v>India</v>
      </c>
      <c r="D1580" s="2">
        <f>IFERROR(__xludf.DUMMYFUNCTION("""COMPUTED_VALUE"""),508101.0)</f>
        <v>508101</v>
      </c>
      <c r="E1580" s="2" t="str">
        <f>IFERROR(__xludf.DUMMYFUNCTION("""COMPUTED_VALUE"""),"Female")</f>
        <v>Female</v>
      </c>
    </row>
    <row r="1581">
      <c r="A1581" s="2">
        <v>1580.0</v>
      </c>
      <c r="B1581" s="4">
        <f>IFERROR(__xludf.DUMMYFUNCTION("""COMPUTED_VALUE"""),45045.87614579861)</f>
        <v>45045.87615</v>
      </c>
      <c r="C1581" s="2" t="str">
        <f>IFERROR(__xludf.DUMMYFUNCTION("""COMPUTED_VALUE"""),"India")</f>
        <v>India</v>
      </c>
      <c r="D1581" s="2">
        <f>IFERROR(__xludf.DUMMYFUNCTION("""COMPUTED_VALUE"""),452001.0)</f>
        <v>452001</v>
      </c>
      <c r="E1581" s="2" t="str">
        <f>IFERROR(__xludf.DUMMYFUNCTION("""COMPUTED_VALUE"""),"Male")</f>
        <v>Male</v>
      </c>
    </row>
    <row r="1582">
      <c r="A1582" s="2">
        <v>1581.0</v>
      </c>
      <c r="B1582" s="4">
        <f>IFERROR(__xludf.DUMMYFUNCTION("""COMPUTED_VALUE"""),45045.87667704861)</f>
        <v>45045.87668</v>
      </c>
      <c r="C1582" s="2" t="str">
        <f>IFERROR(__xludf.DUMMYFUNCTION("""COMPUTED_VALUE"""),"India")</f>
        <v>India</v>
      </c>
      <c r="D1582" s="2">
        <f>IFERROR(__xludf.DUMMYFUNCTION("""COMPUTED_VALUE"""),500013.0)</f>
        <v>500013</v>
      </c>
      <c r="E1582" s="2" t="str">
        <f>IFERROR(__xludf.DUMMYFUNCTION("""COMPUTED_VALUE"""),"Male")</f>
        <v>Male</v>
      </c>
    </row>
    <row r="1583">
      <c r="A1583" s="2">
        <v>1582.0</v>
      </c>
      <c r="B1583" s="4">
        <f>IFERROR(__xludf.DUMMYFUNCTION("""COMPUTED_VALUE"""),45045.88093334491)</f>
        <v>45045.88093</v>
      </c>
      <c r="C1583" s="2" t="str">
        <f>IFERROR(__xludf.DUMMYFUNCTION("""COMPUTED_VALUE"""),"India")</f>
        <v>India</v>
      </c>
      <c r="D1583" s="2">
        <f>IFERROR(__xludf.DUMMYFUNCTION("""COMPUTED_VALUE"""),828116.0)</f>
        <v>828116</v>
      </c>
      <c r="E1583" s="2" t="str">
        <f>IFERROR(__xludf.DUMMYFUNCTION("""COMPUTED_VALUE"""),"Male")</f>
        <v>Male</v>
      </c>
    </row>
    <row r="1584">
      <c r="A1584" s="2">
        <v>1583.0</v>
      </c>
      <c r="B1584" s="4">
        <f>IFERROR(__xludf.DUMMYFUNCTION("""COMPUTED_VALUE"""),45045.88268555555)</f>
        <v>45045.88269</v>
      </c>
      <c r="C1584" s="2" t="str">
        <f>IFERROR(__xludf.DUMMYFUNCTION("""COMPUTED_VALUE"""),"India")</f>
        <v>India</v>
      </c>
      <c r="D1584" s="2">
        <f>IFERROR(__xludf.DUMMYFUNCTION("""COMPUTED_VALUE"""),500011.0)</f>
        <v>500011</v>
      </c>
      <c r="E1584" s="2" t="str">
        <f>IFERROR(__xludf.DUMMYFUNCTION("""COMPUTED_VALUE"""),"Female")</f>
        <v>Female</v>
      </c>
    </row>
    <row r="1585">
      <c r="A1585" s="2">
        <v>1584.0</v>
      </c>
      <c r="B1585" s="4">
        <f>IFERROR(__xludf.DUMMYFUNCTION("""COMPUTED_VALUE"""),45045.88272369213)</f>
        <v>45045.88272</v>
      </c>
      <c r="C1585" s="2" t="str">
        <f>IFERROR(__xludf.DUMMYFUNCTION("""COMPUTED_VALUE"""),"Canada")</f>
        <v>Canada</v>
      </c>
      <c r="D1585" s="2"/>
      <c r="E1585" s="2" t="str">
        <f>IFERROR(__xludf.DUMMYFUNCTION("""COMPUTED_VALUE"""),"Male")</f>
        <v>Male</v>
      </c>
    </row>
    <row r="1586">
      <c r="A1586" s="2">
        <v>1585.0</v>
      </c>
      <c r="B1586" s="4">
        <f>IFERROR(__xludf.DUMMYFUNCTION("""COMPUTED_VALUE"""),45045.884461064816)</f>
        <v>45045.88446</v>
      </c>
      <c r="C1586" s="2" t="str">
        <f>IFERROR(__xludf.DUMMYFUNCTION("""COMPUTED_VALUE"""),"India")</f>
        <v>India</v>
      </c>
      <c r="D1586" s="2">
        <f>IFERROR(__xludf.DUMMYFUNCTION("""COMPUTED_VALUE"""),500062.0)</f>
        <v>500062</v>
      </c>
      <c r="E1586" s="2" t="str">
        <f>IFERROR(__xludf.DUMMYFUNCTION("""COMPUTED_VALUE"""),"Male")</f>
        <v>Male</v>
      </c>
    </row>
    <row r="1587">
      <c r="A1587" s="2">
        <v>1586.0</v>
      </c>
      <c r="B1587" s="4">
        <f>IFERROR(__xludf.DUMMYFUNCTION("""COMPUTED_VALUE"""),45045.8848477662)</f>
        <v>45045.88485</v>
      </c>
      <c r="C1587" s="2" t="str">
        <f>IFERROR(__xludf.DUMMYFUNCTION("""COMPUTED_VALUE"""),"Canada")</f>
        <v>Canada</v>
      </c>
      <c r="D1587" s="2"/>
      <c r="E1587" s="2" t="str">
        <f>IFERROR(__xludf.DUMMYFUNCTION("""COMPUTED_VALUE"""),"Male")</f>
        <v>Male</v>
      </c>
    </row>
    <row r="1588">
      <c r="A1588" s="2">
        <v>1587.0</v>
      </c>
      <c r="B1588" s="4">
        <f>IFERROR(__xludf.DUMMYFUNCTION("""COMPUTED_VALUE"""),45045.885178055556)</f>
        <v>45045.88518</v>
      </c>
      <c r="C1588" s="2" t="str">
        <f>IFERROR(__xludf.DUMMYFUNCTION("""COMPUTED_VALUE"""),"India")</f>
        <v>India</v>
      </c>
      <c r="D1588" s="2">
        <f>IFERROR(__xludf.DUMMYFUNCTION("""COMPUTED_VALUE"""),421201.0)</f>
        <v>421201</v>
      </c>
      <c r="E1588" s="2" t="str">
        <f>IFERROR(__xludf.DUMMYFUNCTION("""COMPUTED_VALUE"""),"Male")</f>
        <v>Male</v>
      </c>
    </row>
    <row r="1589">
      <c r="A1589" s="2">
        <v>1588.0</v>
      </c>
      <c r="B1589" s="4">
        <f>IFERROR(__xludf.DUMMYFUNCTION("""COMPUTED_VALUE"""),45045.886471990736)</f>
        <v>45045.88647</v>
      </c>
      <c r="C1589" s="2" t="str">
        <f>IFERROR(__xludf.DUMMYFUNCTION("""COMPUTED_VALUE"""),"Canada")</f>
        <v>Canada</v>
      </c>
      <c r="D1589" s="2"/>
      <c r="E1589" s="2" t="str">
        <f>IFERROR(__xludf.DUMMYFUNCTION("""COMPUTED_VALUE"""),"Male")</f>
        <v>Male</v>
      </c>
    </row>
    <row r="1590">
      <c r="A1590" s="2">
        <v>1589.0</v>
      </c>
      <c r="B1590" s="4">
        <f>IFERROR(__xludf.DUMMYFUNCTION("""COMPUTED_VALUE"""),45045.88994658565)</f>
        <v>45045.88995</v>
      </c>
      <c r="C1590" s="2" t="str">
        <f>IFERROR(__xludf.DUMMYFUNCTION("""COMPUTED_VALUE"""),"India")</f>
        <v>India</v>
      </c>
      <c r="D1590" s="2">
        <f>IFERROR(__xludf.DUMMYFUNCTION("""COMPUTED_VALUE"""),110076.0)</f>
        <v>110076</v>
      </c>
      <c r="E1590" s="2" t="str">
        <f>IFERROR(__xludf.DUMMYFUNCTION("""COMPUTED_VALUE"""),"Male")</f>
        <v>Male</v>
      </c>
    </row>
    <row r="1591">
      <c r="A1591" s="2">
        <v>1590.0</v>
      </c>
      <c r="B1591" s="4">
        <f>IFERROR(__xludf.DUMMYFUNCTION("""COMPUTED_VALUE"""),45045.89002293981)</f>
        <v>45045.89002</v>
      </c>
      <c r="C1591" s="2" t="str">
        <f>IFERROR(__xludf.DUMMYFUNCTION("""COMPUTED_VALUE"""),"India")</f>
        <v>India</v>
      </c>
      <c r="D1591" s="2">
        <f>IFERROR(__xludf.DUMMYFUNCTION("""COMPUTED_VALUE"""),462042.0)</f>
        <v>462042</v>
      </c>
      <c r="E1591" s="2" t="str">
        <f>IFERROR(__xludf.DUMMYFUNCTION("""COMPUTED_VALUE"""),"Male")</f>
        <v>Male</v>
      </c>
    </row>
    <row r="1592">
      <c r="A1592" s="2">
        <v>1591.0</v>
      </c>
      <c r="B1592" s="4">
        <f>IFERROR(__xludf.DUMMYFUNCTION("""COMPUTED_VALUE"""),45045.89006048611)</f>
        <v>45045.89006</v>
      </c>
      <c r="C1592" s="2" t="str">
        <f>IFERROR(__xludf.DUMMYFUNCTION("""COMPUTED_VALUE"""),"India")</f>
        <v>India</v>
      </c>
      <c r="D1592" s="2">
        <f>IFERROR(__xludf.DUMMYFUNCTION("""COMPUTED_VALUE"""),110096.0)</f>
        <v>110096</v>
      </c>
      <c r="E1592" s="2" t="str">
        <f>IFERROR(__xludf.DUMMYFUNCTION("""COMPUTED_VALUE"""),"Female")</f>
        <v>Female</v>
      </c>
    </row>
    <row r="1593">
      <c r="A1593" s="2">
        <v>1592.0</v>
      </c>
      <c r="B1593" s="4">
        <f>IFERROR(__xludf.DUMMYFUNCTION("""COMPUTED_VALUE"""),45045.89258936342)</f>
        <v>45045.89259</v>
      </c>
      <c r="C1593" s="2" t="str">
        <f>IFERROR(__xludf.DUMMYFUNCTION("""COMPUTED_VALUE"""),"India")</f>
        <v>India</v>
      </c>
      <c r="D1593" s="2">
        <f>IFERROR(__xludf.DUMMYFUNCTION("""COMPUTED_VALUE"""),110008.0)</f>
        <v>110008</v>
      </c>
      <c r="E1593" s="2" t="str">
        <f>IFERROR(__xludf.DUMMYFUNCTION("""COMPUTED_VALUE"""),"Female")</f>
        <v>Female</v>
      </c>
    </row>
    <row r="1594">
      <c r="A1594" s="2">
        <v>1593.0</v>
      </c>
      <c r="B1594" s="4">
        <f>IFERROR(__xludf.DUMMYFUNCTION("""COMPUTED_VALUE"""),45045.89299065972)</f>
        <v>45045.89299</v>
      </c>
      <c r="C1594" s="2" t="str">
        <f>IFERROR(__xludf.DUMMYFUNCTION("""COMPUTED_VALUE"""),"India")</f>
        <v>India</v>
      </c>
      <c r="D1594" s="2">
        <f>IFERROR(__xludf.DUMMYFUNCTION("""COMPUTED_VALUE"""),533005.0)</f>
        <v>533005</v>
      </c>
      <c r="E1594" s="2" t="str">
        <f>IFERROR(__xludf.DUMMYFUNCTION("""COMPUTED_VALUE"""),"Male")</f>
        <v>Male</v>
      </c>
    </row>
    <row r="1595">
      <c r="A1595" s="2">
        <v>1594.0</v>
      </c>
      <c r="B1595" s="4">
        <f>IFERROR(__xludf.DUMMYFUNCTION("""COMPUTED_VALUE"""),45045.89319329861)</f>
        <v>45045.89319</v>
      </c>
      <c r="C1595" s="2" t="str">
        <f>IFERROR(__xludf.DUMMYFUNCTION("""COMPUTED_VALUE"""),"Canada")</f>
        <v>Canada</v>
      </c>
      <c r="D1595" s="2"/>
      <c r="E1595" s="2" t="str">
        <f>IFERROR(__xludf.DUMMYFUNCTION("""COMPUTED_VALUE"""),"Male")</f>
        <v>Male</v>
      </c>
    </row>
    <row r="1596">
      <c r="A1596" s="2">
        <v>1595.0</v>
      </c>
      <c r="B1596" s="4">
        <f>IFERROR(__xludf.DUMMYFUNCTION("""COMPUTED_VALUE"""),45045.89474996528)</f>
        <v>45045.89475</v>
      </c>
      <c r="C1596" s="2" t="str">
        <f>IFERROR(__xludf.DUMMYFUNCTION("""COMPUTED_VALUE"""),"United States of America")</f>
        <v>United States of America</v>
      </c>
      <c r="D1596" s="2">
        <f>IFERROR(__xludf.DUMMYFUNCTION("""COMPUTED_VALUE"""),78363.0)</f>
        <v>78363</v>
      </c>
      <c r="E1596" s="2" t="str">
        <f>IFERROR(__xludf.DUMMYFUNCTION("""COMPUTED_VALUE"""),"Male")</f>
        <v>Male</v>
      </c>
    </row>
    <row r="1597">
      <c r="A1597" s="2">
        <v>1596.0</v>
      </c>
      <c r="B1597" s="4">
        <f>IFERROR(__xludf.DUMMYFUNCTION("""COMPUTED_VALUE"""),45045.89558358796)</f>
        <v>45045.89558</v>
      </c>
      <c r="C1597" s="2" t="str">
        <f>IFERROR(__xludf.DUMMYFUNCTION("""COMPUTED_VALUE"""),"Canada")</f>
        <v>Canada</v>
      </c>
      <c r="D1597" s="2"/>
      <c r="E1597" s="2" t="str">
        <f>IFERROR(__xludf.DUMMYFUNCTION("""COMPUTED_VALUE"""),"Male")</f>
        <v>Male</v>
      </c>
    </row>
    <row r="1598">
      <c r="A1598" s="2">
        <v>1597.0</v>
      </c>
      <c r="B1598" s="4">
        <f>IFERROR(__xludf.DUMMYFUNCTION("""COMPUTED_VALUE"""),45045.897454907405)</f>
        <v>45045.89745</v>
      </c>
      <c r="C1598" s="2" t="str">
        <f>IFERROR(__xludf.DUMMYFUNCTION("""COMPUTED_VALUE"""),"India")</f>
        <v>India</v>
      </c>
      <c r="D1598" s="2">
        <f>IFERROR(__xludf.DUMMYFUNCTION("""COMPUTED_VALUE"""),509301.0)</f>
        <v>509301</v>
      </c>
      <c r="E1598" s="2" t="str">
        <f>IFERROR(__xludf.DUMMYFUNCTION("""COMPUTED_VALUE"""),"Female")</f>
        <v>Female</v>
      </c>
    </row>
    <row r="1599">
      <c r="A1599" s="2">
        <v>1598.0</v>
      </c>
      <c r="B1599" s="4">
        <f>IFERROR(__xludf.DUMMYFUNCTION("""COMPUTED_VALUE"""),45045.89946636574)</f>
        <v>45045.89947</v>
      </c>
      <c r="C1599" s="2" t="str">
        <f>IFERROR(__xludf.DUMMYFUNCTION("""COMPUTED_VALUE"""),"India")</f>
        <v>India</v>
      </c>
      <c r="D1599" s="2">
        <f>IFERROR(__xludf.DUMMYFUNCTION("""COMPUTED_VALUE"""),110027.0)</f>
        <v>110027</v>
      </c>
      <c r="E1599" s="2" t="str">
        <f>IFERROR(__xludf.DUMMYFUNCTION("""COMPUTED_VALUE"""),"Female")</f>
        <v>Female</v>
      </c>
    </row>
    <row r="1600">
      <c r="A1600" s="2">
        <v>1599.0</v>
      </c>
      <c r="B1600" s="4">
        <f>IFERROR(__xludf.DUMMYFUNCTION("""COMPUTED_VALUE"""),45045.90144649305)</f>
        <v>45045.90145</v>
      </c>
      <c r="C1600" s="2" t="str">
        <f>IFERROR(__xludf.DUMMYFUNCTION("""COMPUTED_VALUE"""),"India")</f>
        <v>India</v>
      </c>
      <c r="D1600" s="2">
        <f>IFERROR(__xludf.DUMMYFUNCTION("""COMPUTED_VALUE"""),581301.0)</f>
        <v>581301</v>
      </c>
      <c r="E1600" s="2" t="str">
        <f>IFERROR(__xludf.DUMMYFUNCTION("""COMPUTED_VALUE"""),"Male")</f>
        <v>Male</v>
      </c>
    </row>
    <row r="1601">
      <c r="A1601" s="2">
        <v>1600.0</v>
      </c>
      <c r="B1601" s="4">
        <f>IFERROR(__xludf.DUMMYFUNCTION("""COMPUTED_VALUE"""),45045.90677291666)</f>
        <v>45045.90677</v>
      </c>
      <c r="C1601" s="2" t="str">
        <f>IFERROR(__xludf.DUMMYFUNCTION("""COMPUTED_VALUE"""),"India")</f>
        <v>India</v>
      </c>
      <c r="D1601" s="2">
        <f>IFERROR(__xludf.DUMMYFUNCTION("""COMPUTED_VALUE"""),110027.0)</f>
        <v>110027</v>
      </c>
      <c r="E1601" s="2" t="str">
        <f>IFERROR(__xludf.DUMMYFUNCTION("""COMPUTED_VALUE"""),"Female")</f>
        <v>Female</v>
      </c>
    </row>
    <row r="1602">
      <c r="A1602" s="2">
        <v>1601.0</v>
      </c>
      <c r="B1602" s="4">
        <f>IFERROR(__xludf.DUMMYFUNCTION("""COMPUTED_VALUE"""),45045.912396990745)</f>
        <v>45045.9124</v>
      </c>
      <c r="C1602" s="2" t="str">
        <f>IFERROR(__xludf.DUMMYFUNCTION("""COMPUTED_VALUE"""),"India")</f>
        <v>India</v>
      </c>
      <c r="D1602" s="2">
        <f>IFERROR(__xludf.DUMMYFUNCTION("""COMPUTED_VALUE"""),201002.0)</f>
        <v>201002</v>
      </c>
      <c r="E1602" s="2" t="str">
        <f>IFERROR(__xludf.DUMMYFUNCTION("""COMPUTED_VALUE"""),"Male")</f>
        <v>Male</v>
      </c>
    </row>
    <row r="1603">
      <c r="A1603" s="2">
        <v>1602.0</v>
      </c>
      <c r="B1603" s="4">
        <f>IFERROR(__xludf.DUMMYFUNCTION("""COMPUTED_VALUE"""),45045.91287539352)</f>
        <v>45045.91288</v>
      </c>
      <c r="C1603" s="2" t="str">
        <f>IFERROR(__xludf.DUMMYFUNCTION("""COMPUTED_VALUE"""),"India")</f>
        <v>India</v>
      </c>
      <c r="D1603" s="2">
        <f>IFERROR(__xludf.DUMMYFUNCTION("""COMPUTED_VALUE"""),43002.0)</f>
        <v>43002</v>
      </c>
      <c r="E1603" s="2" t="str">
        <f>IFERROR(__xludf.DUMMYFUNCTION("""COMPUTED_VALUE"""),"Female")</f>
        <v>Female</v>
      </c>
    </row>
    <row r="1604">
      <c r="A1604" s="2">
        <v>1603.0</v>
      </c>
      <c r="B1604" s="4">
        <f>IFERROR(__xludf.DUMMYFUNCTION("""COMPUTED_VALUE"""),45045.91521753472)</f>
        <v>45045.91522</v>
      </c>
      <c r="C1604" s="2" t="str">
        <f>IFERROR(__xludf.DUMMYFUNCTION("""COMPUTED_VALUE"""),"India")</f>
        <v>India</v>
      </c>
      <c r="D1604" s="2">
        <f>IFERROR(__xludf.DUMMYFUNCTION("""COMPUTED_VALUE"""),110003.0)</f>
        <v>110003</v>
      </c>
      <c r="E1604" s="2" t="str">
        <f>IFERROR(__xludf.DUMMYFUNCTION("""COMPUTED_VALUE"""),"Male")</f>
        <v>Male</v>
      </c>
    </row>
    <row r="1605">
      <c r="A1605" s="2">
        <v>1604.0</v>
      </c>
      <c r="B1605" s="4">
        <f>IFERROR(__xludf.DUMMYFUNCTION("""COMPUTED_VALUE"""),45045.92167583333)</f>
        <v>45045.92168</v>
      </c>
      <c r="C1605" s="2" t="str">
        <f>IFERROR(__xludf.DUMMYFUNCTION("""COMPUTED_VALUE"""),"Canada")</f>
        <v>Canada</v>
      </c>
      <c r="D1605" s="2"/>
      <c r="E1605" s="2" t="str">
        <f>IFERROR(__xludf.DUMMYFUNCTION("""COMPUTED_VALUE"""),"Male")</f>
        <v>Male</v>
      </c>
    </row>
    <row r="1606">
      <c r="A1606" s="2">
        <v>1605.0</v>
      </c>
      <c r="B1606" s="4">
        <f>IFERROR(__xludf.DUMMYFUNCTION("""COMPUTED_VALUE"""),45045.92271168981)</f>
        <v>45045.92271</v>
      </c>
      <c r="C1606" s="2" t="str">
        <f>IFERROR(__xludf.DUMMYFUNCTION("""COMPUTED_VALUE"""),"India")</f>
        <v>India</v>
      </c>
      <c r="D1606" s="2">
        <f>IFERROR(__xludf.DUMMYFUNCTION("""COMPUTED_VALUE"""),500072.0)</f>
        <v>500072</v>
      </c>
      <c r="E1606" s="2" t="str">
        <f>IFERROR(__xludf.DUMMYFUNCTION("""COMPUTED_VALUE"""),"Female")</f>
        <v>Female</v>
      </c>
    </row>
    <row r="1607">
      <c r="A1607" s="2">
        <v>1606.0</v>
      </c>
      <c r="B1607" s="4">
        <f>IFERROR(__xludf.DUMMYFUNCTION("""COMPUTED_VALUE"""),45045.9233549537)</f>
        <v>45045.92335</v>
      </c>
      <c r="C1607" s="2" t="str">
        <f>IFERROR(__xludf.DUMMYFUNCTION("""COMPUTED_VALUE"""),"India")</f>
        <v>India</v>
      </c>
      <c r="D1607" s="2">
        <f>IFERROR(__xludf.DUMMYFUNCTION("""COMPUTED_VALUE"""),495001.0)</f>
        <v>495001</v>
      </c>
      <c r="E1607" s="2" t="str">
        <f>IFERROR(__xludf.DUMMYFUNCTION("""COMPUTED_VALUE"""),"Female")</f>
        <v>Female</v>
      </c>
    </row>
    <row r="1608">
      <c r="A1608" s="2">
        <v>1607.0</v>
      </c>
      <c r="B1608" s="4">
        <f>IFERROR(__xludf.DUMMYFUNCTION("""COMPUTED_VALUE"""),45045.924974988426)</f>
        <v>45045.92497</v>
      </c>
      <c r="C1608" s="2" t="str">
        <f>IFERROR(__xludf.DUMMYFUNCTION("""COMPUTED_VALUE"""),"India")</f>
        <v>India</v>
      </c>
      <c r="D1608" s="2">
        <f>IFERROR(__xludf.DUMMYFUNCTION("""COMPUTED_VALUE"""),456006.0)</f>
        <v>456006</v>
      </c>
      <c r="E1608" s="2" t="str">
        <f>IFERROR(__xludf.DUMMYFUNCTION("""COMPUTED_VALUE"""),"Female")</f>
        <v>Female</v>
      </c>
    </row>
    <row r="1609">
      <c r="A1609" s="2">
        <v>1608.0</v>
      </c>
      <c r="B1609" s="4">
        <f>IFERROR(__xludf.DUMMYFUNCTION("""COMPUTED_VALUE"""),45045.92605123843)</f>
        <v>45045.92605</v>
      </c>
      <c r="C1609" s="2" t="str">
        <f>IFERROR(__xludf.DUMMYFUNCTION("""COMPUTED_VALUE"""),"India")</f>
        <v>India</v>
      </c>
      <c r="D1609" s="2">
        <f>IFERROR(__xludf.DUMMYFUNCTION("""COMPUTED_VALUE"""),473001.0)</f>
        <v>473001</v>
      </c>
      <c r="E1609" s="2" t="str">
        <f>IFERROR(__xludf.DUMMYFUNCTION("""COMPUTED_VALUE"""),"Male")</f>
        <v>Male</v>
      </c>
    </row>
    <row r="1610">
      <c r="A1610" s="2">
        <v>1609.0</v>
      </c>
      <c r="B1610" s="4">
        <f>IFERROR(__xludf.DUMMYFUNCTION("""COMPUTED_VALUE"""),45045.927445625)</f>
        <v>45045.92745</v>
      </c>
      <c r="C1610" s="2" t="str">
        <f>IFERROR(__xludf.DUMMYFUNCTION("""COMPUTED_VALUE"""),"India")</f>
        <v>India</v>
      </c>
      <c r="D1610" s="2">
        <f>IFERROR(__xludf.DUMMYFUNCTION("""COMPUTED_VALUE"""),110006.0)</f>
        <v>110006</v>
      </c>
      <c r="E1610" s="2" t="str">
        <f>IFERROR(__xludf.DUMMYFUNCTION("""COMPUTED_VALUE"""),"Female")</f>
        <v>Female</v>
      </c>
    </row>
    <row r="1611">
      <c r="A1611" s="2">
        <v>1610.0</v>
      </c>
      <c r="B1611" s="4">
        <f>IFERROR(__xludf.DUMMYFUNCTION("""COMPUTED_VALUE"""),45045.929349328704)</f>
        <v>45045.92935</v>
      </c>
      <c r="C1611" s="2" t="str">
        <f>IFERROR(__xludf.DUMMYFUNCTION("""COMPUTED_VALUE"""),"United States of America")</f>
        <v>United States of America</v>
      </c>
      <c r="D1611" s="2">
        <f>IFERROR(__xludf.DUMMYFUNCTION("""COMPUTED_VALUE"""),27606.0)</f>
        <v>27606</v>
      </c>
      <c r="E1611" s="2" t="str">
        <f>IFERROR(__xludf.DUMMYFUNCTION("""COMPUTED_VALUE"""),"Female")</f>
        <v>Female</v>
      </c>
    </row>
    <row r="1612">
      <c r="A1612" s="2">
        <v>1611.0</v>
      </c>
      <c r="B1612" s="4">
        <f>IFERROR(__xludf.DUMMYFUNCTION("""COMPUTED_VALUE"""),45045.9305853125)</f>
        <v>45045.93059</v>
      </c>
      <c r="C1612" s="2" t="str">
        <f>IFERROR(__xludf.DUMMYFUNCTION("""COMPUTED_VALUE"""),"India")</f>
        <v>India</v>
      </c>
      <c r="D1612" s="2">
        <f>IFERROR(__xludf.DUMMYFUNCTION("""COMPUTED_VALUE"""),721302.0)</f>
        <v>721302</v>
      </c>
      <c r="E1612" s="2" t="str">
        <f>IFERROR(__xludf.DUMMYFUNCTION("""COMPUTED_VALUE"""),"Male")</f>
        <v>Male</v>
      </c>
    </row>
    <row r="1613">
      <c r="A1613" s="2">
        <v>1612.0</v>
      </c>
      <c r="B1613" s="4">
        <f>IFERROR(__xludf.DUMMYFUNCTION("""COMPUTED_VALUE"""),45045.931969537036)</f>
        <v>45045.93197</v>
      </c>
      <c r="C1613" s="2" t="str">
        <f>IFERROR(__xludf.DUMMYFUNCTION("""COMPUTED_VALUE"""),"India")</f>
        <v>India</v>
      </c>
      <c r="D1613" s="2">
        <f>IFERROR(__xludf.DUMMYFUNCTION("""COMPUTED_VALUE"""),452001.0)</f>
        <v>452001</v>
      </c>
      <c r="E1613" s="2" t="str">
        <f>IFERROR(__xludf.DUMMYFUNCTION("""COMPUTED_VALUE"""),"Female")</f>
        <v>Female</v>
      </c>
    </row>
    <row r="1614">
      <c r="A1614" s="2">
        <v>1613.0</v>
      </c>
      <c r="B1614" s="4">
        <f>IFERROR(__xludf.DUMMYFUNCTION("""COMPUTED_VALUE"""),45045.93247944445)</f>
        <v>45045.93248</v>
      </c>
      <c r="C1614" s="2" t="str">
        <f>IFERROR(__xludf.DUMMYFUNCTION("""COMPUTED_VALUE"""),"India")</f>
        <v>India</v>
      </c>
      <c r="D1614" s="2">
        <f>IFERROR(__xludf.DUMMYFUNCTION("""COMPUTED_VALUE"""),828302.0)</f>
        <v>828302</v>
      </c>
      <c r="E1614" s="2" t="str">
        <f>IFERROR(__xludf.DUMMYFUNCTION("""COMPUTED_VALUE"""),"Male")</f>
        <v>Male</v>
      </c>
    </row>
    <row r="1615">
      <c r="A1615" s="2">
        <v>1614.0</v>
      </c>
      <c r="B1615" s="4">
        <f>IFERROR(__xludf.DUMMYFUNCTION("""COMPUTED_VALUE"""),45045.935455405095)</f>
        <v>45045.93546</v>
      </c>
      <c r="C1615" s="2" t="str">
        <f>IFERROR(__xludf.DUMMYFUNCTION("""COMPUTED_VALUE"""),"India")</f>
        <v>India</v>
      </c>
      <c r="D1615" s="2">
        <f>IFERROR(__xludf.DUMMYFUNCTION("""COMPUTED_VALUE"""),505001.0)</f>
        <v>505001</v>
      </c>
      <c r="E1615" s="2" t="str">
        <f>IFERROR(__xludf.DUMMYFUNCTION("""COMPUTED_VALUE"""),"Male")</f>
        <v>Male</v>
      </c>
    </row>
    <row r="1616">
      <c r="A1616" s="2">
        <v>1615.0</v>
      </c>
      <c r="B1616" s="4">
        <f>IFERROR(__xludf.DUMMYFUNCTION("""COMPUTED_VALUE"""),45045.942665625)</f>
        <v>45045.94267</v>
      </c>
      <c r="C1616" s="2" t="str">
        <f>IFERROR(__xludf.DUMMYFUNCTION("""COMPUTED_VALUE"""),"India")</f>
        <v>India</v>
      </c>
      <c r="D1616" s="2">
        <f>IFERROR(__xludf.DUMMYFUNCTION("""COMPUTED_VALUE"""),576101.0)</f>
        <v>576101</v>
      </c>
      <c r="E1616" s="2" t="str">
        <f>IFERROR(__xludf.DUMMYFUNCTION("""COMPUTED_VALUE"""),"Female")</f>
        <v>Female</v>
      </c>
    </row>
    <row r="1617">
      <c r="A1617" s="2">
        <v>1616.0</v>
      </c>
      <c r="B1617" s="4">
        <f>IFERROR(__xludf.DUMMYFUNCTION("""COMPUTED_VALUE"""),45045.94806688657)</f>
        <v>45045.94807</v>
      </c>
      <c r="C1617" s="2" t="str">
        <f>IFERROR(__xludf.DUMMYFUNCTION("""COMPUTED_VALUE"""),"India")</f>
        <v>India</v>
      </c>
      <c r="D1617" s="2">
        <f>IFERROR(__xludf.DUMMYFUNCTION("""COMPUTED_VALUE"""),515002.0)</f>
        <v>515002</v>
      </c>
      <c r="E1617" s="2" t="str">
        <f>IFERROR(__xludf.DUMMYFUNCTION("""COMPUTED_VALUE"""),"Female")</f>
        <v>Female</v>
      </c>
    </row>
    <row r="1618">
      <c r="A1618" s="2">
        <v>1617.0</v>
      </c>
      <c r="B1618" s="4">
        <f>IFERROR(__xludf.DUMMYFUNCTION("""COMPUTED_VALUE"""),45045.94933736111)</f>
        <v>45045.94934</v>
      </c>
      <c r="C1618" s="2" t="str">
        <f>IFERROR(__xludf.DUMMYFUNCTION("""COMPUTED_VALUE"""),"India")</f>
        <v>India</v>
      </c>
      <c r="D1618" s="2">
        <f>IFERROR(__xludf.DUMMYFUNCTION("""COMPUTED_VALUE"""),518003.0)</f>
        <v>518003</v>
      </c>
      <c r="E1618" s="2" t="str">
        <f>IFERROR(__xludf.DUMMYFUNCTION("""COMPUTED_VALUE"""),"Female")</f>
        <v>Female</v>
      </c>
    </row>
    <row r="1619">
      <c r="A1619" s="2">
        <v>1618.0</v>
      </c>
      <c r="B1619" s="4">
        <f>IFERROR(__xludf.DUMMYFUNCTION("""COMPUTED_VALUE"""),45045.953582303235)</f>
        <v>45045.95358</v>
      </c>
      <c r="C1619" s="2" t="str">
        <f>IFERROR(__xludf.DUMMYFUNCTION("""COMPUTED_VALUE"""),"India")</f>
        <v>India</v>
      </c>
      <c r="D1619" s="2">
        <f>IFERROR(__xludf.DUMMYFUNCTION("""COMPUTED_VALUE"""),524004.0)</f>
        <v>524004</v>
      </c>
      <c r="E1619" s="2" t="str">
        <f>IFERROR(__xludf.DUMMYFUNCTION("""COMPUTED_VALUE"""),"Female")</f>
        <v>Female</v>
      </c>
    </row>
    <row r="1620">
      <c r="A1620" s="2">
        <v>1619.0</v>
      </c>
      <c r="B1620" s="4">
        <f>IFERROR(__xludf.DUMMYFUNCTION("""COMPUTED_VALUE"""),45045.95466552084)</f>
        <v>45045.95467</v>
      </c>
      <c r="C1620" s="2" t="str">
        <f>IFERROR(__xludf.DUMMYFUNCTION("""COMPUTED_VALUE"""),"India")</f>
        <v>India</v>
      </c>
      <c r="D1620" s="2">
        <f>IFERROR(__xludf.DUMMYFUNCTION("""COMPUTED_VALUE"""),516434.0)</f>
        <v>516434</v>
      </c>
      <c r="E1620" s="2" t="str">
        <f>IFERROR(__xludf.DUMMYFUNCTION("""COMPUTED_VALUE"""),"Female")</f>
        <v>Female</v>
      </c>
    </row>
    <row r="1621">
      <c r="A1621" s="2">
        <v>1620.0</v>
      </c>
      <c r="B1621" s="4">
        <f>IFERROR(__xludf.DUMMYFUNCTION("""COMPUTED_VALUE"""),45045.957940914355)</f>
        <v>45045.95794</v>
      </c>
      <c r="C1621" s="2" t="str">
        <f>IFERROR(__xludf.DUMMYFUNCTION("""COMPUTED_VALUE"""),"Others")</f>
        <v>Others</v>
      </c>
      <c r="D1621" s="2"/>
      <c r="E1621" s="2" t="str">
        <f>IFERROR(__xludf.DUMMYFUNCTION("""COMPUTED_VALUE"""),"Female")</f>
        <v>Female</v>
      </c>
    </row>
    <row r="1622">
      <c r="A1622" s="2">
        <v>1621.0</v>
      </c>
      <c r="B1622" s="4">
        <f>IFERROR(__xludf.DUMMYFUNCTION("""COMPUTED_VALUE"""),45045.959862731484)</f>
        <v>45045.95986</v>
      </c>
      <c r="C1622" s="2" t="str">
        <f>IFERROR(__xludf.DUMMYFUNCTION("""COMPUTED_VALUE"""),"India")</f>
        <v>India</v>
      </c>
      <c r="D1622" s="2">
        <f>IFERROR(__xludf.DUMMYFUNCTION("""COMPUTED_VALUE"""),500045.0)</f>
        <v>500045</v>
      </c>
      <c r="E1622" s="2" t="str">
        <f>IFERROR(__xludf.DUMMYFUNCTION("""COMPUTED_VALUE"""),"Male")</f>
        <v>Male</v>
      </c>
    </row>
    <row r="1623">
      <c r="A1623" s="2">
        <v>1622.0</v>
      </c>
      <c r="B1623" s="4">
        <f>IFERROR(__xludf.DUMMYFUNCTION("""COMPUTED_VALUE"""),45045.964420081014)</f>
        <v>45045.96442</v>
      </c>
      <c r="C1623" s="2" t="str">
        <f>IFERROR(__xludf.DUMMYFUNCTION("""COMPUTED_VALUE"""),"India")</f>
        <v>India</v>
      </c>
      <c r="D1623" s="2">
        <f>IFERROR(__xludf.DUMMYFUNCTION("""COMPUTED_VALUE"""),751002.0)</f>
        <v>751002</v>
      </c>
      <c r="E1623" s="2" t="str">
        <f>IFERROR(__xludf.DUMMYFUNCTION("""COMPUTED_VALUE"""),"Female")</f>
        <v>Female</v>
      </c>
    </row>
    <row r="1624">
      <c r="A1624" s="2">
        <v>1623.0</v>
      </c>
      <c r="B1624" s="4">
        <f>IFERROR(__xludf.DUMMYFUNCTION("""COMPUTED_VALUE"""),45045.97001887731)</f>
        <v>45045.97002</v>
      </c>
      <c r="C1624" s="2" t="str">
        <f>IFERROR(__xludf.DUMMYFUNCTION("""COMPUTED_VALUE"""),"India")</f>
        <v>India</v>
      </c>
      <c r="D1624" s="2">
        <f>IFERROR(__xludf.DUMMYFUNCTION("""COMPUTED_VALUE"""),505001.0)</f>
        <v>505001</v>
      </c>
      <c r="E1624" s="2" t="str">
        <f>IFERROR(__xludf.DUMMYFUNCTION("""COMPUTED_VALUE"""),"Male")</f>
        <v>Male</v>
      </c>
    </row>
    <row r="1625">
      <c r="A1625" s="2">
        <v>1624.0</v>
      </c>
      <c r="B1625" s="4">
        <f>IFERROR(__xludf.DUMMYFUNCTION("""COMPUTED_VALUE"""),45046.00060687499)</f>
        <v>45046.00061</v>
      </c>
      <c r="C1625" s="2" t="str">
        <f>IFERROR(__xludf.DUMMYFUNCTION("""COMPUTED_VALUE"""),"India")</f>
        <v>India</v>
      </c>
      <c r="D1625" s="2">
        <f>IFERROR(__xludf.DUMMYFUNCTION("""COMPUTED_VALUE"""),600089.0)</f>
        <v>600089</v>
      </c>
      <c r="E1625" s="2" t="str">
        <f>IFERROR(__xludf.DUMMYFUNCTION("""COMPUTED_VALUE"""),"Male")</f>
        <v>Male</v>
      </c>
    </row>
    <row r="1626">
      <c r="A1626" s="2">
        <v>1625.0</v>
      </c>
      <c r="B1626" s="4">
        <f>IFERROR(__xludf.DUMMYFUNCTION("""COMPUTED_VALUE"""),45046.02700814815)</f>
        <v>45046.02701</v>
      </c>
      <c r="C1626" s="2" t="str">
        <f>IFERROR(__xludf.DUMMYFUNCTION("""COMPUTED_VALUE"""),"India")</f>
        <v>India</v>
      </c>
      <c r="D1626" s="2">
        <f>IFERROR(__xludf.DUMMYFUNCTION("""COMPUTED_VALUE"""),470001.0)</f>
        <v>470001</v>
      </c>
      <c r="E1626" s="2" t="str">
        <f>IFERROR(__xludf.DUMMYFUNCTION("""COMPUTED_VALUE"""),"Female")</f>
        <v>Female</v>
      </c>
    </row>
    <row r="1627">
      <c r="A1627" s="2">
        <v>1626.0</v>
      </c>
      <c r="B1627" s="4">
        <f>IFERROR(__xludf.DUMMYFUNCTION("""COMPUTED_VALUE"""),45046.027894293984)</f>
        <v>45046.02789</v>
      </c>
      <c r="C1627" s="2" t="str">
        <f>IFERROR(__xludf.DUMMYFUNCTION("""COMPUTED_VALUE"""),"India")</f>
        <v>India</v>
      </c>
      <c r="D1627" s="2">
        <f>IFERROR(__xludf.DUMMYFUNCTION("""COMPUTED_VALUE"""),18.0)</f>
        <v>18</v>
      </c>
      <c r="E1627" s="2" t="str">
        <f>IFERROR(__xludf.DUMMYFUNCTION("""COMPUTED_VALUE"""),"Male")</f>
        <v>Male</v>
      </c>
    </row>
    <row r="1628">
      <c r="A1628" s="2">
        <v>1627.0</v>
      </c>
      <c r="B1628" s="4">
        <f>IFERROR(__xludf.DUMMYFUNCTION("""COMPUTED_VALUE"""),45046.035219537036)</f>
        <v>45046.03522</v>
      </c>
      <c r="C1628" s="2" t="str">
        <f>IFERROR(__xludf.DUMMYFUNCTION("""COMPUTED_VALUE"""),"India")</f>
        <v>India</v>
      </c>
      <c r="D1628" s="2">
        <f>IFERROR(__xludf.DUMMYFUNCTION("""COMPUTED_VALUE"""),500091.0)</f>
        <v>500091</v>
      </c>
      <c r="E1628" s="2" t="str">
        <f>IFERROR(__xludf.DUMMYFUNCTION("""COMPUTED_VALUE"""),"Male")</f>
        <v>Male</v>
      </c>
    </row>
    <row r="1629">
      <c r="A1629" s="2">
        <v>1628.0</v>
      </c>
      <c r="B1629" s="4">
        <f>IFERROR(__xludf.DUMMYFUNCTION("""COMPUTED_VALUE"""),45046.042852777784)</f>
        <v>45046.04285</v>
      </c>
      <c r="C1629" s="2" t="str">
        <f>IFERROR(__xludf.DUMMYFUNCTION("""COMPUTED_VALUE"""),"India")</f>
        <v>India</v>
      </c>
      <c r="D1629" s="2">
        <f>IFERROR(__xludf.DUMMYFUNCTION("""COMPUTED_VALUE"""),605003.0)</f>
        <v>605003</v>
      </c>
      <c r="E1629" s="2" t="str">
        <f>IFERROR(__xludf.DUMMYFUNCTION("""COMPUTED_VALUE"""),"Female")</f>
        <v>Female</v>
      </c>
    </row>
    <row r="1630">
      <c r="A1630" s="2">
        <v>1629.0</v>
      </c>
      <c r="B1630" s="4">
        <f>IFERROR(__xludf.DUMMYFUNCTION("""COMPUTED_VALUE"""),45046.04767130787)</f>
        <v>45046.04767</v>
      </c>
      <c r="C1630" s="2" t="str">
        <f>IFERROR(__xludf.DUMMYFUNCTION("""COMPUTED_VALUE"""),"Canada")</f>
        <v>Canada</v>
      </c>
      <c r="D1630" s="2"/>
      <c r="E1630" s="2" t="str">
        <f>IFERROR(__xludf.DUMMYFUNCTION("""COMPUTED_VALUE"""),"Female")</f>
        <v>Female</v>
      </c>
    </row>
    <row r="1631">
      <c r="A1631" s="2">
        <v>1630.0</v>
      </c>
      <c r="B1631" s="4">
        <f>IFERROR(__xludf.DUMMYFUNCTION("""COMPUTED_VALUE"""),45046.15486203703)</f>
        <v>45046.15486</v>
      </c>
      <c r="C1631" s="2" t="str">
        <f>IFERROR(__xludf.DUMMYFUNCTION("""COMPUTED_VALUE"""),"India")</f>
        <v>India</v>
      </c>
      <c r="D1631" s="2">
        <f>IFERROR(__xludf.DUMMYFUNCTION("""COMPUTED_VALUE"""),110007.0)</f>
        <v>110007</v>
      </c>
      <c r="E1631" s="2" t="str">
        <f>IFERROR(__xludf.DUMMYFUNCTION("""COMPUTED_VALUE"""),"Male")</f>
        <v>Male</v>
      </c>
    </row>
    <row r="1632">
      <c r="A1632" s="2">
        <v>1631.0</v>
      </c>
      <c r="B1632" s="4">
        <f>IFERROR(__xludf.DUMMYFUNCTION("""COMPUTED_VALUE"""),45046.18347508102)</f>
        <v>45046.18348</v>
      </c>
      <c r="C1632" s="2" t="str">
        <f>IFERROR(__xludf.DUMMYFUNCTION("""COMPUTED_VALUE"""),"India")</f>
        <v>India</v>
      </c>
      <c r="D1632" s="2">
        <f>IFERROR(__xludf.DUMMYFUNCTION("""COMPUTED_VALUE"""),110062.0)</f>
        <v>110062</v>
      </c>
      <c r="E1632" s="2" t="str">
        <f>IFERROR(__xludf.DUMMYFUNCTION("""COMPUTED_VALUE"""),"Male")</f>
        <v>Male</v>
      </c>
    </row>
    <row r="1633">
      <c r="A1633" s="2">
        <v>1632.0</v>
      </c>
      <c r="B1633" s="4">
        <f>IFERROR(__xludf.DUMMYFUNCTION("""COMPUTED_VALUE"""),45046.30003623843)</f>
        <v>45046.30004</v>
      </c>
      <c r="C1633" s="2" t="str">
        <f>IFERROR(__xludf.DUMMYFUNCTION("""COMPUTED_VALUE"""),"India")</f>
        <v>India</v>
      </c>
      <c r="D1633" s="2">
        <f>IFERROR(__xludf.DUMMYFUNCTION("""COMPUTED_VALUE"""),473001.0)</f>
        <v>473001</v>
      </c>
      <c r="E1633" s="2" t="str">
        <f>IFERROR(__xludf.DUMMYFUNCTION("""COMPUTED_VALUE"""),"Male")</f>
        <v>Male</v>
      </c>
    </row>
    <row r="1634">
      <c r="A1634" s="2">
        <v>1633.0</v>
      </c>
      <c r="B1634" s="4">
        <f>IFERROR(__xludf.DUMMYFUNCTION("""COMPUTED_VALUE"""),45046.307986238426)</f>
        <v>45046.30799</v>
      </c>
      <c r="C1634" s="2" t="str">
        <f>IFERROR(__xludf.DUMMYFUNCTION("""COMPUTED_VALUE"""),"India")</f>
        <v>India</v>
      </c>
      <c r="D1634" s="2">
        <f>IFERROR(__xludf.DUMMYFUNCTION("""COMPUTED_VALUE"""),505460.0)</f>
        <v>505460</v>
      </c>
      <c r="E1634" s="2" t="str">
        <f>IFERROR(__xludf.DUMMYFUNCTION("""COMPUTED_VALUE"""),"Female")</f>
        <v>Female</v>
      </c>
    </row>
    <row r="1635">
      <c r="A1635" s="2">
        <v>1634.0</v>
      </c>
      <c r="B1635" s="4">
        <f>IFERROR(__xludf.DUMMYFUNCTION("""COMPUTED_VALUE"""),45046.32309747685)</f>
        <v>45046.3231</v>
      </c>
      <c r="C1635" s="2" t="str">
        <f>IFERROR(__xludf.DUMMYFUNCTION("""COMPUTED_VALUE"""),"India")</f>
        <v>India</v>
      </c>
      <c r="D1635" s="2">
        <f>IFERROR(__xludf.DUMMYFUNCTION("""COMPUTED_VALUE"""),110006.0)</f>
        <v>110006</v>
      </c>
      <c r="E1635" s="2" t="str">
        <f>IFERROR(__xludf.DUMMYFUNCTION("""COMPUTED_VALUE"""),"Female")</f>
        <v>Female</v>
      </c>
    </row>
    <row r="1636">
      <c r="A1636" s="2">
        <v>1635.0</v>
      </c>
      <c r="B1636" s="4">
        <f>IFERROR(__xludf.DUMMYFUNCTION("""COMPUTED_VALUE"""),45046.331081446755)</f>
        <v>45046.33108</v>
      </c>
      <c r="C1636" s="2" t="str">
        <f>IFERROR(__xludf.DUMMYFUNCTION("""COMPUTED_VALUE"""),"India")</f>
        <v>India</v>
      </c>
      <c r="D1636" s="2">
        <f>IFERROR(__xludf.DUMMYFUNCTION("""COMPUTED_VALUE"""),560066.0)</f>
        <v>560066</v>
      </c>
      <c r="E1636" s="2" t="str">
        <f>IFERROR(__xludf.DUMMYFUNCTION("""COMPUTED_VALUE"""),"Female")</f>
        <v>Female</v>
      </c>
    </row>
    <row r="1637">
      <c r="A1637" s="2">
        <v>1636.0</v>
      </c>
      <c r="B1637" s="4">
        <f>IFERROR(__xludf.DUMMYFUNCTION("""COMPUTED_VALUE"""),45046.35857965277)</f>
        <v>45046.35858</v>
      </c>
      <c r="C1637" s="2" t="str">
        <f>IFERROR(__xludf.DUMMYFUNCTION("""COMPUTED_VALUE"""),"India")</f>
        <v>India</v>
      </c>
      <c r="D1637" s="2">
        <f>IFERROR(__xludf.DUMMYFUNCTION("""COMPUTED_VALUE"""),160002.0)</f>
        <v>160002</v>
      </c>
      <c r="E1637" s="2" t="str">
        <f>IFERROR(__xludf.DUMMYFUNCTION("""COMPUTED_VALUE"""),"Female")</f>
        <v>Female</v>
      </c>
    </row>
    <row r="1638">
      <c r="A1638" s="2">
        <v>1637.0</v>
      </c>
      <c r="B1638" s="4">
        <f>IFERROR(__xludf.DUMMYFUNCTION("""COMPUTED_VALUE"""),45046.41788299769)</f>
        <v>45046.41788</v>
      </c>
      <c r="C1638" s="2" t="str">
        <f>IFERROR(__xludf.DUMMYFUNCTION("""COMPUTED_VALUE"""),"India")</f>
        <v>India</v>
      </c>
      <c r="D1638" s="2">
        <f>IFERROR(__xludf.DUMMYFUNCTION("""COMPUTED_VALUE"""),605010.0)</f>
        <v>605010</v>
      </c>
      <c r="E1638" s="2" t="str">
        <f>IFERROR(__xludf.DUMMYFUNCTION("""COMPUTED_VALUE"""),"Female")</f>
        <v>Female</v>
      </c>
    </row>
    <row r="1639">
      <c r="A1639" s="2">
        <v>1638.0</v>
      </c>
      <c r="B1639" s="4">
        <f>IFERROR(__xludf.DUMMYFUNCTION("""COMPUTED_VALUE"""),45046.4212645949)</f>
        <v>45046.42126</v>
      </c>
      <c r="C1639" s="2" t="str">
        <f>IFERROR(__xludf.DUMMYFUNCTION("""COMPUTED_VALUE"""),"India")</f>
        <v>India</v>
      </c>
      <c r="D1639" s="2">
        <f>IFERROR(__xludf.DUMMYFUNCTION("""COMPUTED_VALUE"""),571301.0)</f>
        <v>571301</v>
      </c>
      <c r="E1639" s="2" t="str">
        <f>IFERROR(__xludf.DUMMYFUNCTION("""COMPUTED_VALUE"""),"Male")</f>
        <v>Male</v>
      </c>
    </row>
    <row r="1640">
      <c r="A1640" s="2">
        <v>1639.0</v>
      </c>
      <c r="B1640" s="4">
        <f>IFERROR(__xludf.DUMMYFUNCTION("""COMPUTED_VALUE"""),45046.429902048614)</f>
        <v>45046.4299</v>
      </c>
      <c r="C1640" s="2" t="str">
        <f>IFERROR(__xludf.DUMMYFUNCTION("""COMPUTED_VALUE"""),"Canada")</f>
        <v>Canada</v>
      </c>
      <c r="D1640" s="2"/>
      <c r="E1640" s="2" t="str">
        <f>IFERROR(__xludf.DUMMYFUNCTION("""COMPUTED_VALUE"""),"Female")</f>
        <v>Female</v>
      </c>
    </row>
    <row r="1641">
      <c r="A1641" s="2">
        <v>1640.0</v>
      </c>
      <c r="B1641" s="4">
        <f>IFERROR(__xludf.DUMMYFUNCTION("""COMPUTED_VALUE"""),45046.44217298611)</f>
        <v>45046.44217</v>
      </c>
      <c r="C1641" s="2" t="str">
        <f>IFERROR(__xludf.DUMMYFUNCTION("""COMPUTED_VALUE"""),"India")</f>
        <v>India</v>
      </c>
      <c r="D1641" s="2">
        <f>IFERROR(__xludf.DUMMYFUNCTION("""COMPUTED_VALUE"""),243006.0)</f>
        <v>243006</v>
      </c>
      <c r="E1641" s="2" t="str">
        <f>IFERROR(__xludf.DUMMYFUNCTION("""COMPUTED_VALUE"""),"Male")</f>
        <v>Male</v>
      </c>
    </row>
    <row r="1642">
      <c r="A1642" s="2">
        <v>1641.0</v>
      </c>
      <c r="B1642" s="4">
        <f>IFERROR(__xludf.DUMMYFUNCTION("""COMPUTED_VALUE"""),45046.450261238424)</f>
        <v>45046.45026</v>
      </c>
      <c r="C1642" s="2" t="str">
        <f>IFERROR(__xludf.DUMMYFUNCTION("""COMPUTED_VALUE"""),"India")</f>
        <v>India</v>
      </c>
      <c r="D1642" s="2">
        <f>IFERROR(__xludf.DUMMYFUNCTION("""COMPUTED_VALUE"""),142026.0)</f>
        <v>142026</v>
      </c>
      <c r="E1642" s="2" t="str">
        <f>IFERROR(__xludf.DUMMYFUNCTION("""COMPUTED_VALUE"""),"Female")</f>
        <v>Female</v>
      </c>
    </row>
    <row r="1643">
      <c r="A1643" s="2">
        <v>1642.0</v>
      </c>
      <c r="B1643" s="4">
        <f>IFERROR(__xludf.DUMMYFUNCTION("""COMPUTED_VALUE"""),45046.46526469907)</f>
        <v>45046.46526</v>
      </c>
      <c r="C1643" s="2" t="str">
        <f>IFERROR(__xludf.DUMMYFUNCTION("""COMPUTED_VALUE"""),"India")</f>
        <v>India</v>
      </c>
      <c r="D1643" s="2">
        <f>IFERROR(__xludf.DUMMYFUNCTION("""COMPUTED_VALUE"""),605013.0)</f>
        <v>605013</v>
      </c>
      <c r="E1643" s="2" t="str">
        <f>IFERROR(__xludf.DUMMYFUNCTION("""COMPUTED_VALUE"""),"Female")</f>
        <v>Female</v>
      </c>
    </row>
    <row r="1644">
      <c r="A1644" s="2">
        <v>1643.0</v>
      </c>
      <c r="B1644" s="4">
        <f>IFERROR(__xludf.DUMMYFUNCTION("""COMPUTED_VALUE"""),45046.477730150466)</f>
        <v>45046.47773</v>
      </c>
      <c r="C1644" s="2" t="str">
        <f>IFERROR(__xludf.DUMMYFUNCTION("""COMPUTED_VALUE"""),"India")</f>
        <v>India</v>
      </c>
      <c r="D1644" s="2">
        <f>IFERROR(__xludf.DUMMYFUNCTION("""COMPUTED_VALUE"""),201010.0)</f>
        <v>201010</v>
      </c>
      <c r="E1644" s="2" t="str">
        <f>IFERROR(__xludf.DUMMYFUNCTION("""COMPUTED_VALUE"""),"Male")</f>
        <v>Male</v>
      </c>
    </row>
    <row r="1645">
      <c r="A1645" s="2">
        <v>1644.0</v>
      </c>
      <c r="B1645" s="4">
        <f>IFERROR(__xludf.DUMMYFUNCTION("""COMPUTED_VALUE"""),45046.51725361111)</f>
        <v>45046.51725</v>
      </c>
      <c r="C1645" s="2" t="str">
        <f>IFERROR(__xludf.DUMMYFUNCTION("""COMPUTED_VALUE"""),"India")</f>
        <v>India</v>
      </c>
      <c r="D1645" s="2">
        <f>IFERROR(__xludf.DUMMYFUNCTION("""COMPUTED_VALUE"""),518395.0)</f>
        <v>518395</v>
      </c>
      <c r="E1645" s="2" t="str">
        <f>IFERROR(__xludf.DUMMYFUNCTION("""COMPUTED_VALUE"""),"Male")</f>
        <v>Male</v>
      </c>
    </row>
    <row r="1646">
      <c r="A1646" s="2">
        <v>1645.0</v>
      </c>
      <c r="B1646" s="4">
        <f>IFERROR(__xludf.DUMMYFUNCTION("""COMPUTED_VALUE"""),45046.52032163194)</f>
        <v>45046.52032</v>
      </c>
      <c r="C1646" s="2" t="str">
        <f>IFERROR(__xludf.DUMMYFUNCTION("""COMPUTED_VALUE"""),"India")</f>
        <v>India</v>
      </c>
      <c r="D1646" s="2">
        <f>IFERROR(__xludf.DUMMYFUNCTION("""COMPUTED_VALUE"""),700032.0)</f>
        <v>700032</v>
      </c>
      <c r="E1646" s="2" t="str">
        <f>IFERROR(__xludf.DUMMYFUNCTION("""COMPUTED_VALUE"""),"Female")</f>
        <v>Female</v>
      </c>
    </row>
    <row r="1647">
      <c r="A1647" s="2">
        <v>1646.0</v>
      </c>
      <c r="B1647" s="4">
        <f>IFERROR(__xludf.DUMMYFUNCTION("""COMPUTED_VALUE"""),45046.52172931713)</f>
        <v>45046.52173</v>
      </c>
      <c r="C1647" s="2" t="str">
        <f>IFERROR(__xludf.DUMMYFUNCTION("""COMPUTED_VALUE"""),"India")</f>
        <v>India</v>
      </c>
      <c r="D1647" s="2">
        <f>IFERROR(__xludf.DUMMYFUNCTION("""COMPUTED_VALUE"""),395006.0)</f>
        <v>395006</v>
      </c>
      <c r="E1647" s="2" t="str">
        <f>IFERROR(__xludf.DUMMYFUNCTION("""COMPUTED_VALUE"""),"Male")</f>
        <v>Male</v>
      </c>
    </row>
    <row r="1648">
      <c r="A1648" s="2">
        <v>1647.0</v>
      </c>
      <c r="B1648" s="4">
        <f>IFERROR(__xludf.DUMMYFUNCTION("""COMPUTED_VALUE"""),45046.524731631944)</f>
        <v>45046.52473</v>
      </c>
      <c r="C1648" s="2" t="str">
        <f>IFERROR(__xludf.DUMMYFUNCTION("""COMPUTED_VALUE"""),"India")</f>
        <v>India</v>
      </c>
      <c r="D1648" s="2">
        <f>IFERROR(__xludf.DUMMYFUNCTION("""COMPUTED_VALUE"""),395004.0)</f>
        <v>395004</v>
      </c>
      <c r="E1648" s="2" t="str">
        <f>IFERROR(__xludf.DUMMYFUNCTION("""COMPUTED_VALUE"""),"Male")</f>
        <v>Male</v>
      </c>
    </row>
    <row r="1649">
      <c r="A1649" s="2">
        <v>1648.0</v>
      </c>
      <c r="B1649" s="4">
        <f>IFERROR(__xludf.DUMMYFUNCTION("""COMPUTED_VALUE"""),45046.52807945602)</f>
        <v>45046.52808</v>
      </c>
      <c r="C1649" s="2" t="str">
        <f>IFERROR(__xludf.DUMMYFUNCTION("""COMPUTED_VALUE"""),"India")</f>
        <v>India</v>
      </c>
      <c r="D1649" s="2">
        <f>IFERROR(__xludf.DUMMYFUNCTION("""COMPUTED_VALUE"""),395006.0)</f>
        <v>395006</v>
      </c>
      <c r="E1649" s="2" t="str">
        <f>IFERROR(__xludf.DUMMYFUNCTION("""COMPUTED_VALUE"""),"Female")</f>
        <v>Female</v>
      </c>
    </row>
    <row r="1650">
      <c r="A1650" s="2">
        <v>1649.0</v>
      </c>
      <c r="B1650" s="4">
        <f>IFERROR(__xludf.DUMMYFUNCTION("""COMPUTED_VALUE"""),45046.528575613425)</f>
        <v>45046.52858</v>
      </c>
      <c r="C1650" s="2" t="str">
        <f>IFERROR(__xludf.DUMMYFUNCTION("""COMPUTED_VALUE"""),"India")</f>
        <v>India</v>
      </c>
      <c r="D1650" s="2">
        <f>IFERROR(__xludf.DUMMYFUNCTION("""COMPUTED_VALUE"""),492001.0)</f>
        <v>492001</v>
      </c>
      <c r="E1650" s="2" t="str">
        <f>IFERROR(__xludf.DUMMYFUNCTION("""COMPUTED_VALUE"""),"Male")</f>
        <v>Male</v>
      </c>
    </row>
    <row r="1651">
      <c r="A1651" s="2">
        <v>1650.0</v>
      </c>
      <c r="B1651" s="4">
        <f>IFERROR(__xludf.DUMMYFUNCTION("""COMPUTED_VALUE"""),45046.54410003472)</f>
        <v>45046.5441</v>
      </c>
      <c r="C1651" s="2" t="str">
        <f>IFERROR(__xludf.DUMMYFUNCTION("""COMPUTED_VALUE"""),"India")</f>
        <v>India</v>
      </c>
      <c r="D1651" s="2">
        <f>IFERROR(__xludf.DUMMYFUNCTION("""COMPUTED_VALUE"""),394327.0)</f>
        <v>394327</v>
      </c>
      <c r="E1651" s="2" t="str">
        <f>IFERROR(__xludf.DUMMYFUNCTION("""COMPUTED_VALUE"""),"Male")</f>
        <v>Male</v>
      </c>
    </row>
    <row r="1652">
      <c r="A1652" s="2">
        <v>1651.0</v>
      </c>
      <c r="B1652" s="4">
        <f>IFERROR(__xludf.DUMMYFUNCTION("""COMPUTED_VALUE"""),45046.54564480324)</f>
        <v>45046.54564</v>
      </c>
      <c r="C1652" s="2" t="str">
        <f>IFERROR(__xludf.DUMMYFUNCTION("""COMPUTED_VALUE"""),"India")</f>
        <v>India</v>
      </c>
      <c r="D1652" s="2">
        <f>IFERROR(__xludf.DUMMYFUNCTION("""COMPUTED_VALUE"""),231304.0)</f>
        <v>231304</v>
      </c>
      <c r="E1652" s="2" t="str">
        <f>IFERROR(__xludf.DUMMYFUNCTION("""COMPUTED_VALUE"""),"Male")</f>
        <v>Male</v>
      </c>
    </row>
    <row r="1653">
      <c r="A1653" s="2">
        <v>1652.0</v>
      </c>
      <c r="B1653" s="4">
        <f>IFERROR(__xludf.DUMMYFUNCTION("""COMPUTED_VALUE"""),45046.54582787037)</f>
        <v>45046.54583</v>
      </c>
      <c r="C1653" s="2" t="str">
        <f>IFERROR(__xludf.DUMMYFUNCTION("""COMPUTED_VALUE"""),"India")</f>
        <v>India</v>
      </c>
      <c r="D1653" s="2">
        <f>IFERROR(__xludf.DUMMYFUNCTION("""COMPUTED_VALUE"""),473001.0)</f>
        <v>473001</v>
      </c>
      <c r="E1653" s="2" t="str">
        <f>IFERROR(__xludf.DUMMYFUNCTION("""COMPUTED_VALUE"""),"Male")</f>
        <v>Male</v>
      </c>
    </row>
    <row r="1654">
      <c r="A1654" s="2">
        <v>1653.0</v>
      </c>
      <c r="B1654" s="4">
        <f>IFERROR(__xludf.DUMMYFUNCTION("""COMPUTED_VALUE"""),45046.55562988426)</f>
        <v>45046.55563</v>
      </c>
      <c r="C1654" s="2" t="str">
        <f>IFERROR(__xludf.DUMMYFUNCTION("""COMPUTED_VALUE"""),"India")</f>
        <v>India</v>
      </c>
      <c r="D1654" s="2">
        <f>IFERROR(__xludf.DUMMYFUNCTION("""COMPUTED_VALUE"""),248001.0)</f>
        <v>248001</v>
      </c>
      <c r="E1654" s="2" t="str">
        <f>IFERROR(__xludf.DUMMYFUNCTION("""COMPUTED_VALUE"""),"Male")</f>
        <v>Male</v>
      </c>
    </row>
    <row r="1655">
      <c r="A1655" s="2">
        <v>1654.0</v>
      </c>
      <c r="B1655" s="4">
        <f>IFERROR(__xludf.DUMMYFUNCTION("""COMPUTED_VALUE"""),45046.558486608796)</f>
        <v>45046.55849</v>
      </c>
      <c r="C1655" s="2" t="str">
        <f>IFERROR(__xludf.DUMMYFUNCTION("""COMPUTED_VALUE"""),"India")</f>
        <v>India</v>
      </c>
      <c r="D1655" s="2">
        <f>IFERROR(__xludf.DUMMYFUNCTION("""COMPUTED_VALUE"""),600504.0)</f>
        <v>600504</v>
      </c>
      <c r="E1655" s="2" t="str">
        <f>IFERROR(__xludf.DUMMYFUNCTION("""COMPUTED_VALUE"""),"Female")</f>
        <v>Female</v>
      </c>
    </row>
    <row r="1656">
      <c r="A1656" s="2">
        <v>1655.0</v>
      </c>
      <c r="B1656" s="4">
        <f>IFERROR(__xludf.DUMMYFUNCTION("""COMPUTED_VALUE"""),45046.56958484953)</f>
        <v>45046.56958</v>
      </c>
      <c r="C1656" s="2" t="str">
        <f>IFERROR(__xludf.DUMMYFUNCTION("""COMPUTED_VALUE"""),"India")</f>
        <v>India</v>
      </c>
      <c r="D1656" s="2">
        <f>IFERROR(__xludf.DUMMYFUNCTION("""COMPUTED_VALUE"""),94587.0)</f>
        <v>94587</v>
      </c>
      <c r="E1656" s="2" t="str">
        <f>IFERROR(__xludf.DUMMYFUNCTION("""COMPUTED_VALUE"""),"Male")</f>
        <v>Male</v>
      </c>
    </row>
    <row r="1657">
      <c r="A1657" s="2">
        <v>1656.0</v>
      </c>
      <c r="B1657" s="4">
        <f>IFERROR(__xludf.DUMMYFUNCTION("""COMPUTED_VALUE"""),45046.57305611111)</f>
        <v>45046.57306</v>
      </c>
      <c r="C1657" s="2" t="str">
        <f>IFERROR(__xludf.DUMMYFUNCTION("""COMPUTED_VALUE"""),"India")</f>
        <v>India</v>
      </c>
      <c r="D1657" s="2">
        <f>IFERROR(__xludf.DUMMYFUNCTION("""COMPUTED_VALUE"""),395006.0)</f>
        <v>395006</v>
      </c>
      <c r="E1657" s="2" t="str">
        <f>IFERROR(__xludf.DUMMYFUNCTION("""COMPUTED_VALUE"""),"Male")</f>
        <v>Male</v>
      </c>
    </row>
    <row r="1658">
      <c r="A1658" s="2">
        <v>1657.0</v>
      </c>
      <c r="B1658" s="4">
        <f>IFERROR(__xludf.DUMMYFUNCTION("""COMPUTED_VALUE"""),45046.57712988426)</f>
        <v>45046.57713</v>
      </c>
      <c r="C1658" s="2" t="str">
        <f>IFERROR(__xludf.DUMMYFUNCTION("""COMPUTED_VALUE"""),"India")</f>
        <v>India</v>
      </c>
      <c r="D1658" s="2">
        <f>IFERROR(__xludf.DUMMYFUNCTION("""COMPUTED_VALUE"""),686503.0)</f>
        <v>686503</v>
      </c>
      <c r="E1658" s="2" t="str">
        <f>IFERROR(__xludf.DUMMYFUNCTION("""COMPUTED_VALUE"""),"Male")</f>
        <v>Male</v>
      </c>
    </row>
    <row r="1659">
      <c r="A1659" s="2">
        <v>1658.0</v>
      </c>
      <c r="B1659" s="4">
        <f>IFERROR(__xludf.DUMMYFUNCTION("""COMPUTED_VALUE"""),45046.58944318287)</f>
        <v>45046.58944</v>
      </c>
      <c r="C1659" s="2" t="str">
        <f>IFERROR(__xludf.DUMMYFUNCTION("""COMPUTED_VALUE"""),"India")</f>
        <v>India</v>
      </c>
      <c r="D1659" s="2">
        <f>IFERROR(__xludf.DUMMYFUNCTION("""COMPUTED_VALUE"""),110025.0)</f>
        <v>110025</v>
      </c>
      <c r="E1659" s="2" t="str">
        <f>IFERROR(__xludf.DUMMYFUNCTION("""COMPUTED_VALUE"""),"Male")</f>
        <v>Male</v>
      </c>
    </row>
    <row r="1660">
      <c r="A1660" s="2">
        <v>1659.0</v>
      </c>
      <c r="B1660" s="4">
        <f>IFERROR(__xludf.DUMMYFUNCTION("""COMPUTED_VALUE"""),45046.59757972223)</f>
        <v>45046.59758</v>
      </c>
      <c r="C1660" s="2" t="str">
        <f>IFERROR(__xludf.DUMMYFUNCTION("""COMPUTED_VALUE"""),"India")</f>
        <v>India</v>
      </c>
      <c r="D1660" s="2">
        <f>IFERROR(__xludf.DUMMYFUNCTION("""COMPUTED_VALUE"""),841230.0)</f>
        <v>841230</v>
      </c>
      <c r="E1660" s="2" t="str">
        <f>IFERROR(__xludf.DUMMYFUNCTION("""COMPUTED_VALUE"""),"Male")</f>
        <v>Male</v>
      </c>
    </row>
    <row r="1661">
      <c r="A1661" s="2">
        <v>1660.0</v>
      </c>
      <c r="B1661" s="4">
        <f>IFERROR(__xludf.DUMMYFUNCTION("""COMPUTED_VALUE"""),45046.613736666666)</f>
        <v>45046.61374</v>
      </c>
      <c r="C1661" s="2" t="str">
        <f>IFERROR(__xludf.DUMMYFUNCTION("""COMPUTED_VALUE"""),"India")</f>
        <v>India</v>
      </c>
      <c r="D1661" s="2">
        <f>IFERROR(__xludf.DUMMYFUNCTION("""COMPUTED_VALUE"""),440035.0)</f>
        <v>440035</v>
      </c>
      <c r="E1661" s="2" t="str">
        <f>IFERROR(__xludf.DUMMYFUNCTION("""COMPUTED_VALUE"""),"Male")</f>
        <v>Male</v>
      </c>
    </row>
    <row r="1662">
      <c r="A1662" s="2">
        <v>1661.0</v>
      </c>
      <c r="B1662" s="4">
        <f>IFERROR(__xludf.DUMMYFUNCTION("""COMPUTED_VALUE"""),45046.62318008102)</f>
        <v>45046.62318</v>
      </c>
      <c r="C1662" s="2" t="str">
        <f>IFERROR(__xludf.DUMMYFUNCTION("""COMPUTED_VALUE"""),"India")</f>
        <v>India</v>
      </c>
      <c r="D1662" s="2">
        <f>IFERROR(__xludf.DUMMYFUNCTION("""COMPUTED_VALUE"""),395006.0)</f>
        <v>395006</v>
      </c>
      <c r="E1662" s="2" t="str">
        <f>IFERROR(__xludf.DUMMYFUNCTION("""COMPUTED_VALUE"""),"Female")</f>
        <v>Female</v>
      </c>
    </row>
    <row r="1663">
      <c r="A1663" s="2">
        <v>1662.0</v>
      </c>
      <c r="B1663" s="4">
        <f>IFERROR(__xludf.DUMMYFUNCTION("""COMPUTED_VALUE"""),45046.6327862037)</f>
        <v>45046.63279</v>
      </c>
      <c r="C1663" s="2" t="str">
        <f>IFERROR(__xludf.DUMMYFUNCTION("""COMPUTED_VALUE"""),"India")</f>
        <v>India</v>
      </c>
      <c r="D1663" s="2">
        <f>IFERROR(__xludf.DUMMYFUNCTION("""COMPUTED_VALUE"""),395006.0)</f>
        <v>395006</v>
      </c>
      <c r="E1663" s="2" t="str">
        <f>IFERROR(__xludf.DUMMYFUNCTION("""COMPUTED_VALUE"""),"Male")</f>
        <v>Male</v>
      </c>
    </row>
    <row r="1664">
      <c r="A1664" s="2">
        <v>1663.0</v>
      </c>
      <c r="B1664" s="4">
        <f>IFERROR(__xludf.DUMMYFUNCTION("""COMPUTED_VALUE"""),45046.642513946754)</f>
        <v>45046.64251</v>
      </c>
      <c r="C1664" s="2" t="str">
        <f>IFERROR(__xludf.DUMMYFUNCTION("""COMPUTED_VALUE"""),"India")</f>
        <v>India</v>
      </c>
      <c r="D1664" s="2">
        <f>IFERROR(__xludf.DUMMYFUNCTION("""COMPUTED_VALUE"""),395004.0)</f>
        <v>395004</v>
      </c>
      <c r="E1664" s="2" t="str">
        <f>IFERROR(__xludf.DUMMYFUNCTION("""COMPUTED_VALUE"""),"Male")</f>
        <v>Male</v>
      </c>
    </row>
    <row r="1665">
      <c r="A1665" s="2">
        <v>1664.0</v>
      </c>
      <c r="B1665" s="4">
        <f>IFERROR(__xludf.DUMMYFUNCTION("""COMPUTED_VALUE"""),45046.661186550926)</f>
        <v>45046.66119</v>
      </c>
      <c r="C1665" s="2" t="str">
        <f>IFERROR(__xludf.DUMMYFUNCTION("""COMPUTED_VALUE"""),"India")</f>
        <v>India</v>
      </c>
      <c r="D1665" s="2">
        <f>IFERROR(__xludf.DUMMYFUNCTION("""COMPUTED_VALUE"""),605009.0)</f>
        <v>605009</v>
      </c>
      <c r="E1665" s="2" t="str">
        <f>IFERROR(__xludf.DUMMYFUNCTION("""COMPUTED_VALUE"""),"Male")</f>
        <v>Male</v>
      </c>
    </row>
    <row r="1666">
      <c r="A1666" s="2">
        <v>1665.0</v>
      </c>
      <c r="B1666" s="4">
        <f>IFERROR(__xludf.DUMMYFUNCTION("""COMPUTED_VALUE"""),45046.666811875)</f>
        <v>45046.66681</v>
      </c>
      <c r="C1666" s="2" t="str">
        <f>IFERROR(__xludf.DUMMYFUNCTION("""COMPUTED_VALUE"""),"India")</f>
        <v>India</v>
      </c>
      <c r="D1666" s="2">
        <f>IFERROR(__xludf.DUMMYFUNCTION("""COMPUTED_VALUE"""),302020.0)</f>
        <v>302020</v>
      </c>
      <c r="E1666" s="2" t="str">
        <f>IFERROR(__xludf.DUMMYFUNCTION("""COMPUTED_VALUE"""),"Female")</f>
        <v>Female</v>
      </c>
    </row>
    <row r="1667">
      <c r="A1667" s="2">
        <v>1666.0</v>
      </c>
      <c r="B1667" s="4">
        <f>IFERROR(__xludf.DUMMYFUNCTION("""COMPUTED_VALUE"""),45046.670037766205)</f>
        <v>45046.67004</v>
      </c>
      <c r="C1667" s="2" t="str">
        <f>IFERROR(__xludf.DUMMYFUNCTION("""COMPUTED_VALUE"""),"India")</f>
        <v>India</v>
      </c>
      <c r="D1667" s="2">
        <f>IFERROR(__xludf.DUMMYFUNCTION("""COMPUTED_VALUE"""),410206.0)</f>
        <v>410206</v>
      </c>
      <c r="E1667" s="2" t="str">
        <f>IFERROR(__xludf.DUMMYFUNCTION("""COMPUTED_VALUE"""),"Male")</f>
        <v>Male</v>
      </c>
    </row>
    <row r="1668">
      <c r="A1668" s="2">
        <v>1667.0</v>
      </c>
      <c r="B1668" s="4">
        <f>IFERROR(__xludf.DUMMYFUNCTION("""COMPUTED_VALUE"""),45046.74253844908)</f>
        <v>45046.74254</v>
      </c>
      <c r="C1668" s="2" t="str">
        <f>IFERROR(__xludf.DUMMYFUNCTION("""COMPUTED_VALUE"""),"India")</f>
        <v>India</v>
      </c>
      <c r="D1668" s="2">
        <f>IFERROR(__xludf.DUMMYFUNCTION("""COMPUTED_VALUE"""),110025.0)</f>
        <v>110025</v>
      </c>
      <c r="E1668" s="2" t="str">
        <f>IFERROR(__xludf.DUMMYFUNCTION("""COMPUTED_VALUE"""),"Male")</f>
        <v>Male</v>
      </c>
    </row>
    <row r="1669">
      <c r="A1669" s="2">
        <v>1668.0</v>
      </c>
      <c r="B1669" s="4">
        <f>IFERROR(__xludf.DUMMYFUNCTION("""COMPUTED_VALUE"""),45046.754666493056)</f>
        <v>45046.75467</v>
      </c>
      <c r="C1669" s="2" t="str">
        <f>IFERROR(__xludf.DUMMYFUNCTION("""COMPUTED_VALUE"""),"India")</f>
        <v>India</v>
      </c>
      <c r="D1669" s="2">
        <f>IFERROR(__xludf.DUMMYFUNCTION("""COMPUTED_VALUE"""),201301.0)</f>
        <v>201301</v>
      </c>
      <c r="E1669" s="2" t="str">
        <f>IFERROR(__xludf.DUMMYFUNCTION("""COMPUTED_VALUE"""),"Male")</f>
        <v>Male</v>
      </c>
    </row>
    <row r="1670">
      <c r="A1670" s="2">
        <v>1669.0</v>
      </c>
      <c r="B1670" s="4">
        <f>IFERROR(__xludf.DUMMYFUNCTION("""COMPUTED_VALUE"""),45046.7640990625)</f>
        <v>45046.7641</v>
      </c>
      <c r="C1670" s="2" t="str">
        <f>IFERROR(__xludf.DUMMYFUNCTION("""COMPUTED_VALUE"""),"India")</f>
        <v>India</v>
      </c>
      <c r="D1670" s="2">
        <f>IFERROR(__xludf.DUMMYFUNCTION("""COMPUTED_VALUE"""),501301.0)</f>
        <v>501301</v>
      </c>
      <c r="E1670" s="2" t="str">
        <f>IFERROR(__xludf.DUMMYFUNCTION("""COMPUTED_VALUE"""),"Male")</f>
        <v>Male</v>
      </c>
    </row>
    <row r="1671">
      <c r="A1671" s="2">
        <v>1670.0</v>
      </c>
      <c r="B1671" s="4">
        <f>IFERROR(__xludf.DUMMYFUNCTION("""COMPUTED_VALUE"""),45046.80249662037)</f>
        <v>45046.8025</v>
      </c>
      <c r="C1671" s="2" t="str">
        <f>IFERROR(__xludf.DUMMYFUNCTION("""COMPUTED_VALUE"""),"Canada")</f>
        <v>Canada</v>
      </c>
      <c r="D1671" s="2"/>
      <c r="E1671" s="2" t="str">
        <f>IFERROR(__xludf.DUMMYFUNCTION("""COMPUTED_VALUE"""),"Male")</f>
        <v>Male</v>
      </c>
    </row>
    <row r="1672">
      <c r="A1672" s="2">
        <v>1671.0</v>
      </c>
      <c r="B1672" s="4">
        <f>IFERROR(__xludf.DUMMYFUNCTION("""COMPUTED_VALUE"""),45046.827427337965)</f>
        <v>45046.82743</v>
      </c>
      <c r="C1672" s="2" t="str">
        <f>IFERROR(__xludf.DUMMYFUNCTION("""COMPUTED_VALUE"""),"India")</f>
        <v>India</v>
      </c>
      <c r="D1672" s="2">
        <f>IFERROR(__xludf.DUMMYFUNCTION("""COMPUTED_VALUE"""),201010.0)</f>
        <v>201010</v>
      </c>
      <c r="E1672" s="2" t="str">
        <f>IFERROR(__xludf.DUMMYFUNCTION("""COMPUTED_VALUE"""),"Female")</f>
        <v>Female</v>
      </c>
    </row>
    <row r="1673">
      <c r="A1673" s="2">
        <v>1672.0</v>
      </c>
      <c r="B1673" s="4">
        <f>IFERROR(__xludf.DUMMYFUNCTION("""COMPUTED_VALUE"""),45046.861189525465)</f>
        <v>45046.86119</v>
      </c>
      <c r="C1673" s="2" t="str">
        <f>IFERROR(__xludf.DUMMYFUNCTION("""COMPUTED_VALUE"""),"India")</f>
        <v>India</v>
      </c>
      <c r="D1673" s="2">
        <f>IFERROR(__xludf.DUMMYFUNCTION("""COMPUTED_VALUE"""),231001.0)</f>
        <v>231001</v>
      </c>
      <c r="E1673" s="2" t="str">
        <f>IFERROR(__xludf.DUMMYFUNCTION("""COMPUTED_VALUE"""),"Male")</f>
        <v>Male</v>
      </c>
    </row>
    <row r="1674">
      <c r="A1674" s="2">
        <v>1673.0</v>
      </c>
      <c r="B1674" s="4">
        <f>IFERROR(__xludf.DUMMYFUNCTION("""COMPUTED_VALUE"""),45046.86418744212)</f>
        <v>45046.86419</v>
      </c>
      <c r="C1674" s="2" t="str">
        <f>IFERROR(__xludf.DUMMYFUNCTION("""COMPUTED_VALUE"""),"India")</f>
        <v>India</v>
      </c>
      <c r="D1674" s="2">
        <f>IFERROR(__xludf.DUMMYFUNCTION("""COMPUTED_VALUE"""),605001.0)</f>
        <v>605001</v>
      </c>
      <c r="E1674" s="2" t="str">
        <f>IFERROR(__xludf.DUMMYFUNCTION("""COMPUTED_VALUE"""),"Male")</f>
        <v>Male</v>
      </c>
    </row>
    <row r="1675">
      <c r="A1675" s="2">
        <v>1674.0</v>
      </c>
      <c r="B1675" s="4">
        <f>IFERROR(__xludf.DUMMYFUNCTION("""COMPUTED_VALUE"""),45046.87631025463)</f>
        <v>45046.87631</v>
      </c>
      <c r="C1675" s="2" t="str">
        <f>IFERROR(__xludf.DUMMYFUNCTION("""COMPUTED_VALUE"""),"India")</f>
        <v>India</v>
      </c>
      <c r="D1675" s="2">
        <f>IFERROR(__xludf.DUMMYFUNCTION("""COMPUTED_VALUE"""),250002.0)</f>
        <v>250002</v>
      </c>
      <c r="E1675" s="2" t="str">
        <f>IFERROR(__xludf.DUMMYFUNCTION("""COMPUTED_VALUE"""),"Female")</f>
        <v>Female</v>
      </c>
    </row>
    <row r="1676">
      <c r="A1676" s="2">
        <v>1675.0</v>
      </c>
      <c r="B1676" s="4">
        <f>IFERROR(__xludf.DUMMYFUNCTION("""COMPUTED_VALUE"""),45046.88497539352)</f>
        <v>45046.88498</v>
      </c>
      <c r="C1676" s="2" t="str">
        <f>IFERROR(__xludf.DUMMYFUNCTION("""COMPUTED_VALUE"""),"India")</f>
        <v>India</v>
      </c>
      <c r="D1676" s="2">
        <f>IFERROR(__xludf.DUMMYFUNCTION("""COMPUTED_VALUE"""),500094.0)</f>
        <v>500094</v>
      </c>
      <c r="E1676" s="2" t="str">
        <f>IFERROR(__xludf.DUMMYFUNCTION("""COMPUTED_VALUE"""),"Female")</f>
        <v>Female</v>
      </c>
    </row>
    <row r="1677">
      <c r="A1677" s="2">
        <v>1676.0</v>
      </c>
      <c r="B1677" s="4">
        <f>IFERROR(__xludf.DUMMYFUNCTION("""COMPUTED_VALUE"""),45046.897911064814)</f>
        <v>45046.89791</v>
      </c>
      <c r="C1677" s="2" t="str">
        <f>IFERROR(__xludf.DUMMYFUNCTION("""COMPUTED_VALUE"""),"India")</f>
        <v>India</v>
      </c>
      <c r="D1677" s="2">
        <f>IFERROR(__xludf.DUMMYFUNCTION("""COMPUTED_VALUE"""),501510.0)</f>
        <v>501510</v>
      </c>
      <c r="E1677" s="2" t="str">
        <f>IFERROR(__xludf.DUMMYFUNCTION("""COMPUTED_VALUE"""),"Male")</f>
        <v>Male</v>
      </c>
    </row>
    <row r="1678">
      <c r="A1678" s="2">
        <v>1677.0</v>
      </c>
      <c r="B1678" s="4">
        <f>IFERROR(__xludf.DUMMYFUNCTION("""COMPUTED_VALUE"""),45046.90693680556)</f>
        <v>45046.90694</v>
      </c>
      <c r="C1678" s="2" t="str">
        <f>IFERROR(__xludf.DUMMYFUNCTION("""COMPUTED_VALUE"""),"India")</f>
        <v>India</v>
      </c>
      <c r="D1678" s="2">
        <f>IFERROR(__xludf.DUMMYFUNCTION("""COMPUTED_VALUE"""),110072.0)</f>
        <v>110072</v>
      </c>
      <c r="E1678" s="2" t="str">
        <f>IFERROR(__xludf.DUMMYFUNCTION("""COMPUTED_VALUE"""),"Male")</f>
        <v>Male</v>
      </c>
    </row>
    <row r="1679">
      <c r="A1679" s="2">
        <v>1678.0</v>
      </c>
      <c r="B1679" s="4">
        <f>IFERROR(__xludf.DUMMYFUNCTION("""COMPUTED_VALUE"""),45046.91210142361)</f>
        <v>45046.9121</v>
      </c>
      <c r="C1679" s="2" t="str">
        <f>IFERROR(__xludf.DUMMYFUNCTION("""COMPUTED_VALUE"""),"India")</f>
        <v>India</v>
      </c>
      <c r="D1679" s="2">
        <f>IFERROR(__xludf.DUMMYFUNCTION("""COMPUTED_VALUE"""),482001.0)</f>
        <v>482001</v>
      </c>
      <c r="E1679" s="2" t="str">
        <f>IFERROR(__xludf.DUMMYFUNCTION("""COMPUTED_VALUE"""),"Male")</f>
        <v>Male</v>
      </c>
    </row>
    <row r="1680">
      <c r="A1680" s="2">
        <v>1679.0</v>
      </c>
      <c r="B1680" s="4">
        <f>IFERROR(__xludf.DUMMYFUNCTION("""COMPUTED_VALUE"""),45046.919848136575)</f>
        <v>45046.91985</v>
      </c>
      <c r="C1680" s="2" t="str">
        <f>IFERROR(__xludf.DUMMYFUNCTION("""COMPUTED_VALUE"""),"United States of America")</f>
        <v>United States of America</v>
      </c>
      <c r="D1680" s="2"/>
      <c r="E1680" s="2" t="str">
        <f>IFERROR(__xludf.DUMMYFUNCTION("""COMPUTED_VALUE"""),"Male")</f>
        <v>Male</v>
      </c>
    </row>
    <row r="1681">
      <c r="A1681" s="2">
        <v>1680.0</v>
      </c>
      <c r="B1681" s="4">
        <f>IFERROR(__xludf.DUMMYFUNCTION("""COMPUTED_VALUE"""),45046.93173520833)</f>
        <v>45046.93174</v>
      </c>
      <c r="C1681" s="2" t="str">
        <f>IFERROR(__xludf.DUMMYFUNCTION("""COMPUTED_VALUE"""),"India")</f>
        <v>India</v>
      </c>
      <c r="D1681" s="2">
        <f>IFERROR(__xludf.DUMMYFUNCTION("""COMPUTED_VALUE"""),500094.0)</f>
        <v>500094</v>
      </c>
      <c r="E1681" s="2" t="str">
        <f>IFERROR(__xludf.DUMMYFUNCTION("""COMPUTED_VALUE"""),"Male")</f>
        <v>Male</v>
      </c>
    </row>
    <row r="1682">
      <c r="A1682" s="2">
        <v>1681.0</v>
      </c>
      <c r="B1682" s="4">
        <f>IFERROR(__xludf.DUMMYFUNCTION("""COMPUTED_VALUE"""),45046.952984351854)</f>
        <v>45046.95298</v>
      </c>
      <c r="C1682" s="2" t="str">
        <f>IFERROR(__xludf.DUMMYFUNCTION("""COMPUTED_VALUE"""),"India")</f>
        <v>India</v>
      </c>
      <c r="D1682" s="2">
        <f>IFERROR(__xludf.DUMMYFUNCTION("""COMPUTED_VALUE"""),454001.0)</f>
        <v>454001</v>
      </c>
      <c r="E1682" s="2" t="str">
        <f>IFERROR(__xludf.DUMMYFUNCTION("""COMPUTED_VALUE"""),"Male")</f>
        <v>Male</v>
      </c>
    </row>
    <row r="1683">
      <c r="A1683" s="2">
        <v>1682.0</v>
      </c>
      <c r="B1683" s="4">
        <f>IFERROR(__xludf.DUMMYFUNCTION("""COMPUTED_VALUE"""),45046.994398344905)</f>
        <v>45046.9944</v>
      </c>
      <c r="C1683" s="2" t="str">
        <f>IFERROR(__xludf.DUMMYFUNCTION("""COMPUTED_VALUE"""),"India")</f>
        <v>India</v>
      </c>
      <c r="D1683" s="2">
        <f>IFERROR(__xludf.DUMMYFUNCTION("""COMPUTED_VALUE"""),607001.0)</f>
        <v>607001</v>
      </c>
      <c r="E1683" s="2" t="str">
        <f>IFERROR(__xludf.DUMMYFUNCTION("""COMPUTED_VALUE"""),"Male")</f>
        <v>Male</v>
      </c>
    </row>
    <row r="1684">
      <c r="A1684" s="2">
        <v>1683.0</v>
      </c>
      <c r="B1684" s="4">
        <f>IFERROR(__xludf.DUMMYFUNCTION("""COMPUTED_VALUE"""),45046.99739567129)</f>
        <v>45046.9974</v>
      </c>
      <c r="C1684" s="2" t="str">
        <f>IFERROR(__xludf.DUMMYFUNCTION("""COMPUTED_VALUE"""),"India")</f>
        <v>India</v>
      </c>
      <c r="D1684" s="2">
        <f>IFERROR(__xludf.DUMMYFUNCTION("""COMPUTED_VALUE"""),621211.0)</f>
        <v>621211</v>
      </c>
      <c r="E1684" s="2" t="str">
        <f>IFERROR(__xludf.DUMMYFUNCTION("""COMPUTED_VALUE"""),"Male")</f>
        <v>Male</v>
      </c>
    </row>
    <row r="1685">
      <c r="A1685" s="2">
        <v>1684.0</v>
      </c>
      <c r="B1685" s="4">
        <f>IFERROR(__xludf.DUMMYFUNCTION("""COMPUTED_VALUE"""),45047.002411111105)</f>
        <v>45047.00241</v>
      </c>
      <c r="C1685" s="2" t="str">
        <f>IFERROR(__xludf.DUMMYFUNCTION("""COMPUTED_VALUE"""),"India")</f>
        <v>India</v>
      </c>
      <c r="D1685" s="2">
        <f>IFERROR(__xludf.DUMMYFUNCTION("""COMPUTED_VALUE"""),395006.0)</f>
        <v>395006</v>
      </c>
      <c r="E1685" s="2" t="str">
        <f>IFERROR(__xludf.DUMMYFUNCTION("""COMPUTED_VALUE"""),"Male")</f>
        <v>Male</v>
      </c>
    </row>
    <row r="1686">
      <c r="A1686" s="2">
        <v>1685.0</v>
      </c>
      <c r="B1686" s="4">
        <f>IFERROR(__xludf.DUMMYFUNCTION("""COMPUTED_VALUE"""),45047.00573326389)</f>
        <v>45047.00573</v>
      </c>
      <c r="C1686" s="2" t="str">
        <f>IFERROR(__xludf.DUMMYFUNCTION("""COMPUTED_VALUE"""),"India")</f>
        <v>India</v>
      </c>
      <c r="D1686" s="2">
        <f>IFERROR(__xludf.DUMMYFUNCTION("""COMPUTED_VALUE"""),576213.0)</f>
        <v>576213</v>
      </c>
      <c r="E1686" s="2" t="str">
        <f>IFERROR(__xludf.DUMMYFUNCTION("""COMPUTED_VALUE"""),"Female")</f>
        <v>Female</v>
      </c>
    </row>
    <row r="1687">
      <c r="A1687" s="2">
        <v>1686.0</v>
      </c>
      <c r="B1687" s="4">
        <f>IFERROR(__xludf.DUMMYFUNCTION("""COMPUTED_VALUE"""),45047.021413587965)</f>
        <v>45047.02141</v>
      </c>
      <c r="C1687" s="2" t="str">
        <f>IFERROR(__xludf.DUMMYFUNCTION("""COMPUTED_VALUE"""),"India")</f>
        <v>India</v>
      </c>
      <c r="D1687" s="2">
        <f>IFERROR(__xludf.DUMMYFUNCTION("""COMPUTED_VALUE"""),456010.0)</f>
        <v>456010</v>
      </c>
      <c r="E1687" s="2" t="str">
        <f>IFERROR(__xludf.DUMMYFUNCTION("""COMPUTED_VALUE"""),"Male")</f>
        <v>Male</v>
      </c>
    </row>
    <row r="1688">
      <c r="A1688" s="2">
        <v>1687.0</v>
      </c>
      <c r="B1688" s="4">
        <f>IFERROR(__xludf.DUMMYFUNCTION("""COMPUTED_VALUE"""),45047.04594715278)</f>
        <v>45047.04595</v>
      </c>
      <c r="C1688" s="2" t="str">
        <f>IFERROR(__xludf.DUMMYFUNCTION("""COMPUTED_VALUE"""),"India")</f>
        <v>India</v>
      </c>
      <c r="D1688" s="2">
        <f>IFERROR(__xludf.DUMMYFUNCTION("""COMPUTED_VALUE"""),500019.0)</f>
        <v>500019</v>
      </c>
      <c r="E1688" s="2" t="str">
        <f>IFERROR(__xludf.DUMMYFUNCTION("""COMPUTED_VALUE"""),"Male")</f>
        <v>Male</v>
      </c>
    </row>
    <row r="1689">
      <c r="A1689" s="2">
        <v>1688.0</v>
      </c>
      <c r="B1689" s="4">
        <f>IFERROR(__xludf.DUMMYFUNCTION("""COMPUTED_VALUE"""),45047.07583695602)</f>
        <v>45047.07584</v>
      </c>
      <c r="C1689" s="2" t="str">
        <f>IFERROR(__xludf.DUMMYFUNCTION("""COMPUTED_VALUE"""),"India")</f>
        <v>India</v>
      </c>
      <c r="D1689" s="2">
        <f>IFERROR(__xludf.DUMMYFUNCTION("""COMPUTED_VALUE"""),452001.0)</f>
        <v>452001</v>
      </c>
      <c r="E1689" s="2" t="str">
        <f>IFERROR(__xludf.DUMMYFUNCTION("""COMPUTED_VALUE"""),"Male")</f>
        <v>Male</v>
      </c>
    </row>
    <row r="1690">
      <c r="A1690" s="2">
        <v>1689.0</v>
      </c>
      <c r="B1690" s="4">
        <f>IFERROR(__xludf.DUMMYFUNCTION("""COMPUTED_VALUE"""),45047.07720630787)</f>
        <v>45047.07721</v>
      </c>
      <c r="C1690" s="2" t="str">
        <f>IFERROR(__xludf.DUMMYFUNCTION("""COMPUTED_VALUE"""),"India")</f>
        <v>India</v>
      </c>
      <c r="D1690" s="2">
        <f>IFERROR(__xludf.DUMMYFUNCTION("""COMPUTED_VALUE"""),452001.0)</f>
        <v>452001</v>
      </c>
      <c r="E1690" s="2" t="str">
        <f>IFERROR(__xludf.DUMMYFUNCTION("""COMPUTED_VALUE"""),"Female")</f>
        <v>Female</v>
      </c>
    </row>
    <row r="1691">
      <c r="A1691" s="2">
        <v>1690.0</v>
      </c>
      <c r="B1691" s="4">
        <f>IFERROR(__xludf.DUMMYFUNCTION("""COMPUTED_VALUE"""),45047.07927)</f>
        <v>45047.07927</v>
      </c>
      <c r="C1691" s="2" t="str">
        <f>IFERROR(__xludf.DUMMYFUNCTION("""COMPUTED_VALUE"""),"India")</f>
        <v>India</v>
      </c>
      <c r="D1691" s="2">
        <f>IFERROR(__xludf.DUMMYFUNCTION("""COMPUTED_VALUE"""),452010.0)</f>
        <v>452010</v>
      </c>
      <c r="E1691" s="2" t="str">
        <f>IFERROR(__xludf.DUMMYFUNCTION("""COMPUTED_VALUE"""),"Female")</f>
        <v>Female</v>
      </c>
    </row>
    <row r="1692">
      <c r="A1692" s="2">
        <v>1691.0</v>
      </c>
      <c r="B1692" s="4">
        <f>IFERROR(__xludf.DUMMYFUNCTION("""COMPUTED_VALUE"""),45047.30143101852)</f>
        <v>45047.30143</v>
      </c>
      <c r="C1692" s="2" t="str">
        <f>IFERROR(__xludf.DUMMYFUNCTION("""COMPUTED_VALUE"""),"India")</f>
        <v>India</v>
      </c>
      <c r="D1692" s="2">
        <f>IFERROR(__xludf.DUMMYFUNCTION("""COMPUTED_VALUE"""),201014.0)</f>
        <v>201014</v>
      </c>
      <c r="E1692" s="2" t="str">
        <f>IFERROR(__xludf.DUMMYFUNCTION("""COMPUTED_VALUE"""),"Female")</f>
        <v>Female</v>
      </c>
    </row>
    <row r="1693">
      <c r="A1693" s="2">
        <v>1692.0</v>
      </c>
      <c r="B1693" s="4">
        <f>IFERROR(__xludf.DUMMYFUNCTION("""COMPUTED_VALUE"""),45047.324307916664)</f>
        <v>45047.32431</v>
      </c>
      <c r="C1693" s="2" t="str">
        <f>IFERROR(__xludf.DUMMYFUNCTION("""COMPUTED_VALUE"""),"India")</f>
        <v>India</v>
      </c>
      <c r="D1693" s="2">
        <f>IFERROR(__xludf.DUMMYFUNCTION("""COMPUTED_VALUE"""),587102.0)</f>
        <v>587102</v>
      </c>
      <c r="E1693" s="2" t="str">
        <f>IFERROR(__xludf.DUMMYFUNCTION("""COMPUTED_VALUE"""),"Male")</f>
        <v>Male</v>
      </c>
    </row>
    <row r="1694">
      <c r="A1694" s="2">
        <v>1693.0</v>
      </c>
      <c r="B1694" s="4">
        <f>IFERROR(__xludf.DUMMYFUNCTION("""COMPUTED_VALUE"""),45047.362734560185)</f>
        <v>45047.36273</v>
      </c>
      <c r="C1694" s="2" t="str">
        <f>IFERROR(__xludf.DUMMYFUNCTION("""COMPUTED_VALUE"""),"India")</f>
        <v>India</v>
      </c>
      <c r="D1694" s="2">
        <f>IFERROR(__xludf.DUMMYFUNCTION("""COMPUTED_VALUE"""),530068.0)</f>
        <v>530068</v>
      </c>
      <c r="E1694" s="2" t="str">
        <f>IFERROR(__xludf.DUMMYFUNCTION("""COMPUTED_VALUE"""),"Male")</f>
        <v>Male</v>
      </c>
    </row>
    <row r="1695">
      <c r="A1695" s="2">
        <v>1694.0</v>
      </c>
      <c r="B1695" s="4">
        <f>IFERROR(__xludf.DUMMYFUNCTION("""COMPUTED_VALUE"""),45047.38156430556)</f>
        <v>45047.38156</v>
      </c>
      <c r="C1695" s="2" t="str">
        <f>IFERROR(__xludf.DUMMYFUNCTION("""COMPUTED_VALUE"""),"India")</f>
        <v>India</v>
      </c>
      <c r="D1695" s="2">
        <f>IFERROR(__xludf.DUMMYFUNCTION("""COMPUTED_VALUE"""),456010.0)</f>
        <v>456010</v>
      </c>
      <c r="E1695" s="2" t="str">
        <f>IFERROR(__xludf.DUMMYFUNCTION("""COMPUTED_VALUE"""),"Male")</f>
        <v>Male</v>
      </c>
    </row>
    <row r="1696">
      <c r="A1696" s="2">
        <v>1695.0</v>
      </c>
      <c r="B1696" s="4">
        <f>IFERROR(__xludf.DUMMYFUNCTION("""COMPUTED_VALUE"""),45047.40223061343)</f>
        <v>45047.40223</v>
      </c>
      <c r="C1696" s="2" t="str">
        <f>IFERROR(__xludf.DUMMYFUNCTION("""COMPUTED_VALUE"""),"India")</f>
        <v>India</v>
      </c>
      <c r="D1696" s="2">
        <f>IFERROR(__xludf.DUMMYFUNCTION("""COMPUTED_VALUE"""),560045.0)</f>
        <v>560045</v>
      </c>
      <c r="E1696" s="2" t="str">
        <f>IFERROR(__xludf.DUMMYFUNCTION("""COMPUTED_VALUE"""),"Female")</f>
        <v>Female</v>
      </c>
    </row>
    <row r="1697">
      <c r="A1697" s="2">
        <v>1696.0</v>
      </c>
      <c r="B1697" s="4">
        <f>IFERROR(__xludf.DUMMYFUNCTION("""COMPUTED_VALUE"""),45047.44254482639)</f>
        <v>45047.44254</v>
      </c>
      <c r="C1697" s="2" t="str">
        <f>IFERROR(__xludf.DUMMYFUNCTION("""COMPUTED_VALUE"""),"India")</f>
        <v>India</v>
      </c>
      <c r="D1697" s="2">
        <f>IFERROR(__xludf.DUMMYFUNCTION("""COMPUTED_VALUE"""),605007.0)</f>
        <v>605007</v>
      </c>
      <c r="E1697" s="2" t="str">
        <f>IFERROR(__xludf.DUMMYFUNCTION("""COMPUTED_VALUE"""),"Female")</f>
        <v>Female</v>
      </c>
    </row>
    <row r="1698">
      <c r="A1698" s="2">
        <v>1697.0</v>
      </c>
      <c r="B1698" s="4">
        <f>IFERROR(__xludf.DUMMYFUNCTION("""COMPUTED_VALUE"""),45047.45491815972)</f>
        <v>45047.45492</v>
      </c>
      <c r="C1698" s="2" t="str">
        <f>IFERROR(__xludf.DUMMYFUNCTION("""COMPUTED_VALUE"""),"India")</f>
        <v>India</v>
      </c>
      <c r="D1698" s="2">
        <f>IFERROR(__xludf.DUMMYFUNCTION("""COMPUTED_VALUE"""),201002.0)</f>
        <v>201002</v>
      </c>
      <c r="E1698" s="2" t="str">
        <f>IFERROR(__xludf.DUMMYFUNCTION("""COMPUTED_VALUE"""),"Female")</f>
        <v>Female</v>
      </c>
    </row>
    <row r="1699">
      <c r="A1699" s="2">
        <v>1698.0</v>
      </c>
      <c r="B1699" s="4">
        <f>IFERROR(__xludf.DUMMYFUNCTION("""COMPUTED_VALUE"""),45047.489797372684)</f>
        <v>45047.4898</v>
      </c>
      <c r="C1699" s="2" t="str">
        <f>IFERROR(__xludf.DUMMYFUNCTION("""COMPUTED_VALUE"""),"India")</f>
        <v>India</v>
      </c>
      <c r="D1699" s="2">
        <f>IFERROR(__xludf.DUMMYFUNCTION("""COMPUTED_VALUE"""),530002.0)</f>
        <v>530002</v>
      </c>
      <c r="E1699" s="2" t="str">
        <f>IFERROR(__xludf.DUMMYFUNCTION("""COMPUTED_VALUE"""),"Male")</f>
        <v>Male</v>
      </c>
    </row>
    <row r="1700">
      <c r="A1700" s="2">
        <v>1699.0</v>
      </c>
      <c r="B1700" s="4">
        <f>IFERROR(__xludf.DUMMYFUNCTION("""COMPUTED_VALUE"""),45047.510611296304)</f>
        <v>45047.51061</v>
      </c>
      <c r="C1700" s="2" t="str">
        <f>IFERROR(__xludf.DUMMYFUNCTION("""COMPUTED_VALUE"""),"India")</f>
        <v>India</v>
      </c>
      <c r="D1700" s="2">
        <f>IFERROR(__xludf.DUMMYFUNCTION("""COMPUTED_VALUE"""),388001.0)</f>
        <v>388001</v>
      </c>
      <c r="E1700" s="2" t="str">
        <f>IFERROR(__xludf.DUMMYFUNCTION("""COMPUTED_VALUE"""),"Female")</f>
        <v>Female</v>
      </c>
    </row>
    <row r="1701">
      <c r="A1701" s="2">
        <v>1700.0</v>
      </c>
      <c r="B1701" s="4">
        <f>IFERROR(__xludf.DUMMYFUNCTION("""COMPUTED_VALUE"""),45047.51919832177)</f>
        <v>45047.5192</v>
      </c>
      <c r="C1701" s="2" t="str">
        <f>IFERROR(__xludf.DUMMYFUNCTION("""COMPUTED_VALUE"""),"India")</f>
        <v>India</v>
      </c>
      <c r="D1701" s="2">
        <f>IFERROR(__xludf.DUMMYFUNCTION("""COMPUTED_VALUE"""),679103.0)</f>
        <v>679103</v>
      </c>
      <c r="E1701" s="2" t="str">
        <f>IFERROR(__xludf.DUMMYFUNCTION("""COMPUTED_VALUE"""),"Male")</f>
        <v>Male</v>
      </c>
    </row>
    <row r="1702">
      <c r="A1702" s="2">
        <v>1701.0</v>
      </c>
      <c r="B1702" s="4">
        <f>IFERROR(__xludf.DUMMYFUNCTION("""COMPUTED_VALUE"""),45047.519907557864)</f>
        <v>45047.51991</v>
      </c>
      <c r="C1702" s="2" t="str">
        <f>IFERROR(__xludf.DUMMYFUNCTION("""COMPUTED_VALUE"""),"India")</f>
        <v>India</v>
      </c>
      <c r="D1702" s="2">
        <f>IFERROR(__xludf.DUMMYFUNCTION("""COMPUTED_VALUE"""),678008.0)</f>
        <v>678008</v>
      </c>
      <c r="E1702" s="2" t="str">
        <f>IFERROR(__xludf.DUMMYFUNCTION("""COMPUTED_VALUE"""),"Male")</f>
        <v>Male</v>
      </c>
    </row>
    <row r="1703">
      <c r="A1703" s="2">
        <v>1702.0</v>
      </c>
      <c r="B1703" s="4">
        <f>IFERROR(__xludf.DUMMYFUNCTION("""COMPUTED_VALUE"""),45047.520766030095)</f>
        <v>45047.52077</v>
      </c>
      <c r="C1703" s="2" t="str">
        <f>IFERROR(__xludf.DUMMYFUNCTION("""COMPUTED_VALUE"""),"India")</f>
        <v>India</v>
      </c>
      <c r="D1703" s="2">
        <f>IFERROR(__xludf.DUMMYFUNCTION("""COMPUTED_VALUE"""),560016.0)</f>
        <v>560016</v>
      </c>
      <c r="E1703" s="2" t="str">
        <f>IFERROR(__xludf.DUMMYFUNCTION("""COMPUTED_VALUE"""),"Female")</f>
        <v>Female</v>
      </c>
    </row>
    <row r="1704">
      <c r="A1704" s="2">
        <v>1703.0</v>
      </c>
      <c r="B1704" s="4">
        <f>IFERROR(__xludf.DUMMYFUNCTION("""COMPUTED_VALUE"""),45047.54495210648)</f>
        <v>45047.54495</v>
      </c>
      <c r="C1704" s="2" t="str">
        <f>IFERROR(__xludf.DUMMYFUNCTION("""COMPUTED_VALUE"""),"India")</f>
        <v>India</v>
      </c>
      <c r="D1704" s="2">
        <f>IFERROR(__xludf.DUMMYFUNCTION("""COMPUTED_VALUE"""),572120.0)</f>
        <v>572120</v>
      </c>
      <c r="E1704" s="2" t="str">
        <f>IFERROR(__xludf.DUMMYFUNCTION("""COMPUTED_VALUE"""),"Male")</f>
        <v>Male</v>
      </c>
    </row>
    <row r="1705">
      <c r="A1705" s="2">
        <v>1704.0</v>
      </c>
      <c r="B1705" s="4">
        <f>IFERROR(__xludf.DUMMYFUNCTION("""COMPUTED_VALUE"""),45047.60289849537)</f>
        <v>45047.6029</v>
      </c>
      <c r="C1705" s="2" t="str">
        <f>IFERROR(__xludf.DUMMYFUNCTION("""COMPUTED_VALUE"""),"India")</f>
        <v>India</v>
      </c>
      <c r="D1705" s="2">
        <f>IFERROR(__xludf.DUMMYFUNCTION("""COMPUTED_VALUE"""),679101.0)</f>
        <v>679101</v>
      </c>
      <c r="E1705" s="2" t="str">
        <f>IFERROR(__xludf.DUMMYFUNCTION("""COMPUTED_VALUE"""),"Female")</f>
        <v>Female</v>
      </c>
    </row>
    <row r="1706">
      <c r="A1706" s="2">
        <v>1705.0</v>
      </c>
      <c r="B1706" s="4">
        <f>IFERROR(__xludf.DUMMYFUNCTION("""COMPUTED_VALUE"""),45047.621827615745)</f>
        <v>45047.62183</v>
      </c>
      <c r="C1706" s="2" t="str">
        <f>IFERROR(__xludf.DUMMYFUNCTION("""COMPUTED_VALUE"""),"India")</f>
        <v>India</v>
      </c>
      <c r="D1706" s="2">
        <f>IFERROR(__xludf.DUMMYFUNCTION("""COMPUTED_VALUE"""),827012.0)</f>
        <v>827012</v>
      </c>
      <c r="E1706" s="2" t="str">
        <f>IFERROR(__xludf.DUMMYFUNCTION("""COMPUTED_VALUE"""),"Male")</f>
        <v>Male</v>
      </c>
    </row>
    <row r="1707">
      <c r="A1707" s="2">
        <v>1706.0</v>
      </c>
      <c r="B1707" s="4">
        <f>IFERROR(__xludf.DUMMYFUNCTION("""COMPUTED_VALUE"""),45047.622785219915)</f>
        <v>45047.62279</v>
      </c>
      <c r="C1707" s="2" t="str">
        <f>IFERROR(__xludf.DUMMYFUNCTION("""COMPUTED_VALUE"""),"India")</f>
        <v>India</v>
      </c>
      <c r="D1707" s="2">
        <f>IFERROR(__xludf.DUMMYFUNCTION("""COMPUTED_VALUE"""),827004.0)</f>
        <v>827004</v>
      </c>
      <c r="E1707" s="2" t="str">
        <f>IFERROR(__xludf.DUMMYFUNCTION("""COMPUTED_VALUE"""),"Male")</f>
        <v>Male</v>
      </c>
    </row>
    <row r="1708">
      <c r="A1708" s="2">
        <v>1707.0</v>
      </c>
      <c r="B1708" s="4">
        <f>IFERROR(__xludf.DUMMYFUNCTION("""COMPUTED_VALUE"""),45047.624014953704)</f>
        <v>45047.62401</v>
      </c>
      <c r="C1708" s="2" t="str">
        <f>IFERROR(__xludf.DUMMYFUNCTION("""COMPUTED_VALUE"""),"India")</f>
        <v>India</v>
      </c>
      <c r="D1708" s="2">
        <f>IFERROR(__xludf.DUMMYFUNCTION("""COMPUTED_VALUE"""),827013.0)</f>
        <v>827013</v>
      </c>
      <c r="E1708" s="2" t="str">
        <f>IFERROR(__xludf.DUMMYFUNCTION("""COMPUTED_VALUE"""),"Male")</f>
        <v>Male</v>
      </c>
    </row>
    <row r="1709">
      <c r="A1709" s="2">
        <v>1708.0</v>
      </c>
      <c r="B1709" s="4">
        <f>IFERROR(__xludf.DUMMYFUNCTION("""COMPUTED_VALUE"""),45047.626820949066)</f>
        <v>45047.62682</v>
      </c>
      <c r="C1709" s="2" t="str">
        <f>IFERROR(__xludf.DUMMYFUNCTION("""COMPUTED_VALUE"""),"India")</f>
        <v>India</v>
      </c>
      <c r="D1709" s="2">
        <f>IFERROR(__xludf.DUMMYFUNCTION("""COMPUTED_VALUE"""),160030.0)</f>
        <v>160030</v>
      </c>
      <c r="E1709" s="2" t="str">
        <f>IFERROR(__xludf.DUMMYFUNCTION("""COMPUTED_VALUE"""),"Female")</f>
        <v>Female</v>
      </c>
    </row>
    <row r="1710">
      <c r="A1710" s="2">
        <v>1709.0</v>
      </c>
      <c r="B1710" s="4">
        <f>IFERROR(__xludf.DUMMYFUNCTION("""COMPUTED_VALUE"""),45047.62777298611)</f>
        <v>45047.62777</v>
      </c>
      <c r="C1710" s="2" t="str">
        <f>IFERROR(__xludf.DUMMYFUNCTION("""COMPUTED_VALUE"""),"India")</f>
        <v>India</v>
      </c>
      <c r="D1710" s="2">
        <f>IFERROR(__xludf.DUMMYFUNCTION("""COMPUTED_VALUE"""),678001.0)</f>
        <v>678001</v>
      </c>
      <c r="E1710" s="2" t="str">
        <f>IFERROR(__xludf.DUMMYFUNCTION("""COMPUTED_VALUE"""),"Male")</f>
        <v>Male</v>
      </c>
    </row>
    <row r="1711">
      <c r="A1711" s="2">
        <v>1710.0</v>
      </c>
      <c r="B1711" s="4">
        <f>IFERROR(__xludf.DUMMYFUNCTION("""COMPUTED_VALUE"""),45047.63830557871)</f>
        <v>45047.63831</v>
      </c>
      <c r="C1711" s="2" t="str">
        <f>IFERROR(__xludf.DUMMYFUNCTION("""COMPUTED_VALUE"""),"India")</f>
        <v>India</v>
      </c>
      <c r="D1711" s="2">
        <f>IFERROR(__xludf.DUMMYFUNCTION("""COMPUTED_VALUE"""),422003.0)</f>
        <v>422003</v>
      </c>
      <c r="E1711" s="2" t="str">
        <f>IFERROR(__xludf.DUMMYFUNCTION("""COMPUTED_VALUE"""),"Female")</f>
        <v>Female</v>
      </c>
    </row>
    <row r="1712">
      <c r="A1712" s="2">
        <v>1711.0</v>
      </c>
      <c r="B1712" s="4">
        <f>IFERROR(__xludf.DUMMYFUNCTION("""COMPUTED_VALUE"""),45047.646368368056)</f>
        <v>45047.64637</v>
      </c>
      <c r="C1712" s="2" t="str">
        <f>IFERROR(__xludf.DUMMYFUNCTION("""COMPUTED_VALUE"""),"India")</f>
        <v>India</v>
      </c>
      <c r="D1712" s="2">
        <f>IFERROR(__xludf.DUMMYFUNCTION("""COMPUTED_VALUE"""),827012.0)</f>
        <v>827012</v>
      </c>
      <c r="E1712" s="2" t="str">
        <f>IFERROR(__xludf.DUMMYFUNCTION("""COMPUTED_VALUE"""),"Male")</f>
        <v>Male</v>
      </c>
    </row>
    <row r="1713">
      <c r="A1713" s="2">
        <v>1712.0</v>
      </c>
      <c r="B1713" s="4">
        <f>IFERROR(__xludf.DUMMYFUNCTION("""COMPUTED_VALUE"""),45047.66763055556)</f>
        <v>45047.66763</v>
      </c>
      <c r="C1713" s="2" t="str">
        <f>IFERROR(__xludf.DUMMYFUNCTION("""COMPUTED_VALUE"""),"India")</f>
        <v>India</v>
      </c>
      <c r="D1713" s="2">
        <f>IFERROR(__xludf.DUMMYFUNCTION("""COMPUTED_VALUE"""),700023.0)</f>
        <v>700023</v>
      </c>
      <c r="E1713" s="2" t="str">
        <f>IFERROR(__xludf.DUMMYFUNCTION("""COMPUTED_VALUE"""),"Female")</f>
        <v>Female</v>
      </c>
    </row>
    <row r="1714">
      <c r="A1714" s="2">
        <v>1713.0</v>
      </c>
      <c r="B1714" s="4">
        <f>IFERROR(__xludf.DUMMYFUNCTION("""COMPUTED_VALUE"""),45047.66863543981)</f>
        <v>45047.66864</v>
      </c>
      <c r="C1714" s="2" t="str">
        <f>IFERROR(__xludf.DUMMYFUNCTION("""COMPUTED_VALUE"""),"India")</f>
        <v>India</v>
      </c>
      <c r="D1714" s="2">
        <f>IFERROR(__xludf.DUMMYFUNCTION("""COMPUTED_VALUE"""),605010.0)</f>
        <v>605010</v>
      </c>
      <c r="E1714" s="2" t="str">
        <f>IFERROR(__xludf.DUMMYFUNCTION("""COMPUTED_VALUE"""),"Male")</f>
        <v>Male</v>
      </c>
    </row>
    <row r="1715">
      <c r="A1715" s="2">
        <v>1714.0</v>
      </c>
      <c r="B1715" s="4">
        <f>IFERROR(__xludf.DUMMYFUNCTION("""COMPUTED_VALUE"""),45047.706113078704)</f>
        <v>45047.70611</v>
      </c>
      <c r="C1715" s="2" t="str">
        <f>IFERROR(__xludf.DUMMYFUNCTION("""COMPUTED_VALUE"""),"India")</f>
        <v>India</v>
      </c>
      <c r="D1715" s="2">
        <f>IFERROR(__xludf.DUMMYFUNCTION("""COMPUTED_VALUE"""),7.0)</f>
        <v>7</v>
      </c>
      <c r="E1715" s="2" t="str">
        <f>IFERROR(__xludf.DUMMYFUNCTION("""COMPUTED_VALUE"""),"Female")</f>
        <v>Female</v>
      </c>
    </row>
    <row r="1716">
      <c r="A1716" s="2">
        <v>1715.0</v>
      </c>
      <c r="B1716" s="4">
        <f>IFERROR(__xludf.DUMMYFUNCTION("""COMPUTED_VALUE"""),45047.72973782408)</f>
        <v>45047.72974</v>
      </c>
      <c r="C1716" s="2" t="str">
        <f>IFERROR(__xludf.DUMMYFUNCTION("""COMPUTED_VALUE"""),"India")</f>
        <v>India</v>
      </c>
      <c r="D1716" s="2">
        <f>IFERROR(__xludf.DUMMYFUNCTION("""COMPUTED_VALUE"""),700000.0)</f>
        <v>700000</v>
      </c>
      <c r="E1716" s="2" t="str">
        <f>IFERROR(__xludf.DUMMYFUNCTION("""COMPUTED_VALUE"""),"Female")</f>
        <v>Female</v>
      </c>
    </row>
    <row r="1717">
      <c r="A1717" s="2">
        <v>1716.0</v>
      </c>
      <c r="B1717" s="4">
        <f>IFERROR(__xludf.DUMMYFUNCTION("""COMPUTED_VALUE"""),45047.77729841435)</f>
        <v>45047.7773</v>
      </c>
      <c r="C1717" s="2" t="str">
        <f>IFERROR(__xludf.DUMMYFUNCTION("""COMPUTED_VALUE"""),"India")</f>
        <v>India</v>
      </c>
      <c r="D1717" s="2">
        <f>IFERROR(__xludf.DUMMYFUNCTION("""COMPUTED_VALUE"""),474006.0)</f>
        <v>474006</v>
      </c>
      <c r="E1717" s="2" t="str">
        <f>IFERROR(__xludf.DUMMYFUNCTION("""COMPUTED_VALUE"""),"Male")</f>
        <v>Male</v>
      </c>
    </row>
    <row r="1718">
      <c r="A1718" s="2">
        <v>1717.0</v>
      </c>
      <c r="B1718" s="4">
        <f>IFERROR(__xludf.DUMMYFUNCTION("""COMPUTED_VALUE"""),45047.80539513889)</f>
        <v>45047.8054</v>
      </c>
      <c r="C1718" s="2" t="str">
        <f>IFERROR(__xludf.DUMMYFUNCTION("""COMPUTED_VALUE"""),"India")</f>
        <v>India</v>
      </c>
      <c r="D1718" s="2">
        <f>IFERROR(__xludf.DUMMYFUNCTION("""COMPUTED_VALUE"""),700032.0)</f>
        <v>700032</v>
      </c>
      <c r="E1718" s="2" t="str">
        <f>IFERROR(__xludf.DUMMYFUNCTION("""COMPUTED_VALUE"""),"Male")</f>
        <v>Male</v>
      </c>
    </row>
    <row r="1719">
      <c r="A1719" s="2">
        <v>1718.0</v>
      </c>
      <c r="B1719" s="4">
        <f>IFERROR(__xludf.DUMMYFUNCTION("""COMPUTED_VALUE"""),45047.83683159722)</f>
        <v>45047.83683</v>
      </c>
      <c r="C1719" s="2" t="str">
        <f>IFERROR(__xludf.DUMMYFUNCTION("""COMPUTED_VALUE"""),"India")</f>
        <v>India</v>
      </c>
      <c r="D1719" s="2">
        <f>IFERROR(__xludf.DUMMYFUNCTION("""COMPUTED_VALUE"""),829111.0)</f>
        <v>829111</v>
      </c>
      <c r="E1719" s="2" t="str">
        <f>IFERROR(__xludf.DUMMYFUNCTION("""COMPUTED_VALUE"""),"Male")</f>
        <v>Male</v>
      </c>
    </row>
    <row r="1720">
      <c r="A1720" s="2">
        <v>1719.0</v>
      </c>
      <c r="B1720" s="4">
        <f>IFERROR(__xludf.DUMMYFUNCTION("""COMPUTED_VALUE"""),45047.90718178241)</f>
        <v>45047.90718</v>
      </c>
      <c r="C1720" s="2" t="str">
        <f>IFERROR(__xludf.DUMMYFUNCTION("""COMPUTED_VALUE"""),"India")</f>
        <v>India</v>
      </c>
      <c r="D1720" s="2">
        <f>IFERROR(__xludf.DUMMYFUNCTION("""COMPUTED_VALUE"""),110019.0)</f>
        <v>110019</v>
      </c>
      <c r="E1720" s="2" t="str">
        <f>IFERROR(__xludf.DUMMYFUNCTION("""COMPUTED_VALUE"""),"Male")</f>
        <v>Male</v>
      </c>
    </row>
    <row r="1721">
      <c r="A1721" s="2">
        <v>1720.0</v>
      </c>
      <c r="B1721" s="4">
        <f>IFERROR(__xludf.DUMMYFUNCTION("""COMPUTED_VALUE"""),45047.90817299768)</f>
        <v>45047.90817</v>
      </c>
      <c r="C1721" s="2" t="str">
        <f>IFERROR(__xludf.DUMMYFUNCTION("""COMPUTED_VALUE"""),"India")</f>
        <v>India</v>
      </c>
      <c r="D1721" s="2">
        <f>IFERROR(__xludf.DUMMYFUNCTION("""COMPUTED_VALUE"""),382421.0)</f>
        <v>382421</v>
      </c>
      <c r="E1721" s="2" t="str">
        <f>IFERROR(__xludf.DUMMYFUNCTION("""COMPUTED_VALUE"""),"Male")</f>
        <v>Male</v>
      </c>
    </row>
    <row r="1722">
      <c r="A1722" s="2">
        <v>1721.0</v>
      </c>
      <c r="B1722" s="4">
        <f>IFERROR(__xludf.DUMMYFUNCTION("""COMPUTED_VALUE"""),45047.91073875)</f>
        <v>45047.91074</v>
      </c>
      <c r="C1722" s="2" t="str">
        <f>IFERROR(__xludf.DUMMYFUNCTION("""COMPUTED_VALUE"""),"India")</f>
        <v>India</v>
      </c>
      <c r="D1722" s="2">
        <f>IFERROR(__xludf.DUMMYFUNCTION("""COMPUTED_VALUE"""),382470.0)</f>
        <v>382470</v>
      </c>
      <c r="E1722" s="2" t="str">
        <f>IFERROR(__xludf.DUMMYFUNCTION("""COMPUTED_VALUE"""),"Male")</f>
        <v>Male</v>
      </c>
    </row>
    <row r="1723">
      <c r="A1723" s="2">
        <v>1722.0</v>
      </c>
      <c r="B1723" s="4">
        <f>IFERROR(__xludf.DUMMYFUNCTION("""COMPUTED_VALUE"""),45047.91357226852)</f>
        <v>45047.91357</v>
      </c>
      <c r="C1723" s="2" t="str">
        <f>IFERROR(__xludf.DUMMYFUNCTION("""COMPUTED_VALUE"""),"India")</f>
        <v>India</v>
      </c>
      <c r="D1723" s="2">
        <f>IFERROR(__xludf.DUMMYFUNCTION("""COMPUTED_VALUE"""),380005.0)</f>
        <v>380005</v>
      </c>
      <c r="E1723" s="2" t="str">
        <f>IFERROR(__xludf.DUMMYFUNCTION("""COMPUTED_VALUE"""),"Male")</f>
        <v>Male</v>
      </c>
    </row>
    <row r="1724">
      <c r="A1724" s="2">
        <v>1723.0</v>
      </c>
      <c r="B1724" s="4">
        <f>IFERROR(__xludf.DUMMYFUNCTION("""COMPUTED_VALUE"""),45047.91853222222)</f>
        <v>45047.91853</v>
      </c>
      <c r="C1724" s="2" t="str">
        <f>IFERROR(__xludf.DUMMYFUNCTION("""COMPUTED_VALUE"""),"India")</f>
        <v>India</v>
      </c>
      <c r="D1724" s="2">
        <f>IFERROR(__xludf.DUMMYFUNCTION("""COMPUTED_VALUE"""),382424.0)</f>
        <v>382424</v>
      </c>
      <c r="E1724" s="2" t="str">
        <f>IFERROR(__xludf.DUMMYFUNCTION("""COMPUTED_VALUE"""),"Male")</f>
        <v>Male</v>
      </c>
    </row>
    <row r="1725">
      <c r="A1725" s="2">
        <v>1724.0</v>
      </c>
      <c r="B1725" s="4">
        <f>IFERROR(__xludf.DUMMYFUNCTION("""COMPUTED_VALUE"""),45047.91932108796)</f>
        <v>45047.91932</v>
      </c>
      <c r="C1725" s="2" t="str">
        <f>IFERROR(__xludf.DUMMYFUNCTION("""COMPUTED_VALUE"""),"India")</f>
        <v>India</v>
      </c>
      <c r="D1725" s="2">
        <f>IFERROR(__xludf.DUMMYFUNCTION("""COMPUTED_VALUE"""),382424.0)</f>
        <v>382424</v>
      </c>
      <c r="E1725" s="2" t="str">
        <f>IFERROR(__xludf.DUMMYFUNCTION("""COMPUTED_VALUE"""),"Male")</f>
        <v>Male</v>
      </c>
    </row>
    <row r="1726">
      <c r="A1726" s="2">
        <v>1725.0</v>
      </c>
      <c r="B1726" s="4">
        <f>IFERROR(__xludf.DUMMYFUNCTION("""COMPUTED_VALUE"""),45047.92193322917)</f>
        <v>45047.92193</v>
      </c>
      <c r="C1726" s="2" t="str">
        <f>IFERROR(__xludf.DUMMYFUNCTION("""COMPUTED_VALUE"""),"India")</f>
        <v>India</v>
      </c>
      <c r="D1726" s="2">
        <f>IFERROR(__xludf.DUMMYFUNCTION("""COMPUTED_VALUE"""),382421.0)</f>
        <v>382421</v>
      </c>
      <c r="E1726" s="2" t="str">
        <f>IFERROR(__xludf.DUMMYFUNCTION("""COMPUTED_VALUE"""),"Male")</f>
        <v>Male</v>
      </c>
    </row>
    <row r="1727">
      <c r="A1727" s="2">
        <v>1726.0</v>
      </c>
      <c r="B1727" s="4">
        <f>IFERROR(__xludf.DUMMYFUNCTION("""COMPUTED_VALUE"""),45047.9250033912)</f>
        <v>45047.925</v>
      </c>
      <c r="C1727" s="2" t="str">
        <f>IFERROR(__xludf.DUMMYFUNCTION("""COMPUTED_VALUE"""),"India")</f>
        <v>India</v>
      </c>
      <c r="D1727" s="2">
        <f>IFERROR(__xludf.DUMMYFUNCTION("""COMPUTED_VALUE"""),380019.0)</f>
        <v>380019</v>
      </c>
      <c r="E1727" s="2" t="str">
        <f>IFERROR(__xludf.DUMMYFUNCTION("""COMPUTED_VALUE"""),"Male")</f>
        <v>Male</v>
      </c>
    </row>
    <row r="1728">
      <c r="A1728" s="2">
        <v>1727.0</v>
      </c>
      <c r="B1728" s="4">
        <f>IFERROR(__xludf.DUMMYFUNCTION("""COMPUTED_VALUE"""),45047.943409629625)</f>
        <v>45047.94341</v>
      </c>
      <c r="C1728" s="2" t="str">
        <f>IFERROR(__xludf.DUMMYFUNCTION("""COMPUTED_VALUE"""),"India")</f>
        <v>India</v>
      </c>
      <c r="D1728" s="2">
        <f>IFERROR(__xludf.DUMMYFUNCTION("""COMPUTED_VALUE"""),382421.0)</f>
        <v>382421</v>
      </c>
      <c r="E1728" s="2" t="str">
        <f>IFERROR(__xludf.DUMMYFUNCTION("""COMPUTED_VALUE"""),"Male")</f>
        <v>Male</v>
      </c>
    </row>
    <row r="1729">
      <c r="A1729" s="2">
        <v>1728.0</v>
      </c>
      <c r="B1729" s="4">
        <f>IFERROR(__xludf.DUMMYFUNCTION("""COMPUTED_VALUE"""),45048.2153501389)</f>
        <v>45048.21535</v>
      </c>
      <c r="C1729" s="2" t="str">
        <f>IFERROR(__xludf.DUMMYFUNCTION("""COMPUTED_VALUE"""),"India")</f>
        <v>India</v>
      </c>
      <c r="D1729" s="2">
        <f>IFERROR(__xludf.DUMMYFUNCTION("""COMPUTED_VALUE"""),144411.0)</f>
        <v>144411</v>
      </c>
      <c r="E1729" s="2" t="str">
        <f>IFERROR(__xludf.DUMMYFUNCTION("""COMPUTED_VALUE"""),"Male")</f>
        <v>Male</v>
      </c>
    </row>
    <row r="1730">
      <c r="A1730" s="2">
        <v>1729.0</v>
      </c>
      <c r="B1730" s="4">
        <f>IFERROR(__xludf.DUMMYFUNCTION("""COMPUTED_VALUE"""),45048.23122869213)</f>
        <v>45048.23123</v>
      </c>
      <c r="C1730" s="2" t="str">
        <f>IFERROR(__xludf.DUMMYFUNCTION("""COMPUTED_VALUE"""),"India")</f>
        <v>India</v>
      </c>
      <c r="D1730" s="2">
        <f>IFERROR(__xludf.DUMMYFUNCTION("""COMPUTED_VALUE"""),600122.0)</f>
        <v>600122</v>
      </c>
      <c r="E1730" s="2" t="str">
        <f>IFERROR(__xludf.DUMMYFUNCTION("""COMPUTED_VALUE"""),"Male")</f>
        <v>Male</v>
      </c>
    </row>
    <row r="1731">
      <c r="A1731" s="2">
        <v>1730.0</v>
      </c>
      <c r="B1731" s="4">
        <f>IFERROR(__xludf.DUMMYFUNCTION("""COMPUTED_VALUE"""),45048.264045474534)</f>
        <v>45048.26405</v>
      </c>
      <c r="C1731" s="2" t="str">
        <f>IFERROR(__xludf.DUMMYFUNCTION("""COMPUTED_VALUE"""),"India")</f>
        <v>India</v>
      </c>
      <c r="D1731" s="2">
        <f>IFERROR(__xludf.DUMMYFUNCTION("""COMPUTED_VALUE"""),380005.0)</f>
        <v>380005</v>
      </c>
      <c r="E1731" s="2" t="str">
        <f>IFERROR(__xludf.DUMMYFUNCTION("""COMPUTED_VALUE"""),"Male")</f>
        <v>Male</v>
      </c>
    </row>
    <row r="1732">
      <c r="A1732" s="2">
        <v>1731.0</v>
      </c>
      <c r="B1732" s="4">
        <f>IFERROR(__xludf.DUMMYFUNCTION("""COMPUTED_VALUE"""),45048.33426326389)</f>
        <v>45048.33426</v>
      </c>
      <c r="C1732" s="2" t="str">
        <f>IFERROR(__xludf.DUMMYFUNCTION("""COMPUTED_VALUE"""),"India")</f>
        <v>India</v>
      </c>
      <c r="D1732" s="2">
        <f>IFERROR(__xludf.DUMMYFUNCTION("""COMPUTED_VALUE"""),515870.0)</f>
        <v>515870</v>
      </c>
      <c r="E1732" s="2" t="str">
        <f>IFERROR(__xludf.DUMMYFUNCTION("""COMPUTED_VALUE"""),"Male")</f>
        <v>Male</v>
      </c>
    </row>
    <row r="1733">
      <c r="A1733" s="2">
        <v>1732.0</v>
      </c>
      <c r="B1733" s="4">
        <f>IFERROR(__xludf.DUMMYFUNCTION("""COMPUTED_VALUE"""),45048.41245540509)</f>
        <v>45048.41246</v>
      </c>
      <c r="C1733" s="2" t="str">
        <f>IFERROR(__xludf.DUMMYFUNCTION("""COMPUTED_VALUE"""),"India")</f>
        <v>India</v>
      </c>
      <c r="D1733" s="2">
        <f>IFERROR(__xludf.DUMMYFUNCTION("""COMPUTED_VALUE"""),515870.0)</f>
        <v>515870</v>
      </c>
      <c r="E1733" s="2" t="str">
        <f>IFERROR(__xludf.DUMMYFUNCTION("""COMPUTED_VALUE"""),"Male")</f>
        <v>Male</v>
      </c>
    </row>
    <row r="1734">
      <c r="A1734" s="2">
        <v>1733.0</v>
      </c>
      <c r="B1734" s="4">
        <f>IFERROR(__xludf.DUMMYFUNCTION("""COMPUTED_VALUE"""),45048.56570925926)</f>
        <v>45048.56571</v>
      </c>
      <c r="C1734" s="2" t="str">
        <f>IFERROR(__xludf.DUMMYFUNCTION("""COMPUTED_VALUE"""),"India")</f>
        <v>India</v>
      </c>
      <c r="D1734" s="2">
        <f>IFERROR(__xludf.DUMMYFUNCTION("""COMPUTED_VALUE"""),560098.0)</f>
        <v>560098</v>
      </c>
      <c r="E1734" s="2" t="str">
        <f>IFERROR(__xludf.DUMMYFUNCTION("""COMPUTED_VALUE"""),"Male")</f>
        <v>Male</v>
      </c>
    </row>
    <row r="1735">
      <c r="A1735" s="2">
        <v>1734.0</v>
      </c>
      <c r="B1735" s="4">
        <f>IFERROR(__xludf.DUMMYFUNCTION("""COMPUTED_VALUE"""),45048.57707871528)</f>
        <v>45048.57708</v>
      </c>
      <c r="C1735" s="2" t="str">
        <f>IFERROR(__xludf.DUMMYFUNCTION("""COMPUTED_VALUE"""),"India")</f>
        <v>India</v>
      </c>
      <c r="D1735" s="2">
        <f>IFERROR(__xludf.DUMMYFUNCTION("""COMPUTED_VALUE"""),793007.0)</f>
        <v>793007</v>
      </c>
      <c r="E1735" s="2" t="str">
        <f>IFERROR(__xludf.DUMMYFUNCTION("""COMPUTED_VALUE"""),"Male")</f>
        <v>Male</v>
      </c>
    </row>
    <row r="1736">
      <c r="A1736" s="2">
        <v>1735.0</v>
      </c>
      <c r="B1736" s="4">
        <f>IFERROR(__xludf.DUMMYFUNCTION("""COMPUTED_VALUE"""),45048.59173793981)</f>
        <v>45048.59174</v>
      </c>
      <c r="C1736" s="2" t="str">
        <f>IFERROR(__xludf.DUMMYFUNCTION("""COMPUTED_VALUE"""),"India")</f>
        <v>India</v>
      </c>
      <c r="D1736" s="2">
        <f>IFERROR(__xludf.DUMMYFUNCTION("""COMPUTED_VALUE"""),793006.0)</f>
        <v>793006</v>
      </c>
      <c r="E1736" s="2" t="str">
        <f>IFERROR(__xludf.DUMMYFUNCTION("""COMPUTED_VALUE"""),"Female")</f>
        <v>Female</v>
      </c>
    </row>
    <row r="1737">
      <c r="A1737" s="2">
        <v>1736.0</v>
      </c>
      <c r="B1737" s="4">
        <f>IFERROR(__xludf.DUMMYFUNCTION("""COMPUTED_VALUE"""),45048.59354237268)</f>
        <v>45048.59354</v>
      </c>
      <c r="C1737" s="2" t="str">
        <f>IFERROR(__xludf.DUMMYFUNCTION("""COMPUTED_VALUE"""),"India")</f>
        <v>India</v>
      </c>
      <c r="D1737" s="2">
        <f>IFERROR(__xludf.DUMMYFUNCTION("""COMPUTED_VALUE"""),793002.0)</f>
        <v>793002</v>
      </c>
      <c r="E1737" s="2" t="str">
        <f>IFERROR(__xludf.DUMMYFUNCTION("""COMPUTED_VALUE"""),"Male")</f>
        <v>Male</v>
      </c>
    </row>
    <row r="1738">
      <c r="A1738" s="2">
        <v>1737.0</v>
      </c>
      <c r="B1738" s="4">
        <f>IFERROR(__xludf.DUMMYFUNCTION("""COMPUTED_VALUE"""),45048.60258305556)</f>
        <v>45048.60258</v>
      </c>
      <c r="C1738" s="2" t="str">
        <f>IFERROR(__xludf.DUMMYFUNCTION("""COMPUTED_VALUE"""),"India")</f>
        <v>India</v>
      </c>
      <c r="D1738" s="2">
        <f>IFERROR(__xludf.DUMMYFUNCTION("""COMPUTED_VALUE"""),793009.0)</f>
        <v>793009</v>
      </c>
      <c r="E1738" s="2" t="str">
        <f>IFERROR(__xludf.DUMMYFUNCTION("""COMPUTED_VALUE"""),"Female")</f>
        <v>Female</v>
      </c>
    </row>
    <row r="1739">
      <c r="A1739" s="2">
        <v>1738.0</v>
      </c>
      <c r="B1739" s="4">
        <f>IFERROR(__xludf.DUMMYFUNCTION("""COMPUTED_VALUE"""),45048.6031778125)</f>
        <v>45048.60318</v>
      </c>
      <c r="C1739" s="2" t="str">
        <f>IFERROR(__xludf.DUMMYFUNCTION("""COMPUTED_VALUE"""),"India")</f>
        <v>India</v>
      </c>
      <c r="D1739" s="2">
        <f>IFERROR(__xludf.DUMMYFUNCTION("""COMPUTED_VALUE"""),793021.0)</f>
        <v>793021</v>
      </c>
      <c r="E1739" s="2" t="str">
        <f>IFERROR(__xludf.DUMMYFUNCTION("""COMPUTED_VALUE"""),"Female")</f>
        <v>Female</v>
      </c>
    </row>
    <row r="1740">
      <c r="A1740" s="2">
        <v>1739.0</v>
      </c>
      <c r="B1740" s="4">
        <f>IFERROR(__xludf.DUMMYFUNCTION("""COMPUTED_VALUE"""),45048.6108131713)</f>
        <v>45048.61081</v>
      </c>
      <c r="C1740" s="2" t="str">
        <f>IFERROR(__xludf.DUMMYFUNCTION("""COMPUTED_VALUE"""),"India")</f>
        <v>India</v>
      </c>
      <c r="D1740" s="2">
        <f>IFERROR(__xludf.DUMMYFUNCTION("""COMPUTED_VALUE"""),411004.0)</f>
        <v>411004</v>
      </c>
      <c r="E1740" s="2" t="str">
        <f>IFERROR(__xludf.DUMMYFUNCTION("""COMPUTED_VALUE"""),"Female")</f>
        <v>Female</v>
      </c>
    </row>
    <row r="1741">
      <c r="A1741" s="2">
        <v>1740.0</v>
      </c>
      <c r="B1741" s="4">
        <f>IFERROR(__xludf.DUMMYFUNCTION("""COMPUTED_VALUE"""),45048.61466755787)</f>
        <v>45048.61467</v>
      </c>
      <c r="C1741" s="2" t="str">
        <f>IFERROR(__xludf.DUMMYFUNCTION("""COMPUTED_VALUE"""),"India")</f>
        <v>India</v>
      </c>
      <c r="D1741" s="2">
        <f>IFERROR(__xludf.DUMMYFUNCTION("""COMPUTED_VALUE"""),793001.0)</f>
        <v>793001</v>
      </c>
      <c r="E1741" s="2" t="str">
        <f>IFERROR(__xludf.DUMMYFUNCTION("""COMPUTED_VALUE"""),"Male")</f>
        <v>Male</v>
      </c>
    </row>
    <row r="1742">
      <c r="A1742" s="2">
        <v>1741.0</v>
      </c>
      <c r="B1742" s="4">
        <f>IFERROR(__xludf.DUMMYFUNCTION("""COMPUTED_VALUE"""),45048.61787446759)</f>
        <v>45048.61787</v>
      </c>
      <c r="C1742" s="2" t="str">
        <f>IFERROR(__xludf.DUMMYFUNCTION("""COMPUTED_VALUE"""),"India")</f>
        <v>India</v>
      </c>
      <c r="D1742" s="2">
        <f>IFERROR(__xludf.DUMMYFUNCTION("""COMPUTED_VALUE"""),793006.0)</f>
        <v>793006</v>
      </c>
      <c r="E1742" s="2" t="str">
        <f>IFERROR(__xludf.DUMMYFUNCTION("""COMPUTED_VALUE"""),"Female")</f>
        <v>Female</v>
      </c>
    </row>
    <row r="1743">
      <c r="A1743" s="2">
        <v>1742.0</v>
      </c>
      <c r="B1743" s="4">
        <f>IFERROR(__xludf.DUMMYFUNCTION("""COMPUTED_VALUE"""),45048.618869502316)</f>
        <v>45048.61887</v>
      </c>
      <c r="C1743" s="2" t="str">
        <f>IFERROR(__xludf.DUMMYFUNCTION("""COMPUTED_VALUE"""),"India")</f>
        <v>India</v>
      </c>
      <c r="D1743" s="2">
        <f>IFERROR(__xludf.DUMMYFUNCTION("""COMPUTED_VALUE"""),737136.0)</f>
        <v>737136</v>
      </c>
      <c r="E1743" s="2" t="str">
        <f>IFERROR(__xludf.DUMMYFUNCTION("""COMPUTED_VALUE"""),"Female")</f>
        <v>Female</v>
      </c>
    </row>
    <row r="1744">
      <c r="A1744" s="2">
        <v>1743.0</v>
      </c>
      <c r="B1744" s="4">
        <f>IFERROR(__xludf.DUMMYFUNCTION("""COMPUTED_VALUE"""),45048.62650219908)</f>
        <v>45048.6265</v>
      </c>
      <c r="C1744" s="2" t="str">
        <f>IFERROR(__xludf.DUMMYFUNCTION("""COMPUTED_VALUE"""),"India")</f>
        <v>India</v>
      </c>
      <c r="D1744" s="2">
        <f>IFERROR(__xludf.DUMMYFUNCTION("""COMPUTED_VALUE"""),793006.0)</f>
        <v>793006</v>
      </c>
      <c r="E1744" s="2" t="str">
        <f>IFERROR(__xludf.DUMMYFUNCTION("""COMPUTED_VALUE"""),"Male")</f>
        <v>Male</v>
      </c>
    </row>
    <row r="1745">
      <c r="A1745" s="2">
        <v>1744.0</v>
      </c>
      <c r="B1745" s="4">
        <f>IFERROR(__xludf.DUMMYFUNCTION("""COMPUTED_VALUE"""),45048.62771166667)</f>
        <v>45048.62771</v>
      </c>
      <c r="C1745" s="2" t="str">
        <f>IFERROR(__xludf.DUMMYFUNCTION("""COMPUTED_VALUE"""),"India")</f>
        <v>India</v>
      </c>
      <c r="D1745" s="2">
        <f>IFERROR(__xludf.DUMMYFUNCTION("""COMPUTED_VALUE"""),111018.0)</f>
        <v>111018</v>
      </c>
      <c r="E1745" s="2" t="str">
        <f>IFERROR(__xludf.DUMMYFUNCTION("""COMPUTED_VALUE"""),"Male")</f>
        <v>Male</v>
      </c>
    </row>
    <row r="1746">
      <c r="A1746" s="2">
        <v>1745.0</v>
      </c>
      <c r="B1746" s="4">
        <f>IFERROR(__xludf.DUMMYFUNCTION("""COMPUTED_VALUE"""),45048.629095752316)</f>
        <v>45048.6291</v>
      </c>
      <c r="C1746" s="2" t="str">
        <f>IFERROR(__xludf.DUMMYFUNCTION("""COMPUTED_VALUE"""),"India")</f>
        <v>India</v>
      </c>
      <c r="D1746" s="2">
        <f>IFERROR(__xludf.DUMMYFUNCTION("""COMPUTED_VALUE"""),794001.0)</f>
        <v>794001</v>
      </c>
      <c r="E1746" s="2" t="str">
        <f>IFERROR(__xludf.DUMMYFUNCTION("""COMPUTED_VALUE"""),"Male")</f>
        <v>Male</v>
      </c>
    </row>
    <row r="1747">
      <c r="A1747" s="2">
        <v>1746.0</v>
      </c>
      <c r="B1747" s="4">
        <f>IFERROR(__xludf.DUMMYFUNCTION("""COMPUTED_VALUE"""),45048.67215384259)</f>
        <v>45048.67215</v>
      </c>
      <c r="C1747" s="2" t="str">
        <f>IFERROR(__xludf.DUMMYFUNCTION("""COMPUTED_VALUE"""),"India")</f>
        <v>India</v>
      </c>
      <c r="D1747" s="2">
        <f>IFERROR(__xludf.DUMMYFUNCTION("""COMPUTED_VALUE"""),110070.0)</f>
        <v>110070</v>
      </c>
      <c r="E1747" s="2" t="str">
        <f>IFERROR(__xludf.DUMMYFUNCTION("""COMPUTED_VALUE"""),"Male")</f>
        <v>Male</v>
      </c>
    </row>
    <row r="1748">
      <c r="A1748" s="2">
        <v>1747.0</v>
      </c>
      <c r="B1748" s="4">
        <f>IFERROR(__xludf.DUMMYFUNCTION("""COMPUTED_VALUE"""),45048.68176303241)</f>
        <v>45048.68176</v>
      </c>
      <c r="C1748" s="2" t="str">
        <f>IFERROR(__xludf.DUMMYFUNCTION("""COMPUTED_VALUE"""),"India")</f>
        <v>India</v>
      </c>
      <c r="D1748" s="2">
        <f>IFERROR(__xludf.DUMMYFUNCTION("""COMPUTED_VALUE"""),560029.0)</f>
        <v>560029</v>
      </c>
      <c r="E1748" s="2" t="str">
        <f>IFERROR(__xludf.DUMMYFUNCTION("""COMPUTED_VALUE"""),"Female")</f>
        <v>Female</v>
      </c>
    </row>
    <row r="1749">
      <c r="A1749" s="2">
        <v>1748.0</v>
      </c>
      <c r="B1749" s="4">
        <f>IFERROR(__xludf.DUMMYFUNCTION("""COMPUTED_VALUE"""),45048.68701612269)</f>
        <v>45048.68702</v>
      </c>
      <c r="C1749" s="2" t="str">
        <f>IFERROR(__xludf.DUMMYFUNCTION("""COMPUTED_VALUE"""),"India")</f>
        <v>India</v>
      </c>
      <c r="D1749" s="2">
        <f>IFERROR(__xludf.DUMMYFUNCTION("""COMPUTED_VALUE"""),787001.0)</f>
        <v>787001</v>
      </c>
      <c r="E1749" s="2" t="str">
        <f>IFERROR(__xludf.DUMMYFUNCTION("""COMPUTED_VALUE"""),"Male")</f>
        <v>Male</v>
      </c>
    </row>
    <row r="1750">
      <c r="A1750" s="2">
        <v>1749.0</v>
      </c>
      <c r="B1750" s="4">
        <f>IFERROR(__xludf.DUMMYFUNCTION("""COMPUTED_VALUE"""),45048.68953498843)</f>
        <v>45048.68953</v>
      </c>
      <c r="C1750" s="2" t="str">
        <f>IFERROR(__xludf.DUMMYFUNCTION("""COMPUTED_VALUE"""),"India")</f>
        <v>India</v>
      </c>
      <c r="D1750" s="2">
        <f>IFERROR(__xludf.DUMMYFUNCTION("""COMPUTED_VALUE"""),793006.0)</f>
        <v>793006</v>
      </c>
      <c r="E1750" s="2" t="str">
        <f>IFERROR(__xludf.DUMMYFUNCTION("""COMPUTED_VALUE"""),"Female")</f>
        <v>Female</v>
      </c>
    </row>
    <row r="1751">
      <c r="A1751" s="2">
        <v>1750.0</v>
      </c>
      <c r="B1751" s="4">
        <f>IFERROR(__xludf.DUMMYFUNCTION("""COMPUTED_VALUE"""),45048.694301446754)</f>
        <v>45048.6943</v>
      </c>
      <c r="C1751" s="2" t="str">
        <f>IFERROR(__xludf.DUMMYFUNCTION("""COMPUTED_VALUE"""),"India")</f>
        <v>India</v>
      </c>
      <c r="D1751" s="2">
        <f>IFERROR(__xludf.DUMMYFUNCTION("""COMPUTED_VALUE"""),793102.0)</f>
        <v>793102</v>
      </c>
      <c r="E1751" s="2" t="str">
        <f>IFERROR(__xludf.DUMMYFUNCTION("""COMPUTED_VALUE"""),"Female")</f>
        <v>Female</v>
      </c>
    </row>
    <row r="1752">
      <c r="A1752" s="2">
        <v>1751.0</v>
      </c>
      <c r="B1752" s="4">
        <f>IFERROR(__xludf.DUMMYFUNCTION("""COMPUTED_VALUE"""),45048.705125)</f>
        <v>45048.70513</v>
      </c>
      <c r="C1752" s="2" t="str">
        <f>IFERROR(__xludf.DUMMYFUNCTION("""COMPUTED_VALUE"""),"United Arab Emirates")</f>
        <v>United Arab Emirates</v>
      </c>
      <c r="D1752" s="2">
        <f>IFERROR(__xludf.DUMMYFUNCTION("""COMPUTED_VALUE"""),307501.0)</f>
        <v>307501</v>
      </c>
      <c r="E1752" s="2" t="str">
        <f>IFERROR(__xludf.DUMMYFUNCTION("""COMPUTED_VALUE"""),"Male")</f>
        <v>Male</v>
      </c>
    </row>
    <row r="1753">
      <c r="A1753" s="2">
        <v>1752.0</v>
      </c>
      <c r="B1753" s="4">
        <f>IFERROR(__xludf.DUMMYFUNCTION("""COMPUTED_VALUE"""),45048.72350539352)</f>
        <v>45048.72351</v>
      </c>
      <c r="C1753" s="2" t="str">
        <f>IFERROR(__xludf.DUMMYFUNCTION("""COMPUTED_VALUE"""),"India")</f>
        <v>India</v>
      </c>
      <c r="D1753" s="2">
        <f>IFERROR(__xludf.DUMMYFUNCTION("""COMPUTED_VALUE"""),793006.0)</f>
        <v>793006</v>
      </c>
      <c r="E1753" s="2" t="str">
        <f>IFERROR(__xludf.DUMMYFUNCTION("""COMPUTED_VALUE"""),"Female")</f>
        <v>Female</v>
      </c>
    </row>
    <row r="1754">
      <c r="A1754" s="2">
        <v>1753.0</v>
      </c>
      <c r="B1754" s="4">
        <f>IFERROR(__xludf.DUMMYFUNCTION("""COMPUTED_VALUE"""),45048.75294298612)</f>
        <v>45048.75294</v>
      </c>
      <c r="C1754" s="2" t="str">
        <f>IFERROR(__xludf.DUMMYFUNCTION("""COMPUTED_VALUE"""),"India")</f>
        <v>India</v>
      </c>
      <c r="D1754" s="2">
        <f>IFERROR(__xludf.DUMMYFUNCTION("""COMPUTED_VALUE"""),793021.0)</f>
        <v>793021</v>
      </c>
      <c r="E1754" s="2" t="str">
        <f>IFERROR(__xludf.DUMMYFUNCTION("""COMPUTED_VALUE"""),"Male")</f>
        <v>Male</v>
      </c>
    </row>
    <row r="1755">
      <c r="A1755" s="2">
        <v>1754.0</v>
      </c>
      <c r="B1755" s="4">
        <f>IFERROR(__xludf.DUMMYFUNCTION("""COMPUTED_VALUE"""),45048.758037141204)</f>
        <v>45048.75804</v>
      </c>
      <c r="C1755" s="2" t="str">
        <f>IFERROR(__xludf.DUMMYFUNCTION("""COMPUTED_VALUE"""),"India")</f>
        <v>India</v>
      </c>
      <c r="D1755" s="2">
        <f>IFERROR(__xludf.DUMMYFUNCTION("""COMPUTED_VALUE"""),793001.0)</f>
        <v>793001</v>
      </c>
      <c r="E1755" s="2" t="str">
        <f>IFERROR(__xludf.DUMMYFUNCTION("""COMPUTED_VALUE"""),"Male")</f>
        <v>Male</v>
      </c>
    </row>
    <row r="1756">
      <c r="A1756" s="2">
        <v>1755.0</v>
      </c>
      <c r="B1756" s="4">
        <f>IFERROR(__xludf.DUMMYFUNCTION("""COMPUTED_VALUE"""),45048.76571605324)</f>
        <v>45048.76572</v>
      </c>
      <c r="C1756" s="2" t="str">
        <f>IFERROR(__xludf.DUMMYFUNCTION("""COMPUTED_VALUE"""),"India")</f>
        <v>India</v>
      </c>
      <c r="D1756" s="2">
        <f>IFERROR(__xludf.DUMMYFUNCTION("""COMPUTED_VALUE"""),793001.0)</f>
        <v>793001</v>
      </c>
      <c r="E1756" s="2" t="str">
        <f>IFERROR(__xludf.DUMMYFUNCTION("""COMPUTED_VALUE"""),"Female")</f>
        <v>Female</v>
      </c>
    </row>
    <row r="1757">
      <c r="A1757" s="2">
        <v>1756.0</v>
      </c>
      <c r="B1757" s="4">
        <f>IFERROR(__xludf.DUMMYFUNCTION("""COMPUTED_VALUE"""),45048.77770945602)</f>
        <v>45048.77771</v>
      </c>
      <c r="C1757" s="2" t="str">
        <f>IFERROR(__xludf.DUMMYFUNCTION("""COMPUTED_VALUE"""),"India")</f>
        <v>India</v>
      </c>
      <c r="D1757" s="2">
        <f>IFERROR(__xludf.DUMMYFUNCTION("""COMPUTED_VALUE"""),793006.0)</f>
        <v>793006</v>
      </c>
      <c r="E1757" s="2" t="str">
        <f>IFERROR(__xludf.DUMMYFUNCTION("""COMPUTED_VALUE"""),"Female")</f>
        <v>Female</v>
      </c>
    </row>
    <row r="1758">
      <c r="A1758" s="2">
        <v>1757.0</v>
      </c>
      <c r="B1758" s="4">
        <f>IFERROR(__xludf.DUMMYFUNCTION("""COMPUTED_VALUE"""),45048.79032050926)</f>
        <v>45048.79032</v>
      </c>
      <c r="C1758" s="2" t="str">
        <f>IFERROR(__xludf.DUMMYFUNCTION("""COMPUTED_VALUE"""),"India")</f>
        <v>India</v>
      </c>
      <c r="D1758" s="2">
        <f>IFERROR(__xludf.DUMMYFUNCTION("""COMPUTED_VALUE"""),793005.0)</f>
        <v>793005</v>
      </c>
      <c r="E1758" s="2" t="str">
        <f>IFERROR(__xludf.DUMMYFUNCTION("""COMPUTED_VALUE"""),"Male")</f>
        <v>Male</v>
      </c>
    </row>
    <row r="1759">
      <c r="A1759" s="2">
        <v>1758.0</v>
      </c>
      <c r="B1759" s="4">
        <f>IFERROR(__xludf.DUMMYFUNCTION("""COMPUTED_VALUE"""),45048.83400793981)</f>
        <v>45048.83401</v>
      </c>
      <c r="C1759" s="2" t="str">
        <f>IFERROR(__xludf.DUMMYFUNCTION("""COMPUTED_VALUE"""),"India")</f>
        <v>India</v>
      </c>
      <c r="D1759" s="2">
        <f>IFERROR(__xludf.DUMMYFUNCTION("""COMPUTED_VALUE"""),793014.0)</f>
        <v>793014</v>
      </c>
      <c r="E1759" s="2" t="str">
        <f>IFERROR(__xludf.DUMMYFUNCTION("""COMPUTED_VALUE"""),"Male")</f>
        <v>Male</v>
      </c>
    </row>
    <row r="1760">
      <c r="A1760" s="2">
        <v>1759.0</v>
      </c>
      <c r="B1760" s="4">
        <f>IFERROR(__xludf.DUMMYFUNCTION("""COMPUTED_VALUE"""),45048.83498752315)</f>
        <v>45048.83499</v>
      </c>
      <c r="C1760" s="2" t="str">
        <f>IFERROR(__xludf.DUMMYFUNCTION("""COMPUTED_VALUE"""),"India")</f>
        <v>India</v>
      </c>
      <c r="D1760" s="2">
        <f>IFERROR(__xludf.DUMMYFUNCTION("""COMPUTED_VALUE"""),793021.0)</f>
        <v>793021</v>
      </c>
      <c r="E1760" s="2" t="str">
        <f>IFERROR(__xludf.DUMMYFUNCTION("""COMPUTED_VALUE"""),"Female")</f>
        <v>Female</v>
      </c>
    </row>
    <row r="1761">
      <c r="A1761" s="2">
        <v>1760.0</v>
      </c>
      <c r="B1761" s="4">
        <f>IFERROR(__xludf.DUMMYFUNCTION("""COMPUTED_VALUE"""),45048.863727094904)</f>
        <v>45048.86373</v>
      </c>
      <c r="C1761" s="2" t="str">
        <f>IFERROR(__xludf.DUMMYFUNCTION("""COMPUTED_VALUE"""),"India")</f>
        <v>India</v>
      </c>
      <c r="D1761" s="2">
        <f>IFERROR(__xludf.DUMMYFUNCTION("""COMPUTED_VALUE"""),781011.0)</f>
        <v>781011</v>
      </c>
      <c r="E1761" s="2" t="str">
        <f>IFERROR(__xludf.DUMMYFUNCTION("""COMPUTED_VALUE"""),"Male")</f>
        <v>Male</v>
      </c>
    </row>
    <row r="1762">
      <c r="A1762" s="2">
        <v>1761.0</v>
      </c>
      <c r="B1762" s="4">
        <f>IFERROR(__xludf.DUMMYFUNCTION("""COMPUTED_VALUE"""),45048.86657723379)</f>
        <v>45048.86658</v>
      </c>
      <c r="C1762" s="2" t="str">
        <f>IFERROR(__xludf.DUMMYFUNCTION("""COMPUTED_VALUE"""),"India")</f>
        <v>India</v>
      </c>
      <c r="D1762" s="2">
        <f>IFERROR(__xludf.DUMMYFUNCTION("""COMPUTED_VALUE"""),560036.0)</f>
        <v>560036</v>
      </c>
      <c r="E1762" s="2" t="str">
        <f>IFERROR(__xludf.DUMMYFUNCTION("""COMPUTED_VALUE"""),"Male")</f>
        <v>Male</v>
      </c>
    </row>
    <row r="1763">
      <c r="A1763" s="2">
        <v>1762.0</v>
      </c>
      <c r="B1763" s="4">
        <f>IFERROR(__xludf.DUMMYFUNCTION("""COMPUTED_VALUE"""),45048.87672741898)</f>
        <v>45048.87673</v>
      </c>
      <c r="C1763" s="2" t="str">
        <f>IFERROR(__xludf.DUMMYFUNCTION("""COMPUTED_VALUE"""),"India")</f>
        <v>India</v>
      </c>
      <c r="D1763" s="2">
        <f>IFERROR(__xludf.DUMMYFUNCTION("""COMPUTED_VALUE"""),560011.0)</f>
        <v>560011</v>
      </c>
      <c r="E1763" s="2" t="str">
        <f>IFERROR(__xludf.DUMMYFUNCTION("""COMPUTED_VALUE"""),"Male")</f>
        <v>Male</v>
      </c>
    </row>
    <row r="1764">
      <c r="A1764" s="2">
        <v>1763.0</v>
      </c>
      <c r="B1764" s="4">
        <f>IFERROR(__xludf.DUMMYFUNCTION("""COMPUTED_VALUE"""),45048.87810815972)</f>
        <v>45048.87811</v>
      </c>
      <c r="C1764" s="2" t="str">
        <f>IFERROR(__xludf.DUMMYFUNCTION("""COMPUTED_VALUE"""),"India")</f>
        <v>India</v>
      </c>
      <c r="D1764" s="2">
        <f>IFERROR(__xludf.DUMMYFUNCTION("""COMPUTED_VALUE"""),560078.0)</f>
        <v>560078</v>
      </c>
      <c r="E1764" s="2" t="str">
        <f>IFERROR(__xludf.DUMMYFUNCTION("""COMPUTED_VALUE"""),"Male")</f>
        <v>Male</v>
      </c>
    </row>
    <row r="1765">
      <c r="A1765" s="2">
        <v>1764.0</v>
      </c>
      <c r="B1765" s="4">
        <f>IFERROR(__xludf.DUMMYFUNCTION("""COMPUTED_VALUE"""),45048.87925806713)</f>
        <v>45048.87926</v>
      </c>
      <c r="C1765" s="2" t="str">
        <f>IFERROR(__xludf.DUMMYFUNCTION("""COMPUTED_VALUE"""),"India")</f>
        <v>India</v>
      </c>
      <c r="D1765" s="2">
        <f>IFERROR(__xludf.DUMMYFUNCTION("""COMPUTED_VALUE"""),793017.0)</f>
        <v>793017</v>
      </c>
      <c r="E1765" s="2" t="str">
        <f>IFERROR(__xludf.DUMMYFUNCTION("""COMPUTED_VALUE"""),"Female")</f>
        <v>Female</v>
      </c>
    </row>
    <row r="1766">
      <c r="A1766" s="2">
        <v>1765.0</v>
      </c>
      <c r="B1766" s="4">
        <f>IFERROR(__xludf.DUMMYFUNCTION("""COMPUTED_VALUE"""),45048.889982685185)</f>
        <v>45048.88998</v>
      </c>
      <c r="C1766" s="2" t="str">
        <f>IFERROR(__xludf.DUMMYFUNCTION("""COMPUTED_VALUE"""),"India")</f>
        <v>India</v>
      </c>
      <c r="D1766" s="2">
        <f>IFERROR(__xludf.DUMMYFUNCTION("""COMPUTED_VALUE"""),560049.0)</f>
        <v>560049</v>
      </c>
      <c r="E1766" s="2" t="str">
        <f>IFERROR(__xludf.DUMMYFUNCTION("""COMPUTED_VALUE"""),"Male")</f>
        <v>Male</v>
      </c>
    </row>
    <row r="1767">
      <c r="A1767" s="2">
        <v>1766.0</v>
      </c>
      <c r="B1767" s="4">
        <f>IFERROR(__xludf.DUMMYFUNCTION("""COMPUTED_VALUE"""),45048.892508125)</f>
        <v>45048.89251</v>
      </c>
      <c r="C1767" s="2" t="str">
        <f>IFERROR(__xludf.DUMMYFUNCTION("""COMPUTED_VALUE"""),"India")</f>
        <v>India</v>
      </c>
      <c r="D1767" s="2">
        <f>IFERROR(__xludf.DUMMYFUNCTION("""COMPUTED_VALUE"""),560027.0)</f>
        <v>560027</v>
      </c>
      <c r="E1767" s="2" t="str">
        <f>IFERROR(__xludf.DUMMYFUNCTION("""COMPUTED_VALUE"""),"Female")</f>
        <v>Female</v>
      </c>
    </row>
    <row r="1768">
      <c r="A1768" s="2">
        <v>1767.0</v>
      </c>
      <c r="B1768" s="4">
        <f>IFERROR(__xludf.DUMMYFUNCTION("""COMPUTED_VALUE"""),45048.89341791667)</f>
        <v>45048.89342</v>
      </c>
      <c r="C1768" s="2" t="str">
        <f>IFERROR(__xludf.DUMMYFUNCTION("""COMPUTED_VALUE"""),"India")</f>
        <v>India</v>
      </c>
      <c r="D1768" s="2">
        <f>IFERROR(__xludf.DUMMYFUNCTION("""COMPUTED_VALUE"""),560036.0)</f>
        <v>560036</v>
      </c>
      <c r="E1768" s="2" t="str">
        <f>IFERROR(__xludf.DUMMYFUNCTION("""COMPUTED_VALUE"""),"Female")</f>
        <v>Female</v>
      </c>
    </row>
    <row r="1769">
      <c r="A1769" s="2">
        <v>1768.0</v>
      </c>
      <c r="B1769" s="4">
        <f>IFERROR(__xludf.DUMMYFUNCTION("""COMPUTED_VALUE"""),45048.89355984954)</f>
        <v>45048.89356</v>
      </c>
      <c r="C1769" s="2" t="str">
        <f>IFERROR(__xludf.DUMMYFUNCTION("""COMPUTED_VALUE"""),"India")</f>
        <v>India</v>
      </c>
      <c r="D1769" s="2">
        <f>IFERROR(__xludf.DUMMYFUNCTION("""COMPUTED_VALUE"""),560029.0)</f>
        <v>560029</v>
      </c>
      <c r="E1769" s="2" t="str">
        <f>IFERROR(__xludf.DUMMYFUNCTION("""COMPUTED_VALUE"""),"Female")</f>
        <v>Female</v>
      </c>
    </row>
    <row r="1770">
      <c r="A1770" s="2">
        <v>1769.0</v>
      </c>
      <c r="B1770" s="4">
        <f>IFERROR(__xludf.DUMMYFUNCTION("""COMPUTED_VALUE"""),45048.89463714121)</f>
        <v>45048.89464</v>
      </c>
      <c r="C1770" s="2" t="str">
        <f>IFERROR(__xludf.DUMMYFUNCTION("""COMPUTED_VALUE"""),"India")</f>
        <v>India</v>
      </c>
      <c r="D1770" s="2">
        <f>IFERROR(__xludf.DUMMYFUNCTION("""COMPUTED_VALUE"""),795142.0)</f>
        <v>795142</v>
      </c>
      <c r="E1770" s="2" t="str">
        <f>IFERROR(__xludf.DUMMYFUNCTION("""COMPUTED_VALUE"""),"Male")</f>
        <v>Male</v>
      </c>
    </row>
    <row r="1771">
      <c r="A1771" s="2">
        <v>1770.0</v>
      </c>
      <c r="B1771" s="4">
        <f>IFERROR(__xludf.DUMMYFUNCTION("""COMPUTED_VALUE"""),45048.89864187499)</f>
        <v>45048.89864</v>
      </c>
      <c r="C1771" s="2" t="str">
        <f>IFERROR(__xludf.DUMMYFUNCTION("""COMPUTED_VALUE"""),"India")</f>
        <v>India</v>
      </c>
      <c r="D1771" s="2"/>
      <c r="E1771" s="2" t="str">
        <f>IFERROR(__xludf.DUMMYFUNCTION("""COMPUTED_VALUE"""),"Male")</f>
        <v>Male</v>
      </c>
    </row>
    <row r="1772">
      <c r="A1772" s="2">
        <v>1771.0</v>
      </c>
      <c r="B1772" s="4">
        <f>IFERROR(__xludf.DUMMYFUNCTION("""COMPUTED_VALUE"""),45048.91066020834)</f>
        <v>45048.91066</v>
      </c>
      <c r="C1772" s="2" t="str">
        <f>IFERROR(__xludf.DUMMYFUNCTION("""COMPUTED_VALUE"""),"India")</f>
        <v>India</v>
      </c>
      <c r="D1772" s="2">
        <f>IFERROR(__xludf.DUMMYFUNCTION("""COMPUTED_VALUE"""),571434.0)</f>
        <v>571434</v>
      </c>
      <c r="E1772" s="2" t="str">
        <f>IFERROR(__xludf.DUMMYFUNCTION("""COMPUTED_VALUE"""),"Male")</f>
        <v>Male</v>
      </c>
    </row>
    <row r="1773">
      <c r="A1773" s="2">
        <v>1772.0</v>
      </c>
      <c r="B1773" s="4">
        <f>IFERROR(__xludf.DUMMYFUNCTION("""COMPUTED_VALUE"""),45048.9430903588)</f>
        <v>45048.94309</v>
      </c>
      <c r="C1773" s="2" t="str">
        <f>IFERROR(__xludf.DUMMYFUNCTION("""COMPUTED_VALUE"""),"India")</f>
        <v>India</v>
      </c>
      <c r="D1773" s="2">
        <f>IFERROR(__xludf.DUMMYFUNCTION("""COMPUTED_VALUE"""),560078.0)</f>
        <v>560078</v>
      </c>
      <c r="E1773" s="2" t="str">
        <f>IFERROR(__xludf.DUMMYFUNCTION("""COMPUTED_VALUE"""),"Female")</f>
        <v>Female</v>
      </c>
    </row>
    <row r="1774">
      <c r="A1774" s="2">
        <v>1773.0</v>
      </c>
      <c r="B1774" s="4">
        <f>IFERROR(__xludf.DUMMYFUNCTION("""COMPUTED_VALUE"""),45048.94470721064)</f>
        <v>45048.94471</v>
      </c>
      <c r="C1774" s="2" t="str">
        <f>IFERROR(__xludf.DUMMYFUNCTION("""COMPUTED_VALUE"""),"India")</f>
        <v>India</v>
      </c>
      <c r="D1774" s="2">
        <f>IFERROR(__xludf.DUMMYFUNCTION("""COMPUTED_VALUE"""),560036.0)</f>
        <v>560036</v>
      </c>
      <c r="E1774" s="2" t="str">
        <f>IFERROR(__xludf.DUMMYFUNCTION("""COMPUTED_VALUE"""),"Female")</f>
        <v>Female</v>
      </c>
    </row>
    <row r="1775">
      <c r="A1775" s="2">
        <v>1774.0</v>
      </c>
      <c r="B1775" s="4">
        <f>IFERROR(__xludf.DUMMYFUNCTION("""COMPUTED_VALUE"""),45048.95980978009)</f>
        <v>45048.95981</v>
      </c>
      <c r="C1775" s="2" t="str">
        <f>IFERROR(__xludf.DUMMYFUNCTION("""COMPUTED_VALUE"""),"India")</f>
        <v>India</v>
      </c>
      <c r="D1775" s="2">
        <f>IFERROR(__xludf.DUMMYFUNCTION("""COMPUTED_VALUE"""),793006.0)</f>
        <v>793006</v>
      </c>
      <c r="E1775" s="2" t="str">
        <f>IFERROR(__xludf.DUMMYFUNCTION("""COMPUTED_VALUE"""),"Female")</f>
        <v>Female</v>
      </c>
    </row>
    <row r="1776">
      <c r="A1776" s="2">
        <v>1775.0</v>
      </c>
      <c r="B1776" s="4">
        <f>IFERROR(__xludf.DUMMYFUNCTION("""COMPUTED_VALUE"""),45048.97120584491)</f>
        <v>45048.97121</v>
      </c>
      <c r="C1776" s="2" t="str">
        <f>IFERROR(__xludf.DUMMYFUNCTION("""COMPUTED_VALUE"""),"India")</f>
        <v>India</v>
      </c>
      <c r="D1776" s="2">
        <f>IFERROR(__xludf.DUMMYFUNCTION("""COMPUTED_VALUE"""),560008.0)</f>
        <v>560008</v>
      </c>
      <c r="E1776" s="2" t="str">
        <f>IFERROR(__xludf.DUMMYFUNCTION("""COMPUTED_VALUE"""),"Male")</f>
        <v>Male</v>
      </c>
    </row>
    <row r="1777">
      <c r="A1777" s="2">
        <v>1776.0</v>
      </c>
      <c r="B1777" s="4">
        <f>IFERROR(__xludf.DUMMYFUNCTION("""COMPUTED_VALUE"""),45048.97286988426)</f>
        <v>45048.97287</v>
      </c>
      <c r="C1777" s="2" t="str">
        <f>IFERROR(__xludf.DUMMYFUNCTION("""COMPUTED_VALUE"""),"India")</f>
        <v>India</v>
      </c>
      <c r="D1777" s="2">
        <f>IFERROR(__xludf.DUMMYFUNCTION("""COMPUTED_VALUE"""),560036.0)</f>
        <v>560036</v>
      </c>
      <c r="E1777" s="2" t="str">
        <f>IFERROR(__xludf.DUMMYFUNCTION("""COMPUTED_VALUE"""),"Male")</f>
        <v>Male</v>
      </c>
    </row>
    <row r="1778">
      <c r="A1778" s="2">
        <v>1777.0</v>
      </c>
      <c r="B1778" s="4">
        <f>IFERROR(__xludf.DUMMYFUNCTION("""COMPUTED_VALUE"""),45048.97357390047)</f>
        <v>45048.97357</v>
      </c>
      <c r="C1778" s="2" t="str">
        <f>IFERROR(__xludf.DUMMYFUNCTION("""COMPUTED_VALUE"""),"India")</f>
        <v>India</v>
      </c>
      <c r="D1778" s="2">
        <f>IFERROR(__xludf.DUMMYFUNCTION("""COMPUTED_VALUE"""),560100.0)</f>
        <v>560100</v>
      </c>
      <c r="E1778" s="2" t="str">
        <f>IFERROR(__xludf.DUMMYFUNCTION("""COMPUTED_VALUE"""),"Female")</f>
        <v>Female</v>
      </c>
    </row>
    <row r="1779">
      <c r="A1779" s="2">
        <v>1778.0</v>
      </c>
      <c r="B1779" s="4">
        <f>IFERROR(__xludf.DUMMYFUNCTION("""COMPUTED_VALUE"""),45048.98092800926)</f>
        <v>45048.98093</v>
      </c>
      <c r="C1779" s="2" t="str">
        <f>IFERROR(__xludf.DUMMYFUNCTION("""COMPUTED_VALUE"""),"India")</f>
        <v>India</v>
      </c>
      <c r="D1779" s="2">
        <f>IFERROR(__xludf.DUMMYFUNCTION("""COMPUTED_VALUE"""),793007.0)</f>
        <v>793007</v>
      </c>
      <c r="E1779" s="2" t="str">
        <f>IFERROR(__xludf.DUMMYFUNCTION("""COMPUTED_VALUE"""),"Male")</f>
        <v>Male</v>
      </c>
    </row>
    <row r="1780">
      <c r="A1780" s="2">
        <v>1779.0</v>
      </c>
      <c r="B1780" s="4">
        <f>IFERROR(__xludf.DUMMYFUNCTION("""COMPUTED_VALUE"""),45048.98191425926)</f>
        <v>45048.98191</v>
      </c>
      <c r="C1780" s="2" t="str">
        <f>IFERROR(__xludf.DUMMYFUNCTION("""COMPUTED_VALUE"""),"India")</f>
        <v>India</v>
      </c>
      <c r="D1780" s="2">
        <f>IFERROR(__xludf.DUMMYFUNCTION("""COMPUTED_VALUE"""),500080.0)</f>
        <v>500080</v>
      </c>
      <c r="E1780" s="2" t="str">
        <f>IFERROR(__xludf.DUMMYFUNCTION("""COMPUTED_VALUE"""),"Female")</f>
        <v>Female</v>
      </c>
    </row>
    <row r="1781">
      <c r="A1781" s="2">
        <v>1780.0</v>
      </c>
      <c r="B1781" s="4">
        <f>IFERROR(__xludf.DUMMYFUNCTION("""COMPUTED_VALUE"""),45048.98977649305)</f>
        <v>45048.98978</v>
      </c>
      <c r="C1781" s="2" t="str">
        <f>IFERROR(__xludf.DUMMYFUNCTION("""COMPUTED_VALUE"""),"India")</f>
        <v>India</v>
      </c>
      <c r="D1781" s="2">
        <f>IFERROR(__xludf.DUMMYFUNCTION("""COMPUTED_VALUE"""),560036.0)</f>
        <v>560036</v>
      </c>
      <c r="E1781" s="2" t="str">
        <f>IFERROR(__xludf.DUMMYFUNCTION("""COMPUTED_VALUE"""),"Female")</f>
        <v>Female</v>
      </c>
    </row>
    <row r="1782">
      <c r="A1782" s="2">
        <v>1781.0</v>
      </c>
      <c r="B1782" s="4">
        <f>IFERROR(__xludf.DUMMYFUNCTION("""COMPUTED_VALUE"""),45049.01618071759)</f>
        <v>45049.01618</v>
      </c>
      <c r="C1782" s="2" t="str">
        <f>IFERROR(__xludf.DUMMYFUNCTION("""COMPUTED_VALUE"""),"United Arab Emirates")</f>
        <v>United Arab Emirates</v>
      </c>
      <c r="D1782" s="2">
        <f>IFERROR(__xludf.DUMMYFUNCTION("""COMPUTED_VALUE"""),574327.0)</f>
        <v>574327</v>
      </c>
      <c r="E1782" s="2" t="str">
        <f>IFERROR(__xludf.DUMMYFUNCTION("""COMPUTED_VALUE"""),"Male")</f>
        <v>Male</v>
      </c>
    </row>
    <row r="1783">
      <c r="A1783" s="2">
        <v>1782.0</v>
      </c>
      <c r="B1783" s="4">
        <f>IFERROR(__xludf.DUMMYFUNCTION("""COMPUTED_VALUE"""),45049.05793072917)</f>
        <v>45049.05793</v>
      </c>
      <c r="C1783" s="2" t="str">
        <f>IFERROR(__xludf.DUMMYFUNCTION("""COMPUTED_VALUE"""),"India")</f>
        <v>India</v>
      </c>
      <c r="D1783" s="2">
        <f>IFERROR(__xludf.DUMMYFUNCTION("""COMPUTED_VALUE"""),247667.0)</f>
        <v>247667</v>
      </c>
      <c r="E1783" s="2" t="str">
        <f>IFERROR(__xludf.DUMMYFUNCTION("""COMPUTED_VALUE"""),"Female")</f>
        <v>Female</v>
      </c>
    </row>
    <row r="1784">
      <c r="A1784" s="2">
        <v>1783.0</v>
      </c>
      <c r="B1784" s="4">
        <f>IFERROR(__xludf.DUMMYFUNCTION("""COMPUTED_VALUE"""),45049.0906228588)</f>
        <v>45049.09062</v>
      </c>
      <c r="C1784" s="2" t="str">
        <f>IFERROR(__xludf.DUMMYFUNCTION("""COMPUTED_VALUE"""),"India")</f>
        <v>India</v>
      </c>
      <c r="D1784" s="2">
        <f>IFERROR(__xludf.DUMMYFUNCTION("""COMPUTED_VALUE"""),560070.0)</f>
        <v>560070</v>
      </c>
      <c r="E1784" s="2" t="str">
        <f>IFERROR(__xludf.DUMMYFUNCTION("""COMPUTED_VALUE"""),"Female")</f>
        <v>Female</v>
      </c>
    </row>
    <row r="1785">
      <c r="A1785" s="2">
        <v>1784.0</v>
      </c>
      <c r="B1785" s="4">
        <f>IFERROR(__xludf.DUMMYFUNCTION("""COMPUTED_VALUE"""),45049.234640069444)</f>
        <v>45049.23464</v>
      </c>
      <c r="C1785" s="2" t="str">
        <f>IFERROR(__xludf.DUMMYFUNCTION("""COMPUTED_VALUE"""),"India")</f>
        <v>India</v>
      </c>
      <c r="D1785" s="2">
        <f>IFERROR(__xludf.DUMMYFUNCTION("""COMPUTED_VALUE"""),500088.0)</f>
        <v>500088</v>
      </c>
      <c r="E1785" s="2" t="str">
        <f>IFERROR(__xludf.DUMMYFUNCTION("""COMPUTED_VALUE"""),"Male")</f>
        <v>Male</v>
      </c>
    </row>
    <row r="1786">
      <c r="A1786" s="2">
        <v>1785.0</v>
      </c>
      <c r="B1786" s="4">
        <f>IFERROR(__xludf.DUMMYFUNCTION("""COMPUTED_VALUE"""),45049.26431449074)</f>
        <v>45049.26431</v>
      </c>
      <c r="C1786" s="2" t="str">
        <f>IFERROR(__xludf.DUMMYFUNCTION("""COMPUTED_VALUE"""),"India")</f>
        <v>India</v>
      </c>
      <c r="D1786" s="2">
        <f>IFERROR(__xludf.DUMMYFUNCTION("""COMPUTED_VALUE"""),560036.0)</f>
        <v>560036</v>
      </c>
      <c r="E1786" s="2" t="str">
        <f>IFERROR(__xludf.DUMMYFUNCTION("""COMPUTED_VALUE"""),"Male")</f>
        <v>Male</v>
      </c>
    </row>
    <row r="1787">
      <c r="A1787" s="2">
        <v>1786.0</v>
      </c>
      <c r="B1787" s="4">
        <f>IFERROR(__xludf.DUMMYFUNCTION("""COMPUTED_VALUE"""),45049.27655785879)</f>
        <v>45049.27656</v>
      </c>
      <c r="C1787" s="2" t="str">
        <f>IFERROR(__xludf.DUMMYFUNCTION("""COMPUTED_VALUE"""),"India")</f>
        <v>India</v>
      </c>
      <c r="D1787" s="2">
        <f>IFERROR(__xludf.DUMMYFUNCTION("""COMPUTED_VALUE"""),793006.0)</f>
        <v>793006</v>
      </c>
      <c r="E1787" s="2" t="str">
        <f>IFERROR(__xludf.DUMMYFUNCTION("""COMPUTED_VALUE"""),"Female")</f>
        <v>Female</v>
      </c>
    </row>
    <row r="1788">
      <c r="A1788" s="2">
        <v>1787.0</v>
      </c>
      <c r="B1788" s="4">
        <f>IFERROR(__xludf.DUMMYFUNCTION("""COMPUTED_VALUE"""),45049.418155520834)</f>
        <v>45049.41816</v>
      </c>
      <c r="C1788" s="2" t="str">
        <f>IFERROR(__xludf.DUMMYFUNCTION("""COMPUTED_VALUE"""),"Germany")</f>
        <v>Germany</v>
      </c>
      <c r="D1788" s="2">
        <f>IFERROR(__xludf.DUMMYFUNCTION("""COMPUTED_VALUE"""),411033.0)</f>
        <v>411033</v>
      </c>
      <c r="E1788" s="2" t="str">
        <f>IFERROR(__xludf.DUMMYFUNCTION("""COMPUTED_VALUE"""),"Male")</f>
        <v>Male</v>
      </c>
    </row>
    <row r="1789">
      <c r="A1789" s="2">
        <v>1788.0</v>
      </c>
      <c r="B1789" s="4">
        <f>IFERROR(__xludf.DUMMYFUNCTION("""COMPUTED_VALUE"""),45049.443315856486)</f>
        <v>45049.44332</v>
      </c>
      <c r="C1789" s="2" t="str">
        <f>IFERROR(__xludf.DUMMYFUNCTION("""COMPUTED_VALUE"""),"India")</f>
        <v>India</v>
      </c>
      <c r="D1789" s="2">
        <f>IFERROR(__xludf.DUMMYFUNCTION("""COMPUTED_VALUE"""),560056.0)</f>
        <v>560056</v>
      </c>
      <c r="E1789" s="2" t="str">
        <f>IFERROR(__xludf.DUMMYFUNCTION("""COMPUTED_VALUE"""),"Male")</f>
        <v>Male</v>
      </c>
    </row>
    <row r="1790">
      <c r="A1790" s="2">
        <v>1789.0</v>
      </c>
      <c r="B1790" s="4">
        <f>IFERROR(__xludf.DUMMYFUNCTION("""COMPUTED_VALUE"""),45049.52493454861)</f>
        <v>45049.52493</v>
      </c>
      <c r="C1790" s="2" t="str">
        <f>IFERROR(__xludf.DUMMYFUNCTION("""COMPUTED_VALUE"""),"India")</f>
        <v>India</v>
      </c>
      <c r="D1790" s="2">
        <f>IFERROR(__xludf.DUMMYFUNCTION("""COMPUTED_VALUE"""),793001.0)</f>
        <v>793001</v>
      </c>
      <c r="E1790" s="2" t="str">
        <f>IFERROR(__xludf.DUMMYFUNCTION("""COMPUTED_VALUE"""),"Female")</f>
        <v>Female</v>
      </c>
    </row>
    <row r="1791">
      <c r="A1791" s="2">
        <v>1790.0</v>
      </c>
      <c r="B1791" s="4">
        <f>IFERROR(__xludf.DUMMYFUNCTION("""COMPUTED_VALUE"""),45049.598985578705)</f>
        <v>45049.59899</v>
      </c>
      <c r="C1791" s="2" t="str">
        <f>IFERROR(__xludf.DUMMYFUNCTION("""COMPUTED_VALUE"""),"India")</f>
        <v>India</v>
      </c>
      <c r="D1791" s="2">
        <f>IFERROR(__xludf.DUMMYFUNCTION("""COMPUTED_VALUE"""),793012.0)</f>
        <v>793012</v>
      </c>
      <c r="E1791" s="2" t="str">
        <f>IFERROR(__xludf.DUMMYFUNCTION("""COMPUTED_VALUE"""),"Male")</f>
        <v>Male</v>
      </c>
    </row>
    <row r="1792">
      <c r="A1792" s="2">
        <v>1791.0</v>
      </c>
      <c r="B1792" s="4">
        <f>IFERROR(__xludf.DUMMYFUNCTION("""COMPUTED_VALUE"""),45049.79889449075)</f>
        <v>45049.79889</v>
      </c>
      <c r="C1792" s="2" t="str">
        <f>IFERROR(__xludf.DUMMYFUNCTION("""COMPUTED_VALUE"""),"India")</f>
        <v>India</v>
      </c>
      <c r="D1792" s="2">
        <f>IFERROR(__xludf.DUMMYFUNCTION("""COMPUTED_VALUE"""),570017.0)</f>
        <v>570017</v>
      </c>
      <c r="E1792" s="2" t="str">
        <f>IFERROR(__xludf.DUMMYFUNCTION("""COMPUTED_VALUE"""),"Female")</f>
        <v>Female</v>
      </c>
    </row>
    <row r="1793">
      <c r="A1793" s="2">
        <v>1792.0</v>
      </c>
      <c r="B1793" s="4">
        <f>IFERROR(__xludf.DUMMYFUNCTION("""COMPUTED_VALUE"""),45049.90114631945)</f>
        <v>45049.90115</v>
      </c>
      <c r="C1793" s="2" t="str">
        <f>IFERROR(__xludf.DUMMYFUNCTION("""COMPUTED_VALUE"""),"India")</f>
        <v>India</v>
      </c>
      <c r="D1793" s="2">
        <f>IFERROR(__xludf.DUMMYFUNCTION("""COMPUTED_VALUE"""),424201.0)</f>
        <v>424201</v>
      </c>
      <c r="E1793" s="2" t="str">
        <f>IFERROR(__xludf.DUMMYFUNCTION("""COMPUTED_VALUE"""),"Female")</f>
        <v>Female</v>
      </c>
    </row>
    <row r="1794">
      <c r="A1794" s="2">
        <v>1793.0</v>
      </c>
      <c r="B1794" s="4">
        <f>IFERROR(__xludf.DUMMYFUNCTION("""COMPUTED_VALUE"""),45049.92360274306)</f>
        <v>45049.9236</v>
      </c>
      <c r="C1794" s="2" t="str">
        <f>IFERROR(__xludf.DUMMYFUNCTION("""COMPUTED_VALUE"""),"India")</f>
        <v>India</v>
      </c>
      <c r="D1794" s="2">
        <f>IFERROR(__xludf.DUMMYFUNCTION("""COMPUTED_VALUE"""),700156.0)</f>
        <v>700156</v>
      </c>
      <c r="E1794" s="2" t="str">
        <f>IFERROR(__xludf.DUMMYFUNCTION("""COMPUTED_VALUE"""),"Female")</f>
        <v>Female</v>
      </c>
    </row>
    <row r="1795">
      <c r="A1795" s="2">
        <v>1794.0</v>
      </c>
      <c r="B1795" s="4">
        <f>IFERROR(__xludf.DUMMYFUNCTION("""COMPUTED_VALUE"""),45049.945253032405)</f>
        <v>45049.94525</v>
      </c>
      <c r="C1795" s="2" t="str">
        <f>IFERROR(__xludf.DUMMYFUNCTION("""COMPUTED_VALUE"""),"India")</f>
        <v>India</v>
      </c>
      <c r="D1795" s="2">
        <f>IFERROR(__xludf.DUMMYFUNCTION("""COMPUTED_VALUE"""),500054.0)</f>
        <v>500054</v>
      </c>
      <c r="E1795" s="2" t="str">
        <f>IFERROR(__xludf.DUMMYFUNCTION("""COMPUTED_VALUE"""),"Male")</f>
        <v>Male</v>
      </c>
    </row>
    <row r="1796">
      <c r="A1796" s="2">
        <v>1795.0</v>
      </c>
      <c r="B1796" s="4">
        <f>IFERROR(__xludf.DUMMYFUNCTION("""COMPUTED_VALUE"""),45049.99266685185)</f>
        <v>45049.99267</v>
      </c>
      <c r="C1796" s="2" t="str">
        <f>IFERROR(__xludf.DUMMYFUNCTION("""COMPUTED_VALUE"""),"India")</f>
        <v>India</v>
      </c>
      <c r="D1796" s="2">
        <f>IFERROR(__xludf.DUMMYFUNCTION("""COMPUTED_VALUE"""),600092.0)</f>
        <v>600092</v>
      </c>
      <c r="E1796" s="2" t="str">
        <f>IFERROR(__xludf.DUMMYFUNCTION("""COMPUTED_VALUE"""),"Female")</f>
        <v>Female</v>
      </c>
    </row>
    <row r="1797">
      <c r="A1797" s="2">
        <v>1796.0</v>
      </c>
      <c r="B1797" s="4">
        <f>IFERROR(__xludf.DUMMYFUNCTION("""COMPUTED_VALUE"""),45050.41367289351)</f>
        <v>45050.41367</v>
      </c>
      <c r="C1797" s="2" t="str">
        <f>IFERROR(__xludf.DUMMYFUNCTION("""COMPUTED_VALUE"""),"India")</f>
        <v>India</v>
      </c>
      <c r="D1797" s="2">
        <f>IFERROR(__xludf.DUMMYFUNCTION("""COMPUTED_VALUE"""),641604.0)</f>
        <v>641604</v>
      </c>
      <c r="E1797" s="2" t="str">
        <f>IFERROR(__xludf.DUMMYFUNCTION("""COMPUTED_VALUE"""),"Female")</f>
        <v>Female</v>
      </c>
    </row>
    <row r="1798">
      <c r="A1798" s="2">
        <v>1797.0</v>
      </c>
      <c r="B1798" s="4">
        <f>IFERROR(__xludf.DUMMYFUNCTION("""COMPUTED_VALUE"""),45050.547363715275)</f>
        <v>45050.54736</v>
      </c>
      <c r="C1798" s="2" t="str">
        <f>IFERROR(__xludf.DUMMYFUNCTION("""COMPUTED_VALUE"""),"India")</f>
        <v>India</v>
      </c>
      <c r="D1798" s="2">
        <f>IFERROR(__xludf.DUMMYFUNCTION("""COMPUTED_VALUE"""),793001.0)</f>
        <v>793001</v>
      </c>
      <c r="E1798" s="2" t="str">
        <f>IFERROR(__xludf.DUMMYFUNCTION("""COMPUTED_VALUE"""),"Female")</f>
        <v>Female</v>
      </c>
    </row>
    <row r="1799">
      <c r="A1799" s="2">
        <v>1798.0</v>
      </c>
      <c r="B1799" s="4">
        <f>IFERROR(__xludf.DUMMYFUNCTION("""COMPUTED_VALUE"""),45050.63054474537)</f>
        <v>45050.63054</v>
      </c>
      <c r="C1799" s="2" t="str">
        <f>IFERROR(__xludf.DUMMYFUNCTION("""COMPUTED_VALUE"""),"India")</f>
        <v>India</v>
      </c>
      <c r="D1799" s="2">
        <f>IFERROR(__xludf.DUMMYFUNCTION("""COMPUTED_VALUE"""),412201.0)</f>
        <v>412201</v>
      </c>
      <c r="E1799" s="2" t="str">
        <f>IFERROR(__xludf.DUMMYFUNCTION("""COMPUTED_VALUE"""),"Female")</f>
        <v>Female</v>
      </c>
    </row>
    <row r="1800">
      <c r="A1800" s="2">
        <v>1799.0</v>
      </c>
      <c r="B1800" s="4">
        <f>IFERROR(__xludf.DUMMYFUNCTION("""COMPUTED_VALUE"""),45050.63257944445)</f>
        <v>45050.63258</v>
      </c>
      <c r="C1800" s="2" t="str">
        <f>IFERROR(__xludf.DUMMYFUNCTION("""COMPUTED_VALUE"""),"India")</f>
        <v>India</v>
      </c>
      <c r="D1800" s="2">
        <f>IFERROR(__xludf.DUMMYFUNCTION("""COMPUTED_VALUE"""),500032.0)</f>
        <v>500032</v>
      </c>
      <c r="E1800" s="2" t="str">
        <f>IFERROR(__xludf.DUMMYFUNCTION("""COMPUTED_VALUE"""),"Female")</f>
        <v>Female</v>
      </c>
    </row>
    <row r="1801">
      <c r="A1801" s="2">
        <v>1800.0</v>
      </c>
      <c r="B1801" s="4">
        <f>IFERROR(__xludf.DUMMYFUNCTION("""COMPUTED_VALUE"""),45050.63909645833)</f>
        <v>45050.6391</v>
      </c>
      <c r="C1801" s="2" t="str">
        <f>IFERROR(__xludf.DUMMYFUNCTION("""COMPUTED_VALUE"""),"India")</f>
        <v>India</v>
      </c>
      <c r="D1801" s="2">
        <f>IFERROR(__xludf.DUMMYFUNCTION("""COMPUTED_VALUE"""),244236.0)</f>
        <v>244236</v>
      </c>
      <c r="E1801" s="2" t="str">
        <f>IFERROR(__xludf.DUMMYFUNCTION("""COMPUTED_VALUE"""),"Female")</f>
        <v>Female</v>
      </c>
    </row>
    <row r="1802">
      <c r="A1802" s="2">
        <v>1801.0</v>
      </c>
      <c r="B1802" s="4">
        <f>IFERROR(__xludf.DUMMYFUNCTION("""COMPUTED_VALUE"""),45050.64585230325)</f>
        <v>45050.64585</v>
      </c>
      <c r="C1802" s="2" t="str">
        <f>IFERROR(__xludf.DUMMYFUNCTION("""COMPUTED_VALUE"""),"India")</f>
        <v>India</v>
      </c>
      <c r="D1802" s="2">
        <f>IFERROR(__xludf.DUMMYFUNCTION("""COMPUTED_VALUE"""),411014.0)</f>
        <v>411014</v>
      </c>
      <c r="E1802" s="2" t="str">
        <f>IFERROR(__xludf.DUMMYFUNCTION("""COMPUTED_VALUE"""),"Male")</f>
        <v>Male</v>
      </c>
    </row>
    <row r="1803">
      <c r="A1803" s="2">
        <v>1802.0</v>
      </c>
      <c r="B1803" s="4">
        <f>IFERROR(__xludf.DUMMYFUNCTION("""COMPUTED_VALUE"""),45050.64667908564)</f>
        <v>45050.64668</v>
      </c>
      <c r="C1803" s="2" t="str">
        <f>IFERROR(__xludf.DUMMYFUNCTION("""COMPUTED_VALUE"""),"India")</f>
        <v>India</v>
      </c>
      <c r="D1803" s="2">
        <f>IFERROR(__xludf.DUMMYFUNCTION("""COMPUTED_VALUE"""),500050.0)</f>
        <v>500050</v>
      </c>
      <c r="E1803" s="2" t="str">
        <f>IFERROR(__xludf.DUMMYFUNCTION("""COMPUTED_VALUE"""),"Male")</f>
        <v>Male</v>
      </c>
    </row>
    <row r="1804">
      <c r="A1804" s="2">
        <v>1803.0</v>
      </c>
      <c r="B1804" s="4">
        <f>IFERROR(__xludf.DUMMYFUNCTION("""COMPUTED_VALUE"""),45050.65226708334)</f>
        <v>45050.65227</v>
      </c>
      <c r="C1804" s="2" t="str">
        <f>IFERROR(__xludf.DUMMYFUNCTION("""COMPUTED_VALUE"""),"India")</f>
        <v>India</v>
      </c>
      <c r="D1804" s="2">
        <f>IFERROR(__xludf.DUMMYFUNCTION("""COMPUTED_VALUE"""),500085.0)</f>
        <v>500085</v>
      </c>
      <c r="E1804" s="2" t="str">
        <f>IFERROR(__xludf.DUMMYFUNCTION("""COMPUTED_VALUE"""),"Female")</f>
        <v>Female</v>
      </c>
    </row>
    <row r="1805">
      <c r="A1805" s="2">
        <v>1804.0</v>
      </c>
      <c r="B1805" s="4">
        <f>IFERROR(__xludf.DUMMYFUNCTION("""COMPUTED_VALUE"""),45050.65291873842)</f>
        <v>45050.65292</v>
      </c>
      <c r="C1805" s="2" t="str">
        <f>IFERROR(__xludf.DUMMYFUNCTION("""COMPUTED_VALUE"""),"India")</f>
        <v>India</v>
      </c>
      <c r="D1805" s="2">
        <f>IFERROR(__xludf.DUMMYFUNCTION("""COMPUTED_VALUE"""),412207.0)</f>
        <v>412207</v>
      </c>
      <c r="E1805" s="2" t="str">
        <f>IFERROR(__xludf.DUMMYFUNCTION("""COMPUTED_VALUE"""),"Female")</f>
        <v>Female</v>
      </c>
    </row>
    <row r="1806">
      <c r="A1806" s="2">
        <v>1805.0</v>
      </c>
      <c r="B1806" s="4">
        <f>IFERROR(__xludf.DUMMYFUNCTION("""COMPUTED_VALUE"""),45050.65697377315)</f>
        <v>45050.65697</v>
      </c>
      <c r="C1806" s="2" t="str">
        <f>IFERROR(__xludf.DUMMYFUNCTION("""COMPUTED_VALUE"""),"India")</f>
        <v>India</v>
      </c>
      <c r="D1806" s="2">
        <f>IFERROR(__xludf.DUMMYFUNCTION("""COMPUTED_VALUE"""),202001.0)</f>
        <v>202001</v>
      </c>
      <c r="E1806" s="2" t="str">
        <f>IFERROR(__xludf.DUMMYFUNCTION("""COMPUTED_VALUE"""),"Female")</f>
        <v>Female</v>
      </c>
    </row>
    <row r="1807">
      <c r="A1807" s="2">
        <v>1806.0</v>
      </c>
      <c r="B1807" s="4">
        <f>IFERROR(__xludf.DUMMYFUNCTION("""COMPUTED_VALUE"""),45050.66433032407)</f>
        <v>45050.66433</v>
      </c>
      <c r="C1807" s="2" t="str">
        <f>IFERROR(__xludf.DUMMYFUNCTION("""COMPUTED_VALUE"""),"India")</f>
        <v>India</v>
      </c>
      <c r="D1807" s="2">
        <f>IFERROR(__xludf.DUMMYFUNCTION("""COMPUTED_VALUE"""),689595.0)</f>
        <v>689595</v>
      </c>
      <c r="E1807" s="2" t="str">
        <f>IFERROR(__xludf.DUMMYFUNCTION("""COMPUTED_VALUE"""),"Male")</f>
        <v>Male</v>
      </c>
    </row>
    <row r="1808">
      <c r="A1808" s="2">
        <v>1807.0</v>
      </c>
      <c r="B1808" s="4">
        <f>IFERROR(__xludf.DUMMYFUNCTION("""COMPUTED_VALUE"""),45050.664806886576)</f>
        <v>45050.66481</v>
      </c>
      <c r="C1808" s="2" t="str">
        <f>IFERROR(__xludf.DUMMYFUNCTION("""COMPUTED_VALUE"""),"India")</f>
        <v>India</v>
      </c>
      <c r="D1808" s="2">
        <f>IFERROR(__xludf.DUMMYFUNCTION("""COMPUTED_VALUE"""),321001.0)</f>
        <v>321001</v>
      </c>
      <c r="E1808" s="2" t="str">
        <f>IFERROR(__xludf.DUMMYFUNCTION("""COMPUTED_VALUE"""),"Male")</f>
        <v>Male</v>
      </c>
    </row>
    <row r="1809">
      <c r="A1809" s="2">
        <v>1808.0</v>
      </c>
      <c r="B1809" s="4">
        <f>IFERROR(__xludf.DUMMYFUNCTION("""COMPUTED_VALUE"""),45050.66530541667)</f>
        <v>45050.66531</v>
      </c>
      <c r="C1809" s="2" t="str">
        <f>IFERROR(__xludf.DUMMYFUNCTION("""COMPUTED_VALUE"""),"India")</f>
        <v>India</v>
      </c>
      <c r="D1809" s="2">
        <f>IFERROR(__xludf.DUMMYFUNCTION("""COMPUTED_VALUE"""),500027.0)</f>
        <v>500027</v>
      </c>
      <c r="E1809" s="2" t="str">
        <f>IFERROR(__xludf.DUMMYFUNCTION("""COMPUTED_VALUE"""),"Female")</f>
        <v>Female</v>
      </c>
    </row>
    <row r="1810">
      <c r="A1810" s="2">
        <v>1809.0</v>
      </c>
      <c r="B1810" s="4">
        <f>IFERROR(__xludf.DUMMYFUNCTION("""COMPUTED_VALUE"""),45050.67522451389)</f>
        <v>45050.67522</v>
      </c>
      <c r="C1810" s="2" t="str">
        <f>IFERROR(__xludf.DUMMYFUNCTION("""COMPUTED_VALUE"""),"India")</f>
        <v>India</v>
      </c>
      <c r="D1810" s="2">
        <f>IFERROR(__xludf.DUMMYFUNCTION("""COMPUTED_VALUE"""),411028.0)</f>
        <v>411028</v>
      </c>
      <c r="E1810" s="2" t="str">
        <f>IFERROR(__xludf.DUMMYFUNCTION("""COMPUTED_VALUE"""),"Male")</f>
        <v>Male</v>
      </c>
    </row>
    <row r="1811">
      <c r="A1811" s="2">
        <v>1810.0</v>
      </c>
      <c r="B1811" s="4">
        <f>IFERROR(__xludf.DUMMYFUNCTION("""COMPUTED_VALUE"""),45050.678143125)</f>
        <v>45050.67814</v>
      </c>
      <c r="C1811" s="2" t="str">
        <f>IFERROR(__xludf.DUMMYFUNCTION("""COMPUTED_VALUE"""),"India")</f>
        <v>India</v>
      </c>
      <c r="D1811" s="2">
        <f>IFERROR(__xludf.DUMMYFUNCTION("""COMPUTED_VALUE"""),421202.0)</f>
        <v>421202</v>
      </c>
      <c r="E1811" s="2" t="str">
        <f>IFERROR(__xludf.DUMMYFUNCTION("""COMPUTED_VALUE"""),"Male")</f>
        <v>Male</v>
      </c>
    </row>
    <row r="1812">
      <c r="A1812" s="2">
        <v>1811.0</v>
      </c>
      <c r="B1812" s="4">
        <f>IFERROR(__xludf.DUMMYFUNCTION("""COMPUTED_VALUE"""),45050.687387557875)</f>
        <v>45050.68739</v>
      </c>
      <c r="C1812" s="2" t="str">
        <f>IFERROR(__xludf.DUMMYFUNCTION("""COMPUTED_VALUE"""),"India")</f>
        <v>India</v>
      </c>
      <c r="D1812" s="2">
        <f>IFERROR(__xludf.DUMMYFUNCTION("""COMPUTED_VALUE"""),412201.0)</f>
        <v>412201</v>
      </c>
      <c r="E1812" s="2" t="str">
        <f>IFERROR(__xludf.DUMMYFUNCTION("""COMPUTED_VALUE"""),"Male")</f>
        <v>Male</v>
      </c>
    </row>
    <row r="1813">
      <c r="A1813" s="2">
        <v>1812.0</v>
      </c>
      <c r="B1813" s="4">
        <f>IFERROR(__xludf.DUMMYFUNCTION("""COMPUTED_VALUE"""),45050.69204873843)</f>
        <v>45050.69205</v>
      </c>
      <c r="C1813" s="2" t="str">
        <f>IFERROR(__xludf.DUMMYFUNCTION("""COMPUTED_VALUE"""),"India")</f>
        <v>India</v>
      </c>
      <c r="D1813" s="2">
        <f>IFERROR(__xludf.DUMMYFUNCTION("""COMPUTED_VALUE"""),457001.0)</f>
        <v>457001</v>
      </c>
      <c r="E1813" s="2" t="str">
        <f>IFERROR(__xludf.DUMMYFUNCTION("""COMPUTED_VALUE"""),"Female")</f>
        <v>Female</v>
      </c>
    </row>
    <row r="1814">
      <c r="A1814" s="2">
        <v>1813.0</v>
      </c>
      <c r="B1814" s="4">
        <f>IFERROR(__xludf.DUMMYFUNCTION("""COMPUTED_VALUE"""),45050.6942625463)</f>
        <v>45050.69426</v>
      </c>
      <c r="C1814" s="2" t="str">
        <f>IFERROR(__xludf.DUMMYFUNCTION("""COMPUTED_VALUE"""),"India")</f>
        <v>India</v>
      </c>
      <c r="D1814" s="2">
        <f>IFERROR(__xludf.DUMMYFUNCTION("""COMPUTED_VALUE"""),457001.0)</f>
        <v>457001</v>
      </c>
      <c r="E1814" s="2" t="str">
        <f>IFERROR(__xludf.DUMMYFUNCTION("""COMPUTED_VALUE"""),"Male")</f>
        <v>Male</v>
      </c>
    </row>
    <row r="1815">
      <c r="A1815" s="2">
        <v>1814.0</v>
      </c>
      <c r="B1815" s="4">
        <f>IFERROR(__xludf.DUMMYFUNCTION("""COMPUTED_VALUE"""),45050.70577630787)</f>
        <v>45050.70578</v>
      </c>
      <c r="C1815" s="2" t="str">
        <f>IFERROR(__xludf.DUMMYFUNCTION("""COMPUTED_VALUE"""),"India")</f>
        <v>India</v>
      </c>
      <c r="D1815" s="2">
        <f>IFERROR(__xludf.DUMMYFUNCTION("""COMPUTED_VALUE"""),500085.0)</f>
        <v>500085</v>
      </c>
      <c r="E1815" s="2" t="str">
        <f>IFERROR(__xludf.DUMMYFUNCTION("""COMPUTED_VALUE"""),"Female")</f>
        <v>Female</v>
      </c>
    </row>
    <row r="1816">
      <c r="A1816" s="2">
        <v>1815.0</v>
      </c>
      <c r="B1816" s="4">
        <f>IFERROR(__xludf.DUMMYFUNCTION("""COMPUTED_VALUE"""),45050.71895612268)</f>
        <v>45050.71896</v>
      </c>
      <c r="C1816" s="2" t="str">
        <f>IFERROR(__xludf.DUMMYFUNCTION("""COMPUTED_VALUE"""),"India")</f>
        <v>India</v>
      </c>
      <c r="D1816" s="2">
        <f>IFERROR(__xludf.DUMMYFUNCTION("""COMPUTED_VALUE"""),700102.0)</f>
        <v>700102</v>
      </c>
      <c r="E1816" s="2" t="str">
        <f>IFERROR(__xludf.DUMMYFUNCTION("""COMPUTED_VALUE"""),"Male")</f>
        <v>Male</v>
      </c>
    </row>
    <row r="1817">
      <c r="A1817" s="2">
        <v>1816.0</v>
      </c>
      <c r="B1817" s="4">
        <f>IFERROR(__xludf.DUMMYFUNCTION("""COMPUTED_VALUE"""),45050.72774215278)</f>
        <v>45050.72774</v>
      </c>
      <c r="C1817" s="2" t="str">
        <f>IFERROR(__xludf.DUMMYFUNCTION("""COMPUTED_VALUE"""),"India")</f>
        <v>India</v>
      </c>
      <c r="D1817" s="2">
        <f>IFERROR(__xludf.DUMMYFUNCTION("""COMPUTED_VALUE"""),530024.0)</f>
        <v>530024</v>
      </c>
      <c r="E1817" s="2" t="str">
        <f>IFERROR(__xludf.DUMMYFUNCTION("""COMPUTED_VALUE"""),"Male")</f>
        <v>Male</v>
      </c>
    </row>
    <row r="1818">
      <c r="A1818" s="2">
        <v>1817.0</v>
      </c>
      <c r="B1818" s="4">
        <f>IFERROR(__xludf.DUMMYFUNCTION("""COMPUTED_VALUE"""),45050.73900756945)</f>
        <v>45050.73901</v>
      </c>
      <c r="C1818" s="2" t="str">
        <f>IFERROR(__xludf.DUMMYFUNCTION("""COMPUTED_VALUE"""),"India")</f>
        <v>India</v>
      </c>
      <c r="D1818" s="2">
        <f>IFERROR(__xludf.DUMMYFUNCTION("""COMPUTED_VALUE"""),462002.0)</f>
        <v>462002</v>
      </c>
      <c r="E1818" s="2" t="str">
        <f>IFERROR(__xludf.DUMMYFUNCTION("""COMPUTED_VALUE"""),"Male")</f>
        <v>Male</v>
      </c>
    </row>
    <row r="1819">
      <c r="A1819" s="2">
        <v>1818.0</v>
      </c>
      <c r="B1819" s="4">
        <f>IFERROR(__xludf.DUMMYFUNCTION("""COMPUTED_VALUE"""),45050.751342129624)</f>
        <v>45050.75134</v>
      </c>
      <c r="C1819" s="2" t="str">
        <f>IFERROR(__xludf.DUMMYFUNCTION("""COMPUTED_VALUE"""),"India")</f>
        <v>India</v>
      </c>
      <c r="D1819" s="2">
        <f>IFERROR(__xludf.DUMMYFUNCTION("""COMPUTED_VALUE"""),76009.0)</f>
        <v>76009</v>
      </c>
      <c r="E1819" s="2" t="str">
        <f>IFERROR(__xludf.DUMMYFUNCTION("""COMPUTED_VALUE"""),"Male")</f>
        <v>Male</v>
      </c>
    </row>
    <row r="1820">
      <c r="A1820" s="2">
        <v>1819.0</v>
      </c>
      <c r="B1820" s="4">
        <f>IFERROR(__xludf.DUMMYFUNCTION("""COMPUTED_VALUE"""),45050.751438287036)</f>
        <v>45050.75144</v>
      </c>
      <c r="C1820" s="2" t="str">
        <f>IFERROR(__xludf.DUMMYFUNCTION("""COMPUTED_VALUE"""),"India")</f>
        <v>India</v>
      </c>
      <c r="D1820" s="2">
        <f>IFERROR(__xludf.DUMMYFUNCTION("""COMPUTED_VALUE"""),412201.0)</f>
        <v>412201</v>
      </c>
      <c r="E1820" s="2" t="str">
        <f>IFERROR(__xludf.DUMMYFUNCTION("""COMPUTED_VALUE"""),"Female")</f>
        <v>Female</v>
      </c>
    </row>
    <row r="1821">
      <c r="A1821" s="2">
        <v>1820.0</v>
      </c>
      <c r="B1821" s="4">
        <f>IFERROR(__xludf.DUMMYFUNCTION("""COMPUTED_VALUE"""),45050.75403075231)</f>
        <v>45050.75403</v>
      </c>
      <c r="C1821" s="2" t="str">
        <f>IFERROR(__xludf.DUMMYFUNCTION("""COMPUTED_VALUE"""),"India")</f>
        <v>India</v>
      </c>
      <c r="D1821" s="2">
        <f>IFERROR(__xludf.DUMMYFUNCTION("""COMPUTED_VALUE"""),452001.0)</f>
        <v>452001</v>
      </c>
      <c r="E1821" s="2" t="str">
        <f>IFERROR(__xludf.DUMMYFUNCTION("""COMPUTED_VALUE"""),"Male")</f>
        <v>Male</v>
      </c>
    </row>
    <row r="1822">
      <c r="A1822" s="2">
        <v>1821.0</v>
      </c>
      <c r="B1822" s="4">
        <f>IFERROR(__xludf.DUMMYFUNCTION("""COMPUTED_VALUE"""),45050.77952076389)</f>
        <v>45050.77952</v>
      </c>
      <c r="C1822" s="2" t="str">
        <f>IFERROR(__xludf.DUMMYFUNCTION("""COMPUTED_VALUE"""),"India")</f>
        <v>India</v>
      </c>
      <c r="D1822" s="2">
        <f>IFERROR(__xludf.DUMMYFUNCTION("""COMPUTED_VALUE"""),530047.0)</f>
        <v>530047</v>
      </c>
      <c r="E1822" s="2" t="str">
        <f>IFERROR(__xludf.DUMMYFUNCTION("""COMPUTED_VALUE"""),"Male")</f>
        <v>Male</v>
      </c>
    </row>
    <row r="1823">
      <c r="A1823" s="2">
        <v>1822.0</v>
      </c>
      <c r="B1823" s="4">
        <f>IFERROR(__xludf.DUMMYFUNCTION("""COMPUTED_VALUE"""),45050.860589814816)</f>
        <v>45050.86059</v>
      </c>
      <c r="C1823" s="2" t="str">
        <f>IFERROR(__xludf.DUMMYFUNCTION("""COMPUTED_VALUE"""),"India")</f>
        <v>India</v>
      </c>
      <c r="D1823" s="2">
        <f>IFERROR(__xludf.DUMMYFUNCTION("""COMPUTED_VALUE"""),766001.0)</f>
        <v>766001</v>
      </c>
      <c r="E1823" s="2" t="str">
        <f>IFERROR(__xludf.DUMMYFUNCTION("""COMPUTED_VALUE"""),"Male")</f>
        <v>Male</v>
      </c>
    </row>
    <row r="1824">
      <c r="A1824" s="2">
        <v>1823.0</v>
      </c>
      <c r="B1824" s="4">
        <f>IFERROR(__xludf.DUMMYFUNCTION("""COMPUTED_VALUE"""),45050.87273991898)</f>
        <v>45050.87274</v>
      </c>
      <c r="C1824" s="2" t="str">
        <f>IFERROR(__xludf.DUMMYFUNCTION("""COMPUTED_VALUE"""),"India")</f>
        <v>India</v>
      </c>
      <c r="D1824" s="2">
        <f>IFERROR(__xludf.DUMMYFUNCTION("""COMPUTED_VALUE"""),201010.0)</f>
        <v>201010</v>
      </c>
      <c r="E1824" s="2" t="str">
        <f>IFERROR(__xludf.DUMMYFUNCTION("""COMPUTED_VALUE"""),"Male")</f>
        <v>Male</v>
      </c>
    </row>
    <row r="1825">
      <c r="A1825" s="2">
        <v>1824.0</v>
      </c>
      <c r="B1825" s="4">
        <f>IFERROR(__xludf.DUMMYFUNCTION("""COMPUTED_VALUE"""),45050.90212903935)</f>
        <v>45050.90213</v>
      </c>
      <c r="C1825" s="2" t="str">
        <f>IFERROR(__xludf.DUMMYFUNCTION("""COMPUTED_VALUE"""),"India")</f>
        <v>India</v>
      </c>
      <c r="D1825" s="2">
        <f>IFERROR(__xludf.DUMMYFUNCTION("""COMPUTED_VALUE"""),201301.0)</f>
        <v>201301</v>
      </c>
      <c r="E1825" s="2" t="str">
        <f>IFERROR(__xludf.DUMMYFUNCTION("""COMPUTED_VALUE"""),"Female")</f>
        <v>Female</v>
      </c>
    </row>
    <row r="1826">
      <c r="A1826" s="2">
        <v>1825.0</v>
      </c>
      <c r="B1826" s="4">
        <f>IFERROR(__xludf.DUMMYFUNCTION("""COMPUTED_VALUE"""),45050.9363097338)</f>
        <v>45050.93631</v>
      </c>
      <c r="C1826" s="2" t="str">
        <f>IFERROR(__xludf.DUMMYFUNCTION("""COMPUTED_VALUE"""),"India")</f>
        <v>India</v>
      </c>
      <c r="D1826" s="2">
        <f>IFERROR(__xludf.DUMMYFUNCTION("""COMPUTED_VALUE"""),781024.0)</f>
        <v>781024</v>
      </c>
      <c r="E1826" s="2" t="str">
        <f>IFERROR(__xludf.DUMMYFUNCTION("""COMPUTED_VALUE"""),"Male")</f>
        <v>Male</v>
      </c>
    </row>
    <row r="1827">
      <c r="A1827" s="2">
        <v>1826.0</v>
      </c>
      <c r="B1827" s="4">
        <f>IFERROR(__xludf.DUMMYFUNCTION("""COMPUTED_VALUE"""),45050.93752888889)</f>
        <v>45050.93753</v>
      </c>
      <c r="C1827" s="2" t="str">
        <f>IFERROR(__xludf.DUMMYFUNCTION("""COMPUTED_VALUE"""),"India")</f>
        <v>India</v>
      </c>
      <c r="D1827" s="2">
        <f>IFERROR(__xludf.DUMMYFUNCTION("""COMPUTED_VALUE"""),501504.0)</f>
        <v>501504</v>
      </c>
      <c r="E1827" s="2" t="str">
        <f>IFERROR(__xludf.DUMMYFUNCTION("""COMPUTED_VALUE"""),"Male")</f>
        <v>Male</v>
      </c>
    </row>
    <row r="1828">
      <c r="A1828" s="2">
        <v>1827.0</v>
      </c>
      <c r="B1828" s="4">
        <f>IFERROR(__xludf.DUMMYFUNCTION("""COMPUTED_VALUE"""),45051.50244862268)</f>
        <v>45051.50245</v>
      </c>
      <c r="C1828" s="2" t="str">
        <f>IFERROR(__xludf.DUMMYFUNCTION("""COMPUTED_VALUE"""),"India")</f>
        <v>India</v>
      </c>
      <c r="D1828" s="2">
        <f>IFERROR(__xludf.DUMMYFUNCTION("""COMPUTED_VALUE"""),110049.0)</f>
        <v>110049</v>
      </c>
      <c r="E1828" s="2" t="str">
        <f>IFERROR(__xludf.DUMMYFUNCTION("""COMPUTED_VALUE"""),"Female")</f>
        <v>Female</v>
      </c>
    </row>
    <row r="1829">
      <c r="A1829" s="2">
        <v>1828.0</v>
      </c>
      <c r="B1829" s="4">
        <f>IFERROR(__xludf.DUMMYFUNCTION("""COMPUTED_VALUE"""),45051.507746296294)</f>
        <v>45051.50775</v>
      </c>
      <c r="C1829" s="2" t="str">
        <f>IFERROR(__xludf.DUMMYFUNCTION("""COMPUTED_VALUE"""),"India")</f>
        <v>India</v>
      </c>
      <c r="D1829" s="2">
        <f>IFERROR(__xludf.DUMMYFUNCTION("""COMPUTED_VALUE"""),431122.0)</f>
        <v>431122</v>
      </c>
      <c r="E1829" s="2" t="str">
        <f>IFERROR(__xludf.DUMMYFUNCTION("""COMPUTED_VALUE"""),"Male")</f>
        <v>Male</v>
      </c>
    </row>
    <row r="1830">
      <c r="A1830" s="2">
        <v>1829.0</v>
      </c>
      <c r="B1830" s="4">
        <f>IFERROR(__xludf.DUMMYFUNCTION("""COMPUTED_VALUE"""),45051.53041204861)</f>
        <v>45051.53041</v>
      </c>
      <c r="C1830" s="2" t="str">
        <f>IFERROR(__xludf.DUMMYFUNCTION("""COMPUTED_VALUE"""),"India")</f>
        <v>India</v>
      </c>
      <c r="D1830" s="2">
        <f>IFERROR(__xludf.DUMMYFUNCTION("""COMPUTED_VALUE"""),201010.0)</f>
        <v>201010</v>
      </c>
      <c r="E1830" s="2" t="str">
        <f>IFERROR(__xludf.DUMMYFUNCTION("""COMPUTED_VALUE"""),"Female")</f>
        <v>Female</v>
      </c>
    </row>
    <row r="1831">
      <c r="A1831" s="2">
        <v>1830.0</v>
      </c>
      <c r="B1831" s="4">
        <f>IFERROR(__xludf.DUMMYFUNCTION("""COMPUTED_VALUE"""),45051.53375988426)</f>
        <v>45051.53376</v>
      </c>
      <c r="C1831" s="2" t="str">
        <f>IFERROR(__xludf.DUMMYFUNCTION("""COMPUTED_VALUE"""),"India")</f>
        <v>India</v>
      </c>
      <c r="D1831" s="2">
        <f>IFERROR(__xludf.DUMMYFUNCTION("""COMPUTED_VALUE"""),110060.0)</f>
        <v>110060</v>
      </c>
      <c r="E1831" s="2" t="str">
        <f>IFERROR(__xludf.DUMMYFUNCTION("""COMPUTED_VALUE"""),"Male")</f>
        <v>Male</v>
      </c>
    </row>
    <row r="1832">
      <c r="A1832" s="2">
        <v>1831.0</v>
      </c>
      <c r="B1832" s="4">
        <f>IFERROR(__xludf.DUMMYFUNCTION("""COMPUTED_VALUE"""),45051.616322581016)</f>
        <v>45051.61632</v>
      </c>
      <c r="C1832" s="2" t="str">
        <f>IFERROR(__xludf.DUMMYFUNCTION("""COMPUTED_VALUE"""),"India")</f>
        <v>India</v>
      </c>
      <c r="D1832" s="2">
        <f>IFERROR(__xludf.DUMMYFUNCTION("""COMPUTED_VALUE"""),462039.0)</f>
        <v>462039</v>
      </c>
      <c r="E1832" s="2" t="str">
        <f>IFERROR(__xludf.DUMMYFUNCTION("""COMPUTED_VALUE"""),"Male")</f>
        <v>Male</v>
      </c>
    </row>
    <row r="1833">
      <c r="A1833" s="2">
        <v>1832.0</v>
      </c>
      <c r="B1833" s="4">
        <f>IFERROR(__xludf.DUMMYFUNCTION("""COMPUTED_VALUE"""),45051.75142296296)</f>
        <v>45051.75142</v>
      </c>
      <c r="C1833" s="2" t="str">
        <f>IFERROR(__xludf.DUMMYFUNCTION("""COMPUTED_VALUE"""),"India")</f>
        <v>India</v>
      </c>
      <c r="D1833" s="2">
        <f>IFERROR(__xludf.DUMMYFUNCTION("""COMPUTED_VALUE"""),587103.0)</f>
        <v>587103</v>
      </c>
      <c r="E1833" s="2" t="str">
        <f>IFERROR(__xludf.DUMMYFUNCTION("""COMPUTED_VALUE"""),"Female")</f>
        <v>Female</v>
      </c>
    </row>
    <row r="1834">
      <c r="A1834" s="2">
        <v>1833.0</v>
      </c>
      <c r="B1834" s="4">
        <f>IFERROR(__xludf.DUMMYFUNCTION("""COMPUTED_VALUE"""),45051.97933909722)</f>
        <v>45051.97934</v>
      </c>
      <c r="C1834" s="2" t="str">
        <f>IFERROR(__xludf.DUMMYFUNCTION("""COMPUTED_VALUE"""),"India")</f>
        <v>India</v>
      </c>
      <c r="D1834" s="2">
        <f>IFERROR(__xludf.DUMMYFUNCTION("""COMPUTED_VALUE"""),600119.0)</f>
        <v>600119</v>
      </c>
      <c r="E1834" s="2" t="str">
        <f>IFERROR(__xludf.DUMMYFUNCTION("""COMPUTED_VALUE"""),"Male")</f>
        <v>Male</v>
      </c>
    </row>
    <row r="1835">
      <c r="A1835" s="2">
        <v>1834.0</v>
      </c>
      <c r="B1835" s="4">
        <f>IFERROR(__xludf.DUMMYFUNCTION("""COMPUTED_VALUE"""),45052.00382936343)</f>
        <v>45052.00383</v>
      </c>
      <c r="C1835" s="2" t="str">
        <f>IFERROR(__xludf.DUMMYFUNCTION("""COMPUTED_VALUE"""),"India")</f>
        <v>India</v>
      </c>
      <c r="D1835" s="2">
        <f>IFERROR(__xludf.DUMMYFUNCTION("""COMPUTED_VALUE"""),605004.0)</f>
        <v>605004</v>
      </c>
      <c r="E1835" s="2" t="str">
        <f>IFERROR(__xludf.DUMMYFUNCTION("""COMPUTED_VALUE"""),"Male")</f>
        <v>Male</v>
      </c>
    </row>
    <row r="1836">
      <c r="A1836" s="2">
        <v>1835.0</v>
      </c>
      <c r="B1836" s="4">
        <f>IFERROR(__xludf.DUMMYFUNCTION("""COMPUTED_VALUE"""),45052.00765950231)</f>
        <v>45052.00766</v>
      </c>
      <c r="C1836" s="2" t="str">
        <f>IFERROR(__xludf.DUMMYFUNCTION("""COMPUTED_VALUE"""),"Canada")</f>
        <v>Canada</v>
      </c>
      <c r="D1836" s="2"/>
      <c r="E1836" s="2" t="str">
        <f>IFERROR(__xludf.DUMMYFUNCTION("""COMPUTED_VALUE"""),"Female")</f>
        <v>Female</v>
      </c>
    </row>
    <row r="1837">
      <c r="A1837" s="2">
        <v>1836.0</v>
      </c>
      <c r="B1837" s="4">
        <f>IFERROR(__xludf.DUMMYFUNCTION("""COMPUTED_VALUE"""),45052.09985979167)</f>
        <v>45052.09986</v>
      </c>
      <c r="C1837" s="2" t="str">
        <f>IFERROR(__xludf.DUMMYFUNCTION("""COMPUTED_VALUE"""),"India")</f>
        <v>India</v>
      </c>
      <c r="D1837" s="2">
        <f>IFERROR(__xludf.DUMMYFUNCTION("""COMPUTED_VALUE"""),444606.0)</f>
        <v>444606</v>
      </c>
      <c r="E1837" s="2" t="str">
        <f>IFERROR(__xludf.DUMMYFUNCTION("""COMPUTED_VALUE"""),"Female")</f>
        <v>Female</v>
      </c>
    </row>
    <row r="1838">
      <c r="A1838" s="2">
        <v>1837.0</v>
      </c>
      <c r="B1838" s="4">
        <f>IFERROR(__xludf.DUMMYFUNCTION("""COMPUTED_VALUE"""),45052.654554803245)</f>
        <v>45052.65455</v>
      </c>
      <c r="C1838" s="2" t="str">
        <f>IFERROR(__xludf.DUMMYFUNCTION("""COMPUTED_VALUE"""),"India")</f>
        <v>India</v>
      </c>
      <c r="D1838" s="2">
        <f>IFERROR(__xludf.DUMMYFUNCTION("""COMPUTED_VALUE"""),452003.0)</f>
        <v>452003</v>
      </c>
      <c r="E1838" s="2" t="str">
        <f>IFERROR(__xludf.DUMMYFUNCTION("""COMPUTED_VALUE"""),"Male")</f>
        <v>Male</v>
      </c>
    </row>
    <row r="1839">
      <c r="A1839" s="2">
        <v>1838.0</v>
      </c>
      <c r="B1839" s="4">
        <f>IFERROR(__xludf.DUMMYFUNCTION("""COMPUTED_VALUE"""),45052.713163622684)</f>
        <v>45052.71316</v>
      </c>
      <c r="C1839" s="2" t="str">
        <f>IFERROR(__xludf.DUMMYFUNCTION("""COMPUTED_VALUE"""),"India")</f>
        <v>India</v>
      </c>
      <c r="D1839" s="2">
        <f>IFERROR(__xludf.DUMMYFUNCTION("""COMPUTED_VALUE"""),412201.0)</f>
        <v>412201</v>
      </c>
      <c r="E1839" s="2" t="str">
        <f>IFERROR(__xludf.DUMMYFUNCTION("""COMPUTED_VALUE"""),"Male")</f>
        <v>Male</v>
      </c>
    </row>
    <row r="1840">
      <c r="A1840" s="2">
        <v>1839.0</v>
      </c>
      <c r="B1840" s="4">
        <f>IFERROR(__xludf.DUMMYFUNCTION("""COMPUTED_VALUE"""),45052.80005361111)</f>
        <v>45052.80005</v>
      </c>
      <c r="C1840" s="2" t="str">
        <f>IFERROR(__xludf.DUMMYFUNCTION("""COMPUTED_VALUE"""),"India")</f>
        <v>India</v>
      </c>
      <c r="D1840" s="2">
        <f>IFERROR(__xludf.DUMMYFUNCTION("""COMPUTED_VALUE"""),411046.0)</f>
        <v>411046</v>
      </c>
      <c r="E1840" s="2" t="str">
        <f>IFERROR(__xludf.DUMMYFUNCTION("""COMPUTED_VALUE"""),"Female")</f>
        <v>Female</v>
      </c>
    </row>
    <row r="1841">
      <c r="A1841" s="2">
        <v>1840.0</v>
      </c>
      <c r="B1841" s="4">
        <f>IFERROR(__xludf.DUMMYFUNCTION("""COMPUTED_VALUE"""),45053.60750506944)</f>
        <v>45053.60751</v>
      </c>
      <c r="C1841" s="2" t="str">
        <f>IFERROR(__xludf.DUMMYFUNCTION("""COMPUTED_VALUE"""),"India")</f>
        <v>India</v>
      </c>
      <c r="D1841" s="2">
        <f>IFERROR(__xludf.DUMMYFUNCTION("""COMPUTED_VALUE"""),732139.0)</f>
        <v>732139</v>
      </c>
      <c r="E1841" s="2" t="str">
        <f>IFERROR(__xludf.DUMMYFUNCTION("""COMPUTED_VALUE"""),"Male")</f>
        <v>Male</v>
      </c>
    </row>
    <row r="1842">
      <c r="A1842" s="2">
        <v>1841.0</v>
      </c>
      <c r="B1842" s="4">
        <f>IFERROR(__xludf.DUMMYFUNCTION("""COMPUTED_VALUE"""),45054.53940366898)</f>
        <v>45054.5394</v>
      </c>
      <c r="C1842" s="2" t="str">
        <f>IFERROR(__xludf.DUMMYFUNCTION("""COMPUTED_VALUE"""),"India")</f>
        <v>India</v>
      </c>
      <c r="D1842" s="2">
        <f>IFERROR(__xludf.DUMMYFUNCTION("""COMPUTED_VALUE"""),110019.0)</f>
        <v>110019</v>
      </c>
      <c r="E1842" s="2" t="str">
        <f>IFERROR(__xludf.DUMMYFUNCTION("""COMPUTED_VALUE"""),"Male")</f>
        <v>Male</v>
      </c>
    </row>
    <row r="1843">
      <c r="A1843" s="2">
        <v>1842.0</v>
      </c>
      <c r="B1843" s="4">
        <f>IFERROR(__xludf.DUMMYFUNCTION("""COMPUTED_VALUE"""),45055.31086972223)</f>
        <v>45055.31087</v>
      </c>
      <c r="C1843" s="2" t="str">
        <f>IFERROR(__xludf.DUMMYFUNCTION("""COMPUTED_VALUE"""),"India")</f>
        <v>India</v>
      </c>
      <c r="D1843" s="2">
        <f>IFERROR(__xludf.DUMMYFUNCTION("""COMPUTED_VALUE"""),637001.0)</f>
        <v>637001</v>
      </c>
      <c r="E1843" s="2" t="str">
        <f>IFERROR(__xludf.DUMMYFUNCTION("""COMPUTED_VALUE"""),"Female")</f>
        <v>Female</v>
      </c>
    </row>
    <row r="1844">
      <c r="A1844" s="2">
        <v>1843.0</v>
      </c>
      <c r="B1844" s="4">
        <f>IFERROR(__xludf.DUMMYFUNCTION("""COMPUTED_VALUE"""),45055.6322105324)</f>
        <v>45055.63221</v>
      </c>
      <c r="C1844" s="2" t="str">
        <f>IFERROR(__xludf.DUMMYFUNCTION("""COMPUTED_VALUE"""),"India")</f>
        <v>India</v>
      </c>
      <c r="D1844" s="2">
        <f>IFERROR(__xludf.DUMMYFUNCTION("""COMPUTED_VALUE"""),110058.0)</f>
        <v>110058</v>
      </c>
      <c r="E1844" s="2" t="str">
        <f>IFERROR(__xludf.DUMMYFUNCTION("""COMPUTED_VALUE"""),"Male")</f>
        <v>Male</v>
      </c>
    </row>
    <row r="1845">
      <c r="A1845" s="2">
        <v>1844.0</v>
      </c>
      <c r="B1845" s="4">
        <f>IFERROR(__xludf.DUMMYFUNCTION("""COMPUTED_VALUE"""),45056.55793074074)</f>
        <v>45056.55793</v>
      </c>
      <c r="C1845" s="2" t="str">
        <f>IFERROR(__xludf.DUMMYFUNCTION("""COMPUTED_VALUE"""),"India")</f>
        <v>India</v>
      </c>
      <c r="D1845" s="2">
        <f>IFERROR(__xludf.DUMMYFUNCTION("""COMPUTED_VALUE"""),193502.0)</f>
        <v>193502</v>
      </c>
      <c r="E1845" s="2" t="str">
        <f>IFERROR(__xludf.DUMMYFUNCTION("""COMPUTED_VALUE"""),"Female")</f>
        <v>Female</v>
      </c>
    </row>
    <row r="1846">
      <c r="A1846" s="2">
        <v>1845.0</v>
      </c>
      <c r="B1846" s="4">
        <f>IFERROR(__xludf.DUMMYFUNCTION("""COMPUTED_VALUE"""),45057.38548575231)</f>
        <v>45057.38549</v>
      </c>
      <c r="C1846" s="2" t="str">
        <f>IFERROR(__xludf.DUMMYFUNCTION("""COMPUTED_VALUE"""),"India")</f>
        <v>India</v>
      </c>
      <c r="D1846" s="2">
        <f>IFERROR(__xludf.DUMMYFUNCTION("""COMPUTED_VALUE"""),110051.0)</f>
        <v>110051</v>
      </c>
      <c r="E1846" s="2" t="str">
        <f>IFERROR(__xludf.DUMMYFUNCTION("""COMPUTED_VALUE"""),"Male")</f>
        <v>Male</v>
      </c>
    </row>
    <row r="1847">
      <c r="A1847" s="2">
        <v>1846.0</v>
      </c>
      <c r="B1847" s="4">
        <f>IFERROR(__xludf.DUMMYFUNCTION("""COMPUTED_VALUE"""),45058.61458039352)</f>
        <v>45058.61458</v>
      </c>
      <c r="C1847" s="2" t="str">
        <f>IFERROR(__xludf.DUMMYFUNCTION("""COMPUTED_VALUE"""),"India")</f>
        <v>India</v>
      </c>
      <c r="D1847" s="2">
        <f>IFERROR(__xludf.DUMMYFUNCTION("""COMPUTED_VALUE"""),411041.0)</f>
        <v>411041</v>
      </c>
      <c r="E1847" s="2" t="str">
        <f>IFERROR(__xludf.DUMMYFUNCTION("""COMPUTED_VALUE"""),"Male")</f>
        <v>Male</v>
      </c>
    </row>
    <row r="1848">
      <c r="A1848" s="2">
        <v>1847.0</v>
      </c>
      <c r="B1848" s="4">
        <f>IFERROR(__xludf.DUMMYFUNCTION("""COMPUTED_VALUE"""),45058.62089783565)</f>
        <v>45058.6209</v>
      </c>
      <c r="C1848" s="2" t="str">
        <f>IFERROR(__xludf.DUMMYFUNCTION("""COMPUTED_VALUE"""),"India")</f>
        <v>India</v>
      </c>
      <c r="D1848" s="2">
        <f>IFERROR(__xludf.DUMMYFUNCTION("""COMPUTED_VALUE"""),452016.0)</f>
        <v>452016</v>
      </c>
      <c r="E1848" s="2" t="str">
        <f>IFERROR(__xludf.DUMMYFUNCTION("""COMPUTED_VALUE"""),"Male")</f>
        <v>Male</v>
      </c>
    </row>
    <row r="1849">
      <c r="A1849" s="2">
        <v>1848.0</v>
      </c>
      <c r="B1849" s="4">
        <f>IFERROR(__xludf.DUMMYFUNCTION("""COMPUTED_VALUE"""),45059.37741614583)</f>
        <v>45059.37742</v>
      </c>
      <c r="C1849" s="2" t="str">
        <f>IFERROR(__xludf.DUMMYFUNCTION("""COMPUTED_VALUE"""),"India")</f>
        <v>India</v>
      </c>
      <c r="D1849" s="2">
        <f>IFERROR(__xludf.DUMMYFUNCTION("""COMPUTED_VALUE"""),110010.0)</f>
        <v>110010</v>
      </c>
      <c r="E1849" s="2" t="str">
        <f>IFERROR(__xludf.DUMMYFUNCTION("""COMPUTED_VALUE"""),"Female")</f>
        <v>Female</v>
      </c>
    </row>
    <row r="1850">
      <c r="A1850" s="2">
        <v>1849.0</v>
      </c>
      <c r="B1850" s="4">
        <f>IFERROR(__xludf.DUMMYFUNCTION("""COMPUTED_VALUE"""),45059.978948483804)</f>
        <v>45059.97895</v>
      </c>
      <c r="C1850" s="2" t="str">
        <f>IFERROR(__xludf.DUMMYFUNCTION("""COMPUTED_VALUE"""),"India")</f>
        <v>India</v>
      </c>
      <c r="D1850" s="2">
        <f>IFERROR(__xludf.DUMMYFUNCTION("""COMPUTED_VALUE"""),160019.0)</f>
        <v>160019</v>
      </c>
      <c r="E1850" s="2" t="str">
        <f>IFERROR(__xludf.DUMMYFUNCTION("""COMPUTED_VALUE"""),"Female")</f>
        <v>Female</v>
      </c>
    </row>
    <row r="1851">
      <c r="A1851" s="2">
        <v>1850.0</v>
      </c>
      <c r="B1851" s="4">
        <f>IFERROR(__xludf.DUMMYFUNCTION("""COMPUTED_VALUE"""),45061.707754768526)</f>
        <v>45061.70775</v>
      </c>
      <c r="C1851" s="2" t="str">
        <f>IFERROR(__xludf.DUMMYFUNCTION("""COMPUTED_VALUE"""),"India")</f>
        <v>India</v>
      </c>
      <c r="D1851" s="2">
        <f>IFERROR(__xludf.DUMMYFUNCTION("""COMPUTED_VALUE"""),414001.0)</f>
        <v>414001</v>
      </c>
      <c r="E1851" s="2" t="str">
        <f>IFERROR(__xludf.DUMMYFUNCTION("""COMPUTED_VALUE"""),"Male")</f>
        <v>Male</v>
      </c>
    </row>
    <row r="1852">
      <c r="A1852" s="2">
        <v>1851.0</v>
      </c>
      <c r="B1852" s="4">
        <f>IFERROR(__xludf.DUMMYFUNCTION("""COMPUTED_VALUE"""),45062.75030947916)</f>
        <v>45062.75031</v>
      </c>
      <c r="C1852" s="2" t="str">
        <f>IFERROR(__xludf.DUMMYFUNCTION("""COMPUTED_VALUE"""),"India")</f>
        <v>India</v>
      </c>
      <c r="D1852" s="2">
        <f>IFERROR(__xludf.DUMMYFUNCTION("""COMPUTED_VALUE"""),600106.0)</f>
        <v>600106</v>
      </c>
      <c r="E1852" s="2" t="str">
        <f>IFERROR(__xludf.DUMMYFUNCTION("""COMPUTED_VALUE"""),"Female")</f>
        <v>Female</v>
      </c>
    </row>
    <row r="1853">
      <c r="A1853" s="2">
        <v>1852.0</v>
      </c>
      <c r="B1853" s="4">
        <f>IFERROR(__xludf.DUMMYFUNCTION("""COMPUTED_VALUE"""),45062.897874745366)</f>
        <v>45062.89787</v>
      </c>
      <c r="C1853" s="2" t="str">
        <f>IFERROR(__xludf.DUMMYFUNCTION("""COMPUTED_VALUE"""),"India")</f>
        <v>India</v>
      </c>
      <c r="D1853" s="2">
        <f>IFERROR(__xludf.DUMMYFUNCTION("""COMPUTED_VALUE"""),122001.0)</f>
        <v>122001</v>
      </c>
      <c r="E1853" s="2" t="str">
        <f>IFERROR(__xludf.DUMMYFUNCTION("""COMPUTED_VALUE"""),"Female")</f>
        <v>Female</v>
      </c>
    </row>
    <row r="1854">
      <c r="A1854" s="2">
        <v>1853.0</v>
      </c>
      <c r="B1854" s="4">
        <f>IFERROR(__xludf.DUMMYFUNCTION("""COMPUTED_VALUE"""),45062.89819150463)</f>
        <v>45062.89819</v>
      </c>
      <c r="C1854" s="2" t="str">
        <f>IFERROR(__xludf.DUMMYFUNCTION("""COMPUTED_VALUE"""),"India")</f>
        <v>India</v>
      </c>
      <c r="D1854" s="2">
        <f>IFERROR(__xludf.DUMMYFUNCTION("""COMPUTED_VALUE"""),533429.0)</f>
        <v>533429</v>
      </c>
      <c r="E1854" s="2" t="str">
        <f>IFERROR(__xludf.DUMMYFUNCTION("""COMPUTED_VALUE"""),"Male")</f>
        <v>Male</v>
      </c>
    </row>
    <row r="1855">
      <c r="A1855" s="2">
        <v>1854.0</v>
      </c>
      <c r="B1855" s="4">
        <f>IFERROR(__xludf.DUMMYFUNCTION("""COMPUTED_VALUE"""),45062.8987985301)</f>
        <v>45062.8988</v>
      </c>
      <c r="C1855" s="2" t="str">
        <f>IFERROR(__xludf.DUMMYFUNCTION("""COMPUTED_VALUE"""),"India")</f>
        <v>India</v>
      </c>
      <c r="D1855" s="2">
        <f>IFERROR(__xludf.DUMMYFUNCTION("""COMPUTED_VALUE"""),711101.0)</f>
        <v>711101</v>
      </c>
      <c r="E1855" s="2" t="str">
        <f>IFERROR(__xludf.DUMMYFUNCTION("""COMPUTED_VALUE"""),"Male")</f>
        <v>Male</v>
      </c>
    </row>
    <row r="1856">
      <c r="A1856" s="2">
        <v>1855.0</v>
      </c>
      <c r="B1856" s="4">
        <f>IFERROR(__xludf.DUMMYFUNCTION("""COMPUTED_VALUE"""),45062.899166400464)</f>
        <v>45062.89917</v>
      </c>
      <c r="C1856" s="2" t="str">
        <f>IFERROR(__xludf.DUMMYFUNCTION("""COMPUTED_VALUE"""),"India")</f>
        <v>India</v>
      </c>
      <c r="D1856" s="2">
        <f>IFERROR(__xludf.DUMMYFUNCTION("""COMPUTED_VALUE"""),632007.0)</f>
        <v>632007</v>
      </c>
      <c r="E1856" s="2" t="str">
        <f>IFERROR(__xludf.DUMMYFUNCTION("""COMPUTED_VALUE"""),"Male")</f>
        <v>Male</v>
      </c>
    </row>
    <row r="1857">
      <c r="A1857" s="2">
        <v>1856.0</v>
      </c>
      <c r="B1857" s="4">
        <f>IFERROR(__xludf.DUMMYFUNCTION("""COMPUTED_VALUE"""),45062.899434212966)</f>
        <v>45062.89943</v>
      </c>
      <c r="C1857" s="2" t="str">
        <f>IFERROR(__xludf.DUMMYFUNCTION("""COMPUTED_VALUE"""),"India")</f>
        <v>India</v>
      </c>
      <c r="D1857" s="2">
        <f>IFERROR(__xludf.DUMMYFUNCTION("""COMPUTED_VALUE"""),500015.0)</f>
        <v>500015</v>
      </c>
      <c r="E1857" s="2" t="str">
        <f>IFERROR(__xludf.DUMMYFUNCTION("""COMPUTED_VALUE"""),"Male")</f>
        <v>Male</v>
      </c>
    </row>
    <row r="1858">
      <c r="A1858" s="2">
        <v>1857.0</v>
      </c>
      <c r="B1858" s="4">
        <f>IFERROR(__xludf.DUMMYFUNCTION("""COMPUTED_VALUE"""),45062.89991233796)</f>
        <v>45062.89991</v>
      </c>
      <c r="C1858" s="2" t="str">
        <f>IFERROR(__xludf.DUMMYFUNCTION("""COMPUTED_VALUE"""),"India")</f>
        <v>India</v>
      </c>
      <c r="D1858" s="2">
        <f>IFERROR(__xludf.DUMMYFUNCTION("""COMPUTED_VALUE"""),421301.0)</f>
        <v>421301</v>
      </c>
      <c r="E1858" s="2" t="str">
        <f>IFERROR(__xludf.DUMMYFUNCTION("""COMPUTED_VALUE"""),"Female")</f>
        <v>Female</v>
      </c>
    </row>
    <row r="1859">
      <c r="A1859" s="2">
        <v>1858.0</v>
      </c>
      <c r="B1859" s="4">
        <f>IFERROR(__xludf.DUMMYFUNCTION("""COMPUTED_VALUE"""),45062.90013033565)</f>
        <v>45062.90013</v>
      </c>
      <c r="C1859" s="2" t="str">
        <f>IFERROR(__xludf.DUMMYFUNCTION("""COMPUTED_VALUE"""),"India")</f>
        <v>India</v>
      </c>
      <c r="D1859" s="2">
        <f>IFERROR(__xludf.DUMMYFUNCTION("""COMPUTED_VALUE"""),560047.0)</f>
        <v>560047</v>
      </c>
      <c r="E1859" s="2" t="str">
        <f>IFERROR(__xludf.DUMMYFUNCTION("""COMPUTED_VALUE"""),"Male")</f>
        <v>Male</v>
      </c>
    </row>
    <row r="1860">
      <c r="A1860" s="2">
        <v>1859.0</v>
      </c>
      <c r="B1860" s="4">
        <f>IFERROR(__xludf.DUMMYFUNCTION("""COMPUTED_VALUE"""),45062.90023900464)</f>
        <v>45062.90024</v>
      </c>
      <c r="C1860" s="2" t="str">
        <f>IFERROR(__xludf.DUMMYFUNCTION("""COMPUTED_VALUE"""),"India")</f>
        <v>India</v>
      </c>
      <c r="D1860" s="2">
        <f>IFERROR(__xludf.DUMMYFUNCTION("""COMPUTED_VALUE"""),637001.0)</f>
        <v>637001</v>
      </c>
      <c r="E1860" s="2" t="str">
        <f>IFERROR(__xludf.DUMMYFUNCTION("""COMPUTED_VALUE"""),"Female")</f>
        <v>Female</v>
      </c>
    </row>
    <row r="1861">
      <c r="A1861" s="2">
        <v>1860.0</v>
      </c>
      <c r="B1861" s="4">
        <f>IFERROR(__xludf.DUMMYFUNCTION("""COMPUTED_VALUE"""),45062.90032151621)</f>
        <v>45062.90032</v>
      </c>
      <c r="C1861" s="2" t="str">
        <f>IFERROR(__xludf.DUMMYFUNCTION("""COMPUTED_VALUE"""),"India")</f>
        <v>India</v>
      </c>
      <c r="D1861" s="2">
        <f>IFERROR(__xludf.DUMMYFUNCTION("""COMPUTED_VALUE"""),500036.0)</f>
        <v>500036</v>
      </c>
      <c r="E1861" s="2" t="str">
        <f>IFERROR(__xludf.DUMMYFUNCTION("""COMPUTED_VALUE"""),"Male")</f>
        <v>Male</v>
      </c>
    </row>
    <row r="1862">
      <c r="A1862" s="2">
        <v>1861.0</v>
      </c>
      <c r="B1862" s="4">
        <f>IFERROR(__xludf.DUMMYFUNCTION("""COMPUTED_VALUE"""),45062.90036577546)</f>
        <v>45062.90037</v>
      </c>
      <c r="C1862" s="2" t="str">
        <f>IFERROR(__xludf.DUMMYFUNCTION("""COMPUTED_VALUE"""),"India")</f>
        <v>India</v>
      </c>
      <c r="D1862" s="2">
        <f>IFERROR(__xludf.DUMMYFUNCTION("""COMPUTED_VALUE"""),221007.0)</f>
        <v>221007</v>
      </c>
      <c r="E1862" s="2" t="str">
        <f>IFERROR(__xludf.DUMMYFUNCTION("""COMPUTED_VALUE"""),"Female")</f>
        <v>Female</v>
      </c>
    </row>
    <row r="1863">
      <c r="A1863" s="2">
        <v>1862.0</v>
      </c>
      <c r="B1863" s="4">
        <f>IFERROR(__xludf.DUMMYFUNCTION("""COMPUTED_VALUE"""),45062.900398715276)</f>
        <v>45062.9004</v>
      </c>
      <c r="C1863" s="2" t="str">
        <f>IFERROR(__xludf.DUMMYFUNCTION("""COMPUTED_VALUE"""),"India")</f>
        <v>India</v>
      </c>
      <c r="D1863" s="2">
        <f>IFERROR(__xludf.DUMMYFUNCTION("""COMPUTED_VALUE"""),201301.0)</f>
        <v>201301</v>
      </c>
      <c r="E1863" s="2" t="str">
        <f>IFERROR(__xludf.DUMMYFUNCTION("""COMPUTED_VALUE"""),"Male")</f>
        <v>Male</v>
      </c>
    </row>
    <row r="1864">
      <c r="A1864" s="2">
        <v>1863.0</v>
      </c>
      <c r="B1864" s="4">
        <f>IFERROR(__xludf.DUMMYFUNCTION("""COMPUTED_VALUE"""),45062.90051547453)</f>
        <v>45062.90052</v>
      </c>
      <c r="C1864" s="2" t="str">
        <f>IFERROR(__xludf.DUMMYFUNCTION("""COMPUTED_VALUE"""),"India")</f>
        <v>India</v>
      </c>
      <c r="D1864" s="2">
        <f>IFERROR(__xludf.DUMMYFUNCTION("""COMPUTED_VALUE"""),263139.0)</f>
        <v>263139</v>
      </c>
      <c r="E1864" s="2" t="str">
        <f>IFERROR(__xludf.DUMMYFUNCTION("""COMPUTED_VALUE"""),"Female")</f>
        <v>Female</v>
      </c>
    </row>
    <row r="1865">
      <c r="A1865" s="2">
        <v>1864.0</v>
      </c>
      <c r="B1865" s="4">
        <f>IFERROR(__xludf.DUMMYFUNCTION("""COMPUTED_VALUE"""),45062.900747858796)</f>
        <v>45062.90075</v>
      </c>
      <c r="C1865" s="2" t="str">
        <f>IFERROR(__xludf.DUMMYFUNCTION("""COMPUTED_VALUE"""),"India")</f>
        <v>India</v>
      </c>
      <c r="D1865" s="2">
        <f>IFERROR(__xludf.DUMMYFUNCTION("""COMPUTED_VALUE"""),560068.0)</f>
        <v>560068</v>
      </c>
      <c r="E1865" s="2" t="str">
        <f>IFERROR(__xludf.DUMMYFUNCTION("""COMPUTED_VALUE"""),"Female")</f>
        <v>Female</v>
      </c>
    </row>
    <row r="1866">
      <c r="A1866" s="2">
        <v>1865.0</v>
      </c>
      <c r="B1866" s="4">
        <f>IFERROR(__xludf.DUMMYFUNCTION("""COMPUTED_VALUE"""),45062.90076895833)</f>
        <v>45062.90077</v>
      </c>
      <c r="C1866" s="2" t="str">
        <f>IFERROR(__xludf.DUMMYFUNCTION("""COMPUTED_VALUE"""),"India")</f>
        <v>India</v>
      </c>
      <c r="D1866" s="2">
        <f>IFERROR(__xludf.DUMMYFUNCTION("""COMPUTED_VALUE"""),160036.0)</f>
        <v>160036</v>
      </c>
      <c r="E1866" s="2" t="str">
        <f>IFERROR(__xludf.DUMMYFUNCTION("""COMPUTED_VALUE"""),"Male")</f>
        <v>Male</v>
      </c>
    </row>
    <row r="1867">
      <c r="A1867" s="2">
        <v>1866.0</v>
      </c>
      <c r="B1867" s="4">
        <f>IFERROR(__xludf.DUMMYFUNCTION("""COMPUTED_VALUE"""),45062.901036736104)</f>
        <v>45062.90104</v>
      </c>
      <c r="C1867" s="2" t="str">
        <f>IFERROR(__xludf.DUMMYFUNCTION("""COMPUTED_VALUE"""),"India")</f>
        <v>India</v>
      </c>
      <c r="D1867" s="2">
        <f>IFERROR(__xludf.DUMMYFUNCTION("""COMPUTED_VALUE"""),500093.0)</f>
        <v>500093</v>
      </c>
      <c r="E1867" s="2" t="str">
        <f>IFERROR(__xludf.DUMMYFUNCTION("""COMPUTED_VALUE"""),"Female")</f>
        <v>Female</v>
      </c>
    </row>
    <row r="1868">
      <c r="A1868" s="2">
        <v>1867.0</v>
      </c>
      <c r="B1868" s="4">
        <f>IFERROR(__xludf.DUMMYFUNCTION("""COMPUTED_VALUE"""),45062.90136335648)</f>
        <v>45062.90136</v>
      </c>
      <c r="C1868" s="2" t="str">
        <f>IFERROR(__xludf.DUMMYFUNCTION("""COMPUTED_VALUE"""),"India")</f>
        <v>India</v>
      </c>
      <c r="D1868" s="2">
        <f>IFERROR(__xludf.DUMMYFUNCTION("""COMPUTED_VALUE"""),400067.0)</f>
        <v>400067</v>
      </c>
      <c r="E1868" s="2" t="str">
        <f>IFERROR(__xludf.DUMMYFUNCTION("""COMPUTED_VALUE"""),"Male")</f>
        <v>Male</v>
      </c>
    </row>
    <row r="1869">
      <c r="A1869" s="2">
        <v>1868.0</v>
      </c>
      <c r="B1869" s="4">
        <f>IFERROR(__xludf.DUMMYFUNCTION("""COMPUTED_VALUE"""),45062.901428125)</f>
        <v>45062.90143</v>
      </c>
      <c r="C1869" s="2" t="str">
        <f>IFERROR(__xludf.DUMMYFUNCTION("""COMPUTED_VALUE"""),"India")</f>
        <v>India</v>
      </c>
      <c r="D1869" s="2">
        <f>IFERROR(__xludf.DUMMYFUNCTION("""COMPUTED_VALUE"""),800013.0)</f>
        <v>800013</v>
      </c>
      <c r="E1869" s="2" t="str">
        <f>IFERROR(__xludf.DUMMYFUNCTION("""COMPUTED_VALUE"""),"Female")</f>
        <v>Female</v>
      </c>
    </row>
    <row r="1870">
      <c r="A1870" s="2">
        <v>1869.0</v>
      </c>
      <c r="B1870" s="4">
        <f>IFERROR(__xludf.DUMMYFUNCTION("""COMPUTED_VALUE"""),45062.90185311343)</f>
        <v>45062.90185</v>
      </c>
      <c r="C1870" s="2" t="str">
        <f>IFERROR(__xludf.DUMMYFUNCTION("""COMPUTED_VALUE"""),"India")</f>
        <v>India</v>
      </c>
      <c r="D1870" s="2">
        <f>IFERROR(__xludf.DUMMYFUNCTION("""COMPUTED_VALUE"""),444801.0)</f>
        <v>444801</v>
      </c>
      <c r="E1870" s="2" t="str">
        <f>IFERROR(__xludf.DUMMYFUNCTION("""COMPUTED_VALUE"""),"Male")</f>
        <v>Male</v>
      </c>
    </row>
    <row r="1871">
      <c r="A1871" s="2">
        <v>1870.0</v>
      </c>
      <c r="B1871" s="4">
        <f>IFERROR(__xludf.DUMMYFUNCTION("""COMPUTED_VALUE"""),45062.901898599535)</f>
        <v>45062.9019</v>
      </c>
      <c r="C1871" s="2" t="str">
        <f>IFERROR(__xludf.DUMMYFUNCTION("""COMPUTED_VALUE"""),"India")</f>
        <v>India</v>
      </c>
      <c r="D1871" s="2">
        <f>IFERROR(__xludf.DUMMYFUNCTION("""COMPUTED_VALUE"""),603202.0)</f>
        <v>603202</v>
      </c>
      <c r="E1871" s="2" t="str">
        <f>IFERROR(__xludf.DUMMYFUNCTION("""COMPUTED_VALUE"""),"Male")</f>
        <v>Male</v>
      </c>
    </row>
    <row r="1872">
      <c r="A1872" s="2">
        <v>1871.0</v>
      </c>
      <c r="B1872" s="4">
        <f>IFERROR(__xludf.DUMMYFUNCTION("""COMPUTED_VALUE"""),45062.901927743056)</f>
        <v>45062.90193</v>
      </c>
      <c r="C1872" s="2" t="str">
        <f>IFERROR(__xludf.DUMMYFUNCTION("""COMPUTED_VALUE"""),"India")</f>
        <v>India</v>
      </c>
      <c r="D1872" s="2">
        <f>IFERROR(__xludf.DUMMYFUNCTION("""COMPUTED_VALUE"""),110059.0)</f>
        <v>110059</v>
      </c>
      <c r="E1872" s="2" t="str">
        <f>IFERROR(__xludf.DUMMYFUNCTION("""COMPUTED_VALUE"""),"Female")</f>
        <v>Female</v>
      </c>
    </row>
    <row r="1873">
      <c r="A1873" s="2">
        <v>1872.0</v>
      </c>
      <c r="B1873" s="4">
        <f>IFERROR(__xludf.DUMMYFUNCTION("""COMPUTED_VALUE"""),45062.9019908912)</f>
        <v>45062.90199</v>
      </c>
      <c r="C1873" s="2" t="str">
        <f>IFERROR(__xludf.DUMMYFUNCTION("""COMPUTED_VALUE"""),"India")</f>
        <v>India</v>
      </c>
      <c r="D1873" s="2">
        <f>IFERROR(__xludf.DUMMYFUNCTION("""COMPUTED_VALUE"""),560030.0)</f>
        <v>560030</v>
      </c>
      <c r="E1873" s="2" t="str">
        <f>IFERROR(__xludf.DUMMYFUNCTION("""COMPUTED_VALUE"""),"Male")</f>
        <v>Male</v>
      </c>
    </row>
    <row r="1874">
      <c r="A1874" s="2">
        <v>1873.0</v>
      </c>
      <c r="B1874" s="4">
        <f>IFERROR(__xludf.DUMMYFUNCTION("""COMPUTED_VALUE"""),45062.902360023145)</f>
        <v>45062.90236</v>
      </c>
      <c r="C1874" s="2" t="str">
        <f>IFERROR(__xludf.DUMMYFUNCTION("""COMPUTED_VALUE"""),"India")</f>
        <v>India</v>
      </c>
      <c r="D1874" s="2">
        <f>IFERROR(__xludf.DUMMYFUNCTION("""COMPUTED_VALUE"""),560047.0)</f>
        <v>560047</v>
      </c>
      <c r="E1874" s="2" t="str">
        <f>IFERROR(__xludf.DUMMYFUNCTION("""COMPUTED_VALUE"""),"Male")</f>
        <v>Male</v>
      </c>
    </row>
    <row r="1875">
      <c r="A1875" s="2">
        <v>1874.0</v>
      </c>
      <c r="B1875" s="4">
        <f>IFERROR(__xludf.DUMMYFUNCTION("""COMPUTED_VALUE"""),45062.90283320602)</f>
        <v>45062.90283</v>
      </c>
      <c r="C1875" s="2" t="str">
        <f>IFERROR(__xludf.DUMMYFUNCTION("""COMPUTED_VALUE"""),"India")</f>
        <v>India</v>
      </c>
      <c r="D1875" s="2">
        <f>IFERROR(__xludf.DUMMYFUNCTION("""COMPUTED_VALUE"""),625218.0)</f>
        <v>625218</v>
      </c>
      <c r="E1875" s="2" t="str">
        <f>IFERROR(__xludf.DUMMYFUNCTION("""COMPUTED_VALUE"""),"Female")</f>
        <v>Female</v>
      </c>
    </row>
    <row r="1876">
      <c r="A1876" s="2">
        <v>1875.0</v>
      </c>
      <c r="B1876" s="4">
        <f>IFERROR(__xludf.DUMMYFUNCTION("""COMPUTED_VALUE"""),45062.90376695602)</f>
        <v>45062.90377</v>
      </c>
      <c r="C1876" s="2" t="str">
        <f>IFERROR(__xludf.DUMMYFUNCTION("""COMPUTED_VALUE"""),"India")</f>
        <v>India</v>
      </c>
      <c r="D1876" s="2">
        <f>IFERROR(__xludf.DUMMYFUNCTION("""COMPUTED_VALUE"""),452010.0)</f>
        <v>452010</v>
      </c>
      <c r="E1876" s="2" t="str">
        <f>IFERROR(__xludf.DUMMYFUNCTION("""COMPUTED_VALUE"""),"Female")</f>
        <v>Female</v>
      </c>
    </row>
    <row r="1877">
      <c r="A1877" s="2">
        <v>1876.0</v>
      </c>
      <c r="B1877" s="4">
        <f>IFERROR(__xludf.DUMMYFUNCTION("""COMPUTED_VALUE"""),45062.90476430555)</f>
        <v>45062.90476</v>
      </c>
      <c r="C1877" s="2" t="str">
        <f>IFERROR(__xludf.DUMMYFUNCTION("""COMPUTED_VALUE"""),"India")</f>
        <v>India</v>
      </c>
      <c r="D1877" s="2">
        <f>IFERROR(__xludf.DUMMYFUNCTION("""COMPUTED_VALUE"""),110008.0)</f>
        <v>110008</v>
      </c>
      <c r="E1877" s="2" t="str">
        <f>IFERROR(__xludf.DUMMYFUNCTION("""COMPUTED_VALUE"""),"Male")</f>
        <v>Male</v>
      </c>
    </row>
    <row r="1878">
      <c r="A1878" s="2">
        <v>1877.0</v>
      </c>
      <c r="B1878" s="4">
        <f>IFERROR(__xludf.DUMMYFUNCTION("""COMPUTED_VALUE"""),45062.90616599537)</f>
        <v>45062.90617</v>
      </c>
      <c r="C1878" s="2" t="str">
        <f>IFERROR(__xludf.DUMMYFUNCTION("""COMPUTED_VALUE"""),"India")</f>
        <v>India</v>
      </c>
      <c r="D1878" s="2">
        <f>IFERROR(__xludf.DUMMYFUNCTION("""COMPUTED_VALUE"""),422003.0)</f>
        <v>422003</v>
      </c>
      <c r="E1878" s="2" t="str">
        <f>IFERROR(__xludf.DUMMYFUNCTION("""COMPUTED_VALUE"""),"Male")</f>
        <v>Male</v>
      </c>
    </row>
    <row r="1879">
      <c r="A1879" s="2">
        <v>1878.0</v>
      </c>
      <c r="B1879" s="4">
        <f>IFERROR(__xludf.DUMMYFUNCTION("""COMPUTED_VALUE"""),45062.90657990741)</f>
        <v>45062.90658</v>
      </c>
      <c r="C1879" s="2" t="str">
        <f>IFERROR(__xludf.DUMMYFUNCTION("""COMPUTED_VALUE"""),"India")</f>
        <v>India</v>
      </c>
      <c r="D1879" s="2">
        <f>IFERROR(__xludf.DUMMYFUNCTION("""COMPUTED_VALUE"""),400022.0)</f>
        <v>400022</v>
      </c>
      <c r="E1879" s="2" t="str">
        <f>IFERROR(__xludf.DUMMYFUNCTION("""COMPUTED_VALUE"""),"Male")</f>
        <v>Male</v>
      </c>
    </row>
    <row r="1880">
      <c r="A1880" s="2">
        <v>1879.0</v>
      </c>
      <c r="B1880" s="4">
        <f>IFERROR(__xludf.DUMMYFUNCTION("""COMPUTED_VALUE"""),45062.90716799769)</f>
        <v>45062.90717</v>
      </c>
      <c r="C1880" s="2" t="str">
        <f>IFERROR(__xludf.DUMMYFUNCTION("""COMPUTED_VALUE"""),"India")</f>
        <v>India</v>
      </c>
      <c r="D1880" s="2">
        <f>IFERROR(__xludf.DUMMYFUNCTION("""COMPUTED_VALUE"""),440023.0)</f>
        <v>440023</v>
      </c>
      <c r="E1880" s="2" t="str">
        <f>IFERROR(__xludf.DUMMYFUNCTION("""COMPUTED_VALUE"""),"Female")</f>
        <v>Female</v>
      </c>
    </row>
    <row r="1881">
      <c r="A1881" s="2">
        <v>1880.0</v>
      </c>
      <c r="B1881" s="4">
        <f>IFERROR(__xludf.DUMMYFUNCTION("""COMPUTED_VALUE"""),45062.908151261574)</f>
        <v>45062.90815</v>
      </c>
      <c r="C1881" s="2" t="str">
        <f>IFERROR(__xludf.DUMMYFUNCTION("""COMPUTED_VALUE"""),"India")</f>
        <v>India</v>
      </c>
      <c r="D1881" s="2">
        <f>IFERROR(__xludf.DUMMYFUNCTION("""COMPUTED_VALUE"""),416606.0)</f>
        <v>416606</v>
      </c>
      <c r="E1881" s="2" t="str">
        <f>IFERROR(__xludf.DUMMYFUNCTION("""COMPUTED_VALUE"""),"Female")</f>
        <v>Female</v>
      </c>
    </row>
    <row r="1882">
      <c r="A1882" s="2">
        <v>1881.0</v>
      </c>
      <c r="B1882" s="4">
        <f>IFERROR(__xludf.DUMMYFUNCTION("""COMPUTED_VALUE"""),45062.9082396875)</f>
        <v>45062.90824</v>
      </c>
      <c r="C1882" s="2" t="str">
        <f>IFERROR(__xludf.DUMMYFUNCTION("""COMPUTED_VALUE"""),"India")</f>
        <v>India</v>
      </c>
      <c r="D1882" s="2">
        <f>IFERROR(__xludf.DUMMYFUNCTION("""COMPUTED_VALUE"""),621704.0)</f>
        <v>621704</v>
      </c>
      <c r="E1882" s="2" t="str">
        <f>IFERROR(__xludf.DUMMYFUNCTION("""COMPUTED_VALUE"""),"Male")</f>
        <v>Male</v>
      </c>
    </row>
    <row r="1883">
      <c r="A1883" s="2">
        <v>1882.0</v>
      </c>
      <c r="B1883" s="4">
        <f>IFERROR(__xludf.DUMMYFUNCTION("""COMPUTED_VALUE"""),45062.90850019676)</f>
        <v>45062.9085</v>
      </c>
      <c r="C1883" s="2" t="str">
        <f>IFERROR(__xludf.DUMMYFUNCTION("""COMPUTED_VALUE"""),"India")</f>
        <v>India</v>
      </c>
      <c r="D1883" s="2">
        <f>IFERROR(__xludf.DUMMYFUNCTION("""COMPUTED_VALUE"""),500015.0)</f>
        <v>500015</v>
      </c>
      <c r="E1883" s="2" t="str">
        <f>IFERROR(__xludf.DUMMYFUNCTION("""COMPUTED_VALUE"""),"Female")</f>
        <v>Female</v>
      </c>
    </row>
    <row r="1884">
      <c r="A1884" s="2">
        <v>1883.0</v>
      </c>
      <c r="B1884" s="4">
        <f>IFERROR(__xludf.DUMMYFUNCTION("""COMPUTED_VALUE"""),45062.908701111104)</f>
        <v>45062.9087</v>
      </c>
      <c r="C1884" s="2" t="str">
        <f>IFERROR(__xludf.DUMMYFUNCTION("""COMPUTED_VALUE"""),"India")</f>
        <v>India</v>
      </c>
      <c r="D1884" s="2">
        <f>IFERROR(__xludf.DUMMYFUNCTION("""COMPUTED_VALUE"""),800024.0)</f>
        <v>800024</v>
      </c>
      <c r="E1884" s="2" t="str">
        <f>IFERROR(__xludf.DUMMYFUNCTION("""COMPUTED_VALUE"""),"Female")</f>
        <v>Female</v>
      </c>
    </row>
    <row r="1885">
      <c r="A1885" s="2">
        <v>1884.0</v>
      </c>
      <c r="B1885" s="4">
        <f>IFERROR(__xludf.DUMMYFUNCTION("""COMPUTED_VALUE"""),45062.90874974537)</f>
        <v>45062.90875</v>
      </c>
      <c r="C1885" s="2" t="str">
        <f>IFERROR(__xludf.DUMMYFUNCTION("""COMPUTED_VALUE"""),"India")</f>
        <v>India</v>
      </c>
      <c r="D1885" s="2">
        <f>IFERROR(__xludf.DUMMYFUNCTION("""COMPUTED_VALUE"""),533429.0)</f>
        <v>533429</v>
      </c>
      <c r="E1885" s="2" t="str">
        <f>IFERROR(__xludf.DUMMYFUNCTION("""COMPUTED_VALUE"""),"Male")</f>
        <v>Male</v>
      </c>
    </row>
    <row r="1886">
      <c r="A1886" s="2">
        <v>1885.0</v>
      </c>
      <c r="B1886" s="4">
        <f>IFERROR(__xludf.DUMMYFUNCTION("""COMPUTED_VALUE"""),45062.909525821764)</f>
        <v>45062.90953</v>
      </c>
      <c r="C1886" s="2" t="str">
        <f>IFERROR(__xludf.DUMMYFUNCTION("""COMPUTED_VALUE"""),"India")</f>
        <v>India</v>
      </c>
      <c r="D1886" s="2">
        <f>IFERROR(__xludf.DUMMYFUNCTION("""COMPUTED_VALUE"""),533429.0)</f>
        <v>533429</v>
      </c>
      <c r="E1886" s="2" t="str">
        <f>IFERROR(__xludf.DUMMYFUNCTION("""COMPUTED_VALUE"""),"Male")</f>
        <v>Male</v>
      </c>
    </row>
    <row r="1887">
      <c r="A1887" s="2">
        <v>1886.0</v>
      </c>
      <c r="B1887" s="4">
        <f>IFERROR(__xludf.DUMMYFUNCTION("""COMPUTED_VALUE"""),45062.909691076384)</f>
        <v>45062.90969</v>
      </c>
      <c r="C1887" s="2" t="str">
        <f>IFERROR(__xludf.DUMMYFUNCTION("""COMPUTED_VALUE"""),"India")</f>
        <v>India</v>
      </c>
      <c r="D1887" s="2">
        <f>IFERROR(__xludf.DUMMYFUNCTION("""COMPUTED_VALUE"""),110089.0)</f>
        <v>110089</v>
      </c>
      <c r="E1887" s="2" t="str">
        <f>IFERROR(__xludf.DUMMYFUNCTION("""COMPUTED_VALUE"""),"Female")</f>
        <v>Female</v>
      </c>
    </row>
    <row r="1888">
      <c r="A1888" s="2">
        <v>1887.0</v>
      </c>
      <c r="B1888" s="4">
        <f>IFERROR(__xludf.DUMMYFUNCTION("""COMPUTED_VALUE"""),45062.90993288194)</f>
        <v>45062.90993</v>
      </c>
      <c r="C1888" s="2" t="str">
        <f>IFERROR(__xludf.DUMMYFUNCTION("""COMPUTED_VALUE"""),"India")</f>
        <v>India</v>
      </c>
      <c r="D1888" s="2">
        <f>IFERROR(__xludf.DUMMYFUNCTION("""COMPUTED_VALUE"""),410201.0)</f>
        <v>410201</v>
      </c>
      <c r="E1888" s="2" t="str">
        <f>IFERROR(__xludf.DUMMYFUNCTION("""COMPUTED_VALUE"""),"Male")</f>
        <v>Male</v>
      </c>
    </row>
    <row r="1889">
      <c r="A1889" s="2">
        <v>1888.0</v>
      </c>
      <c r="B1889" s="4">
        <f>IFERROR(__xludf.DUMMYFUNCTION("""COMPUTED_VALUE"""),45062.910179189814)</f>
        <v>45062.91018</v>
      </c>
      <c r="C1889" s="2" t="str">
        <f>IFERROR(__xludf.DUMMYFUNCTION("""COMPUTED_VALUE"""),"India")</f>
        <v>India</v>
      </c>
      <c r="D1889" s="2">
        <f>IFERROR(__xludf.DUMMYFUNCTION("""COMPUTED_VALUE"""),263126.0)</f>
        <v>263126</v>
      </c>
      <c r="E1889" s="2" t="str">
        <f>IFERROR(__xludf.DUMMYFUNCTION("""COMPUTED_VALUE"""),"Female")</f>
        <v>Female</v>
      </c>
    </row>
    <row r="1890">
      <c r="A1890" s="2">
        <v>1889.0</v>
      </c>
      <c r="B1890" s="4">
        <f>IFERROR(__xludf.DUMMYFUNCTION("""COMPUTED_VALUE"""),45062.91021443287)</f>
        <v>45062.91021</v>
      </c>
      <c r="C1890" s="2" t="str">
        <f>IFERROR(__xludf.DUMMYFUNCTION("""COMPUTED_VALUE"""),"India")</f>
        <v>India</v>
      </c>
      <c r="D1890" s="2">
        <f>IFERROR(__xludf.DUMMYFUNCTION("""COMPUTED_VALUE"""),424201.0)</f>
        <v>424201</v>
      </c>
      <c r="E1890" s="2" t="str">
        <f>IFERROR(__xludf.DUMMYFUNCTION("""COMPUTED_VALUE"""),"Female")</f>
        <v>Female</v>
      </c>
    </row>
    <row r="1891">
      <c r="A1891" s="2">
        <v>1890.0</v>
      </c>
      <c r="B1891" s="4">
        <f>IFERROR(__xludf.DUMMYFUNCTION("""COMPUTED_VALUE"""),45062.91051505787)</f>
        <v>45062.91052</v>
      </c>
      <c r="C1891" s="2" t="str">
        <f>IFERROR(__xludf.DUMMYFUNCTION("""COMPUTED_VALUE"""),"India")</f>
        <v>India</v>
      </c>
      <c r="D1891" s="2">
        <f>IFERROR(__xludf.DUMMYFUNCTION("""COMPUTED_VALUE"""),110008.0)</f>
        <v>110008</v>
      </c>
      <c r="E1891" s="2" t="str">
        <f>IFERROR(__xludf.DUMMYFUNCTION("""COMPUTED_VALUE"""),"Female")</f>
        <v>Female</v>
      </c>
    </row>
    <row r="1892">
      <c r="A1892" s="2">
        <v>1891.0</v>
      </c>
      <c r="B1892" s="4">
        <f>IFERROR(__xludf.DUMMYFUNCTION("""COMPUTED_VALUE"""),45062.91081760417)</f>
        <v>45062.91082</v>
      </c>
      <c r="C1892" s="2" t="str">
        <f>IFERROR(__xludf.DUMMYFUNCTION("""COMPUTED_VALUE"""),"India")</f>
        <v>India</v>
      </c>
      <c r="D1892" s="2">
        <f>IFERROR(__xludf.DUMMYFUNCTION("""COMPUTED_VALUE"""),201301.0)</f>
        <v>201301</v>
      </c>
      <c r="E1892" s="2" t="str">
        <f>IFERROR(__xludf.DUMMYFUNCTION("""COMPUTED_VALUE"""),"Male")</f>
        <v>Male</v>
      </c>
    </row>
    <row r="1893">
      <c r="A1893" s="2">
        <v>1892.0</v>
      </c>
      <c r="B1893" s="4">
        <f>IFERROR(__xludf.DUMMYFUNCTION("""COMPUTED_VALUE"""),45062.91110414352)</f>
        <v>45062.9111</v>
      </c>
      <c r="C1893" s="2" t="str">
        <f>IFERROR(__xludf.DUMMYFUNCTION("""COMPUTED_VALUE"""),"India")</f>
        <v>India</v>
      </c>
      <c r="D1893" s="2">
        <f>IFERROR(__xludf.DUMMYFUNCTION("""COMPUTED_VALUE"""),425001.0)</f>
        <v>425001</v>
      </c>
      <c r="E1893" s="2" t="str">
        <f>IFERROR(__xludf.DUMMYFUNCTION("""COMPUTED_VALUE"""),"Male")</f>
        <v>Male</v>
      </c>
    </row>
    <row r="1894">
      <c r="A1894" s="2">
        <v>1893.0</v>
      </c>
      <c r="B1894" s="4">
        <f>IFERROR(__xludf.DUMMYFUNCTION("""COMPUTED_VALUE"""),45062.911125995364)</f>
        <v>45062.91113</v>
      </c>
      <c r="C1894" s="2" t="str">
        <f>IFERROR(__xludf.DUMMYFUNCTION("""COMPUTED_VALUE"""),"India")</f>
        <v>India</v>
      </c>
      <c r="D1894" s="2">
        <f>IFERROR(__xludf.DUMMYFUNCTION("""COMPUTED_VALUE"""),208021.0)</f>
        <v>208021</v>
      </c>
      <c r="E1894" s="2" t="str">
        <f>IFERROR(__xludf.DUMMYFUNCTION("""COMPUTED_VALUE"""),"Female")</f>
        <v>Female</v>
      </c>
    </row>
    <row r="1895">
      <c r="A1895" s="2">
        <v>1894.0</v>
      </c>
      <c r="B1895" s="4">
        <f>IFERROR(__xludf.DUMMYFUNCTION("""COMPUTED_VALUE"""),45062.911460937496)</f>
        <v>45062.91146</v>
      </c>
      <c r="C1895" s="2" t="str">
        <f>IFERROR(__xludf.DUMMYFUNCTION("""COMPUTED_VALUE"""),"India")</f>
        <v>India</v>
      </c>
      <c r="D1895" s="2">
        <f>IFERROR(__xludf.DUMMYFUNCTION("""COMPUTED_VALUE"""),416002.0)</f>
        <v>416002</v>
      </c>
      <c r="E1895" s="2" t="str">
        <f>IFERROR(__xludf.DUMMYFUNCTION("""COMPUTED_VALUE"""),"Male")</f>
        <v>Male</v>
      </c>
    </row>
    <row r="1896">
      <c r="A1896" s="2">
        <v>1895.0</v>
      </c>
      <c r="B1896" s="4">
        <f>IFERROR(__xludf.DUMMYFUNCTION("""COMPUTED_VALUE"""),45062.911588159724)</f>
        <v>45062.91159</v>
      </c>
      <c r="C1896" s="2" t="str">
        <f>IFERROR(__xludf.DUMMYFUNCTION("""COMPUTED_VALUE"""),"India")</f>
        <v>India</v>
      </c>
      <c r="D1896" s="2">
        <f>IFERROR(__xludf.DUMMYFUNCTION("""COMPUTED_VALUE"""),641003.0)</f>
        <v>641003</v>
      </c>
      <c r="E1896" s="2" t="str">
        <f>IFERROR(__xludf.DUMMYFUNCTION("""COMPUTED_VALUE"""),"Female")</f>
        <v>Female</v>
      </c>
    </row>
    <row r="1897">
      <c r="A1897" s="2">
        <v>1896.0</v>
      </c>
      <c r="B1897" s="4">
        <f>IFERROR(__xludf.DUMMYFUNCTION("""COMPUTED_VALUE"""),45062.91164903935)</f>
        <v>45062.91165</v>
      </c>
      <c r="C1897" s="2" t="str">
        <f>IFERROR(__xludf.DUMMYFUNCTION("""COMPUTED_VALUE"""),"India")</f>
        <v>India</v>
      </c>
      <c r="D1897" s="2">
        <f>IFERROR(__xludf.DUMMYFUNCTION("""COMPUTED_VALUE"""),424201.0)</f>
        <v>424201</v>
      </c>
      <c r="E1897" s="2" t="str">
        <f>IFERROR(__xludf.DUMMYFUNCTION("""COMPUTED_VALUE"""),"Male")</f>
        <v>Male</v>
      </c>
    </row>
    <row r="1898">
      <c r="A1898" s="2">
        <v>1897.0</v>
      </c>
      <c r="B1898" s="4">
        <f>IFERROR(__xludf.DUMMYFUNCTION("""COMPUTED_VALUE"""),45062.91225188658)</f>
        <v>45062.91225</v>
      </c>
      <c r="C1898" s="2" t="str">
        <f>IFERROR(__xludf.DUMMYFUNCTION("""COMPUTED_VALUE"""),"India")</f>
        <v>India</v>
      </c>
      <c r="D1898" s="2">
        <f>IFERROR(__xludf.DUMMYFUNCTION("""COMPUTED_VALUE"""),263139.0)</f>
        <v>263139</v>
      </c>
      <c r="E1898" s="2" t="str">
        <f>IFERROR(__xludf.DUMMYFUNCTION("""COMPUTED_VALUE"""),"Male")</f>
        <v>Male</v>
      </c>
    </row>
    <row r="1899">
      <c r="A1899" s="2">
        <v>1898.0</v>
      </c>
      <c r="B1899" s="4">
        <f>IFERROR(__xludf.DUMMYFUNCTION("""COMPUTED_VALUE"""),45062.91262790509)</f>
        <v>45062.91263</v>
      </c>
      <c r="C1899" s="2" t="str">
        <f>IFERROR(__xludf.DUMMYFUNCTION("""COMPUTED_VALUE"""),"India")</f>
        <v>India</v>
      </c>
      <c r="D1899" s="2">
        <f>IFERROR(__xludf.DUMMYFUNCTION("""COMPUTED_VALUE"""),560030.0)</f>
        <v>560030</v>
      </c>
      <c r="E1899" s="2" t="str">
        <f>IFERROR(__xludf.DUMMYFUNCTION("""COMPUTED_VALUE"""),"Male")</f>
        <v>Male</v>
      </c>
    </row>
    <row r="1900">
      <c r="A1900" s="2">
        <v>1899.0</v>
      </c>
      <c r="B1900" s="4">
        <f>IFERROR(__xludf.DUMMYFUNCTION("""COMPUTED_VALUE"""),45062.91289577546)</f>
        <v>45062.9129</v>
      </c>
      <c r="C1900" s="2" t="str">
        <f>IFERROR(__xludf.DUMMYFUNCTION("""COMPUTED_VALUE"""),"India")</f>
        <v>India</v>
      </c>
      <c r="D1900" s="2">
        <f>IFERROR(__xludf.DUMMYFUNCTION("""COMPUTED_VALUE"""),10085.0)</f>
        <v>10085</v>
      </c>
      <c r="E1900" s="2" t="str">
        <f>IFERROR(__xludf.DUMMYFUNCTION("""COMPUTED_VALUE"""),"Female")</f>
        <v>Female</v>
      </c>
    </row>
    <row r="1901">
      <c r="A1901" s="2">
        <v>1900.0</v>
      </c>
      <c r="B1901" s="4">
        <f>IFERROR(__xludf.DUMMYFUNCTION("""COMPUTED_VALUE"""),45062.91308954861)</f>
        <v>45062.91309</v>
      </c>
      <c r="C1901" s="2" t="str">
        <f>IFERROR(__xludf.DUMMYFUNCTION("""COMPUTED_VALUE"""),"India")</f>
        <v>India</v>
      </c>
      <c r="D1901" s="2">
        <f>IFERROR(__xludf.DUMMYFUNCTION("""COMPUTED_VALUE"""),560012.0)</f>
        <v>560012</v>
      </c>
      <c r="E1901" s="2" t="str">
        <f>IFERROR(__xludf.DUMMYFUNCTION("""COMPUTED_VALUE"""),"Female")</f>
        <v>Female</v>
      </c>
    </row>
    <row r="1902">
      <c r="A1902" s="2">
        <v>1901.0</v>
      </c>
      <c r="B1902" s="4">
        <f>IFERROR(__xludf.DUMMYFUNCTION("""COMPUTED_VALUE"""),45062.91311949074)</f>
        <v>45062.91312</v>
      </c>
      <c r="C1902" s="2" t="str">
        <f>IFERROR(__xludf.DUMMYFUNCTION("""COMPUTED_VALUE"""),"India")</f>
        <v>India</v>
      </c>
      <c r="D1902" s="2">
        <f>IFERROR(__xludf.DUMMYFUNCTION("""COMPUTED_VALUE"""),263145.0)</f>
        <v>263145</v>
      </c>
      <c r="E1902" s="2" t="str">
        <f>IFERROR(__xludf.DUMMYFUNCTION("""COMPUTED_VALUE"""),"Male")</f>
        <v>Male</v>
      </c>
    </row>
    <row r="1903">
      <c r="A1903" s="2">
        <v>1902.0</v>
      </c>
      <c r="B1903" s="4">
        <f>IFERROR(__xludf.DUMMYFUNCTION("""COMPUTED_VALUE"""),45062.91325773148)</f>
        <v>45062.91326</v>
      </c>
      <c r="C1903" s="2" t="str">
        <f>IFERROR(__xludf.DUMMYFUNCTION("""COMPUTED_VALUE"""),"India")</f>
        <v>India</v>
      </c>
      <c r="D1903" s="2">
        <f>IFERROR(__xludf.DUMMYFUNCTION("""COMPUTED_VALUE"""),22107.0)</f>
        <v>22107</v>
      </c>
      <c r="E1903" s="2" t="str">
        <f>IFERROR(__xludf.DUMMYFUNCTION("""COMPUTED_VALUE"""),"Female")</f>
        <v>Female</v>
      </c>
    </row>
    <row r="1904">
      <c r="A1904" s="2">
        <v>1903.0</v>
      </c>
      <c r="B1904" s="4">
        <f>IFERROR(__xludf.DUMMYFUNCTION("""COMPUTED_VALUE"""),45062.913917962964)</f>
        <v>45062.91392</v>
      </c>
      <c r="C1904" s="2" t="str">
        <f>IFERROR(__xludf.DUMMYFUNCTION("""COMPUTED_VALUE"""),"India")</f>
        <v>India</v>
      </c>
      <c r="D1904" s="2">
        <f>IFERROR(__xludf.DUMMYFUNCTION("""COMPUTED_VALUE"""),110078.0)</f>
        <v>110078</v>
      </c>
      <c r="E1904" s="2" t="str">
        <f>IFERROR(__xludf.DUMMYFUNCTION("""COMPUTED_VALUE"""),"Male")</f>
        <v>Male</v>
      </c>
    </row>
    <row r="1905">
      <c r="A1905" s="2">
        <v>1904.0</v>
      </c>
      <c r="B1905" s="4">
        <f>IFERROR(__xludf.DUMMYFUNCTION("""COMPUTED_VALUE"""),45062.91431396991)</f>
        <v>45062.91431</v>
      </c>
      <c r="C1905" s="2" t="str">
        <f>IFERROR(__xludf.DUMMYFUNCTION("""COMPUTED_VALUE"""),"India")</f>
        <v>India</v>
      </c>
      <c r="D1905" s="2">
        <f>IFERROR(__xludf.DUMMYFUNCTION("""COMPUTED_VALUE"""),462043.0)</f>
        <v>462043</v>
      </c>
      <c r="E1905" s="2" t="str">
        <f>IFERROR(__xludf.DUMMYFUNCTION("""COMPUTED_VALUE"""),"Male")</f>
        <v>Male</v>
      </c>
    </row>
    <row r="1906">
      <c r="A1906" s="2">
        <v>1905.0</v>
      </c>
      <c r="B1906" s="4">
        <f>IFERROR(__xludf.DUMMYFUNCTION("""COMPUTED_VALUE"""),45062.9144640625)</f>
        <v>45062.91446</v>
      </c>
      <c r="C1906" s="2" t="str">
        <f>IFERROR(__xludf.DUMMYFUNCTION("""COMPUTED_VALUE"""),"India")</f>
        <v>India</v>
      </c>
      <c r="D1906" s="2">
        <f>IFERROR(__xludf.DUMMYFUNCTION("""COMPUTED_VALUE"""),620002.0)</f>
        <v>620002</v>
      </c>
      <c r="E1906" s="2" t="str">
        <f>IFERROR(__xludf.DUMMYFUNCTION("""COMPUTED_VALUE"""),"Male")</f>
        <v>Male</v>
      </c>
    </row>
    <row r="1907">
      <c r="A1907" s="2">
        <v>1906.0</v>
      </c>
      <c r="B1907" s="4">
        <f>IFERROR(__xludf.DUMMYFUNCTION("""COMPUTED_VALUE"""),45062.915337175924)</f>
        <v>45062.91534</v>
      </c>
      <c r="C1907" s="2" t="str">
        <f>IFERROR(__xludf.DUMMYFUNCTION("""COMPUTED_VALUE"""),"India")</f>
        <v>India</v>
      </c>
      <c r="D1907" s="2">
        <f>IFERROR(__xludf.DUMMYFUNCTION("""COMPUTED_VALUE"""),221003.0)</f>
        <v>221003</v>
      </c>
      <c r="E1907" s="2" t="str">
        <f>IFERROR(__xludf.DUMMYFUNCTION("""COMPUTED_VALUE"""),"Female")</f>
        <v>Female</v>
      </c>
    </row>
    <row r="1908">
      <c r="A1908" s="2">
        <v>1907.0</v>
      </c>
      <c r="B1908" s="4">
        <f>IFERROR(__xludf.DUMMYFUNCTION("""COMPUTED_VALUE"""),45062.91574545139)</f>
        <v>45062.91575</v>
      </c>
      <c r="C1908" s="2" t="str">
        <f>IFERROR(__xludf.DUMMYFUNCTION("""COMPUTED_VALUE"""),"India")</f>
        <v>India</v>
      </c>
      <c r="D1908" s="2">
        <f>IFERROR(__xludf.DUMMYFUNCTION("""COMPUTED_VALUE"""),208021.0)</f>
        <v>208021</v>
      </c>
      <c r="E1908" s="2" t="str">
        <f>IFERROR(__xludf.DUMMYFUNCTION("""COMPUTED_VALUE"""),"Male")</f>
        <v>Male</v>
      </c>
    </row>
    <row r="1909">
      <c r="A1909" s="2">
        <v>1908.0</v>
      </c>
      <c r="B1909" s="4">
        <f>IFERROR(__xludf.DUMMYFUNCTION("""COMPUTED_VALUE"""),45062.91598450231)</f>
        <v>45062.91598</v>
      </c>
      <c r="C1909" s="2" t="str">
        <f>IFERROR(__xludf.DUMMYFUNCTION("""COMPUTED_VALUE"""),"India")</f>
        <v>India</v>
      </c>
      <c r="D1909" s="2">
        <f>IFERROR(__xludf.DUMMYFUNCTION("""COMPUTED_VALUE"""),613301.0)</f>
        <v>613301</v>
      </c>
      <c r="E1909" s="2" t="str">
        <f>IFERROR(__xludf.DUMMYFUNCTION("""COMPUTED_VALUE"""),"Female")</f>
        <v>Female</v>
      </c>
    </row>
    <row r="1910">
      <c r="A1910" s="2">
        <v>1909.0</v>
      </c>
      <c r="B1910" s="4">
        <f>IFERROR(__xludf.DUMMYFUNCTION("""COMPUTED_VALUE"""),45062.915986886575)</f>
        <v>45062.91599</v>
      </c>
      <c r="C1910" s="2" t="str">
        <f>IFERROR(__xludf.DUMMYFUNCTION("""COMPUTED_VALUE"""),"India")</f>
        <v>India</v>
      </c>
      <c r="D1910" s="2">
        <f>IFERROR(__xludf.DUMMYFUNCTION("""COMPUTED_VALUE"""),637001.0)</f>
        <v>637001</v>
      </c>
      <c r="E1910" s="2" t="str">
        <f>IFERROR(__xludf.DUMMYFUNCTION("""COMPUTED_VALUE"""),"Female")</f>
        <v>Female</v>
      </c>
    </row>
    <row r="1911">
      <c r="A1911" s="2">
        <v>1910.0</v>
      </c>
      <c r="B1911" s="4">
        <f>IFERROR(__xludf.DUMMYFUNCTION("""COMPUTED_VALUE"""),45062.91598828704)</f>
        <v>45062.91599</v>
      </c>
      <c r="C1911" s="2" t="str">
        <f>IFERROR(__xludf.DUMMYFUNCTION("""COMPUTED_VALUE"""),"India")</f>
        <v>India</v>
      </c>
      <c r="D1911" s="2">
        <f>IFERROR(__xludf.DUMMYFUNCTION("""COMPUTED_VALUE"""),636404.0)</f>
        <v>636404</v>
      </c>
      <c r="E1911" s="2" t="str">
        <f>IFERROR(__xludf.DUMMYFUNCTION("""COMPUTED_VALUE"""),"Female")</f>
        <v>Female</v>
      </c>
    </row>
    <row r="1912">
      <c r="A1912" s="2">
        <v>1911.0</v>
      </c>
      <c r="B1912" s="4">
        <f>IFERROR(__xludf.DUMMYFUNCTION("""COMPUTED_VALUE"""),45062.91602965278)</f>
        <v>45062.91603</v>
      </c>
      <c r="C1912" s="2" t="str">
        <f>IFERROR(__xludf.DUMMYFUNCTION("""COMPUTED_VALUE"""),"India")</f>
        <v>India</v>
      </c>
      <c r="D1912" s="2">
        <f>IFERROR(__xludf.DUMMYFUNCTION("""COMPUTED_VALUE"""),110086.0)</f>
        <v>110086</v>
      </c>
      <c r="E1912" s="2" t="str">
        <f>IFERROR(__xludf.DUMMYFUNCTION("""COMPUTED_VALUE"""),"Female")</f>
        <v>Female</v>
      </c>
    </row>
    <row r="1913">
      <c r="A1913" s="2">
        <v>1912.0</v>
      </c>
      <c r="B1913" s="4">
        <f>IFERROR(__xludf.DUMMYFUNCTION("""COMPUTED_VALUE"""),45062.916037731484)</f>
        <v>45062.91604</v>
      </c>
      <c r="C1913" s="2" t="str">
        <f>IFERROR(__xludf.DUMMYFUNCTION("""COMPUTED_VALUE"""),"India")</f>
        <v>India</v>
      </c>
      <c r="D1913" s="2">
        <f>IFERROR(__xludf.DUMMYFUNCTION("""COMPUTED_VALUE"""),208021.0)</f>
        <v>208021</v>
      </c>
      <c r="E1913" s="2" t="str">
        <f>IFERROR(__xludf.DUMMYFUNCTION("""COMPUTED_VALUE"""),"Female")</f>
        <v>Female</v>
      </c>
    </row>
    <row r="1914">
      <c r="A1914" s="2">
        <v>1913.0</v>
      </c>
      <c r="B1914" s="4">
        <f>IFERROR(__xludf.DUMMYFUNCTION("""COMPUTED_VALUE"""),45062.91638712963)</f>
        <v>45062.91639</v>
      </c>
      <c r="C1914" s="2" t="str">
        <f>IFERROR(__xludf.DUMMYFUNCTION("""COMPUTED_VALUE"""),"India")</f>
        <v>India</v>
      </c>
      <c r="D1914" s="2">
        <f>IFERROR(__xludf.DUMMYFUNCTION("""COMPUTED_VALUE"""),600000.0)</f>
        <v>600000</v>
      </c>
      <c r="E1914" s="2" t="str">
        <f>IFERROR(__xludf.DUMMYFUNCTION("""COMPUTED_VALUE"""),"Female")</f>
        <v>Female</v>
      </c>
    </row>
    <row r="1915">
      <c r="A1915" s="2">
        <v>1914.0</v>
      </c>
      <c r="B1915" s="4">
        <f>IFERROR(__xludf.DUMMYFUNCTION("""COMPUTED_VALUE"""),45062.916569270834)</f>
        <v>45062.91657</v>
      </c>
      <c r="C1915" s="2" t="str">
        <f>IFERROR(__xludf.DUMMYFUNCTION("""COMPUTED_VALUE"""),"India")</f>
        <v>India</v>
      </c>
      <c r="D1915" s="2">
        <f>IFERROR(__xludf.DUMMYFUNCTION("""COMPUTED_VALUE"""),422003.0)</f>
        <v>422003</v>
      </c>
      <c r="E1915" s="2" t="str">
        <f>IFERROR(__xludf.DUMMYFUNCTION("""COMPUTED_VALUE"""),"Female")</f>
        <v>Female</v>
      </c>
    </row>
    <row r="1916">
      <c r="A1916" s="2">
        <v>1915.0</v>
      </c>
      <c r="B1916" s="4">
        <f>IFERROR(__xludf.DUMMYFUNCTION("""COMPUTED_VALUE"""),45062.91658917824)</f>
        <v>45062.91659</v>
      </c>
      <c r="C1916" s="2" t="str">
        <f>IFERROR(__xludf.DUMMYFUNCTION("""COMPUTED_VALUE"""),"India")</f>
        <v>India</v>
      </c>
      <c r="D1916" s="2">
        <f>IFERROR(__xludf.DUMMYFUNCTION("""COMPUTED_VALUE"""),583135.0)</f>
        <v>583135</v>
      </c>
      <c r="E1916" s="2" t="str">
        <f>IFERROR(__xludf.DUMMYFUNCTION("""COMPUTED_VALUE"""),"Male")</f>
        <v>Male</v>
      </c>
    </row>
    <row r="1917">
      <c r="A1917" s="2">
        <v>1916.0</v>
      </c>
      <c r="B1917" s="4">
        <f>IFERROR(__xludf.DUMMYFUNCTION("""COMPUTED_VALUE"""),45062.91666542824)</f>
        <v>45062.91667</v>
      </c>
      <c r="C1917" s="2" t="str">
        <f>IFERROR(__xludf.DUMMYFUNCTION("""COMPUTED_VALUE"""),"India")</f>
        <v>India</v>
      </c>
      <c r="D1917" s="2">
        <f>IFERROR(__xludf.DUMMYFUNCTION("""COMPUTED_VALUE"""),637001.0)</f>
        <v>637001</v>
      </c>
      <c r="E1917" s="2" t="str">
        <f>IFERROR(__xludf.DUMMYFUNCTION("""COMPUTED_VALUE"""),"Male")</f>
        <v>Male</v>
      </c>
    </row>
    <row r="1918">
      <c r="A1918" s="2">
        <v>1917.0</v>
      </c>
      <c r="B1918" s="4">
        <f>IFERROR(__xludf.DUMMYFUNCTION("""COMPUTED_VALUE"""),45062.91674501157)</f>
        <v>45062.91675</v>
      </c>
      <c r="C1918" s="2" t="str">
        <f>IFERROR(__xludf.DUMMYFUNCTION("""COMPUTED_VALUE"""),"India")</f>
        <v>India</v>
      </c>
      <c r="D1918" s="2">
        <f>IFERROR(__xludf.DUMMYFUNCTION("""COMPUTED_VALUE"""),600097.0)</f>
        <v>600097</v>
      </c>
      <c r="E1918" s="2" t="str">
        <f>IFERROR(__xludf.DUMMYFUNCTION("""COMPUTED_VALUE"""),"Male")</f>
        <v>Male</v>
      </c>
    </row>
    <row r="1919">
      <c r="A1919" s="2">
        <v>1918.0</v>
      </c>
      <c r="B1919" s="4">
        <f>IFERROR(__xludf.DUMMYFUNCTION("""COMPUTED_VALUE"""),45062.91691054398)</f>
        <v>45062.91691</v>
      </c>
      <c r="C1919" s="2" t="str">
        <f>IFERROR(__xludf.DUMMYFUNCTION("""COMPUTED_VALUE"""),"India")</f>
        <v>India</v>
      </c>
      <c r="D1919" s="2">
        <f>IFERROR(__xludf.DUMMYFUNCTION("""COMPUTED_VALUE"""),221007.0)</f>
        <v>221007</v>
      </c>
      <c r="E1919" s="2" t="str">
        <f>IFERROR(__xludf.DUMMYFUNCTION("""COMPUTED_VALUE"""),"Female")</f>
        <v>Female</v>
      </c>
    </row>
    <row r="1920">
      <c r="A1920" s="2">
        <v>1919.0</v>
      </c>
      <c r="B1920" s="4">
        <f>IFERROR(__xludf.DUMMYFUNCTION("""COMPUTED_VALUE"""),45062.917495381946)</f>
        <v>45062.9175</v>
      </c>
      <c r="C1920" s="2" t="str">
        <f>IFERROR(__xludf.DUMMYFUNCTION("""COMPUTED_VALUE"""),"India")</f>
        <v>India</v>
      </c>
      <c r="D1920" s="2">
        <f>IFERROR(__xludf.DUMMYFUNCTION("""COMPUTED_VALUE"""),620001.0)</f>
        <v>620001</v>
      </c>
      <c r="E1920" s="2" t="str">
        <f>IFERROR(__xludf.DUMMYFUNCTION("""COMPUTED_VALUE"""),"Female")</f>
        <v>Female</v>
      </c>
    </row>
    <row r="1921">
      <c r="A1921" s="2">
        <v>1920.0</v>
      </c>
      <c r="B1921" s="4">
        <f>IFERROR(__xludf.DUMMYFUNCTION("""COMPUTED_VALUE"""),45062.917876354164)</f>
        <v>45062.91788</v>
      </c>
      <c r="C1921" s="2" t="str">
        <f>IFERROR(__xludf.DUMMYFUNCTION("""COMPUTED_VALUE"""),"India")</f>
        <v>India</v>
      </c>
      <c r="D1921" s="2">
        <f>IFERROR(__xludf.DUMMYFUNCTION("""COMPUTED_VALUE"""),637409.0)</f>
        <v>637409</v>
      </c>
      <c r="E1921" s="2" t="str">
        <f>IFERROR(__xludf.DUMMYFUNCTION("""COMPUTED_VALUE"""),"Female")</f>
        <v>Female</v>
      </c>
    </row>
    <row r="1922">
      <c r="A1922" s="2">
        <v>1921.0</v>
      </c>
      <c r="B1922" s="4">
        <f>IFERROR(__xludf.DUMMYFUNCTION("""COMPUTED_VALUE"""),45062.91835399305)</f>
        <v>45062.91835</v>
      </c>
      <c r="C1922" s="2" t="str">
        <f>IFERROR(__xludf.DUMMYFUNCTION("""COMPUTED_VALUE"""),"India")</f>
        <v>India</v>
      </c>
      <c r="D1922" s="2">
        <f>IFERROR(__xludf.DUMMYFUNCTION("""COMPUTED_VALUE"""),622204.0)</f>
        <v>622204</v>
      </c>
      <c r="E1922" s="2" t="str">
        <f>IFERROR(__xludf.DUMMYFUNCTION("""COMPUTED_VALUE"""),"Female")</f>
        <v>Female</v>
      </c>
    </row>
    <row r="1923">
      <c r="A1923" s="2">
        <v>1922.0</v>
      </c>
      <c r="B1923" s="4">
        <f>IFERROR(__xludf.DUMMYFUNCTION("""COMPUTED_VALUE"""),45062.918673402775)</f>
        <v>45062.91867</v>
      </c>
      <c r="C1923" s="2" t="str">
        <f>IFERROR(__xludf.DUMMYFUNCTION("""COMPUTED_VALUE"""),"India")</f>
        <v>India</v>
      </c>
      <c r="D1923" s="2">
        <f>IFERROR(__xludf.DUMMYFUNCTION("""COMPUTED_VALUE"""),121102.0)</f>
        <v>121102</v>
      </c>
      <c r="E1923" s="2" t="str">
        <f>IFERROR(__xludf.DUMMYFUNCTION("""COMPUTED_VALUE"""),"Female")</f>
        <v>Female</v>
      </c>
    </row>
    <row r="1924">
      <c r="A1924" s="2">
        <v>1923.0</v>
      </c>
      <c r="B1924" s="4">
        <f>IFERROR(__xludf.DUMMYFUNCTION("""COMPUTED_VALUE"""),45062.919085856476)</f>
        <v>45062.91909</v>
      </c>
      <c r="C1924" s="2" t="str">
        <f>IFERROR(__xludf.DUMMYFUNCTION("""COMPUTED_VALUE"""),"India")</f>
        <v>India</v>
      </c>
      <c r="D1924" s="2">
        <f>IFERROR(__xludf.DUMMYFUNCTION("""COMPUTED_VALUE"""),621704.0)</f>
        <v>621704</v>
      </c>
      <c r="E1924" s="2" t="str">
        <f>IFERROR(__xludf.DUMMYFUNCTION("""COMPUTED_VALUE"""),"Female")</f>
        <v>Female</v>
      </c>
    </row>
    <row r="1925">
      <c r="A1925" s="2">
        <v>1924.0</v>
      </c>
      <c r="B1925" s="4">
        <f>IFERROR(__xludf.DUMMYFUNCTION("""COMPUTED_VALUE"""),45062.91932785879)</f>
        <v>45062.91933</v>
      </c>
      <c r="C1925" s="2" t="str">
        <f>IFERROR(__xludf.DUMMYFUNCTION("""COMPUTED_VALUE"""),"India")</f>
        <v>India</v>
      </c>
      <c r="D1925" s="2">
        <f>IFERROR(__xludf.DUMMYFUNCTION("""COMPUTED_VALUE"""),208027.0)</f>
        <v>208027</v>
      </c>
      <c r="E1925" s="2" t="str">
        <f>IFERROR(__xludf.DUMMYFUNCTION("""COMPUTED_VALUE"""),"Male")</f>
        <v>Male</v>
      </c>
    </row>
    <row r="1926">
      <c r="A1926" s="2">
        <v>1925.0</v>
      </c>
      <c r="B1926" s="4">
        <f>IFERROR(__xludf.DUMMYFUNCTION("""COMPUTED_VALUE"""),45062.91945809027)</f>
        <v>45062.91946</v>
      </c>
      <c r="C1926" s="2" t="str">
        <f>IFERROR(__xludf.DUMMYFUNCTION("""COMPUTED_VALUE"""),"India")</f>
        <v>India</v>
      </c>
      <c r="D1926" s="2">
        <f>IFERROR(__xludf.DUMMYFUNCTION("""COMPUTED_VALUE"""),500053.0)</f>
        <v>500053</v>
      </c>
      <c r="E1926" s="2" t="str">
        <f>IFERROR(__xludf.DUMMYFUNCTION("""COMPUTED_VALUE"""),"Female")</f>
        <v>Female</v>
      </c>
    </row>
    <row r="1927">
      <c r="A1927" s="2">
        <v>1926.0</v>
      </c>
      <c r="B1927" s="4">
        <f>IFERROR(__xludf.DUMMYFUNCTION("""COMPUTED_VALUE"""),45062.91955099537)</f>
        <v>45062.91955</v>
      </c>
      <c r="C1927" s="2" t="str">
        <f>IFERROR(__xludf.DUMMYFUNCTION("""COMPUTED_VALUE"""),"India")</f>
        <v>India</v>
      </c>
      <c r="D1927" s="2">
        <f>IFERROR(__xludf.DUMMYFUNCTION("""COMPUTED_VALUE"""),637001.0)</f>
        <v>637001</v>
      </c>
      <c r="E1927" s="2" t="str">
        <f>IFERROR(__xludf.DUMMYFUNCTION("""COMPUTED_VALUE"""),"Female")</f>
        <v>Female</v>
      </c>
    </row>
    <row r="1928">
      <c r="A1928" s="2">
        <v>1927.0</v>
      </c>
      <c r="B1928" s="4">
        <f>IFERROR(__xludf.DUMMYFUNCTION("""COMPUTED_VALUE"""),45062.91963578704)</f>
        <v>45062.91964</v>
      </c>
      <c r="C1928" s="2" t="str">
        <f>IFERROR(__xludf.DUMMYFUNCTION("""COMPUTED_VALUE"""),"India")</f>
        <v>India</v>
      </c>
      <c r="D1928" s="2">
        <f>IFERROR(__xludf.DUMMYFUNCTION("""COMPUTED_VALUE"""),110059.0)</f>
        <v>110059</v>
      </c>
      <c r="E1928" s="2" t="str">
        <f>IFERROR(__xludf.DUMMYFUNCTION("""COMPUTED_VALUE"""),"Male")</f>
        <v>Male</v>
      </c>
    </row>
    <row r="1929">
      <c r="A1929" s="2">
        <v>1928.0</v>
      </c>
      <c r="B1929" s="4">
        <f>IFERROR(__xludf.DUMMYFUNCTION("""COMPUTED_VALUE"""),45062.920038854165)</f>
        <v>45062.92004</v>
      </c>
      <c r="C1929" s="2" t="str">
        <f>IFERROR(__xludf.DUMMYFUNCTION("""COMPUTED_VALUE"""),"India")</f>
        <v>India</v>
      </c>
      <c r="D1929" s="2">
        <f>IFERROR(__xludf.DUMMYFUNCTION("""COMPUTED_VALUE"""),500058.0)</f>
        <v>500058</v>
      </c>
      <c r="E1929" s="2" t="str">
        <f>IFERROR(__xludf.DUMMYFUNCTION("""COMPUTED_VALUE"""),"Female")</f>
        <v>Female</v>
      </c>
    </row>
    <row r="1930">
      <c r="A1930" s="2">
        <v>1929.0</v>
      </c>
      <c r="B1930" s="4">
        <f>IFERROR(__xludf.DUMMYFUNCTION("""COMPUTED_VALUE"""),45062.920157685185)</f>
        <v>45062.92016</v>
      </c>
      <c r="C1930" s="2" t="str">
        <f>IFERROR(__xludf.DUMMYFUNCTION("""COMPUTED_VALUE"""),"India")</f>
        <v>India</v>
      </c>
      <c r="D1930" s="2">
        <f>IFERROR(__xludf.DUMMYFUNCTION("""COMPUTED_VALUE"""),533428.0)</f>
        <v>533428</v>
      </c>
      <c r="E1930" s="2" t="str">
        <f>IFERROR(__xludf.DUMMYFUNCTION("""COMPUTED_VALUE"""),"Male")</f>
        <v>Male</v>
      </c>
    </row>
    <row r="1931">
      <c r="A1931" s="2">
        <v>1930.0</v>
      </c>
      <c r="B1931" s="4">
        <f>IFERROR(__xludf.DUMMYFUNCTION("""COMPUTED_VALUE"""),45062.92031091435)</f>
        <v>45062.92031</v>
      </c>
      <c r="C1931" s="2" t="str">
        <f>IFERROR(__xludf.DUMMYFUNCTION("""COMPUTED_VALUE"""),"India")</f>
        <v>India</v>
      </c>
      <c r="D1931" s="2">
        <f>IFERROR(__xludf.DUMMYFUNCTION("""COMPUTED_VALUE"""),263139.0)</f>
        <v>263139</v>
      </c>
      <c r="E1931" s="2" t="str">
        <f>IFERROR(__xludf.DUMMYFUNCTION("""COMPUTED_VALUE"""),"Male")</f>
        <v>Male</v>
      </c>
    </row>
    <row r="1932">
      <c r="A1932" s="2">
        <v>1931.0</v>
      </c>
      <c r="B1932" s="4">
        <f>IFERROR(__xludf.DUMMYFUNCTION("""COMPUTED_VALUE"""),45062.920572118055)</f>
        <v>45062.92057</v>
      </c>
      <c r="C1932" s="2" t="str">
        <f>IFERROR(__xludf.DUMMYFUNCTION("""COMPUTED_VALUE"""),"India")</f>
        <v>India</v>
      </c>
      <c r="D1932" s="2">
        <f>IFERROR(__xludf.DUMMYFUNCTION("""COMPUTED_VALUE"""),621216.0)</f>
        <v>621216</v>
      </c>
      <c r="E1932" s="2" t="str">
        <f>IFERROR(__xludf.DUMMYFUNCTION("""COMPUTED_VALUE"""),"Male")</f>
        <v>Male</v>
      </c>
    </row>
    <row r="1933">
      <c r="A1933" s="2">
        <v>1932.0</v>
      </c>
      <c r="B1933" s="4">
        <f>IFERROR(__xludf.DUMMYFUNCTION("""COMPUTED_VALUE"""),45062.92085842592)</f>
        <v>45062.92086</v>
      </c>
      <c r="C1933" s="2" t="str">
        <f>IFERROR(__xludf.DUMMYFUNCTION("""COMPUTED_VALUE"""),"India")</f>
        <v>India</v>
      </c>
      <c r="D1933" s="2">
        <f>IFERROR(__xludf.DUMMYFUNCTION("""COMPUTED_VALUE"""),411027.0)</f>
        <v>411027</v>
      </c>
      <c r="E1933" s="2" t="str">
        <f>IFERROR(__xludf.DUMMYFUNCTION("""COMPUTED_VALUE"""),"Male")</f>
        <v>Male</v>
      </c>
    </row>
    <row r="1934">
      <c r="A1934" s="2">
        <v>1933.0</v>
      </c>
      <c r="B1934" s="4">
        <f>IFERROR(__xludf.DUMMYFUNCTION("""COMPUTED_VALUE"""),45062.921748078705)</f>
        <v>45062.92175</v>
      </c>
      <c r="C1934" s="2" t="str">
        <f>IFERROR(__xludf.DUMMYFUNCTION("""COMPUTED_VALUE"""),"India")</f>
        <v>India</v>
      </c>
      <c r="D1934" s="2">
        <f>IFERROR(__xludf.DUMMYFUNCTION("""COMPUTED_VALUE"""),533464.0)</f>
        <v>533464</v>
      </c>
      <c r="E1934" s="2" t="str">
        <f>IFERROR(__xludf.DUMMYFUNCTION("""COMPUTED_VALUE"""),"Male")</f>
        <v>Male</v>
      </c>
    </row>
    <row r="1935">
      <c r="A1935" s="2">
        <v>1934.0</v>
      </c>
      <c r="B1935" s="4">
        <f>IFERROR(__xludf.DUMMYFUNCTION("""COMPUTED_VALUE"""),45062.92187278935)</f>
        <v>45062.92187</v>
      </c>
      <c r="C1935" s="2" t="str">
        <f>IFERROR(__xludf.DUMMYFUNCTION("""COMPUTED_VALUE"""),"India")</f>
        <v>India</v>
      </c>
      <c r="D1935" s="2">
        <f>IFERROR(__xludf.DUMMYFUNCTION("""COMPUTED_VALUE"""),201013.0)</f>
        <v>201013</v>
      </c>
      <c r="E1935" s="2" t="str">
        <f>IFERROR(__xludf.DUMMYFUNCTION("""COMPUTED_VALUE"""),"Female")</f>
        <v>Female</v>
      </c>
    </row>
    <row r="1936">
      <c r="A1936" s="2">
        <v>1935.0</v>
      </c>
      <c r="B1936" s="4">
        <f>IFERROR(__xludf.DUMMYFUNCTION("""COMPUTED_VALUE"""),45062.92205511574)</f>
        <v>45062.92206</v>
      </c>
      <c r="C1936" s="2" t="str">
        <f>IFERROR(__xludf.DUMMYFUNCTION("""COMPUTED_VALUE"""),"India")</f>
        <v>India</v>
      </c>
      <c r="D1936" s="2">
        <f>IFERROR(__xludf.DUMMYFUNCTION("""COMPUTED_VALUE"""),132103.0)</f>
        <v>132103</v>
      </c>
      <c r="E1936" s="2" t="str">
        <f>IFERROR(__xludf.DUMMYFUNCTION("""COMPUTED_VALUE"""),"Male")</f>
        <v>Male</v>
      </c>
    </row>
    <row r="1937">
      <c r="A1937" s="2">
        <v>1936.0</v>
      </c>
      <c r="B1937" s="4">
        <f>IFERROR(__xludf.DUMMYFUNCTION("""COMPUTED_VALUE"""),45062.922214004626)</f>
        <v>45062.92221</v>
      </c>
      <c r="C1937" s="2" t="str">
        <f>IFERROR(__xludf.DUMMYFUNCTION("""COMPUTED_VALUE"""),"India")</f>
        <v>India</v>
      </c>
      <c r="D1937" s="2">
        <f>IFERROR(__xludf.DUMMYFUNCTION("""COMPUTED_VALUE"""),524005.0)</f>
        <v>524005</v>
      </c>
      <c r="E1937" s="2" t="str">
        <f>IFERROR(__xludf.DUMMYFUNCTION("""COMPUTED_VALUE"""),"Male")</f>
        <v>Male</v>
      </c>
    </row>
    <row r="1938">
      <c r="A1938" s="2">
        <v>1937.0</v>
      </c>
      <c r="B1938" s="4">
        <f>IFERROR(__xludf.DUMMYFUNCTION("""COMPUTED_VALUE"""),45062.92228939815)</f>
        <v>45062.92229</v>
      </c>
      <c r="C1938" s="2" t="str">
        <f>IFERROR(__xludf.DUMMYFUNCTION("""COMPUTED_VALUE"""),"India")</f>
        <v>India</v>
      </c>
      <c r="D1938" s="2">
        <f>IFERROR(__xludf.DUMMYFUNCTION("""COMPUTED_VALUE"""),533429.0)</f>
        <v>533429</v>
      </c>
      <c r="E1938" s="2" t="str">
        <f>IFERROR(__xludf.DUMMYFUNCTION("""COMPUTED_VALUE"""),"Male")</f>
        <v>Male</v>
      </c>
    </row>
    <row r="1939">
      <c r="A1939" s="2">
        <v>1938.0</v>
      </c>
      <c r="B1939" s="4">
        <f>IFERROR(__xludf.DUMMYFUNCTION("""COMPUTED_VALUE"""),45062.92229023148)</f>
        <v>45062.92229</v>
      </c>
      <c r="C1939" s="2" t="str">
        <f>IFERROR(__xludf.DUMMYFUNCTION("""COMPUTED_VALUE"""),"India")</f>
        <v>India</v>
      </c>
      <c r="D1939" s="2">
        <f>IFERROR(__xludf.DUMMYFUNCTION("""COMPUTED_VALUE"""),506169.0)</f>
        <v>506169</v>
      </c>
      <c r="E1939" s="2" t="str">
        <f>IFERROR(__xludf.DUMMYFUNCTION("""COMPUTED_VALUE"""),"Male")</f>
        <v>Male</v>
      </c>
    </row>
    <row r="1940">
      <c r="A1940" s="2">
        <v>1939.0</v>
      </c>
      <c r="B1940" s="4">
        <f>IFERROR(__xludf.DUMMYFUNCTION("""COMPUTED_VALUE"""),45062.92242613426)</f>
        <v>45062.92243</v>
      </c>
      <c r="C1940" s="2" t="str">
        <f>IFERROR(__xludf.DUMMYFUNCTION("""COMPUTED_VALUE"""),"India")</f>
        <v>India</v>
      </c>
      <c r="D1940" s="2">
        <f>IFERROR(__xludf.DUMMYFUNCTION("""COMPUTED_VALUE"""),110059.0)</f>
        <v>110059</v>
      </c>
      <c r="E1940" s="2" t="str">
        <f>IFERROR(__xludf.DUMMYFUNCTION("""COMPUTED_VALUE"""),"Female")</f>
        <v>Female</v>
      </c>
    </row>
    <row r="1941">
      <c r="A1941" s="2">
        <v>1940.0</v>
      </c>
      <c r="B1941" s="4">
        <f>IFERROR(__xludf.DUMMYFUNCTION("""COMPUTED_VALUE"""),45062.92278855324)</f>
        <v>45062.92279</v>
      </c>
      <c r="C1941" s="2" t="str">
        <f>IFERROR(__xludf.DUMMYFUNCTION("""COMPUTED_VALUE"""),"India")</f>
        <v>India</v>
      </c>
      <c r="D1941" s="2">
        <f>IFERROR(__xludf.DUMMYFUNCTION("""COMPUTED_VALUE"""),560027.0)</f>
        <v>560027</v>
      </c>
      <c r="E1941" s="2" t="str">
        <f>IFERROR(__xludf.DUMMYFUNCTION("""COMPUTED_VALUE"""),"Female")</f>
        <v>Female</v>
      </c>
    </row>
    <row r="1942">
      <c r="A1942" s="2">
        <v>1941.0</v>
      </c>
      <c r="B1942" s="4">
        <f>IFERROR(__xludf.DUMMYFUNCTION("""COMPUTED_VALUE"""),45062.92348625)</f>
        <v>45062.92349</v>
      </c>
      <c r="C1942" s="2" t="str">
        <f>IFERROR(__xludf.DUMMYFUNCTION("""COMPUTED_VALUE"""),"India")</f>
        <v>India</v>
      </c>
      <c r="D1942" s="2">
        <f>IFERROR(__xludf.DUMMYFUNCTION("""COMPUTED_VALUE"""),208021.0)</f>
        <v>208021</v>
      </c>
      <c r="E1942" s="2" t="str">
        <f>IFERROR(__xludf.DUMMYFUNCTION("""COMPUTED_VALUE"""),"Female")</f>
        <v>Female</v>
      </c>
    </row>
    <row r="1943">
      <c r="A1943" s="2">
        <v>1942.0</v>
      </c>
      <c r="B1943" s="4">
        <f>IFERROR(__xludf.DUMMYFUNCTION("""COMPUTED_VALUE"""),45062.923736481476)</f>
        <v>45062.92374</v>
      </c>
      <c r="C1943" s="2" t="str">
        <f>IFERROR(__xludf.DUMMYFUNCTION("""COMPUTED_VALUE"""),"India")</f>
        <v>India</v>
      </c>
      <c r="D1943" s="2">
        <f>IFERROR(__xludf.DUMMYFUNCTION("""COMPUTED_VALUE"""),221003.0)</f>
        <v>221003</v>
      </c>
      <c r="E1943" s="2" t="str">
        <f>IFERROR(__xludf.DUMMYFUNCTION("""COMPUTED_VALUE"""),"Female")</f>
        <v>Female</v>
      </c>
    </row>
    <row r="1944">
      <c r="A1944" s="2">
        <v>1943.0</v>
      </c>
      <c r="B1944" s="4">
        <f>IFERROR(__xludf.DUMMYFUNCTION("""COMPUTED_VALUE"""),45062.9242803588)</f>
        <v>45062.92428</v>
      </c>
      <c r="C1944" s="2" t="str">
        <f>IFERROR(__xludf.DUMMYFUNCTION("""COMPUTED_VALUE"""),"India")</f>
        <v>India</v>
      </c>
      <c r="D1944" s="2">
        <f>IFERROR(__xludf.DUMMYFUNCTION("""COMPUTED_VALUE"""),711105.0)</f>
        <v>711105</v>
      </c>
      <c r="E1944" s="2" t="str">
        <f>IFERROR(__xludf.DUMMYFUNCTION("""COMPUTED_VALUE"""),"Male")</f>
        <v>Male</v>
      </c>
    </row>
    <row r="1945">
      <c r="A1945" s="2">
        <v>1944.0</v>
      </c>
      <c r="B1945" s="4">
        <f>IFERROR(__xludf.DUMMYFUNCTION("""COMPUTED_VALUE"""),45062.92478267361)</f>
        <v>45062.92478</v>
      </c>
      <c r="C1945" s="2" t="str">
        <f>IFERROR(__xludf.DUMMYFUNCTION("""COMPUTED_VALUE"""),"India")</f>
        <v>India</v>
      </c>
      <c r="D1945" s="2">
        <f>IFERROR(__xludf.DUMMYFUNCTION("""COMPUTED_VALUE"""),263126.0)</f>
        <v>263126</v>
      </c>
      <c r="E1945" s="2" t="str">
        <f>IFERROR(__xludf.DUMMYFUNCTION("""COMPUTED_VALUE"""),"Female")</f>
        <v>Female</v>
      </c>
    </row>
    <row r="1946">
      <c r="A1946" s="2">
        <v>1945.0</v>
      </c>
      <c r="B1946" s="4">
        <f>IFERROR(__xludf.DUMMYFUNCTION("""COMPUTED_VALUE"""),45062.92482247685)</f>
        <v>45062.92482</v>
      </c>
      <c r="C1946" s="2" t="str">
        <f>IFERROR(__xludf.DUMMYFUNCTION("""COMPUTED_VALUE"""),"India")</f>
        <v>India</v>
      </c>
      <c r="D1946" s="2">
        <f>IFERROR(__xludf.DUMMYFUNCTION("""COMPUTED_VALUE"""),560027.0)</f>
        <v>560027</v>
      </c>
      <c r="E1946" s="2" t="str">
        <f>IFERROR(__xludf.DUMMYFUNCTION("""COMPUTED_VALUE"""),"Female")</f>
        <v>Female</v>
      </c>
    </row>
    <row r="1947">
      <c r="A1947" s="2">
        <v>1946.0</v>
      </c>
      <c r="B1947" s="4">
        <f>IFERROR(__xludf.DUMMYFUNCTION("""COMPUTED_VALUE"""),45062.92530326389)</f>
        <v>45062.9253</v>
      </c>
      <c r="C1947" s="2" t="str">
        <f>IFERROR(__xludf.DUMMYFUNCTION("""COMPUTED_VALUE"""),"India")</f>
        <v>India</v>
      </c>
      <c r="D1947" s="2">
        <f>IFERROR(__xludf.DUMMYFUNCTION("""COMPUTED_VALUE"""),534313.0)</f>
        <v>534313</v>
      </c>
      <c r="E1947" s="2" t="str">
        <f>IFERROR(__xludf.DUMMYFUNCTION("""COMPUTED_VALUE"""),"Female")</f>
        <v>Female</v>
      </c>
    </row>
    <row r="1948">
      <c r="A1948" s="2">
        <v>1947.0</v>
      </c>
      <c r="B1948" s="4">
        <f>IFERROR(__xludf.DUMMYFUNCTION("""COMPUTED_VALUE"""),45062.925680011576)</f>
        <v>45062.92568</v>
      </c>
      <c r="C1948" s="2" t="str">
        <f>IFERROR(__xludf.DUMMYFUNCTION("""COMPUTED_VALUE"""),"India")</f>
        <v>India</v>
      </c>
      <c r="D1948" s="2">
        <f>IFERROR(__xludf.DUMMYFUNCTION("""COMPUTED_VALUE"""),533429.0)</f>
        <v>533429</v>
      </c>
      <c r="E1948" s="2" t="str">
        <f>IFERROR(__xludf.DUMMYFUNCTION("""COMPUTED_VALUE"""),"Female")</f>
        <v>Female</v>
      </c>
    </row>
    <row r="1949">
      <c r="A1949" s="2">
        <v>1948.0</v>
      </c>
      <c r="B1949" s="4">
        <f>IFERROR(__xludf.DUMMYFUNCTION("""COMPUTED_VALUE"""),45062.925844537036)</f>
        <v>45062.92584</v>
      </c>
      <c r="C1949" s="2" t="str">
        <f>IFERROR(__xludf.DUMMYFUNCTION("""COMPUTED_VALUE"""),"India")</f>
        <v>India</v>
      </c>
      <c r="D1949" s="2">
        <f>IFERROR(__xludf.DUMMYFUNCTION("""COMPUTED_VALUE"""),424201.0)</f>
        <v>424201</v>
      </c>
      <c r="E1949" s="2" t="str">
        <f>IFERROR(__xludf.DUMMYFUNCTION("""COMPUTED_VALUE"""),"Female")</f>
        <v>Female</v>
      </c>
    </row>
    <row r="1950">
      <c r="A1950" s="2">
        <v>1949.0</v>
      </c>
      <c r="B1950" s="4">
        <f>IFERROR(__xludf.DUMMYFUNCTION("""COMPUTED_VALUE"""),45062.92744493055)</f>
        <v>45062.92744</v>
      </c>
      <c r="C1950" s="2" t="str">
        <f>IFERROR(__xludf.DUMMYFUNCTION("""COMPUTED_VALUE"""),"India")</f>
        <v>India</v>
      </c>
      <c r="D1950" s="2">
        <f>IFERROR(__xludf.DUMMYFUNCTION("""COMPUTED_VALUE"""),533015.0)</f>
        <v>533015</v>
      </c>
      <c r="E1950" s="2" t="str">
        <f>IFERROR(__xludf.DUMMYFUNCTION("""COMPUTED_VALUE"""),"Female")</f>
        <v>Female</v>
      </c>
    </row>
    <row r="1951">
      <c r="A1951" s="2">
        <v>1950.0</v>
      </c>
      <c r="B1951" s="4">
        <f>IFERROR(__xludf.DUMMYFUNCTION("""COMPUTED_VALUE"""),45062.92911071759)</f>
        <v>45062.92911</v>
      </c>
      <c r="C1951" s="2" t="str">
        <f>IFERROR(__xludf.DUMMYFUNCTION("""COMPUTED_VALUE"""),"India")</f>
        <v>India</v>
      </c>
      <c r="D1951" s="2">
        <f>IFERROR(__xludf.DUMMYFUNCTION("""COMPUTED_VALUE"""),620008.0)</f>
        <v>620008</v>
      </c>
      <c r="E1951" s="2" t="str">
        <f>IFERROR(__xludf.DUMMYFUNCTION("""COMPUTED_VALUE"""),"Female")</f>
        <v>Female</v>
      </c>
    </row>
    <row r="1952">
      <c r="A1952" s="2">
        <v>1951.0</v>
      </c>
      <c r="B1952" s="4">
        <f>IFERROR(__xludf.DUMMYFUNCTION("""COMPUTED_VALUE"""),45062.92968917824)</f>
        <v>45062.92969</v>
      </c>
      <c r="C1952" s="2" t="str">
        <f>IFERROR(__xludf.DUMMYFUNCTION("""COMPUTED_VALUE"""),"India")</f>
        <v>India</v>
      </c>
      <c r="D1952" s="2">
        <f>IFERROR(__xludf.DUMMYFUNCTION("""COMPUTED_VALUE"""),208002.0)</f>
        <v>208002</v>
      </c>
      <c r="E1952" s="2" t="str">
        <f>IFERROR(__xludf.DUMMYFUNCTION("""COMPUTED_VALUE"""),"Female")</f>
        <v>Female</v>
      </c>
    </row>
    <row r="1953">
      <c r="A1953" s="2">
        <v>1952.0</v>
      </c>
      <c r="B1953" s="4">
        <f>IFERROR(__xludf.DUMMYFUNCTION("""COMPUTED_VALUE"""),45062.92993520833)</f>
        <v>45062.92994</v>
      </c>
      <c r="C1953" s="2" t="str">
        <f>IFERROR(__xludf.DUMMYFUNCTION("""COMPUTED_VALUE"""),"India")</f>
        <v>India</v>
      </c>
      <c r="D1953" s="2">
        <f>IFERROR(__xludf.DUMMYFUNCTION("""COMPUTED_VALUE"""),533016.0)</f>
        <v>533016</v>
      </c>
      <c r="E1953" s="2" t="str">
        <f>IFERROR(__xludf.DUMMYFUNCTION("""COMPUTED_VALUE"""),"Male")</f>
        <v>Male</v>
      </c>
    </row>
    <row r="1954">
      <c r="A1954" s="2">
        <v>1953.0</v>
      </c>
      <c r="B1954" s="4">
        <f>IFERROR(__xludf.DUMMYFUNCTION("""COMPUTED_VALUE"""),45062.930192314816)</f>
        <v>45062.93019</v>
      </c>
      <c r="C1954" s="2" t="str">
        <f>IFERROR(__xludf.DUMMYFUNCTION("""COMPUTED_VALUE"""),"India")</f>
        <v>India</v>
      </c>
      <c r="D1954" s="2">
        <f>IFERROR(__xludf.DUMMYFUNCTION("""COMPUTED_VALUE"""),411057.0)</f>
        <v>411057</v>
      </c>
      <c r="E1954" s="2" t="str">
        <f>IFERROR(__xludf.DUMMYFUNCTION("""COMPUTED_VALUE"""),"Female")</f>
        <v>Female</v>
      </c>
    </row>
    <row r="1955">
      <c r="A1955" s="2">
        <v>1954.0</v>
      </c>
      <c r="B1955" s="4">
        <f>IFERROR(__xludf.DUMMYFUNCTION("""COMPUTED_VALUE"""),45062.930209074075)</f>
        <v>45062.93021</v>
      </c>
      <c r="C1955" s="2" t="str">
        <f>IFERROR(__xludf.DUMMYFUNCTION("""COMPUTED_VALUE"""),"India")</f>
        <v>India</v>
      </c>
      <c r="D1955" s="2">
        <f>IFERROR(__xludf.DUMMYFUNCTION("""COMPUTED_VALUE"""),208021.0)</f>
        <v>208021</v>
      </c>
      <c r="E1955" s="2" t="str">
        <f>IFERROR(__xludf.DUMMYFUNCTION("""COMPUTED_VALUE"""),"Male")</f>
        <v>Male</v>
      </c>
    </row>
    <row r="1956">
      <c r="A1956" s="2">
        <v>1955.0</v>
      </c>
      <c r="B1956" s="4">
        <f>IFERROR(__xludf.DUMMYFUNCTION("""COMPUTED_VALUE"""),45062.93025592593)</f>
        <v>45062.93026</v>
      </c>
      <c r="C1956" s="2" t="str">
        <f>IFERROR(__xludf.DUMMYFUNCTION("""COMPUTED_VALUE"""),"India")</f>
        <v>India</v>
      </c>
      <c r="D1956" s="2">
        <f>IFERROR(__xludf.DUMMYFUNCTION("""COMPUTED_VALUE"""),208021.0)</f>
        <v>208021</v>
      </c>
      <c r="E1956" s="2" t="str">
        <f>IFERROR(__xludf.DUMMYFUNCTION("""COMPUTED_VALUE"""),"Male")</f>
        <v>Male</v>
      </c>
    </row>
    <row r="1957">
      <c r="A1957" s="2">
        <v>1956.0</v>
      </c>
      <c r="B1957" s="4">
        <f>IFERROR(__xludf.DUMMYFUNCTION("""COMPUTED_VALUE"""),45062.9307275926)</f>
        <v>45062.93073</v>
      </c>
      <c r="C1957" s="2" t="str">
        <f>IFERROR(__xludf.DUMMYFUNCTION("""COMPUTED_VALUE"""),"India")</f>
        <v>India</v>
      </c>
      <c r="D1957" s="2">
        <f>IFERROR(__xludf.DUMMYFUNCTION("""COMPUTED_VALUE"""),533429.0)</f>
        <v>533429</v>
      </c>
      <c r="E1957" s="2" t="str">
        <f>IFERROR(__xludf.DUMMYFUNCTION("""COMPUTED_VALUE"""),"Female")</f>
        <v>Female</v>
      </c>
    </row>
    <row r="1958">
      <c r="A1958" s="2">
        <v>1957.0</v>
      </c>
      <c r="B1958" s="4">
        <f>IFERROR(__xludf.DUMMYFUNCTION("""COMPUTED_VALUE"""),45062.930950752314)</f>
        <v>45062.93095</v>
      </c>
      <c r="C1958" s="2" t="str">
        <f>IFERROR(__xludf.DUMMYFUNCTION("""COMPUTED_VALUE"""),"India")</f>
        <v>India</v>
      </c>
      <c r="D1958" s="2">
        <f>IFERROR(__xludf.DUMMYFUNCTION("""COMPUTED_VALUE"""),80013.0)</f>
        <v>80013</v>
      </c>
      <c r="E1958" s="2" t="str">
        <f>IFERROR(__xludf.DUMMYFUNCTION("""COMPUTED_VALUE"""),"Male")</f>
        <v>Male</v>
      </c>
    </row>
    <row r="1959">
      <c r="A1959" s="2">
        <v>1958.0</v>
      </c>
      <c r="B1959" s="4">
        <f>IFERROR(__xludf.DUMMYFUNCTION("""COMPUTED_VALUE"""),45062.93154015046)</f>
        <v>45062.93154</v>
      </c>
      <c r="C1959" s="2" t="str">
        <f>IFERROR(__xludf.DUMMYFUNCTION("""COMPUTED_VALUE"""),"India")</f>
        <v>India</v>
      </c>
      <c r="D1959" s="2">
        <f>IFERROR(__xludf.DUMMYFUNCTION("""COMPUTED_VALUE"""),416010.0)</f>
        <v>416010</v>
      </c>
      <c r="E1959" s="2" t="str">
        <f>IFERROR(__xludf.DUMMYFUNCTION("""COMPUTED_VALUE"""),"Male")</f>
        <v>Male</v>
      </c>
    </row>
    <row r="1960">
      <c r="A1960" s="2">
        <v>1959.0</v>
      </c>
      <c r="B1960" s="4">
        <f>IFERROR(__xludf.DUMMYFUNCTION("""COMPUTED_VALUE"""),45062.93215774306)</f>
        <v>45062.93216</v>
      </c>
      <c r="C1960" s="2" t="str">
        <f>IFERROR(__xludf.DUMMYFUNCTION("""COMPUTED_VALUE"""),"India")</f>
        <v>India</v>
      </c>
      <c r="D1960" s="2">
        <f>IFERROR(__xludf.DUMMYFUNCTION("""COMPUTED_VALUE"""),711204.0)</f>
        <v>711204</v>
      </c>
      <c r="E1960" s="2" t="str">
        <f>IFERROR(__xludf.DUMMYFUNCTION("""COMPUTED_VALUE"""),"Male")</f>
        <v>Male</v>
      </c>
    </row>
    <row r="1961">
      <c r="A1961" s="2">
        <v>1960.0</v>
      </c>
      <c r="B1961" s="4">
        <f>IFERROR(__xludf.DUMMYFUNCTION("""COMPUTED_VALUE"""),45062.934926979164)</f>
        <v>45062.93493</v>
      </c>
      <c r="C1961" s="2" t="str">
        <f>IFERROR(__xludf.DUMMYFUNCTION("""COMPUTED_VALUE"""),"India")</f>
        <v>India</v>
      </c>
      <c r="D1961" s="2">
        <f>IFERROR(__xludf.DUMMYFUNCTION("""COMPUTED_VALUE"""),533429.0)</f>
        <v>533429</v>
      </c>
      <c r="E1961" s="2" t="str">
        <f>IFERROR(__xludf.DUMMYFUNCTION("""COMPUTED_VALUE"""),"Male")</f>
        <v>Male</v>
      </c>
    </row>
    <row r="1962">
      <c r="A1962" s="2">
        <v>1961.0</v>
      </c>
      <c r="B1962" s="4">
        <f>IFERROR(__xludf.DUMMYFUNCTION("""COMPUTED_VALUE"""),45062.93494353009)</f>
        <v>45062.93494</v>
      </c>
      <c r="C1962" s="2" t="str">
        <f>IFERROR(__xludf.DUMMYFUNCTION("""COMPUTED_VALUE"""),"India")</f>
        <v>India</v>
      </c>
      <c r="D1962" s="2">
        <f>IFERROR(__xludf.DUMMYFUNCTION("""COMPUTED_VALUE"""),637001.0)</f>
        <v>637001</v>
      </c>
      <c r="E1962" s="2" t="str">
        <f>IFERROR(__xludf.DUMMYFUNCTION("""COMPUTED_VALUE"""),"Female")</f>
        <v>Female</v>
      </c>
    </row>
    <row r="1963">
      <c r="A1963" s="2">
        <v>1962.0</v>
      </c>
      <c r="B1963" s="4">
        <f>IFERROR(__xludf.DUMMYFUNCTION("""COMPUTED_VALUE"""),45062.93522658564)</f>
        <v>45062.93523</v>
      </c>
      <c r="C1963" s="2" t="str">
        <f>IFERROR(__xludf.DUMMYFUNCTION("""COMPUTED_VALUE"""),"India")</f>
        <v>India</v>
      </c>
      <c r="D1963" s="2">
        <f>IFERROR(__xludf.DUMMYFUNCTION("""COMPUTED_VALUE"""),263139.0)</f>
        <v>263139</v>
      </c>
      <c r="E1963" s="2" t="str">
        <f>IFERROR(__xludf.DUMMYFUNCTION("""COMPUTED_VALUE"""),"Male")</f>
        <v>Male</v>
      </c>
    </row>
    <row r="1964">
      <c r="A1964" s="2">
        <v>1963.0</v>
      </c>
      <c r="B1964" s="4">
        <f>IFERROR(__xludf.DUMMYFUNCTION("""COMPUTED_VALUE"""),45062.93525930555)</f>
        <v>45062.93526</v>
      </c>
      <c r="C1964" s="2" t="str">
        <f>IFERROR(__xludf.DUMMYFUNCTION("""COMPUTED_VALUE"""),"India")</f>
        <v>India</v>
      </c>
      <c r="D1964" s="2">
        <f>IFERROR(__xludf.DUMMYFUNCTION("""COMPUTED_VALUE"""),302012.0)</f>
        <v>302012</v>
      </c>
      <c r="E1964" s="2" t="str">
        <f>IFERROR(__xludf.DUMMYFUNCTION("""COMPUTED_VALUE"""),"Female")</f>
        <v>Female</v>
      </c>
    </row>
    <row r="1965">
      <c r="A1965" s="2">
        <v>1964.0</v>
      </c>
      <c r="B1965" s="4">
        <f>IFERROR(__xludf.DUMMYFUNCTION("""COMPUTED_VALUE"""),45062.93542109954)</f>
        <v>45062.93542</v>
      </c>
      <c r="C1965" s="2" t="str">
        <f>IFERROR(__xludf.DUMMYFUNCTION("""COMPUTED_VALUE"""),"India")</f>
        <v>India</v>
      </c>
      <c r="D1965" s="2">
        <f>IFERROR(__xludf.DUMMYFUNCTION("""COMPUTED_VALUE"""),110089.0)</f>
        <v>110089</v>
      </c>
      <c r="E1965" s="2" t="str">
        <f>IFERROR(__xludf.DUMMYFUNCTION("""COMPUTED_VALUE"""),"Female")</f>
        <v>Female</v>
      </c>
    </row>
    <row r="1966">
      <c r="A1966" s="2">
        <v>1965.0</v>
      </c>
      <c r="B1966" s="4">
        <f>IFERROR(__xludf.DUMMYFUNCTION("""COMPUTED_VALUE"""),45062.93631725695)</f>
        <v>45062.93632</v>
      </c>
      <c r="C1966" s="2" t="str">
        <f>IFERROR(__xludf.DUMMYFUNCTION("""COMPUTED_VALUE"""),"India")</f>
        <v>India</v>
      </c>
      <c r="D1966" s="2">
        <f>IFERROR(__xludf.DUMMYFUNCTION("""COMPUTED_VALUE"""),641603.0)</f>
        <v>641603</v>
      </c>
      <c r="E1966" s="2" t="str">
        <f>IFERROR(__xludf.DUMMYFUNCTION("""COMPUTED_VALUE"""),"Male")</f>
        <v>Male</v>
      </c>
    </row>
    <row r="1967">
      <c r="A1967" s="2">
        <v>1966.0</v>
      </c>
      <c r="B1967" s="4">
        <f>IFERROR(__xludf.DUMMYFUNCTION("""COMPUTED_VALUE"""),45062.936769803244)</f>
        <v>45062.93677</v>
      </c>
      <c r="C1967" s="2" t="str">
        <f>IFERROR(__xludf.DUMMYFUNCTION("""COMPUTED_VALUE"""),"India")</f>
        <v>India</v>
      </c>
      <c r="D1967" s="2">
        <f>IFERROR(__xludf.DUMMYFUNCTION("""COMPUTED_VALUE"""),208021.0)</f>
        <v>208021</v>
      </c>
      <c r="E1967" s="2" t="str">
        <f>IFERROR(__xludf.DUMMYFUNCTION("""COMPUTED_VALUE"""),"Female")</f>
        <v>Female</v>
      </c>
    </row>
    <row r="1968">
      <c r="A1968" s="2">
        <v>1967.0</v>
      </c>
      <c r="B1968" s="4">
        <f>IFERROR(__xludf.DUMMYFUNCTION("""COMPUTED_VALUE"""),45062.938471747686)</f>
        <v>45062.93847</v>
      </c>
      <c r="C1968" s="2" t="str">
        <f>IFERROR(__xludf.DUMMYFUNCTION("""COMPUTED_VALUE"""),"India")</f>
        <v>India</v>
      </c>
      <c r="D1968" s="2">
        <f>IFERROR(__xludf.DUMMYFUNCTION("""COMPUTED_VALUE"""),121106.0)</f>
        <v>121106</v>
      </c>
      <c r="E1968" s="2" t="str">
        <f>IFERROR(__xludf.DUMMYFUNCTION("""COMPUTED_VALUE"""),"Male")</f>
        <v>Male</v>
      </c>
    </row>
    <row r="1969">
      <c r="A1969" s="2">
        <v>1968.0</v>
      </c>
      <c r="B1969" s="4">
        <f>IFERROR(__xludf.DUMMYFUNCTION("""COMPUTED_VALUE"""),45062.939809027775)</f>
        <v>45062.93981</v>
      </c>
      <c r="C1969" s="2" t="str">
        <f>IFERROR(__xludf.DUMMYFUNCTION("""COMPUTED_VALUE"""),"India")</f>
        <v>India</v>
      </c>
      <c r="D1969" s="2">
        <f>IFERROR(__xludf.DUMMYFUNCTION("""COMPUTED_VALUE"""),221011.0)</f>
        <v>221011</v>
      </c>
      <c r="E1969" s="2" t="str">
        <f>IFERROR(__xludf.DUMMYFUNCTION("""COMPUTED_VALUE"""),"Female")</f>
        <v>Female</v>
      </c>
    </row>
    <row r="1970">
      <c r="A1970" s="2">
        <v>1969.0</v>
      </c>
      <c r="B1970" s="4">
        <f>IFERROR(__xludf.DUMMYFUNCTION("""COMPUTED_VALUE"""),45062.94080295139)</f>
        <v>45062.9408</v>
      </c>
      <c r="C1970" s="2" t="str">
        <f>IFERROR(__xludf.DUMMYFUNCTION("""COMPUTED_VALUE"""),"India")</f>
        <v>India</v>
      </c>
      <c r="D1970" s="2">
        <f>IFERROR(__xludf.DUMMYFUNCTION("""COMPUTED_VALUE"""),711106.0)</f>
        <v>711106</v>
      </c>
      <c r="E1970" s="2" t="str">
        <f>IFERROR(__xludf.DUMMYFUNCTION("""COMPUTED_VALUE"""),"Female")</f>
        <v>Female</v>
      </c>
    </row>
    <row r="1971">
      <c r="A1971" s="2">
        <v>1970.0</v>
      </c>
      <c r="B1971" s="4">
        <f>IFERROR(__xludf.DUMMYFUNCTION("""COMPUTED_VALUE"""),45062.940847557875)</f>
        <v>45062.94085</v>
      </c>
      <c r="C1971" s="2" t="str">
        <f>IFERROR(__xludf.DUMMYFUNCTION("""COMPUTED_VALUE"""),"India")</f>
        <v>India</v>
      </c>
      <c r="D1971" s="2">
        <f>IFERROR(__xludf.DUMMYFUNCTION("""COMPUTED_VALUE"""),110045.0)</f>
        <v>110045</v>
      </c>
      <c r="E1971" s="2" t="str">
        <f>IFERROR(__xludf.DUMMYFUNCTION("""COMPUTED_VALUE"""),"Male")</f>
        <v>Male</v>
      </c>
    </row>
    <row r="1972">
      <c r="A1972" s="2">
        <v>1971.0</v>
      </c>
      <c r="B1972" s="4">
        <f>IFERROR(__xludf.DUMMYFUNCTION("""COMPUTED_VALUE"""),45062.94090732638)</f>
        <v>45062.94091</v>
      </c>
      <c r="C1972" s="2" t="str">
        <f>IFERROR(__xludf.DUMMYFUNCTION("""COMPUTED_VALUE"""),"India")</f>
        <v>India</v>
      </c>
      <c r="D1972" s="2">
        <f>IFERROR(__xludf.DUMMYFUNCTION("""COMPUTED_VALUE"""),624709.0)</f>
        <v>624709</v>
      </c>
      <c r="E1972" s="2" t="str">
        <f>IFERROR(__xludf.DUMMYFUNCTION("""COMPUTED_VALUE"""),"Female")</f>
        <v>Female</v>
      </c>
    </row>
    <row r="1973">
      <c r="A1973" s="2">
        <v>1972.0</v>
      </c>
      <c r="B1973" s="4">
        <f>IFERROR(__xludf.DUMMYFUNCTION("""COMPUTED_VALUE"""),45062.941002638894)</f>
        <v>45062.941</v>
      </c>
      <c r="C1973" s="2" t="str">
        <f>IFERROR(__xludf.DUMMYFUNCTION("""COMPUTED_VALUE"""),"India")</f>
        <v>India</v>
      </c>
      <c r="D1973" s="2">
        <f>IFERROR(__xludf.DUMMYFUNCTION("""COMPUTED_VALUE"""),221002.0)</f>
        <v>221002</v>
      </c>
      <c r="E1973" s="2" t="str">
        <f>IFERROR(__xludf.DUMMYFUNCTION("""COMPUTED_VALUE"""),"Female")</f>
        <v>Female</v>
      </c>
    </row>
    <row r="1974">
      <c r="A1974" s="2">
        <v>1973.0</v>
      </c>
      <c r="B1974" s="4">
        <f>IFERROR(__xludf.DUMMYFUNCTION("""COMPUTED_VALUE"""),45062.94332222222)</f>
        <v>45062.94332</v>
      </c>
      <c r="C1974" s="2" t="str">
        <f>IFERROR(__xludf.DUMMYFUNCTION("""COMPUTED_VALUE"""),"India")</f>
        <v>India</v>
      </c>
      <c r="D1974" s="2">
        <f>IFERROR(__xludf.DUMMYFUNCTION("""COMPUTED_VALUE"""),630702.0)</f>
        <v>630702</v>
      </c>
      <c r="E1974" s="2" t="str">
        <f>IFERROR(__xludf.DUMMYFUNCTION("""COMPUTED_VALUE"""),"Female")</f>
        <v>Female</v>
      </c>
    </row>
    <row r="1975">
      <c r="A1975" s="2">
        <v>1974.0</v>
      </c>
      <c r="B1975" s="4">
        <f>IFERROR(__xludf.DUMMYFUNCTION("""COMPUTED_VALUE"""),45062.943588055554)</f>
        <v>45062.94359</v>
      </c>
      <c r="C1975" s="2" t="str">
        <f>IFERROR(__xludf.DUMMYFUNCTION("""COMPUTED_VALUE"""),"India")</f>
        <v>India</v>
      </c>
      <c r="D1975" s="2">
        <f>IFERROR(__xludf.DUMMYFUNCTION("""COMPUTED_VALUE"""),424201.0)</f>
        <v>424201</v>
      </c>
      <c r="E1975" s="2" t="str">
        <f>IFERROR(__xludf.DUMMYFUNCTION("""COMPUTED_VALUE"""),"Female")</f>
        <v>Female</v>
      </c>
    </row>
    <row r="1976">
      <c r="A1976" s="2">
        <v>1975.0</v>
      </c>
      <c r="B1976" s="4">
        <f>IFERROR(__xludf.DUMMYFUNCTION("""COMPUTED_VALUE"""),45062.94496224537)</f>
        <v>45062.94496</v>
      </c>
      <c r="C1976" s="2" t="str">
        <f>IFERROR(__xludf.DUMMYFUNCTION("""COMPUTED_VALUE"""),"India")</f>
        <v>India</v>
      </c>
      <c r="D1976" s="2">
        <f>IFERROR(__xludf.DUMMYFUNCTION("""COMPUTED_VALUE"""),533429.0)</f>
        <v>533429</v>
      </c>
      <c r="E1976" s="2" t="str">
        <f>IFERROR(__xludf.DUMMYFUNCTION("""COMPUTED_VALUE"""),"Male")</f>
        <v>Male</v>
      </c>
    </row>
    <row r="1977">
      <c r="A1977" s="2">
        <v>1976.0</v>
      </c>
      <c r="B1977" s="4">
        <f>IFERROR(__xludf.DUMMYFUNCTION("""COMPUTED_VALUE"""),45062.94594174768)</f>
        <v>45062.94594</v>
      </c>
      <c r="C1977" s="2" t="str">
        <f>IFERROR(__xludf.DUMMYFUNCTION("""COMPUTED_VALUE"""),"India")</f>
        <v>India</v>
      </c>
      <c r="D1977" s="2">
        <f>IFERROR(__xludf.DUMMYFUNCTION("""COMPUTED_VALUE"""),624003.0)</f>
        <v>624003</v>
      </c>
      <c r="E1977" s="2" t="str">
        <f>IFERROR(__xludf.DUMMYFUNCTION("""COMPUTED_VALUE"""),"Male")</f>
        <v>Male</v>
      </c>
    </row>
    <row r="1978">
      <c r="A1978" s="2">
        <v>1977.0</v>
      </c>
      <c r="B1978" s="4">
        <f>IFERROR(__xludf.DUMMYFUNCTION("""COMPUTED_VALUE"""),45062.94710898148)</f>
        <v>45062.94711</v>
      </c>
      <c r="C1978" s="2" t="str">
        <f>IFERROR(__xludf.DUMMYFUNCTION("""COMPUTED_VALUE"""),"India")</f>
        <v>India</v>
      </c>
      <c r="D1978" s="2">
        <f>IFERROR(__xludf.DUMMYFUNCTION("""COMPUTED_VALUE"""),431602.0)</f>
        <v>431602</v>
      </c>
      <c r="E1978" s="2" t="str">
        <f>IFERROR(__xludf.DUMMYFUNCTION("""COMPUTED_VALUE"""),"Male")</f>
        <v>Male</v>
      </c>
    </row>
    <row r="1979">
      <c r="A1979" s="2">
        <v>1978.0</v>
      </c>
      <c r="B1979" s="4">
        <f>IFERROR(__xludf.DUMMYFUNCTION("""COMPUTED_VALUE"""),45062.9478425)</f>
        <v>45062.94784</v>
      </c>
      <c r="C1979" s="2" t="str">
        <f>IFERROR(__xludf.DUMMYFUNCTION("""COMPUTED_VALUE"""),"India")</f>
        <v>India</v>
      </c>
      <c r="D1979" s="2">
        <f>IFERROR(__xludf.DUMMYFUNCTION("""COMPUTED_VALUE"""),800013.0)</f>
        <v>800013</v>
      </c>
      <c r="E1979" s="2" t="str">
        <f>IFERROR(__xludf.DUMMYFUNCTION("""COMPUTED_VALUE"""),"Female")</f>
        <v>Female</v>
      </c>
    </row>
    <row r="1980">
      <c r="A1980" s="2">
        <v>1979.0</v>
      </c>
      <c r="B1980" s="4">
        <f>IFERROR(__xludf.DUMMYFUNCTION("""COMPUTED_VALUE"""),45062.94805918982)</f>
        <v>45062.94806</v>
      </c>
      <c r="C1980" s="2" t="str">
        <f>IFERROR(__xludf.DUMMYFUNCTION("""COMPUTED_VALUE"""),"India")</f>
        <v>India</v>
      </c>
      <c r="D1980" s="2">
        <f>IFERROR(__xludf.DUMMYFUNCTION("""COMPUTED_VALUE"""),110009.0)</f>
        <v>110009</v>
      </c>
      <c r="E1980" s="2" t="str">
        <f>IFERROR(__xludf.DUMMYFUNCTION("""COMPUTED_VALUE"""),"Female")</f>
        <v>Female</v>
      </c>
    </row>
    <row r="1981">
      <c r="A1981" s="2">
        <v>1980.0</v>
      </c>
      <c r="B1981" s="4">
        <f>IFERROR(__xludf.DUMMYFUNCTION("""COMPUTED_VALUE"""),45062.94919083333)</f>
        <v>45062.94919</v>
      </c>
      <c r="C1981" s="2" t="str">
        <f>IFERROR(__xludf.DUMMYFUNCTION("""COMPUTED_VALUE"""),"India")</f>
        <v>India</v>
      </c>
      <c r="D1981" s="2">
        <f>IFERROR(__xludf.DUMMYFUNCTION("""COMPUTED_VALUE"""),533428.0)</f>
        <v>533428</v>
      </c>
      <c r="E1981" s="2" t="str">
        <f>IFERROR(__xludf.DUMMYFUNCTION("""COMPUTED_VALUE"""),"Female")</f>
        <v>Female</v>
      </c>
    </row>
    <row r="1982">
      <c r="A1982" s="2">
        <v>1981.0</v>
      </c>
      <c r="B1982" s="4">
        <f>IFERROR(__xludf.DUMMYFUNCTION("""COMPUTED_VALUE"""),45062.95020280092)</f>
        <v>45062.9502</v>
      </c>
      <c r="C1982" s="2" t="str">
        <f>IFERROR(__xludf.DUMMYFUNCTION("""COMPUTED_VALUE"""),"India")</f>
        <v>India</v>
      </c>
      <c r="D1982" s="2">
        <f>IFERROR(__xludf.DUMMYFUNCTION("""COMPUTED_VALUE"""),132105.0)</f>
        <v>132105</v>
      </c>
      <c r="E1982" s="2" t="str">
        <f>IFERROR(__xludf.DUMMYFUNCTION("""COMPUTED_VALUE"""),"Male")</f>
        <v>Male</v>
      </c>
    </row>
    <row r="1983">
      <c r="A1983" s="2">
        <v>1982.0</v>
      </c>
      <c r="B1983" s="4">
        <f>IFERROR(__xludf.DUMMYFUNCTION("""COMPUTED_VALUE"""),45062.95107983796)</f>
        <v>45062.95108</v>
      </c>
      <c r="C1983" s="2" t="str">
        <f>IFERROR(__xludf.DUMMYFUNCTION("""COMPUTED_VALUE"""),"India")</f>
        <v>India</v>
      </c>
      <c r="D1983" s="2">
        <f>IFERROR(__xludf.DUMMYFUNCTION("""COMPUTED_VALUE"""),110089.0)</f>
        <v>110089</v>
      </c>
      <c r="E1983" s="2" t="str">
        <f>IFERROR(__xludf.DUMMYFUNCTION("""COMPUTED_VALUE"""),"Female")</f>
        <v>Female</v>
      </c>
    </row>
    <row r="1984">
      <c r="A1984" s="2">
        <v>1983.0</v>
      </c>
      <c r="B1984" s="4">
        <f>IFERROR(__xludf.DUMMYFUNCTION("""COMPUTED_VALUE"""),45062.95212716435)</f>
        <v>45062.95213</v>
      </c>
      <c r="C1984" s="2" t="str">
        <f>IFERROR(__xludf.DUMMYFUNCTION("""COMPUTED_VALUE"""),"India")</f>
        <v>India</v>
      </c>
      <c r="D1984" s="2">
        <f>IFERROR(__xludf.DUMMYFUNCTION("""COMPUTED_VALUE"""),628552.0)</f>
        <v>628552</v>
      </c>
      <c r="E1984" s="2" t="str">
        <f>IFERROR(__xludf.DUMMYFUNCTION("""COMPUTED_VALUE"""),"Female")</f>
        <v>Female</v>
      </c>
    </row>
    <row r="1985">
      <c r="A1985" s="2">
        <v>1984.0</v>
      </c>
      <c r="B1985" s="4">
        <f>IFERROR(__xludf.DUMMYFUNCTION("""COMPUTED_VALUE"""),45062.95298754629)</f>
        <v>45062.95299</v>
      </c>
      <c r="C1985" s="2" t="str">
        <f>IFERROR(__xludf.DUMMYFUNCTION("""COMPUTED_VALUE"""),"India")</f>
        <v>India</v>
      </c>
      <c r="D1985" s="2">
        <f>IFERROR(__xludf.DUMMYFUNCTION("""COMPUTED_VALUE"""),560030.0)</f>
        <v>560030</v>
      </c>
      <c r="E1985" s="2" t="str">
        <f>IFERROR(__xludf.DUMMYFUNCTION("""COMPUTED_VALUE"""),"Male")</f>
        <v>Male</v>
      </c>
    </row>
    <row r="1986">
      <c r="A1986" s="2">
        <v>1985.0</v>
      </c>
      <c r="B1986" s="4">
        <f>IFERROR(__xludf.DUMMYFUNCTION("""COMPUTED_VALUE"""),45062.95304605324)</f>
        <v>45062.95305</v>
      </c>
      <c r="C1986" s="2" t="str">
        <f>IFERROR(__xludf.DUMMYFUNCTION("""COMPUTED_VALUE"""),"India")</f>
        <v>India</v>
      </c>
      <c r="D1986" s="2">
        <f>IFERROR(__xludf.DUMMYFUNCTION("""COMPUTED_VALUE"""),110026.0)</f>
        <v>110026</v>
      </c>
      <c r="E1986" s="2" t="str">
        <f>IFERROR(__xludf.DUMMYFUNCTION("""COMPUTED_VALUE"""),"Male")</f>
        <v>Male</v>
      </c>
    </row>
    <row r="1987">
      <c r="A1987" s="2">
        <v>1986.0</v>
      </c>
      <c r="B1987" s="4">
        <f>IFERROR(__xludf.DUMMYFUNCTION("""COMPUTED_VALUE"""),45062.95445922454)</f>
        <v>45062.95446</v>
      </c>
      <c r="C1987" s="2" t="str">
        <f>IFERROR(__xludf.DUMMYFUNCTION("""COMPUTED_VALUE"""),"India")</f>
        <v>India</v>
      </c>
      <c r="D1987" s="2">
        <f>IFERROR(__xludf.DUMMYFUNCTION("""COMPUTED_VALUE"""),132103.0)</f>
        <v>132103</v>
      </c>
      <c r="E1987" s="2" t="str">
        <f>IFERROR(__xludf.DUMMYFUNCTION("""COMPUTED_VALUE"""),"Female")</f>
        <v>Female</v>
      </c>
    </row>
    <row r="1988">
      <c r="A1988" s="2">
        <v>1987.0</v>
      </c>
      <c r="B1988" s="4">
        <f>IFERROR(__xludf.DUMMYFUNCTION("""COMPUTED_VALUE"""),45062.95547918982)</f>
        <v>45062.95548</v>
      </c>
      <c r="C1988" s="2" t="str">
        <f>IFERROR(__xludf.DUMMYFUNCTION("""COMPUTED_VALUE"""),"India")</f>
        <v>India</v>
      </c>
      <c r="D1988" s="2">
        <f>IFERROR(__xludf.DUMMYFUNCTION("""COMPUTED_VALUE"""),637001.0)</f>
        <v>637001</v>
      </c>
      <c r="E1988" s="2" t="str">
        <f>IFERROR(__xludf.DUMMYFUNCTION("""COMPUTED_VALUE"""),"Male")</f>
        <v>Male</v>
      </c>
    </row>
    <row r="1989">
      <c r="A1989" s="2">
        <v>1988.0</v>
      </c>
      <c r="B1989" s="4">
        <f>IFERROR(__xludf.DUMMYFUNCTION("""COMPUTED_VALUE"""),45062.95552041667)</f>
        <v>45062.95552</v>
      </c>
      <c r="C1989" s="2" t="str">
        <f>IFERROR(__xludf.DUMMYFUNCTION("""COMPUTED_VALUE"""),"India")</f>
        <v>India</v>
      </c>
      <c r="D1989" s="2">
        <f>IFERROR(__xludf.DUMMYFUNCTION("""COMPUTED_VALUE"""),263126.0)</f>
        <v>263126</v>
      </c>
      <c r="E1989" s="2" t="str">
        <f>IFERROR(__xludf.DUMMYFUNCTION("""COMPUTED_VALUE"""),"Male")</f>
        <v>Male</v>
      </c>
    </row>
    <row r="1990">
      <c r="A1990" s="2">
        <v>1989.0</v>
      </c>
      <c r="B1990" s="4">
        <f>IFERROR(__xludf.DUMMYFUNCTION("""COMPUTED_VALUE"""),45062.955633125)</f>
        <v>45062.95563</v>
      </c>
      <c r="C1990" s="2" t="str">
        <f>IFERROR(__xludf.DUMMYFUNCTION("""COMPUTED_VALUE"""),"India")</f>
        <v>India</v>
      </c>
      <c r="D1990" s="2">
        <f>IFERROR(__xludf.DUMMYFUNCTION("""COMPUTED_VALUE"""),131301.0)</f>
        <v>131301</v>
      </c>
      <c r="E1990" s="2" t="str">
        <f>IFERROR(__xludf.DUMMYFUNCTION("""COMPUTED_VALUE"""),"Female")</f>
        <v>Female</v>
      </c>
    </row>
    <row r="1991">
      <c r="A1991" s="2">
        <v>1990.0</v>
      </c>
      <c r="B1991" s="4">
        <f>IFERROR(__xludf.DUMMYFUNCTION("""COMPUTED_VALUE"""),45062.956562858795)</f>
        <v>45062.95656</v>
      </c>
      <c r="C1991" s="2" t="str">
        <f>IFERROR(__xludf.DUMMYFUNCTION("""COMPUTED_VALUE"""),"India")</f>
        <v>India</v>
      </c>
      <c r="D1991" s="2">
        <f>IFERROR(__xludf.DUMMYFUNCTION("""COMPUTED_VALUE"""),91.0)</f>
        <v>91</v>
      </c>
      <c r="E1991" s="2" t="str">
        <f>IFERROR(__xludf.DUMMYFUNCTION("""COMPUTED_VALUE"""),"Female")</f>
        <v>Female</v>
      </c>
    </row>
    <row r="1992">
      <c r="A1992" s="2">
        <v>1991.0</v>
      </c>
      <c r="B1992" s="4">
        <f>IFERROR(__xludf.DUMMYFUNCTION("""COMPUTED_VALUE"""),45062.95795684028)</f>
        <v>45062.95796</v>
      </c>
      <c r="C1992" s="2" t="str">
        <f>IFERROR(__xludf.DUMMYFUNCTION("""COMPUTED_VALUE"""),"India")</f>
        <v>India</v>
      </c>
      <c r="D1992" s="2">
        <f>IFERROR(__xludf.DUMMYFUNCTION("""COMPUTED_VALUE"""),637014.0)</f>
        <v>637014</v>
      </c>
      <c r="E1992" s="2" t="str">
        <f>IFERROR(__xludf.DUMMYFUNCTION("""COMPUTED_VALUE"""),"Female")</f>
        <v>Female</v>
      </c>
    </row>
    <row r="1993">
      <c r="A1993" s="2">
        <v>1992.0</v>
      </c>
      <c r="B1993" s="4">
        <f>IFERROR(__xludf.DUMMYFUNCTION("""COMPUTED_VALUE"""),45062.9582153125)</f>
        <v>45062.95822</v>
      </c>
      <c r="C1993" s="2" t="str">
        <f>IFERROR(__xludf.DUMMYFUNCTION("""COMPUTED_VALUE"""),"India")</f>
        <v>India</v>
      </c>
      <c r="D1993" s="2">
        <f>IFERROR(__xludf.DUMMYFUNCTION("""COMPUTED_VALUE"""),424201.0)</f>
        <v>424201</v>
      </c>
      <c r="E1993" s="2" t="str">
        <f>IFERROR(__xludf.DUMMYFUNCTION("""COMPUTED_VALUE"""),"Female")</f>
        <v>Female</v>
      </c>
    </row>
    <row r="1994">
      <c r="A1994" s="2">
        <v>1993.0</v>
      </c>
      <c r="B1994" s="4">
        <f>IFERROR(__xludf.DUMMYFUNCTION("""COMPUTED_VALUE"""),45062.95930444445)</f>
        <v>45062.9593</v>
      </c>
      <c r="C1994" s="2" t="str">
        <f>IFERROR(__xludf.DUMMYFUNCTION("""COMPUTED_VALUE"""),"India")</f>
        <v>India</v>
      </c>
      <c r="D1994" s="2">
        <f>IFERROR(__xludf.DUMMYFUNCTION("""COMPUTED_VALUE"""),208011.0)</f>
        <v>208011</v>
      </c>
      <c r="E1994" s="2" t="str">
        <f>IFERROR(__xludf.DUMMYFUNCTION("""COMPUTED_VALUE"""),"Female")</f>
        <v>Female</v>
      </c>
    </row>
    <row r="1995">
      <c r="A1995" s="2">
        <v>1994.0</v>
      </c>
      <c r="B1995" s="4">
        <f>IFERROR(__xludf.DUMMYFUNCTION("""COMPUTED_VALUE"""),45062.96091694444)</f>
        <v>45062.96092</v>
      </c>
      <c r="C1995" s="2" t="str">
        <f>IFERROR(__xludf.DUMMYFUNCTION("""COMPUTED_VALUE"""),"India")</f>
        <v>India</v>
      </c>
      <c r="D1995" s="2">
        <f>IFERROR(__xludf.DUMMYFUNCTION("""COMPUTED_VALUE"""),827013.0)</f>
        <v>827013</v>
      </c>
      <c r="E1995" s="2" t="str">
        <f>IFERROR(__xludf.DUMMYFUNCTION("""COMPUTED_VALUE"""),"Male")</f>
        <v>Male</v>
      </c>
    </row>
    <row r="1996">
      <c r="A1996" s="2">
        <v>1995.0</v>
      </c>
      <c r="B1996" s="4">
        <f>IFERROR(__xludf.DUMMYFUNCTION("""COMPUTED_VALUE"""),45062.96334998842)</f>
        <v>45062.96335</v>
      </c>
      <c r="C1996" s="2" t="str">
        <f>IFERROR(__xludf.DUMMYFUNCTION("""COMPUTED_VALUE"""),"India")</f>
        <v>India</v>
      </c>
      <c r="D1996" s="2">
        <f>IFERROR(__xludf.DUMMYFUNCTION("""COMPUTED_VALUE"""),110089.0)</f>
        <v>110089</v>
      </c>
      <c r="E1996" s="2" t="str">
        <f>IFERROR(__xludf.DUMMYFUNCTION("""COMPUTED_VALUE"""),"Female")</f>
        <v>Female</v>
      </c>
    </row>
    <row r="1997">
      <c r="A1997" s="2">
        <v>1996.0</v>
      </c>
      <c r="B1997" s="4">
        <f>IFERROR(__xludf.DUMMYFUNCTION("""COMPUTED_VALUE"""),45062.96336752315)</f>
        <v>45062.96337</v>
      </c>
      <c r="C1997" s="2" t="str">
        <f>IFERROR(__xludf.DUMMYFUNCTION("""COMPUTED_VALUE"""),"India")</f>
        <v>India</v>
      </c>
      <c r="D1997" s="2">
        <f>IFERROR(__xludf.DUMMYFUNCTION("""COMPUTED_VALUE"""),533201.0)</f>
        <v>533201</v>
      </c>
      <c r="E1997" s="2" t="str">
        <f>IFERROR(__xludf.DUMMYFUNCTION("""COMPUTED_VALUE"""),"Female")</f>
        <v>Female</v>
      </c>
    </row>
    <row r="1998">
      <c r="A1998" s="2">
        <v>1997.0</v>
      </c>
      <c r="B1998" s="4">
        <f>IFERROR(__xludf.DUMMYFUNCTION("""COMPUTED_VALUE"""),45062.96610143518)</f>
        <v>45062.9661</v>
      </c>
      <c r="C1998" s="2" t="str">
        <f>IFERROR(__xludf.DUMMYFUNCTION("""COMPUTED_VALUE"""),"India")</f>
        <v>India</v>
      </c>
      <c r="D1998" s="2">
        <f>IFERROR(__xludf.DUMMYFUNCTION("""COMPUTED_VALUE"""),110059.0)</f>
        <v>110059</v>
      </c>
      <c r="E1998" s="2" t="str">
        <f>IFERROR(__xludf.DUMMYFUNCTION("""COMPUTED_VALUE"""),"Female")</f>
        <v>Female</v>
      </c>
    </row>
    <row r="1999">
      <c r="A1999" s="2">
        <v>1998.0</v>
      </c>
      <c r="B1999" s="4">
        <f>IFERROR(__xludf.DUMMYFUNCTION("""COMPUTED_VALUE"""),45062.96710826389)</f>
        <v>45062.96711</v>
      </c>
      <c r="C1999" s="2" t="str">
        <f>IFERROR(__xludf.DUMMYFUNCTION("""COMPUTED_VALUE"""),"India")</f>
        <v>India</v>
      </c>
      <c r="D1999" s="2">
        <f>IFERROR(__xludf.DUMMYFUNCTION("""COMPUTED_VALUE"""),122017.0)</f>
        <v>122017</v>
      </c>
      <c r="E1999" s="2" t="str">
        <f>IFERROR(__xludf.DUMMYFUNCTION("""COMPUTED_VALUE"""),"Female")</f>
        <v>Female</v>
      </c>
    </row>
    <row r="2000">
      <c r="A2000" s="2">
        <v>1999.0</v>
      </c>
      <c r="B2000" s="4">
        <f>IFERROR(__xludf.DUMMYFUNCTION("""COMPUTED_VALUE"""),45062.97005174768)</f>
        <v>45062.97005</v>
      </c>
      <c r="C2000" s="2" t="str">
        <f>IFERROR(__xludf.DUMMYFUNCTION("""COMPUTED_VALUE"""),"India")</f>
        <v>India</v>
      </c>
      <c r="D2000" s="2">
        <f>IFERROR(__xludf.DUMMYFUNCTION("""COMPUTED_VALUE"""),606108.0)</f>
        <v>606108</v>
      </c>
      <c r="E2000" s="2" t="str">
        <f>IFERROR(__xludf.DUMMYFUNCTION("""COMPUTED_VALUE"""),"Male")</f>
        <v>Male</v>
      </c>
    </row>
    <row r="2001">
      <c r="A2001" s="2">
        <v>2000.0</v>
      </c>
      <c r="B2001" s="4">
        <f>IFERROR(__xludf.DUMMYFUNCTION("""COMPUTED_VALUE"""),45062.97108782407)</f>
        <v>45062.97109</v>
      </c>
      <c r="C2001" s="2" t="str">
        <f>IFERROR(__xludf.DUMMYFUNCTION("""COMPUTED_VALUE"""),"India")</f>
        <v>India</v>
      </c>
      <c r="D2001" s="2">
        <f>IFERROR(__xludf.DUMMYFUNCTION("""COMPUTED_VALUE"""),416304.0)</f>
        <v>416304</v>
      </c>
      <c r="E2001" s="2" t="str">
        <f>IFERROR(__xludf.DUMMYFUNCTION("""COMPUTED_VALUE"""),"Female")</f>
        <v>Female</v>
      </c>
    </row>
    <row r="2002">
      <c r="A2002" s="2">
        <v>2001.0</v>
      </c>
      <c r="B2002" s="4">
        <f>IFERROR(__xludf.DUMMYFUNCTION("""COMPUTED_VALUE"""),45062.97208244213)</f>
        <v>45062.97208</v>
      </c>
      <c r="C2002" s="2" t="str">
        <f>IFERROR(__xludf.DUMMYFUNCTION("""COMPUTED_VALUE"""),"India")</f>
        <v>India</v>
      </c>
      <c r="D2002" s="2">
        <f>IFERROR(__xludf.DUMMYFUNCTION("""COMPUTED_VALUE"""),632014.0)</f>
        <v>632014</v>
      </c>
      <c r="E2002" s="2" t="str">
        <f>IFERROR(__xludf.DUMMYFUNCTION("""COMPUTED_VALUE"""),"Male")</f>
        <v>Male</v>
      </c>
    </row>
    <row r="2003">
      <c r="A2003" s="2">
        <v>2002.0</v>
      </c>
      <c r="B2003" s="4">
        <f>IFERROR(__xludf.DUMMYFUNCTION("""COMPUTED_VALUE"""),45062.97566697917)</f>
        <v>45062.97567</v>
      </c>
      <c r="C2003" s="2" t="str">
        <f>IFERROR(__xludf.DUMMYFUNCTION("""COMPUTED_VALUE"""),"India")</f>
        <v>India</v>
      </c>
      <c r="D2003" s="2">
        <f>IFERROR(__xludf.DUMMYFUNCTION("""COMPUTED_VALUE"""),756045.0)</f>
        <v>756045</v>
      </c>
      <c r="E2003" s="2" t="str">
        <f>IFERROR(__xludf.DUMMYFUNCTION("""COMPUTED_VALUE"""),"Male")</f>
        <v>Male</v>
      </c>
    </row>
    <row r="2004">
      <c r="A2004" s="2">
        <v>2003.0</v>
      </c>
      <c r="B2004" s="4">
        <f>IFERROR(__xludf.DUMMYFUNCTION("""COMPUTED_VALUE"""),45062.97803168981)</f>
        <v>45062.97803</v>
      </c>
      <c r="C2004" s="2" t="str">
        <f>IFERROR(__xludf.DUMMYFUNCTION("""COMPUTED_VALUE"""),"India")</f>
        <v>India</v>
      </c>
      <c r="D2004" s="2">
        <f>IFERROR(__xludf.DUMMYFUNCTION("""COMPUTED_VALUE"""),600042.0)</f>
        <v>600042</v>
      </c>
      <c r="E2004" s="2" t="str">
        <f>IFERROR(__xludf.DUMMYFUNCTION("""COMPUTED_VALUE"""),"Male")</f>
        <v>Male</v>
      </c>
    </row>
    <row r="2005">
      <c r="A2005" s="2">
        <v>2004.0</v>
      </c>
      <c r="B2005" s="4">
        <f>IFERROR(__xludf.DUMMYFUNCTION("""COMPUTED_VALUE"""),45062.97915238426)</f>
        <v>45062.97915</v>
      </c>
      <c r="C2005" s="2" t="str">
        <f>IFERROR(__xludf.DUMMYFUNCTION("""COMPUTED_VALUE"""),"India")</f>
        <v>India</v>
      </c>
      <c r="D2005" s="2">
        <f>IFERROR(__xludf.DUMMYFUNCTION("""COMPUTED_VALUE"""),110092.0)</f>
        <v>110092</v>
      </c>
      <c r="E2005" s="2" t="str">
        <f>IFERROR(__xludf.DUMMYFUNCTION("""COMPUTED_VALUE"""),"Male")</f>
        <v>Male</v>
      </c>
    </row>
    <row r="2006">
      <c r="A2006" s="2">
        <v>2005.0</v>
      </c>
      <c r="B2006" s="4">
        <f>IFERROR(__xludf.DUMMYFUNCTION("""COMPUTED_VALUE"""),45062.9817808912)</f>
        <v>45062.98178</v>
      </c>
      <c r="C2006" s="2" t="str">
        <f>IFERROR(__xludf.DUMMYFUNCTION("""COMPUTED_VALUE"""),"India")</f>
        <v>India</v>
      </c>
      <c r="D2006" s="2">
        <f>IFERROR(__xludf.DUMMYFUNCTION("""COMPUTED_VALUE"""),700065.0)</f>
        <v>700065</v>
      </c>
      <c r="E2006" s="2" t="str">
        <f>IFERROR(__xludf.DUMMYFUNCTION("""COMPUTED_VALUE"""),"Male")</f>
        <v>Male</v>
      </c>
    </row>
    <row r="2007">
      <c r="A2007" s="2">
        <v>2006.0</v>
      </c>
      <c r="B2007" s="4">
        <f>IFERROR(__xludf.DUMMYFUNCTION("""COMPUTED_VALUE"""),45062.98463053241)</f>
        <v>45062.98463</v>
      </c>
      <c r="C2007" s="2" t="str">
        <f>IFERROR(__xludf.DUMMYFUNCTION("""COMPUTED_VALUE"""),"India")</f>
        <v>India</v>
      </c>
      <c r="D2007" s="2">
        <f>IFERROR(__xludf.DUMMYFUNCTION("""COMPUTED_VALUE"""),389230.0)</f>
        <v>389230</v>
      </c>
      <c r="E2007" s="2" t="str">
        <f>IFERROR(__xludf.DUMMYFUNCTION("""COMPUTED_VALUE"""),"Male")</f>
        <v>Male</v>
      </c>
    </row>
    <row r="2008">
      <c r="A2008" s="2">
        <v>2007.0</v>
      </c>
      <c r="B2008" s="4">
        <f>IFERROR(__xludf.DUMMYFUNCTION("""COMPUTED_VALUE"""),45062.987661666666)</f>
        <v>45062.98766</v>
      </c>
      <c r="C2008" s="2" t="str">
        <f>IFERROR(__xludf.DUMMYFUNCTION("""COMPUTED_VALUE"""),"India")</f>
        <v>India</v>
      </c>
      <c r="D2008" s="2">
        <f>IFERROR(__xludf.DUMMYFUNCTION("""COMPUTED_VALUE"""),632106.0)</f>
        <v>632106</v>
      </c>
      <c r="E2008" s="2" t="str">
        <f>IFERROR(__xludf.DUMMYFUNCTION("""COMPUTED_VALUE"""),"Male")</f>
        <v>Male</v>
      </c>
    </row>
    <row r="2009">
      <c r="A2009" s="2">
        <v>2008.0</v>
      </c>
      <c r="B2009" s="4">
        <f>IFERROR(__xludf.DUMMYFUNCTION("""COMPUTED_VALUE"""),45062.988343958335)</f>
        <v>45062.98834</v>
      </c>
      <c r="C2009" s="2" t="str">
        <f>IFERROR(__xludf.DUMMYFUNCTION("""COMPUTED_VALUE"""),"India")</f>
        <v>India</v>
      </c>
      <c r="D2009" s="2">
        <f>IFERROR(__xludf.DUMMYFUNCTION("""COMPUTED_VALUE"""),458441.0)</f>
        <v>458441</v>
      </c>
      <c r="E2009" s="2" t="str">
        <f>IFERROR(__xludf.DUMMYFUNCTION("""COMPUTED_VALUE"""),"Female")</f>
        <v>Female</v>
      </c>
    </row>
    <row r="2010">
      <c r="A2010" s="2">
        <v>2009.0</v>
      </c>
      <c r="B2010" s="4">
        <f>IFERROR(__xludf.DUMMYFUNCTION("""COMPUTED_VALUE"""),45062.989007291675)</f>
        <v>45062.98901</v>
      </c>
      <c r="C2010" s="2" t="str">
        <f>IFERROR(__xludf.DUMMYFUNCTION("""COMPUTED_VALUE"""),"India")</f>
        <v>India</v>
      </c>
      <c r="D2010" s="2">
        <f>IFERROR(__xludf.DUMMYFUNCTION("""COMPUTED_VALUE"""),263126.0)</f>
        <v>263126</v>
      </c>
      <c r="E2010" s="2" t="str">
        <f>IFERROR(__xludf.DUMMYFUNCTION("""COMPUTED_VALUE"""),"Male")</f>
        <v>Male</v>
      </c>
    </row>
    <row r="2011">
      <c r="A2011" s="2">
        <v>2010.0</v>
      </c>
      <c r="B2011" s="4">
        <f>IFERROR(__xludf.DUMMYFUNCTION("""COMPUTED_VALUE"""),45062.99027753472)</f>
        <v>45062.99028</v>
      </c>
      <c r="C2011" s="2" t="str">
        <f>IFERROR(__xludf.DUMMYFUNCTION("""COMPUTED_VALUE"""),"India")</f>
        <v>India</v>
      </c>
      <c r="D2011" s="2">
        <f>IFERROR(__xludf.DUMMYFUNCTION("""COMPUTED_VALUE"""),632007.0)</f>
        <v>632007</v>
      </c>
      <c r="E2011" s="2" t="str">
        <f>IFERROR(__xludf.DUMMYFUNCTION("""COMPUTED_VALUE"""),"Female")</f>
        <v>Female</v>
      </c>
    </row>
    <row r="2012">
      <c r="A2012" s="2">
        <v>2011.0</v>
      </c>
      <c r="B2012" s="4">
        <f>IFERROR(__xludf.DUMMYFUNCTION("""COMPUTED_VALUE"""),45062.99112252315)</f>
        <v>45062.99112</v>
      </c>
      <c r="C2012" s="2" t="str">
        <f>IFERROR(__xludf.DUMMYFUNCTION("""COMPUTED_VALUE"""),"India")</f>
        <v>India</v>
      </c>
      <c r="D2012" s="2">
        <f>IFERROR(__xludf.DUMMYFUNCTION("""COMPUTED_VALUE"""),424201.0)</f>
        <v>424201</v>
      </c>
      <c r="E2012" s="2" t="str">
        <f>IFERROR(__xludf.DUMMYFUNCTION("""COMPUTED_VALUE"""),"Female")</f>
        <v>Female</v>
      </c>
    </row>
    <row r="2013">
      <c r="A2013" s="2">
        <v>2012.0</v>
      </c>
      <c r="B2013" s="4">
        <f>IFERROR(__xludf.DUMMYFUNCTION("""COMPUTED_VALUE"""),45062.992227835646)</f>
        <v>45062.99223</v>
      </c>
      <c r="C2013" s="2" t="str">
        <f>IFERROR(__xludf.DUMMYFUNCTION("""COMPUTED_VALUE"""),"India")</f>
        <v>India</v>
      </c>
      <c r="D2013" s="2">
        <f>IFERROR(__xludf.DUMMYFUNCTION("""COMPUTED_VALUE"""),110085.0)</f>
        <v>110085</v>
      </c>
      <c r="E2013" s="2" t="str">
        <f>IFERROR(__xludf.DUMMYFUNCTION("""COMPUTED_VALUE"""),"Female")</f>
        <v>Female</v>
      </c>
    </row>
    <row r="2014">
      <c r="A2014" s="2">
        <v>2013.0</v>
      </c>
      <c r="B2014" s="4">
        <f>IFERROR(__xludf.DUMMYFUNCTION("""COMPUTED_VALUE"""),45062.992838391205)</f>
        <v>45062.99284</v>
      </c>
      <c r="C2014" s="2" t="str">
        <f>IFERROR(__xludf.DUMMYFUNCTION("""COMPUTED_VALUE"""),"India")</f>
        <v>India</v>
      </c>
      <c r="D2014" s="2">
        <f>IFERROR(__xludf.DUMMYFUNCTION("""COMPUTED_VALUE"""),131301.0)</f>
        <v>131301</v>
      </c>
      <c r="E2014" s="2" t="str">
        <f>IFERROR(__xludf.DUMMYFUNCTION("""COMPUTED_VALUE"""),"Male")</f>
        <v>Male</v>
      </c>
    </row>
    <row r="2015">
      <c r="A2015" s="2">
        <v>2014.0</v>
      </c>
      <c r="B2015" s="4">
        <f>IFERROR(__xludf.DUMMYFUNCTION("""COMPUTED_VALUE"""),45062.994013460644)</f>
        <v>45062.99401</v>
      </c>
      <c r="C2015" s="2" t="str">
        <f>IFERROR(__xludf.DUMMYFUNCTION("""COMPUTED_VALUE"""),"Pakistan")</f>
        <v>Pakistan</v>
      </c>
      <c r="D2015" s="2">
        <f>IFERROR(__xludf.DUMMYFUNCTION("""COMPUTED_VALUE"""),75500.0)</f>
        <v>75500</v>
      </c>
      <c r="E2015" s="2" t="str">
        <f>IFERROR(__xludf.DUMMYFUNCTION("""COMPUTED_VALUE"""),"Female")</f>
        <v>Female</v>
      </c>
    </row>
    <row r="2016">
      <c r="A2016" s="2">
        <v>2015.0</v>
      </c>
      <c r="B2016" s="4">
        <f>IFERROR(__xludf.DUMMYFUNCTION("""COMPUTED_VALUE"""),45062.99603598379)</f>
        <v>45062.99604</v>
      </c>
      <c r="C2016" s="2" t="str">
        <f>IFERROR(__xludf.DUMMYFUNCTION("""COMPUTED_VALUE"""),"India")</f>
        <v>India</v>
      </c>
      <c r="D2016" s="2">
        <f>IFERROR(__xludf.DUMMYFUNCTION("""COMPUTED_VALUE"""),110018.0)</f>
        <v>110018</v>
      </c>
      <c r="E2016" s="2" t="str">
        <f>IFERROR(__xludf.DUMMYFUNCTION("""COMPUTED_VALUE"""),"Female")</f>
        <v>Female</v>
      </c>
    </row>
    <row r="2017">
      <c r="A2017" s="2">
        <v>2016.0</v>
      </c>
      <c r="B2017" s="4">
        <f>IFERROR(__xludf.DUMMYFUNCTION("""COMPUTED_VALUE"""),45062.998343784726)</f>
        <v>45062.99834</v>
      </c>
      <c r="C2017" s="2" t="str">
        <f>IFERROR(__xludf.DUMMYFUNCTION("""COMPUTED_VALUE"""),"India")</f>
        <v>India</v>
      </c>
      <c r="D2017" s="2">
        <f>IFERROR(__xludf.DUMMYFUNCTION("""COMPUTED_VALUE"""),624001.0)</f>
        <v>624001</v>
      </c>
      <c r="E2017" s="2" t="str">
        <f>IFERROR(__xludf.DUMMYFUNCTION("""COMPUTED_VALUE"""),"Male")</f>
        <v>Male</v>
      </c>
    </row>
    <row r="2018">
      <c r="A2018" s="2">
        <v>2017.0</v>
      </c>
      <c r="B2018" s="4">
        <f>IFERROR(__xludf.DUMMYFUNCTION("""COMPUTED_VALUE"""),45063.00140068287)</f>
        <v>45063.0014</v>
      </c>
      <c r="C2018" s="2" t="str">
        <f>IFERROR(__xludf.DUMMYFUNCTION("""COMPUTED_VALUE"""),"India")</f>
        <v>India</v>
      </c>
      <c r="D2018" s="2">
        <f>IFERROR(__xludf.DUMMYFUNCTION("""COMPUTED_VALUE"""),711203.0)</f>
        <v>711203</v>
      </c>
      <c r="E2018" s="2" t="str">
        <f>IFERROR(__xludf.DUMMYFUNCTION("""COMPUTED_VALUE"""),"Male")</f>
        <v>Male</v>
      </c>
    </row>
    <row r="2019">
      <c r="A2019" s="2">
        <v>2018.0</v>
      </c>
      <c r="B2019" s="4">
        <f>IFERROR(__xludf.DUMMYFUNCTION("""COMPUTED_VALUE"""),45063.001498101854)</f>
        <v>45063.0015</v>
      </c>
      <c r="C2019" s="2" t="str">
        <f>IFERROR(__xludf.DUMMYFUNCTION("""COMPUTED_VALUE"""),"India")</f>
        <v>India</v>
      </c>
      <c r="D2019" s="2">
        <f>IFERROR(__xludf.DUMMYFUNCTION("""COMPUTED_VALUE"""),416202.0)</f>
        <v>416202</v>
      </c>
      <c r="E2019" s="2" t="str">
        <f>IFERROR(__xludf.DUMMYFUNCTION("""COMPUTED_VALUE"""),"Female")</f>
        <v>Female</v>
      </c>
    </row>
    <row r="2020">
      <c r="A2020" s="2">
        <v>2019.0</v>
      </c>
      <c r="B2020" s="4">
        <f>IFERROR(__xludf.DUMMYFUNCTION("""COMPUTED_VALUE"""),45063.00193737268)</f>
        <v>45063.00194</v>
      </c>
      <c r="C2020" s="2" t="str">
        <f>IFERROR(__xludf.DUMMYFUNCTION("""COMPUTED_VALUE"""),"India")</f>
        <v>India</v>
      </c>
      <c r="D2020" s="2">
        <f>IFERROR(__xludf.DUMMYFUNCTION("""COMPUTED_VALUE"""),110059.0)</f>
        <v>110059</v>
      </c>
      <c r="E2020" s="2" t="str">
        <f>IFERROR(__xludf.DUMMYFUNCTION("""COMPUTED_VALUE"""),"Male")</f>
        <v>Male</v>
      </c>
    </row>
    <row r="2021">
      <c r="A2021" s="2">
        <v>2020.0</v>
      </c>
      <c r="B2021" s="4">
        <f>IFERROR(__xludf.DUMMYFUNCTION("""COMPUTED_VALUE"""),45063.00663466435)</f>
        <v>45063.00663</v>
      </c>
      <c r="C2021" s="2" t="str">
        <f>IFERROR(__xludf.DUMMYFUNCTION("""COMPUTED_VALUE"""),"India")</f>
        <v>India</v>
      </c>
      <c r="D2021" s="2">
        <f>IFERROR(__xludf.DUMMYFUNCTION("""COMPUTED_VALUE"""),700028.0)</f>
        <v>700028</v>
      </c>
      <c r="E2021" s="2" t="str">
        <f>IFERROR(__xludf.DUMMYFUNCTION("""COMPUTED_VALUE"""),"Female")</f>
        <v>Female</v>
      </c>
    </row>
    <row r="2022">
      <c r="A2022" s="2">
        <v>2021.0</v>
      </c>
      <c r="B2022" s="4">
        <f>IFERROR(__xludf.DUMMYFUNCTION("""COMPUTED_VALUE"""),45063.01417052084)</f>
        <v>45063.01417</v>
      </c>
      <c r="C2022" s="2" t="str">
        <f>IFERROR(__xludf.DUMMYFUNCTION("""COMPUTED_VALUE"""),"India")</f>
        <v>India</v>
      </c>
      <c r="D2022" s="2">
        <f>IFERROR(__xludf.DUMMYFUNCTION("""COMPUTED_VALUE"""),361006.0)</f>
        <v>361006</v>
      </c>
      <c r="E2022" s="2" t="str">
        <f>IFERROR(__xludf.DUMMYFUNCTION("""COMPUTED_VALUE"""),"Male")</f>
        <v>Male</v>
      </c>
    </row>
    <row r="2023">
      <c r="A2023" s="2">
        <v>2022.0</v>
      </c>
      <c r="B2023" s="4">
        <f>IFERROR(__xludf.DUMMYFUNCTION("""COMPUTED_VALUE"""),45063.015094131944)</f>
        <v>45063.01509</v>
      </c>
      <c r="C2023" s="2" t="str">
        <f>IFERROR(__xludf.DUMMYFUNCTION("""COMPUTED_VALUE"""),"India")</f>
        <v>India</v>
      </c>
      <c r="D2023" s="2">
        <f>IFERROR(__xludf.DUMMYFUNCTION("""COMPUTED_VALUE"""),484114.0)</f>
        <v>484114</v>
      </c>
      <c r="E2023" s="2" t="str">
        <f>IFERROR(__xludf.DUMMYFUNCTION("""COMPUTED_VALUE"""),"Female")</f>
        <v>Female</v>
      </c>
    </row>
    <row r="2024">
      <c r="A2024" s="2">
        <v>2023.0</v>
      </c>
      <c r="B2024" s="4">
        <f>IFERROR(__xludf.DUMMYFUNCTION("""COMPUTED_VALUE"""),45063.01856587963)</f>
        <v>45063.01857</v>
      </c>
      <c r="C2024" s="2" t="str">
        <f>IFERROR(__xludf.DUMMYFUNCTION("""COMPUTED_VALUE"""),"India")</f>
        <v>India</v>
      </c>
      <c r="D2024" s="2">
        <f>IFERROR(__xludf.DUMMYFUNCTION("""COMPUTED_VALUE"""),400710.0)</f>
        <v>400710</v>
      </c>
      <c r="E2024" s="2" t="str">
        <f>IFERROR(__xludf.DUMMYFUNCTION("""COMPUTED_VALUE"""),"Male")</f>
        <v>Male</v>
      </c>
    </row>
    <row r="2025">
      <c r="A2025" s="2">
        <v>2024.0</v>
      </c>
      <c r="B2025" s="4">
        <f>IFERROR(__xludf.DUMMYFUNCTION("""COMPUTED_VALUE"""),45063.03183311343)</f>
        <v>45063.03183</v>
      </c>
      <c r="C2025" s="2" t="str">
        <f>IFERROR(__xludf.DUMMYFUNCTION("""COMPUTED_VALUE"""),"India")</f>
        <v>India</v>
      </c>
      <c r="D2025" s="2">
        <f>IFERROR(__xludf.DUMMYFUNCTION("""COMPUTED_VALUE"""),500090.0)</f>
        <v>500090</v>
      </c>
      <c r="E2025" s="2" t="str">
        <f>IFERROR(__xludf.DUMMYFUNCTION("""COMPUTED_VALUE"""),"Male")</f>
        <v>Male</v>
      </c>
    </row>
    <row r="2026">
      <c r="A2026" s="2">
        <v>2025.0</v>
      </c>
      <c r="B2026" s="4">
        <f>IFERROR(__xludf.DUMMYFUNCTION("""COMPUTED_VALUE"""),45063.03462194445)</f>
        <v>45063.03462</v>
      </c>
      <c r="C2026" s="2" t="str">
        <f>IFERROR(__xludf.DUMMYFUNCTION("""COMPUTED_VALUE"""),"India")</f>
        <v>India</v>
      </c>
      <c r="D2026" s="2">
        <f>IFERROR(__xludf.DUMMYFUNCTION("""COMPUTED_VALUE"""),425405.0)</f>
        <v>425405</v>
      </c>
      <c r="E2026" s="2" t="str">
        <f>IFERROR(__xludf.DUMMYFUNCTION("""COMPUTED_VALUE"""),"Female")</f>
        <v>Female</v>
      </c>
    </row>
    <row r="2027">
      <c r="A2027" s="2">
        <v>2026.0</v>
      </c>
      <c r="B2027" s="4">
        <f>IFERROR(__xludf.DUMMYFUNCTION("""COMPUTED_VALUE"""),45063.035538819444)</f>
        <v>45063.03554</v>
      </c>
      <c r="C2027" s="2" t="str">
        <f>IFERROR(__xludf.DUMMYFUNCTION("""COMPUTED_VALUE"""),"India")</f>
        <v>India</v>
      </c>
      <c r="D2027" s="2">
        <f>IFERROR(__xludf.DUMMYFUNCTION("""COMPUTED_VALUE"""),422009.0)</f>
        <v>422009</v>
      </c>
      <c r="E2027" s="2" t="str">
        <f>IFERROR(__xludf.DUMMYFUNCTION("""COMPUTED_VALUE"""),"Female")</f>
        <v>Female</v>
      </c>
    </row>
    <row r="2028">
      <c r="A2028" s="2">
        <v>2027.0</v>
      </c>
      <c r="B2028" s="4">
        <f>IFERROR(__xludf.DUMMYFUNCTION("""COMPUTED_VALUE"""),45063.038503206015)</f>
        <v>45063.0385</v>
      </c>
      <c r="C2028" s="2" t="str">
        <f>IFERROR(__xludf.DUMMYFUNCTION("""COMPUTED_VALUE"""),"India")</f>
        <v>India</v>
      </c>
      <c r="D2028" s="2">
        <f>IFERROR(__xludf.DUMMYFUNCTION("""COMPUTED_VALUE"""),462011.0)</f>
        <v>462011</v>
      </c>
      <c r="E2028" s="2" t="str">
        <f>IFERROR(__xludf.DUMMYFUNCTION("""COMPUTED_VALUE"""),"Female")</f>
        <v>Female</v>
      </c>
    </row>
    <row r="2029">
      <c r="A2029" s="2">
        <v>2028.0</v>
      </c>
      <c r="B2029" s="4">
        <f>IFERROR(__xludf.DUMMYFUNCTION("""COMPUTED_VALUE"""),45063.04319444444)</f>
        <v>45063.04319</v>
      </c>
      <c r="C2029" s="2" t="str">
        <f>IFERROR(__xludf.DUMMYFUNCTION("""COMPUTED_VALUE"""),"India")</f>
        <v>India</v>
      </c>
      <c r="D2029" s="2">
        <f>IFERROR(__xludf.DUMMYFUNCTION("""COMPUTED_VALUE"""),460001.0)</f>
        <v>460001</v>
      </c>
      <c r="E2029" s="2" t="str">
        <f>IFERROR(__xludf.DUMMYFUNCTION("""COMPUTED_VALUE"""),"Male")</f>
        <v>Male</v>
      </c>
    </row>
    <row r="2030">
      <c r="A2030" s="2">
        <v>2029.0</v>
      </c>
      <c r="B2030" s="4">
        <f>IFERROR(__xludf.DUMMYFUNCTION("""COMPUTED_VALUE"""),45063.0487203125)</f>
        <v>45063.04872</v>
      </c>
      <c r="C2030" s="2" t="str">
        <f>IFERROR(__xludf.DUMMYFUNCTION("""COMPUTED_VALUE"""),"India")</f>
        <v>India</v>
      </c>
      <c r="D2030" s="2">
        <f>IFERROR(__xludf.DUMMYFUNCTION("""COMPUTED_VALUE"""),462026.0)</f>
        <v>462026</v>
      </c>
      <c r="E2030" s="2" t="str">
        <f>IFERROR(__xludf.DUMMYFUNCTION("""COMPUTED_VALUE"""),"Female")</f>
        <v>Female</v>
      </c>
    </row>
    <row r="2031">
      <c r="A2031" s="2">
        <v>2030.0</v>
      </c>
      <c r="B2031" s="4">
        <f>IFERROR(__xludf.DUMMYFUNCTION("""COMPUTED_VALUE"""),45063.052249398155)</f>
        <v>45063.05225</v>
      </c>
      <c r="C2031" s="2" t="str">
        <f>IFERROR(__xludf.DUMMYFUNCTION("""COMPUTED_VALUE"""),"India")</f>
        <v>India</v>
      </c>
      <c r="D2031" s="2">
        <f>IFERROR(__xludf.DUMMYFUNCTION("""COMPUTED_VALUE"""),460001.0)</f>
        <v>460001</v>
      </c>
      <c r="E2031" s="2" t="str">
        <f>IFERROR(__xludf.DUMMYFUNCTION("""COMPUTED_VALUE"""),"Male")</f>
        <v>Male</v>
      </c>
    </row>
    <row r="2032">
      <c r="A2032" s="2">
        <v>2031.0</v>
      </c>
      <c r="B2032" s="4">
        <f>IFERROR(__xludf.DUMMYFUNCTION("""COMPUTED_VALUE"""),45063.05498199075)</f>
        <v>45063.05498</v>
      </c>
      <c r="C2032" s="2" t="str">
        <f>IFERROR(__xludf.DUMMYFUNCTION("""COMPUTED_VALUE"""),"India")</f>
        <v>India</v>
      </c>
      <c r="D2032" s="2">
        <f>IFERROR(__xludf.DUMMYFUNCTION("""COMPUTED_VALUE"""),600043.0)</f>
        <v>600043</v>
      </c>
      <c r="E2032" s="2" t="str">
        <f>IFERROR(__xludf.DUMMYFUNCTION("""COMPUTED_VALUE"""),"Male")</f>
        <v>Male</v>
      </c>
    </row>
    <row r="2033">
      <c r="A2033" s="2">
        <v>2032.0</v>
      </c>
      <c r="B2033" s="4">
        <f>IFERROR(__xludf.DUMMYFUNCTION("""COMPUTED_VALUE"""),45063.05540158565)</f>
        <v>45063.0554</v>
      </c>
      <c r="C2033" s="2" t="str">
        <f>IFERROR(__xludf.DUMMYFUNCTION("""COMPUTED_VALUE"""),"India")</f>
        <v>India</v>
      </c>
      <c r="D2033" s="2">
        <f>IFERROR(__xludf.DUMMYFUNCTION("""COMPUTED_VALUE"""),607803.0)</f>
        <v>607803</v>
      </c>
      <c r="E2033" s="2" t="str">
        <f>IFERROR(__xludf.DUMMYFUNCTION("""COMPUTED_VALUE"""),"Female")</f>
        <v>Female</v>
      </c>
    </row>
    <row r="2034">
      <c r="A2034" s="2">
        <v>2033.0</v>
      </c>
      <c r="B2034" s="4">
        <f>IFERROR(__xludf.DUMMYFUNCTION("""COMPUTED_VALUE"""),45063.057296736115)</f>
        <v>45063.0573</v>
      </c>
      <c r="C2034" s="2" t="str">
        <f>IFERROR(__xludf.DUMMYFUNCTION("""COMPUTED_VALUE"""),"India")</f>
        <v>India</v>
      </c>
      <c r="D2034" s="2">
        <f>IFERROR(__xludf.DUMMYFUNCTION("""COMPUTED_VALUE"""),460001.0)</f>
        <v>460001</v>
      </c>
      <c r="E2034" s="2" t="str">
        <f>IFERROR(__xludf.DUMMYFUNCTION("""COMPUTED_VALUE"""),"Female")</f>
        <v>Female</v>
      </c>
    </row>
    <row r="2035">
      <c r="A2035" s="2">
        <v>2034.0</v>
      </c>
      <c r="B2035" s="4">
        <f>IFERROR(__xludf.DUMMYFUNCTION("""COMPUTED_VALUE"""),45063.10469503472)</f>
        <v>45063.1047</v>
      </c>
      <c r="C2035" s="2" t="str">
        <f>IFERROR(__xludf.DUMMYFUNCTION("""COMPUTED_VALUE"""),"India")</f>
        <v>India</v>
      </c>
      <c r="D2035" s="2">
        <f>IFERROR(__xludf.DUMMYFUNCTION("""COMPUTED_VALUE"""),221003.0)</f>
        <v>221003</v>
      </c>
      <c r="E2035" s="2" t="str">
        <f>IFERROR(__xludf.DUMMYFUNCTION("""COMPUTED_VALUE"""),"Female")</f>
        <v>Female</v>
      </c>
    </row>
    <row r="2036">
      <c r="A2036" s="2">
        <v>2035.0</v>
      </c>
      <c r="B2036" s="4">
        <f>IFERROR(__xludf.DUMMYFUNCTION("""COMPUTED_VALUE"""),45063.13469758102)</f>
        <v>45063.1347</v>
      </c>
      <c r="C2036" s="2" t="str">
        <f>IFERROR(__xludf.DUMMYFUNCTION("""COMPUTED_VALUE"""),"India")</f>
        <v>India</v>
      </c>
      <c r="D2036" s="2">
        <f>IFERROR(__xludf.DUMMYFUNCTION("""COMPUTED_VALUE"""),801505.0)</f>
        <v>801505</v>
      </c>
      <c r="E2036" s="2" t="str">
        <f>IFERROR(__xludf.DUMMYFUNCTION("""COMPUTED_VALUE"""),"Male")</f>
        <v>Male</v>
      </c>
    </row>
    <row r="2037">
      <c r="A2037" s="2">
        <v>2036.0</v>
      </c>
      <c r="B2037" s="4">
        <f>IFERROR(__xludf.DUMMYFUNCTION("""COMPUTED_VALUE"""),45063.13847804398)</f>
        <v>45063.13848</v>
      </c>
      <c r="C2037" s="2" t="str">
        <f>IFERROR(__xludf.DUMMYFUNCTION("""COMPUTED_VALUE"""),"India")</f>
        <v>India</v>
      </c>
      <c r="D2037" s="2">
        <f>IFERROR(__xludf.DUMMYFUNCTION("""COMPUTED_VALUE"""),608001.0)</f>
        <v>608001</v>
      </c>
      <c r="E2037" s="2" t="str">
        <f>IFERROR(__xludf.DUMMYFUNCTION("""COMPUTED_VALUE"""),"Female")</f>
        <v>Female</v>
      </c>
    </row>
    <row r="2038">
      <c r="A2038" s="2">
        <v>2037.0</v>
      </c>
      <c r="B2038" s="4">
        <f>IFERROR(__xludf.DUMMYFUNCTION("""COMPUTED_VALUE"""),45063.17589796297)</f>
        <v>45063.1759</v>
      </c>
      <c r="C2038" s="2" t="str">
        <f>IFERROR(__xludf.DUMMYFUNCTION("""COMPUTED_VALUE"""),"India")</f>
        <v>India</v>
      </c>
      <c r="D2038" s="2">
        <f>IFERROR(__xludf.DUMMYFUNCTION("""COMPUTED_VALUE"""),122001.0)</f>
        <v>122001</v>
      </c>
      <c r="E2038" s="2" t="str">
        <f>IFERROR(__xludf.DUMMYFUNCTION("""COMPUTED_VALUE"""),"Male")</f>
        <v>Male</v>
      </c>
    </row>
    <row r="2039">
      <c r="A2039" s="2">
        <v>2038.0</v>
      </c>
      <c r="B2039" s="4">
        <f>IFERROR(__xludf.DUMMYFUNCTION("""COMPUTED_VALUE"""),45063.21182826389)</f>
        <v>45063.21183</v>
      </c>
      <c r="C2039" s="2" t="str">
        <f>IFERROR(__xludf.DUMMYFUNCTION("""COMPUTED_VALUE"""),"India")</f>
        <v>India</v>
      </c>
      <c r="D2039" s="2">
        <f>IFERROR(__xludf.DUMMYFUNCTION("""COMPUTED_VALUE"""),221005.0)</f>
        <v>221005</v>
      </c>
      <c r="E2039" s="2" t="str">
        <f>IFERROR(__xludf.DUMMYFUNCTION("""COMPUTED_VALUE"""),"Female")</f>
        <v>Female</v>
      </c>
    </row>
    <row r="2040">
      <c r="A2040" s="2">
        <v>2039.0</v>
      </c>
      <c r="B2040" s="4">
        <f>IFERROR(__xludf.DUMMYFUNCTION("""COMPUTED_VALUE"""),45063.21744233796)</f>
        <v>45063.21744</v>
      </c>
      <c r="C2040" s="2" t="str">
        <f>IFERROR(__xludf.DUMMYFUNCTION("""COMPUTED_VALUE"""),"India")</f>
        <v>India</v>
      </c>
      <c r="D2040" s="2">
        <f>IFERROR(__xludf.DUMMYFUNCTION("""COMPUTED_VALUE"""),500085.0)</f>
        <v>500085</v>
      </c>
      <c r="E2040" s="2" t="str">
        <f>IFERROR(__xludf.DUMMYFUNCTION("""COMPUTED_VALUE"""),"Male")</f>
        <v>Male</v>
      </c>
    </row>
    <row r="2041">
      <c r="A2041" s="2">
        <v>2040.0</v>
      </c>
      <c r="B2041" s="4">
        <f>IFERROR(__xludf.DUMMYFUNCTION("""COMPUTED_VALUE"""),45063.26692625)</f>
        <v>45063.26693</v>
      </c>
      <c r="C2041" s="2" t="str">
        <f>IFERROR(__xludf.DUMMYFUNCTION("""COMPUTED_VALUE"""),"India")</f>
        <v>India</v>
      </c>
      <c r="D2041" s="2">
        <f>IFERROR(__xludf.DUMMYFUNCTION("""COMPUTED_VALUE"""),533401.0)</f>
        <v>533401</v>
      </c>
      <c r="E2041" s="2" t="str">
        <f>IFERROR(__xludf.DUMMYFUNCTION("""COMPUTED_VALUE"""),"Female")</f>
        <v>Female</v>
      </c>
    </row>
    <row r="2042">
      <c r="A2042" s="2">
        <v>2041.0</v>
      </c>
      <c r="B2042" s="4">
        <f>IFERROR(__xludf.DUMMYFUNCTION("""COMPUTED_VALUE"""),45063.27300326389)</f>
        <v>45063.273</v>
      </c>
      <c r="C2042" s="2" t="str">
        <f>IFERROR(__xludf.DUMMYFUNCTION("""COMPUTED_VALUE"""),"India")</f>
        <v>India</v>
      </c>
      <c r="D2042" s="2">
        <f>IFERROR(__xludf.DUMMYFUNCTION("""COMPUTED_VALUE"""),533429.0)</f>
        <v>533429</v>
      </c>
      <c r="E2042" s="2" t="str">
        <f>IFERROR(__xludf.DUMMYFUNCTION("""COMPUTED_VALUE"""),"Male")</f>
        <v>Male</v>
      </c>
    </row>
    <row r="2043">
      <c r="A2043" s="2">
        <v>2042.0</v>
      </c>
      <c r="B2043" s="4">
        <f>IFERROR(__xludf.DUMMYFUNCTION("""COMPUTED_VALUE"""),45063.28083640047)</f>
        <v>45063.28084</v>
      </c>
      <c r="C2043" s="2" t="str">
        <f>IFERROR(__xludf.DUMMYFUNCTION("""COMPUTED_VALUE"""),"India")</f>
        <v>India</v>
      </c>
      <c r="D2043" s="2">
        <f>IFERROR(__xludf.DUMMYFUNCTION("""COMPUTED_VALUE"""),632520.0)</f>
        <v>632520</v>
      </c>
      <c r="E2043" s="2" t="str">
        <f>IFERROR(__xludf.DUMMYFUNCTION("""COMPUTED_VALUE"""),"Female")</f>
        <v>Female</v>
      </c>
    </row>
    <row r="2044">
      <c r="A2044" s="2">
        <v>2043.0</v>
      </c>
      <c r="B2044" s="4">
        <f>IFERROR(__xludf.DUMMYFUNCTION("""COMPUTED_VALUE"""),45063.286382245366)</f>
        <v>45063.28638</v>
      </c>
      <c r="C2044" s="2" t="str">
        <f>IFERROR(__xludf.DUMMYFUNCTION("""COMPUTED_VALUE"""),"India")</f>
        <v>India</v>
      </c>
      <c r="D2044" s="2">
        <f>IFERROR(__xludf.DUMMYFUNCTION("""COMPUTED_VALUE"""),515001.0)</f>
        <v>515001</v>
      </c>
      <c r="E2044" s="2" t="str">
        <f>IFERROR(__xludf.DUMMYFUNCTION("""COMPUTED_VALUE"""),"Male")</f>
        <v>Male</v>
      </c>
    </row>
    <row r="2045">
      <c r="A2045" s="2">
        <v>2044.0</v>
      </c>
      <c r="B2045" s="4">
        <f>IFERROR(__xludf.DUMMYFUNCTION("""COMPUTED_VALUE"""),45063.29770020833)</f>
        <v>45063.2977</v>
      </c>
      <c r="C2045" s="2" t="str">
        <f>IFERROR(__xludf.DUMMYFUNCTION("""COMPUTED_VALUE"""),"India")</f>
        <v>India</v>
      </c>
      <c r="D2045" s="2">
        <f>IFERROR(__xludf.DUMMYFUNCTION("""COMPUTED_VALUE"""),533429.0)</f>
        <v>533429</v>
      </c>
      <c r="E2045" s="2" t="str">
        <f>IFERROR(__xludf.DUMMYFUNCTION("""COMPUTED_VALUE"""),"Female")</f>
        <v>Female</v>
      </c>
    </row>
    <row r="2046">
      <c r="A2046" s="2">
        <v>2045.0</v>
      </c>
      <c r="B2046" s="4">
        <f>IFERROR(__xludf.DUMMYFUNCTION("""COMPUTED_VALUE"""),45063.30589195602)</f>
        <v>45063.30589</v>
      </c>
      <c r="C2046" s="2" t="str">
        <f>IFERROR(__xludf.DUMMYFUNCTION("""COMPUTED_VALUE"""),"India")</f>
        <v>India</v>
      </c>
      <c r="D2046" s="2">
        <f>IFERROR(__xludf.DUMMYFUNCTION("""COMPUTED_VALUE"""),533429.0)</f>
        <v>533429</v>
      </c>
      <c r="E2046" s="2" t="str">
        <f>IFERROR(__xludf.DUMMYFUNCTION("""COMPUTED_VALUE"""),"Male")</f>
        <v>Male</v>
      </c>
    </row>
    <row r="2047">
      <c r="A2047" s="2">
        <v>2046.0</v>
      </c>
      <c r="B2047" s="4">
        <f>IFERROR(__xludf.DUMMYFUNCTION("""COMPUTED_VALUE"""),45063.31138224537)</f>
        <v>45063.31138</v>
      </c>
      <c r="C2047" s="2" t="str">
        <f>IFERROR(__xludf.DUMMYFUNCTION("""COMPUTED_VALUE"""),"India")</f>
        <v>India</v>
      </c>
      <c r="D2047" s="2">
        <f>IFERROR(__xludf.DUMMYFUNCTION("""COMPUTED_VALUE"""),533429.0)</f>
        <v>533429</v>
      </c>
      <c r="E2047" s="2" t="str">
        <f>IFERROR(__xludf.DUMMYFUNCTION("""COMPUTED_VALUE"""),"Female")</f>
        <v>Female</v>
      </c>
    </row>
    <row r="2048">
      <c r="A2048" s="2">
        <v>2047.0</v>
      </c>
      <c r="B2048" s="4">
        <f>IFERROR(__xludf.DUMMYFUNCTION("""COMPUTED_VALUE"""),45063.31142907408)</f>
        <v>45063.31143</v>
      </c>
      <c r="C2048" s="2" t="str">
        <f>IFERROR(__xludf.DUMMYFUNCTION("""COMPUTED_VALUE"""),"India")</f>
        <v>India</v>
      </c>
      <c r="D2048" s="2">
        <f>IFERROR(__xludf.DUMMYFUNCTION("""COMPUTED_VALUE"""),620007.0)</f>
        <v>620007</v>
      </c>
      <c r="E2048" s="2" t="str">
        <f>IFERROR(__xludf.DUMMYFUNCTION("""COMPUTED_VALUE"""),"Female")</f>
        <v>Female</v>
      </c>
    </row>
    <row r="2049">
      <c r="A2049" s="2">
        <v>2048.0</v>
      </c>
      <c r="B2049" s="4">
        <f>IFERROR(__xludf.DUMMYFUNCTION("""COMPUTED_VALUE"""),45063.31346849537)</f>
        <v>45063.31347</v>
      </c>
      <c r="C2049" s="2" t="str">
        <f>IFERROR(__xludf.DUMMYFUNCTION("""COMPUTED_VALUE"""),"India")</f>
        <v>India</v>
      </c>
      <c r="D2049" s="2">
        <f>IFERROR(__xludf.DUMMYFUNCTION("""COMPUTED_VALUE"""),637503.0)</f>
        <v>637503</v>
      </c>
      <c r="E2049" s="2" t="str">
        <f>IFERROR(__xludf.DUMMYFUNCTION("""COMPUTED_VALUE"""),"Male")</f>
        <v>Male</v>
      </c>
    </row>
    <row r="2050">
      <c r="A2050" s="2">
        <v>2049.0</v>
      </c>
      <c r="B2050" s="4">
        <f>IFERROR(__xludf.DUMMYFUNCTION("""COMPUTED_VALUE"""),45063.31555748843)</f>
        <v>45063.31556</v>
      </c>
      <c r="C2050" s="2" t="str">
        <f>IFERROR(__xludf.DUMMYFUNCTION("""COMPUTED_VALUE"""),"India")</f>
        <v>India</v>
      </c>
      <c r="D2050" s="2">
        <f>IFERROR(__xludf.DUMMYFUNCTION("""COMPUTED_VALUE"""),632007.0)</f>
        <v>632007</v>
      </c>
      <c r="E2050" s="2" t="str">
        <f>IFERROR(__xludf.DUMMYFUNCTION("""COMPUTED_VALUE"""),"Male")</f>
        <v>Male</v>
      </c>
    </row>
    <row r="2051">
      <c r="A2051" s="2">
        <v>2050.0</v>
      </c>
      <c r="B2051" s="4">
        <f>IFERROR(__xludf.DUMMYFUNCTION("""COMPUTED_VALUE"""),45063.32444091435)</f>
        <v>45063.32444</v>
      </c>
      <c r="C2051" s="2" t="str">
        <f>IFERROR(__xludf.DUMMYFUNCTION("""COMPUTED_VALUE"""),"India")</f>
        <v>India</v>
      </c>
      <c r="D2051" s="2">
        <f>IFERROR(__xludf.DUMMYFUNCTION("""COMPUTED_VALUE"""),620001.0)</f>
        <v>620001</v>
      </c>
      <c r="E2051" s="2" t="str">
        <f>IFERROR(__xludf.DUMMYFUNCTION("""COMPUTED_VALUE"""),"Male")</f>
        <v>Male</v>
      </c>
    </row>
    <row r="2052">
      <c r="A2052" s="2">
        <v>2051.0</v>
      </c>
      <c r="B2052" s="4">
        <f>IFERROR(__xludf.DUMMYFUNCTION("""COMPUTED_VALUE"""),45063.338396597224)</f>
        <v>45063.3384</v>
      </c>
      <c r="C2052" s="2" t="str">
        <f>IFERROR(__xludf.DUMMYFUNCTION("""COMPUTED_VALUE"""),"India")</f>
        <v>India</v>
      </c>
      <c r="D2052" s="2">
        <f>IFERROR(__xludf.DUMMYFUNCTION("""COMPUTED_VALUE"""),612001.0)</f>
        <v>612001</v>
      </c>
      <c r="E2052" s="2" t="str">
        <f>IFERROR(__xludf.DUMMYFUNCTION("""COMPUTED_VALUE"""),"Male")</f>
        <v>Male</v>
      </c>
    </row>
    <row r="2053">
      <c r="A2053" s="2">
        <v>2052.0</v>
      </c>
      <c r="B2053" s="4">
        <f>IFERROR(__xludf.DUMMYFUNCTION("""COMPUTED_VALUE"""),45063.34366650463)</f>
        <v>45063.34367</v>
      </c>
      <c r="C2053" s="2" t="str">
        <f>IFERROR(__xludf.DUMMYFUNCTION("""COMPUTED_VALUE"""),"India")</f>
        <v>India</v>
      </c>
      <c r="D2053" s="2">
        <f>IFERROR(__xludf.DUMMYFUNCTION("""COMPUTED_VALUE"""),416002.0)</f>
        <v>416002</v>
      </c>
      <c r="E2053" s="2" t="str">
        <f>IFERROR(__xludf.DUMMYFUNCTION("""COMPUTED_VALUE"""),"Male")</f>
        <v>Male</v>
      </c>
    </row>
    <row r="2054">
      <c r="A2054" s="2">
        <v>2053.0</v>
      </c>
      <c r="B2054" s="4">
        <f>IFERROR(__xludf.DUMMYFUNCTION("""COMPUTED_VALUE"""),45063.3474300463)</f>
        <v>45063.34743</v>
      </c>
      <c r="C2054" s="2" t="str">
        <f>IFERROR(__xludf.DUMMYFUNCTION("""COMPUTED_VALUE"""),"India")</f>
        <v>India</v>
      </c>
      <c r="D2054" s="2">
        <f>IFERROR(__xludf.DUMMYFUNCTION("""COMPUTED_VALUE"""),221003.0)</f>
        <v>221003</v>
      </c>
      <c r="E2054" s="2" t="str">
        <f>IFERROR(__xludf.DUMMYFUNCTION("""COMPUTED_VALUE"""),"Male")</f>
        <v>Male</v>
      </c>
    </row>
    <row r="2055">
      <c r="A2055" s="2">
        <v>2054.0</v>
      </c>
      <c r="B2055" s="4">
        <f>IFERROR(__xludf.DUMMYFUNCTION("""COMPUTED_VALUE"""),45063.349248009254)</f>
        <v>45063.34925</v>
      </c>
      <c r="C2055" s="2" t="str">
        <f>IFERROR(__xludf.DUMMYFUNCTION("""COMPUTED_VALUE"""),"India")</f>
        <v>India</v>
      </c>
      <c r="D2055" s="2">
        <f>IFERROR(__xludf.DUMMYFUNCTION("""COMPUTED_VALUE"""),624003.0)</f>
        <v>624003</v>
      </c>
      <c r="E2055" s="2" t="str">
        <f>IFERROR(__xludf.DUMMYFUNCTION("""COMPUTED_VALUE"""),"Female")</f>
        <v>Female</v>
      </c>
    </row>
    <row r="2056">
      <c r="A2056" s="2">
        <v>2055.0</v>
      </c>
      <c r="B2056" s="4">
        <f>IFERROR(__xludf.DUMMYFUNCTION("""COMPUTED_VALUE"""),45063.35546726852)</f>
        <v>45063.35547</v>
      </c>
      <c r="C2056" s="2" t="str">
        <f>IFERROR(__xludf.DUMMYFUNCTION("""COMPUTED_VALUE"""),"India")</f>
        <v>India</v>
      </c>
      <c r="D2056" s="2">
        <f>IFERROR(__xludf.DUMMYFUNCTION("""COMPUTED_VALUE"""),632509.0)</f>
        <v>632509</v>
      </c>
      <c r="E2056" s="2" t="str">
        <f>IFERROR(__xludf.DUMMYFUNCTION("""COMPUTED_VALUE"""),"Male")</f>
        <v>Male</v>
      </c>
    </row>
    <row r="2057">
      <c r="A2057" s="2">
        <v>2056.0</v>
      </c>
      <c r="B2057" s="4">
        <f>IFERROR(__xludf.DUMMYFUNCTION("""COMPUTED_VALUE"""),45063.361546631946)</f>
        <v>45063.36155</v>
      </c>
      <c r="C2057" s="2" t="str">
        <f>IFERROR(__xludf.DUMMYFUNCTION("""COMPUTED_VALUE"""),"India")</f>
        <v>India</v>
      </c>
      <c r="D2057" s="2">
        <f>IFERROR(__xludf.DUMMYFUNCTION("""COMPUTED_VALUE"""),208021.0)</f>
        <v>208021</v>
      </c>
      <c r="E2057" s="2" t="str">
        <f>IFERROR(__xludf.DUMMYFUNCTION("""COMPUTED_VALUE"""),"Male")</f>
        <v>Male</v>
      </c>
    </row>
    <row r="2058">
      <c r="A2058" s="2">
        <v>2057.0</v>
      </c>
      <c r="B2058" s="4">
        <f>IFERROR(__xludf.DUMMYFUNCTION("""COMPUTED_VALUE"""),45063.36513482639)</f>
        <v>45063.36513</v>
      </c>
      <c r="C2058" s="2" t="str">
        <f>IFERROR(__xludf.DUMMYFUNCTION("""COMPUTED_VALUE"""),"India")</f>
        <v>India</v>
      </c>
      <c r="D2058" s="2">
        <f>IFERROR(__xludf.DUMMYFUNCTION("""COMPUTED_VALUE"""),632014.0)</f>
        <v>632014</v>
      </c>
      <c r="E2058" s="2" t="str">
        <f>IFERROR(__xludf.DUMMYFUNCTION("""COMPUTED_VALUE"""),"Male")</f>
        <v>Male</v>
      </c>
    </row>
    <row r="2059">
      <c r="A2059" s="2">
        <v>2058.0</v>
      </c>
      <c r="B2059" s="4">
        <f>IFERROR(__xludf.DUMMYFUNCTION("""COMPUTED_VALUE"""),45063.36555681713)</f>
        <v>45063.36556</v>
      </c>
      <c r="C2059" s="2" t="str">
        <f>IFERROR(__xludf.DUMMYFUNCTION("""COMPUTED_VALUE"""),"India")</f>
        <v>India</v>
      </c>
      <c r="D2059" s="2">
        <f>IFERROR(__xludf.DUMMYFUNCTION("""COMPUTED_VALUE"""),606401.0)</f>
        <v>606401</v>
      </c>
      <c r="E2059" s="2" t="str">
        <f>IFERROR(__xludf.DUMMYFUNCTION("""COMPUTED_VALUE"""),"Female")</f>
        <v>Female</v>
      </c>
    </row>
    <row r="2060">
      <c r="A2060" s="2">
        <v>2059.0</v>
      </c>
      <c r="B2060" s="4">
        <f>IFERROR(__xludf.DUMMYFUNCTION("""COMPUTED_VALUE"""),45063.37219121528)</f>
        <v>45063.37219</v>
      </c>
      <c r="C2060" s="2" t="str">
        <f>IFERROR(__xludf.DUMMYFUNCTION("""COMPUTED_VALUE"""),"India")</f>
        <v>India</v>
      </c>
      <c r="D2060" s="2">
        <f>IFERROR(__xludf.DUMMYFUNCTION("""COMPUTED_VALUE"""),624001.0)</f>
        <v>624001</v>
      </c>
      <c r="E2060" s="2" t="str">
        <f>IFERROR(__xludf.DUMMYFUNCTION("""COMPUTED_VALUE"""),"Male")</f>
        <v>Male</v>
      </c>
    </row>
    <row r="2061">
      <c r="A2061" s="2">
        <v>2060.0</v>
      </c>
      <c r="B2061" s="4">
        <f>IFERROR(__xludf.DUMMYFUNCTION("""COMPUTED_VALUE"""),45063.37259028935)</f>
        <v>45063.37259</v>
      </c>
      <c r="C2061" s="2" t="str">
        <f>IFERROR(__xludf.DUMMYFUNCTION("""COMPUTED_VALUE"""),"India")</f>
        <v>India</v>
      </c>
      <c r="D2061" s="2">
        <f>IFERROR(__xludf.DUMMYFUNCTION("""COMPUTED_VALUE"""),620008.0)</f>
        <v>620008</v>
      </c>
      <c r="E2061" s="2" t="str">
        <f>IFERROR(__xludf.DUMMYFUNCTION("""COMPUTED_VALUE"""),"Male")</f>
        <v>Male</v>
      </c>
    </row>
    <row r="2062">
      <c r="A2062" s="2">
        <v>2061.0</v>
      </c>
      <c r="B2062" s="4">
        <f>IFERROR(__xludf.DUMMYFUNCTION("""COMPUTED_VALUE"""),45063.37297234954)</f>
        <v>45063.37297</v>
      </c>
      <c r="C2062" s="2" t="str">
        <f>IFERROR(__xludf.DUMMYFUNCTION("""COMPUTED_VALUE"""),"India")</f>
        <v>India</v>
      </c>
      <c r="D2062" s="2">
        <f>IFERROR(__xludf.DUMMYFUNCTION("""COMPUTED_VALUE"""),632007.0)</f>
        <v>632007</v>
      </c>
      <c r="E2062" s="2" t="str">
        <f>IFERROR(__xludf.DUMMYFUNCTION("""COMPUTED_VALUE"""),"Male")</f>
        <v>Male</v>
      </c>
    </row>
    <row r="2063">
      <c r="A2063" s="2">
        <v>2062.0</v>
      </c>
      <c r="B2063" s="4">
        <f>IFERROR(__xludf.DUMMYFUNCTION("""COMPUTED_VALUE"""),45063.37341355324)</f>
        <v>45063.37341</v>
      </c>
      <c r="C2063" s="2" t="str">
        <f>IFERROR(__xludf.DUMMYFUNCTION("""COMPUTED_VALUE"""),"India")</f>
        <v>India</v>
      </c>
      <c r="D2063" s="2">
        <f>IFERROR(__xludf.DUMMYFUNCTION("""COMPUTED_VALUE"""),622515.0)</f>
        <v>622515</v>
      </c>
      <c r="E2063" s="2" t="str">
        <f>IFERROR(__xludf.DUMMYFUNCTION("""COMPUTED_VALUE"""),"Female")</f>
        <v>Female</v>
      </c>
    </row>
    <row r="2064">
      <c r="A2064" s="2">
        <v>2063.0</v>
      </c>
      <c r="B2064" s="4">
        <f>IFERROR(__xludf.DUMMYFUNCTION("""COMPUTED_VALUE"""),45063.37508993055)</f>
        <v>45063.37509</v>
      </c>
      <c r="C2064" s="2" t="str">
        <f>IFERROR(__xludf.DUMMYFUNCTION("""COMPUTED_VALUE"""),"India")</f>
        <v>India</v>
      </c>
      <c r="D2064" s="2">
        <f>IFERROR(__xludf.DUMMYFUNCTION("""COMPUTED_VALUE"""),622002.0)</f>
        <v>622002</v>
      </c>
      <c r="E2064" s="2" t="str">
        <f>IFERROR(__xludf.DUMMYFUNCTION("""COMPUTED_VALUE"""),"Male")</f>
        <v>Male</v>
      </c>
    </row>
    <row r="2065">
      <c r="A2065" s="2">
        <v>2064.0</v>
      </c>
      <c r="B2065" s="4">
        <f>IFERROR(__xludf.DUMMYFUNCTION("""COMPUTED_VALUE"""),45063.37548821759)</f>
        <v>45063.37549</v>
      </c>
      <c r="C2065" s="2" t="str">
        <f>IFERROR(__xludf.DUMMYFUNCTION("""COMPUTED_VALUE"""),"India")</f>
        <v>India</v>
      </c>
      <c r="D2065" s="2">
        <f>IFERROR(__xludf.DUMMYFUNCTION("""COMPUTED_VALUE"""),620008.0)</f>
        <v>620008</v>
      </c>
      <c r="E2065" s="2" t="str">
        <f>IFERROR(__xludf.DUMMYFUNCTION("""COMPUTED_VALUE"""),"Male")</f>
        <v>Male</v>
      </c>
    </row>
    <row r="2066">
      <c r="A2066" s="2">
        <v>2065.0</v>
      </c>
      <c r="B2066" s="4">
        <f>IFERROR(__xludf.DUMMYFUNCTION("""COMPUTED_VALUE"""),45063.37655956019)</f>
        <v>45063.37656</v>
      </c>
      <c r="C2066" s="2" t="str">
        <f>IFERROR(__xludf.DUMMYFUNCTION("""COMPUTED_VALUE"""),"India")</f>
        <v>India</v>
      </c>
      <c r="D2066" s="2">
        <f>IFERROR(__xludf.DUMMYFUNCTION("""COMPUTED_VALUE"""),606710.0)</f>
        <v>606710</v>
      </c>
      <c r="E2066" s="2" t="str">
        <f>IFERROR(__xludf.DUMMYFUNCTION("""COMPUTED_VALUE"""),"Male")</f>
        <v>Male</v>
      </c>
    </row>
    <row r="2067">
      <c r="A2067" s="2">
        <v>2066.0</v>
      </c>
      <c r="B2067" s="4">
        <f>IFERROR(__xludf.DUMMYFUNCTION("""COMPUTED_VALUE"""),45063.37878503473)</f>
        <v>45063.37879</v>
      </c>
      <c r="C2067" s="2" t="str">
        <f>IFERROR(__xludf.DUMMYFUNCTION("""COMPUTED_VALUE"""),"India")</f>
        <v>India</v>
      </c>
      <c r="D2067" s="2">
        <f>IFERROR(__xludf.DUMMYFUNCTION("""COMPUTED_VALUE"""),621316.0)</f>
        <v>621316</v>
      </c>
      <c r="E2067" s="2" t="str">
        <f>IFERROR(__xludf.DUMMYFUNCTION("""COMPUTED_VALUE"""),"Male")</f>
        <v>Male</v>
      </c>
    </row>
    <row r="2068">
      <c r="A2068" s="2">
        <v>2067.0</v>
      </c>
      <c r="B2068" s="4">
        <f>IFERROR(__xludf.DUMMYFUNCTION("""COMPUTED_VALUE"""),45063.37907686343)</f>
        <v>45063.37908</v>
      </c>
      <c r="C2068" s="2" t="str">
        <f>IFERROR(__xludf.DUMMYFUNCTION("""COMPUTED_VALUE"""),"India")</f>
        <v>India</v>
      </c>
      <c r="D2068" s="2">
        <f>IFERROR(__xludf.DUMMYFUNCTION("""COMPUTED_VALUE"""),625521.0)</f>
        <v>625521</v>
      </c>
      <c r="E2068" s="2" t="str">
        <f>IFERROR(__xludf.DUMMYFUNCTION("""COMPUTED_VALUE"""),"Male")</f>
        <v>Male</v>
      </c>
    </row>
    <row r="2069">
      <c r="A2069" s="2">
        <v>2068.0</v>
      </c>
      <c r="B2069" s="4">
        <f>IFERROR(__xludf.DUMMYFUNCTION("""COMPUTED_VALUE"""),45063.37986011574)</f>
        <v>45063.37986</v>
      </c>
      <c r="C2069" s="2" t="str">
        <f>IFERROR(__xludf.DUMMYFUNCTION("""COMPUTED_VALUE"""),"India")</f>
        <v>India</v>
      </c>
      <c r="D2069" s="2">
        <f>IFERROR(__xludf.DUMMYFUNCTION("""COMPUTED_VALUE"""),635109.0)</f>
        <v>635109</v>
      </c>
      <c r="E2069" s="2" t="str">
        <f>IFERROR(__xludf.DUMMYFUNCTION("""COMPUTED_VALUE"""),"Male")</f>
        <v>Male</v>
      </c>
    </row>
    <row r="2070">
      <c r="A2070" s="2">
        <v>2069.0</v>
      </c>
      <c r="B2070" s="4">
        <f>IFERROR(__xludf.DUMMYFUNCTION("""COMPUTED_VALUE"""),45063.38199332176)</f>
        <v>45063.38199</v>
      </c>
      <c r="C2070" s="2" t="str">
        <f>IFERROR(__xludf.DUMMYFUNCTION("""COMPUTED_VALUE"""),"India")</f>
        <v>India</v>
      </c>
      <c r="D2070" s="2">
        <f>IFERROR(__xludf.DUMMYFUNCTION("""COMPUTED_VALUE"""),628721.0)</f>
        <v>628721</v>
      </c>
      <c r="E2070" s="2" t="str">
        <f>IFERROR(__xludf.DUMMYFUNCTION("""COMPUTED_VALUE"""),"Male")</f>
        <v>Male</v>
      </c>
    </row>
    <row r="2071">
      <c r="A2071" s="2">
        <v>2070.0</v>
      </c>
      <c r="B2071" s="4">
        <f>IFERROR(__xludf.DUMMYFUNCTION("""COMPUTED_VALUE"""),45063.389582511576)</f>
        <v>45063.38958</v>
      </c>
      <c r="C2071" s="2" t="str">
        <f>IFERROR(__xludf.DUMMYFUNCTION("""COMPUTED_VALUE"""),"India")</f>
        <v>India</v>
      </c>
      <c r="D2071" s="2">
        <f>IFERROR(__xludf.DUMMYFUNCTION("""COMPUTED_VALUE"""),624621.0)</f>
        <v>624621</v>
      </c>
      <c r="E2071" s="2" t="str">
        <f>IFERROR(__xludf.DUMMYFUNCTION("""COMPUTED_VALUE"""),"Male")</f>
        <v>Male</v>
      </c>
    </row>
    <row r="2072">
      <c r="A2072" s="2">
        <v>2071.0</v>
      </c>
      <c r="B2072" s="4">
        <f>IFERROR(__xludf.DUMMYFUNCTION("""COMPUTED_VALUE"""),45063.39312263889)</f>
        <v>45063.39312</v>
      </c>
      <c r="C2072" s="2" t="str">
        <f>IFERROR(__xludf.DUMMYFUNCTION("""COMPUTED_VALUE"""),"India")</f>
        <v>India</v>
      </c>
      <c r="D2072" s="2">
        <f>IFERROR(__xludf.DUMMYFUNCTION("""COMPUTED_VALUE"""),474001.0)</f>
        <v>474001</v>
      </c>
      <c r="E2072" s="2" t="str">
        <f>IFERROR(__xludf.DUMMYFUNCTION("""COMPUTED_VALUE"""),"Female")</f>
        <v>Female</v>
      </c>
    </row>
    <row r="2073">
      <c r="A2073" s="2">
        <v>2072.0</v>
      </c>
      <c r="B2073" s="4">
        <f>IFERROR(__xludf.DUMMYFUNCTION("""COMPUTED_VALUE"""),45063.395804293985)</f>
        <v>45063.3958</v>
      </c>
      <c r="C2073" s="2" t="str">
        <f>IFERROR(__xludf.DUMMYFUNCTION("""COMPUTED_VALUE"""),"India")</f>
        <v>India</v>
      </c>
      <c r="D2073" s="2">
        <f>IFERROR(__xludf.DUMMYFUNCTION("""COMPUTED_VALUE"""),781013.0)</f>
        <v>781013</v>
      </c>
      <c r="E2073" s="2" t="str">
        <f>IFERROR(__xludf.DUMMYFUNCTION("""COMPUTED_VALUE"""),"Male")</f>
        <v>Male</v>
      </c>
    </row>
    <row r="2074">
      <c r="A2074" s="2">
        <v>2073.0</v>
      </c>
      <c r="B2074" s="4">
        <f>IFERROR(__xludf.DUMMYFUNCTION("""COMPUTED_VALUE"""),45063.39701462963)</f>
        <v>45063.39701</v>
      </c>
      <c r="C2074" s="2" t="str">
        <f>IFERROR(__xludf.DUMMYFUNCTION("""COMPUTED_VALUE"""),"India")</f>
        <v>India</v>
      </c>
      <c r="D2074" s="2">
        <f>IFERROR(__xludf.DUMMYFUNCTION("""COMPUTED_VALUE"""),121002.0)</f>
        <v>121002</v>
      </c>
      <c r="E2074" s="2" t="str">
        <f>IFERROR(__xludf.DUMMYFUNCTION("""COMPUTED_VALUE"""),"Male")</f>
        <v>Male</v>
      </c>
    </row>
    <row r="2075">
      <c r="A2075" s="2">
        <v>2074.0</v>
      </c>
      <c r="B2075" s="4">
        <f>IFERROR(__xludf.DUMMYFUNCTION("""COMPUTED_VALUE"""),45063.40023563658)</f>
        <v>45063.40024</v>
      </c>
      <c r="C2075" s="2" t="str">
        <f>IFERROR(__xludf.DUMMYFUNCTION("""COMPUTED_VALUE"""),"India")</f>
        <v>India</v>
      </c>
      <c r="D2075" s="2">
        <f>IFERROR(__xludf.DUMMYFUNCTION("""COMPUTED_VALUE"""),743166.0)</f>
        <v>743166</v>
      </c>
      <c r="E2075" s="2" t="str">
        <f>IFERROR(__xludf.DUMMYFUNCTION("""COMPUTED_VALUE"""),"Male")</f>
        <v>Male</v>
      </c>
    </row>
    <row r="2076">
      <c r="A2076" s="2">
        <v>2075.0</v>
      </c>
      <c r="B2076" s="4">
        <f>IFERROR(__xludf.DUMMYFUNCTION("""COMPUTED_VALUE"""),45063.409905925924)</f>
        <v>45063.40991</v>
      </c>
      <c r="C2076" s="2" t="str">
        <f>IFERROR(__xludf.DUMMYFUNCTION("""COMPUTED_VALUE"""),"India")</f>
        <v>India</v>
      </c>
      <c r="D2076" s="2">
        <f>IFERROR(__xludf.DUMMYFUNCTION("""COMPUTED_VALUE"""),711203.0)</f>
        <v>711203</v>
      </c>
      <c r="E2076" s="2" t="str">
        <f>IFERROR(__xludf.DUMMYFUNCTION("""COMPUTED_VALUE"""),"Male")</f>
        <v>Male</v>
      </c>
    </row>
    <row r="2077">
      <c r="A2077" s="2">
        <v>2076.0</v>
      </c>
      <c r="B2077" s="4">
        <f>IFERROR(__xludf.DUMMYFUNCTION("""COMPUTED_VALUE"""),45063.41240717593)</f>
        <v>45063.41241</v>
      </c>
      <c r="C2077" s="2" t="str">
        <f>IFERROR(__xludf.DUMMYFUNCTION("""COMPUTED_VALUE"""),"India")</f>
        <v>India</v>
      </c>
      <c r="D2077" s="2">
        <f>IFERROR(__xludf.DUMMYFUNCTION("""COMPUTED_VALUE"""),628002.0)</f>
        <v>628002</v>
      </c>
      <c r="E2077" s="2" t="str">
        <f>IFERROR(__xludf.DUMMYFUNCTION("""COMPUTED_VALUE"""),"Female")</f>
        <v>Female</v>
      </c>
    </row>
    <row r="2078">
      <c r="A2078" s="2">
        <v>2077.0</v>
      </c>
      <c r="B2078" s="4">
        <f>IFERROR(__xludf.DUMMYFUNCTION("""COMPUTED_VALUE"""),45063.41488193287)</f>
        <v>45063.41488</v>
      </c>
      <c r="C2078" s="2" t="str">
        <f>IFERROR(__xludf.DUMMYFUNCTION("""COMPUTED_VALUE"""),"India")</f>
        <v>India</v>
      </c>
      <c r="D2078" s="2">
        <f>IFERROR(__xludf.DUMMYFUNCTION("""COMPUTED_VALUE"""),712247.0)</f>
        <v>712247</v>
      </c>
      <c r="E2078" s="2" t="str">
        <f>IFERROR(__xludf.DUMMYFUNCTION("""COMPUTED_VALUE"""),"Female")</f>
        <v>Female</v>
      </c>
    </row>
    <row r="2079">
      <c r="A2079" s="2">
        <v>2078.0</v>
      </c>
      <c r="B2079" s="4">
        <f>IFERROR(__xludf.DUMMYFUNCTION("""COMPUTED_VALUE"""),45063.41592530092)</f>
        <v>45063.41593</v>
      </c>
      <c r="C2079" s="2" t="str">
        <f>IFERROR(__xludf.DUMMYFUNCTION("""COMPUTED_VALUE"""),"India")</f>
        <v>India</v>
      </c>
      <c r="D2079" s="2">
        <f>IFERROR(__xludf.DUMMYFUNCTION("""COMPUTED_VALUE"""),390008.0)</f>
        <v>390008</v>
      </c>
      <c r="E2079" s="2" t="str">
        <f>IFERROR(__xludf.DUMMYFUNCTION("""COMPUTED_VALUE"""),"Female")</f>
        <v>Female</v>
      </c>
    </row>
    <row r="2080">
      <c r="A2080" s="2">
        <v>2079.0</v>
      </c>
      <c r="B2080" s="4">
        <f>IFERROR(__xludf.DUMMYFUNCTION("""COMPUTED_VALUE"""),45063.416340868054)</f>
        <v>45063.41634</v>
      </c>
      <c r="C2080" s="2" t="str">
        <f>IFERROR(__xludf.DUMMYFUNCTION("""COMPUTED_VALUE"""),"India")</f>
        <v>India</v>
      </c>
      <c r="D2080" s="2">
        <f>IFERROR(__xludf.DUMMYFUNCTION("""COMPUTED_VALUE"""),132103.0)</f>
        <v>132103</v>
      </c>
      <c r="E2080" s="2" t="str">
        <f>IFERROR(__xludf.DUMMYFUNCTION("""COMPUTED_VALUE"""),"Male")</f>
        <v>Male</v>
      </c>
    </row>
    <row r="2081">
      <c r="A2081" s="2">
        <v>2080.0</v>
      </c>
      <c r="B2081" s="4">
        <f>IFERROR(__xludf.DUMMYFUNCTION("""COMPUTED_VALUE"""),45063.41722252315)</f>
        <v>45063.41722</v>
      </c>
      <c r="C2081" s="2" t="str">
        <f>IFERROR(__xludf.DUMMYFUNCTION("""COMPUTED_VALUE"""),"India")</f>
        <v>India</v>
      </c>
      <c r="D2081" s="2">
        <f>IFERROR(__xludf.DUMMYFUNCTION("""COMPUTED_VALUE"""),411057.0)</f>
        <v>411057</v>
      </c>
      <c r="E2081" s="2" t="str">
        <f>IFERROR(__xludf.DUMMYFUNCTION("""COMPUTED_VALUE"""),"Male")</f>
        <v>Male</v>
      </c>
    </row>
    <row r="2082">
      <c r="A2082" s="2">
        <v>2081.0</v>
      </c>
      <c r="B2082" s="4">
        <f>IFERROR(__xludf.DUMMYFUNCTION("""COMPUTED_VALUE"""),45063.419296238426)</f>
        <v>45063.4193</v>
      </c>
      <c r="C2082" s="2" t="str">
        <f>IFERROR(__xludf.DUMMYFUNCTION("""COMPUTED_VALUE"""),"India")</f>
        <v>India</v>
      </c>
      <c r="D2082" s="2">
        <f>IFERROR(__xludf.DUMMYFUNCTION("""COMPUTED_VALUE"""),627501.0)</f>
        <v>627501</v>
      </c>
      <c r="E2082" s="2" t="str">
        <f>IFERROR(__xludf.DUMMYFUNCTION("""COMPUTED_VALUE"""),"Female")</f>
        <v>Female</v>
      </c>
    </row>
    <row r="2083">
      <c r="A2083" s="2">
        <v>2082.0</v>
      </c>
      <c r="B2083" s="4">
        <f>IFERROR(__xludf.DUMMYFUNCTION("""COMPUTED_VALUE"""),45063.423313217594)</f>
        <v>45063.42331</v>
      </c>
      <c r="C2083" s="2" t="str">
        <f>IFERROR(__xludf.DUMMYFUNCTION("""COMPUTED_VALUE"""),"India")</f>
        <v>India</v>
      </c>
      <c r="D2083" s="2">
        <f>IFERROR(__xludf.DUMMYFUNCTION("""COMPUTED_VALUE"""),632007.0)</f>
        <v>632007</v>
      </c>
      <c r="E2083" s="2" t="str">
        <f>IFERROR(__xludf.DUMMYFUNCTION("""COMPUTED_VALUE"""),"Male")</f>
        <v>Male</v>
      </c>
    </row>
    <row r="2084">
      <c r="A2084" s="2">
        <v>2083.0</v>
      </c>
      <c r="B2084" s="4">
        <f>IFERROR(__xludf.DUMMYFUNCTION("""COMPUTED_VALUE"""),45063.43483987269)</f>
        <v>45063.43484</v>
      </c>
      <c r="C2084" s="2" t="str">
        <f>IFERROR(__xludf.DUMMYFUNCTION("""COMPUTED_VALUE"""),"India")</f>
        <v>India</v>
      </c>
      <c r="D2084" s="2">
        <f>IFERROR(__xludf.DUMMYFUNCTION("""COMPUTED_VALUE"""),700055.0)</f>
        <v>700055</v>
      </c>
      <c r="E2084" s="2" t="str">
        <f>IFERROR(__xludf.DUMMYFUNCTION("""COMPUTED_VALUE"""),"Female")</f>
        <v>Female</v>
      </c>
    </row>
    <row r="2085">
      <c r="A2085" s="2">
        <v>2084.0</v>
      </c>
      <c r="B2085" s="4">
        <f>IFERROR(__xludf.DUMMYFUNCTION("""COMPUTED_VALUE"""),45063.43716740741)</f>
        <v>45063.43717</v>
      </c>
      <c r="C2085" s="2" t="str">
        <f>IFERROR(__xludf.DUMMYFUNCTION("""COMPUTED_VALUE"""),"India")</f>
        <v>India</v>
      </c>
      <c r="D2085" s="2">
        <f>IFERROR(__xludf.DUMMYFUNCTION("""COMPUTED_VALUE"""),480001.0)</f>
        <v>480001</v>
      </c>
      <c r="E2085" s="2" t="str">
        <f>IFERROR(__xludf.DUMMYFUNCTION("""COMPUTED_VALUE"""),"Male")</f>
        <v>Male</v>
      </c>
    </row>
    <row r="2086">
      <c r="A2086" s="2">
        <v>2085.0</v>
      </c>
      <c r="B2086" s="4">
        <f>IFERROR(__xludf.DUMMYFUNCTION("""COMPUTED_VALUE"""),45063.43736402778)</f>
        <v>45063.43736</v>
      </c>
      <c r="C2086" s="2" t="str">
        <f>IFERROR(__xludf.DUMMYFUNCTION("""COMPUTED_VALUE"""),"India")</f>
        <v>India</v>
      </c>
      <c r="D2086" s="2">
        <f>IFERROR(__xludf.DUMMYFUNCTION("""COMPUTED_VALUE"""),502032.0)</f>
        <v>502032</v>
      </c>
      <c r="E2086" s="2" t="str">
        <f>IFERROR(__xludf.DUMMYFUNCTION("""COMPUTED_VALUE"""),"Female")</f>
        <v>Female</v>
      </c>
    </row>
    <row r="2087">
      <c r="A2087" s="2">
        <v>2086.0</v>
      </c>
      <c r="B2087" s="4">
        <f>IFERROR(__xludf.DUMMYFUNCTION("""COMPUTED_VALUE"""),45063.43736703703)</f>
        <v>45063.43737</v>
      </c>
      <c r="C2087" s="2" t="str">
        <f>IFERROR(__xludf.DUMMYFUNCTION("""COMPUTED_VALUE"""),"India")</f>
        <v>India</v>
      </c>
      <c r="D2087" s="2">
        <f>IFERROR(__xludf.DUMMYFUNCTION("""COMPUTED_VALUE"""),110084.0)</f>
        <v>110084</v>
      </c>
      <c r="E2087" s="2" t="str">
        <f>IFERROR(__xludf.DUMMYFUNCTION("""COMPUTED_VALUE"""),"Female")</f>
        <v>Female</v>
      </c>
    </row>
    <row r="2088">
      <c r="A2088" s="2">
        <v>2087.0</v>
      </c>
      <c r="B2088" s="4">
        <f>IFERROR(__xludf.DUMMYFUNCTION("""COMPUTED_VALUE"""),45063.43737581019)</f>
        <v>45063.43738</v>
      </c>
      <c r="C2088" s="2" t="str">
        <f>IFERROR(__xludf.DUMMYFUNCTION("""COMPUTED_VALUE"""),"India")</f>
        <v>India</v>
      </c>
      <c r="D2088" s="2">
        <f>IFERROR(__xludf.DUMMYFUNCTION("""COMPUTED_VALUE"""),416001.0)</f>
        <v>416001</v>
      </c>
      <c r="E2088" s="2" t="str">
        <f>IFERROR(__xludf.DUMMYFUNCTION("""COMPUTED_VALUE"""),"Female")</f>
        <v>Female</v>
      </c>
    </row>
    <row r="2089">
      <c r="A2089" s="2">
        <v>2088.0</v>
      </c>
      <c r="B2089" s="4">
        <f>IFERROR(__xludf.DUMMYFUNCTION("""COMPUTED_VALUE"""),45063.43967089121)</f>
        <v>45063.43967</v>
      </c>
      <c r="C2089" s="2" t="str">
        <f>IFERROR(__xludf.DUMMYFUNCTION("""COMPUTED_VALUE"""),"India")</f>
        <v>India</v>
      </c>
      <c r="D2089" s="2">
        <f>IFERROR(__xludf.DUMMYFUNCTION("""COMPUTED_VALUE"""),622515.0)</f>
        <v>622515</v>
      </c>
      <c r="E2089" s="2" t="str">
        <f>IFERROR(__xludf.DUMMYFUNCTION("""COMPUTED_VALUE"""),"Male")</f>
        <v>Male</v>
      </c>
    </row>
    <row r="2090">
      <c r="A2090" s="2">
        <v>2089.0</v>
      </c>
      <c r="B2090" s="4">
        <f>IFERROR(__xludf.DUMMYFUNCTION("""COMPUTED_VALUE"""),45063.4592678125)</f>
        <v>45063.45927</v>
      </c>
      <c r="C2090" s="2" t="str">
        <f>IFERROR(__xludf.DUMMYFUNCTION("""COMPUTED_VALUE"""),"India")</f>
        <v>India</v>
      </c>
      <c r="D2090" s="2">
        <f>IFERROR(__xludf.DUMMYFUNCTION("""COMPUTED_VALUE"""),457331.0)</f>
        <v>457331</v>
      </c>
      <c r="E2090" s="2" t="str">
        <f>IFERROR(__xludf.DUMMYFUNCTION("""COMPUTED_VALUE"""),"Male")</f>
        <v>Male</v>
      </c>
    </row>
    <row r="2091">
      <c r="A2091" s="2">
        <v>2090.0</v>
      </c>
      <c r="B2091" s="4">
        <f>IFERROR(__xludf.DUMMYFUNCTION("""COMPUTED_VALUE"""),45063.45969921297)</f>
        <v>45063.4597</v>
      </c>
      <c r="C2091" s="2" t="str">
        <f>IFERROR(__xludf.DUMMYFUNCTION("""COMPUTED_VALUE"""),"India")</f>
        <v>India</v>
      </c>
      <c r="D2091" s="2">
        <f>IFERROR(__xludf.DUMMYFUNCTION("""COMPUTED_VALUE"""),481661.0)</f>
        <v>481661</v>
      </c>
      <c r="E2091" s="2" t="str">
        <f>IFERROR(__xludf.DUMMYFUNCTION("""COMPUTED_VALUE"""),"Male")</f>
        <v>Male</v>
      </c>
    </row>
    <row r="2092">
      <c r="A2092" s="2">
        <v>2091.0</v>
      </c>
      <c r="B2092" s="4">
        <f>IFERROR(__xludf.DUMMYFUNCTION("""COMPUTED_VALUE"""),45063.460949629625)</f>
        <v>45063.46095</v>
      </c>
      <c r="C2092" s="2" t="str">
        <f>IFERROR(__xludf.DUMMYFUNCTION("""COMPUTED_VALUE"""),"India")</f>
        <v>India</v>
      </c>
      <c r="D2092" s="2">
        <f>IFERROR(__xludf.DUMMYFUNCTION("""COMPUTED_VALUE"""),637001.0)</f>
        <v>637001</v>
      </c>
      <c r="E2092" s="2" t="str">
        <f>IFERROR(__xludf.DUMMYFUNCTION("""COMPUTED_VALUE"""),"Female")</f>
        <v>Female</v>
      </c>
    </row>
    <row r="2093">
      <c r="A2093" s="2">
        <v>2092.0</v>
      </c>
      <c r="B2093" s="4">
        <f>IFERROR(__xludf.DUMMYFUNCTION("""COMPUTED_VALUE"""),45063.46202435185)</f>
        <v>45063.46202</v>
      </c>
      <c r="C2093" s="2" t="str">
        <f>IFERROR(__xludf.DUMMYFUNCTION("""COMPUTED_VALUE"""),"India")</f>
        <v>India</v>
      </c>
      <c r="D2093" s="2">
        <f>IFERROR(__xludf.DUMMYFUNCTION("""COMPUTED_VALUE"""),643212.0)</f>
        <v>643212</v>
      </c>
      <c r="E2093" s="2" t="str">
        <f>IFERROR(__xludf.DUMMYFUNCTION("""COMPUTED_VALUE"""),"Female")</f>
        <v>Female</v>
      </c>
    </row>
    <row r="2094">
      <c r="A2094" s="2">
        <v>2093.0</v>
      </c>
      <c r="B2094" s="4">
        <f>IFERROR(__xludf.DUMMYFUNCTION("""COMPUTED_VALUE"""),45063.466098564815)</f>
        <v>45063.4661</v>
      </c>
      <c r="C2094" s="2" t="str">
        <f>IFERROR(__xludf.DUMMYFUNCTION("""COMPUTED_VALUE"""),"India")</f>
        <v>India</v>
      </c>
      <c r="D2094" s="2">
        <f>IFERROR(__xludf.DUMMYFUNCTION("""COMPUTED_VALUE"""),444005.0)</f>
        <v>444005</v>
      </c>
      <c r="E2094" s="2" t="str">
        <f>IFERROR(__xludf.DUMMYFUNCTION("""COMPUTED_VALUE"""),"Male")</f>
        <v>Male</v>
      </c>
    </row>
    <row r="2095">
      <c r="A2095" s="2">
        <v>2094.0</v>
      </c>
      <c r="B2095" s="4">
        <f>IFERROR(__xludf.DUMMYFUNCTION("""COMPUTED_VALUE"""),45063.46692077546)</f>
        <v>45063.46692</v>
      </c>
      <c r="C2095" s="2" t="str">
        <f>IFERROR(__xludf.DUMMYFUNCTION("""COMPUTED_VALUE"""),"India")</f>
        <v>India</v>
      </c>
      <c r="D2095" s="2">
        <f>IFERROR(__xludf.DUMMYFUNCTION("""COMPUTED_VALUE"""),444801.0)</f>
        <v>444801</v>
      </c>
      <c r="E2095" s="2" t="str">
        <f>IFERROR(__xludf.DUMMYFUNCTION("""COMPUTED_VALUE"""),"Male")</f>
        <v>Male</v>
      </c>
    </row>
    <row r="2096">
      <c r="A2096" s="2">
        <v>2095.0</v>
      </c>
      <c r="B2096" s="4">
        <f>IFERROR(__xludf.DUMMYFUNCTION("""COMPUTED_VALUE"""),45063.467605833335)</f>
        <v>45063.46761</v>
      </c>
      <c r="C2096" s="2" t="str">
        <f>IFERROR(__xludf.DUMMYFUNCTION("""COMPUTED_VALUE"""),"India")</f>
        <v>India</v>
      </c>
      <c r="D2096" s="2">
        <f>IFERROR(__xludf.DUMMYFUNCTION("""COMPUTED_VALUE"""),638154.0)</f>
        <v>638154</v>
      </c>
      <c r="E2096" s="2" t="str">
        <f>IFERROR(__xludf.DUMMYFUNCTION("""COMPUTED_VALUE"""),"Male")</f>
        <v>Male</v>
      </c>
    </row>
    <row r="2097">
      <c r="A2097" s="2">
        <v>2096.0</v>
      </c>
      <c r="B2097" s="4">
        <f>IFERROR(__xludf.DUMMYFUNCTION("""COMPUTED_VALUE"""),45063.46911189815)</f>
        <v>45063.46911</v>
      </c>
      <c r="C2097" s="2" t="str">
        <f>IFERROR(__xludf.DUMMYFUNCTION("""COMPUTED_VALUE"""),"India")</f>
        <v>India</v>
      </c>
      <c r="D2097" s="2">
        <f>IFERROR(__xludf.DUMMYFUNCTION("""COMPUTED_VALUE"""),481661.0)</f>
        <v>481661</v>
      </c>
      <c r="E2097" s="2" t="str">
        <f>IFERROR(__xludf.DUMMYFUNCTION("""COMPUTED_VALUE"""),"Female")</f>
        <v>Female</v>
      </c>
    </row>
    <row r="2098">
      <c r="A2098" s="2">
        <v>2097.0</v>
      </c>
      <c r="B2098" s="4">
        <f>IFERROR(__xludf.DUMMYFUNCTION("""COMPUTED_VALUE"""),45063.47042107639)</f>
        <v>45063.47042</v>
      </c>
      <c r="C2098" s="2" t="str">
        <f>IFERROR(__xludf.DUMMYFUNCTION("""COMPUTED_VALUE"""),"India")</f>
        <v>India</v>
      </c>
      <c r="D2098" s="2">
        <f>IFERROR(__xludf.DUMMYFUNCTION("""COMPUTED_VALUE"""),533429.0)</f>
        <v>533429</v>
      </c>
      <c r="E2098" s="2" t="str">
        <f>IFERROR(__xludf.DUMMYFUNCTION("""COMPUTED_VALUE"""),"Female")</f>
        <v>Female</v>
      </c>
    </row>
    <row r="2099">
      <c r="A2099" s="2">
        <v>2098.0</v>
      </c>
      <c r="B2099" s="4">
        <f>IFERROR(__xludf.DUMMYFUNCTION("""COMPUTED_VALUE"""),45063.47411924769)</f>
        <v>45063.47412</v>
      </c>
      <c r="C2099" s="2" t="str">
        <f>IFERROR(__xludf.DUMMYFUNCTION("""COMPUTED_VALUE"""),"India")</f>
        <v>India</v>
      </c>
      <c r="D2099" s="2">
        <f>IFERROR(__xludf.DUMMYFUNCTION("""COMPUTED_VALUE"""),416115.0)</f>
        <v>416115</v>
      </c>
      <c r="E2099" s="2" t="str">
        <f>IFERROR(__xludf.DUMMYFUNCTION("""COMPUTED_VALUE"""),"Male")</f>
        <v>Male</v>
      </c>
    </row>
    <row r="2100">
      <c r="A2100" s="2">
        <v>2099.0</v>
      </c>
      <c r="B2100" s="4">
        <f>IFERROR(__xludf.DUMMYFUNCTION("""COMPUTED_VALUE"""),45063.477960717595)</f>
        <v>45063.47796</v>
      </c>
      <c r="C2100" s="2" t="str">
        <f>IFERROR(__xludf.DUMMYFUNCTION("""COMPUTED_VALUE"""),"India")</f>
        <v>India</v>
      </c>
      <c r="D2100" s="2">
        <f>IFERROR(__xludf.DUMMYFUNCTION("""COMPUTED_VALUE"""),625020.0)</f>
        <v>625020</v>
      </c>
      <c r="E2100" s="2" t="str">
        <f>IFERROR(__xludf.DUMMYFUNCTION("""COMPUTED_VALUE"""),"Male")</f>
        <v>Male</v>
      </c>
    </row>
    <row r="2101">
      <c r="A2101" s="2">
        <v>2100.0</v>
      </c>
      <c r="B2101" s="4">
        <f>IFERROR(__xludf.DUMMYFUNCTION("""COMPUTED_VALUE"""),45063.478260208336)</f>
        <v>45063.47826</v>
      </c>
      <c r="C2101" s="2" t="str">
        <f>IFERROR(__xludf.DUMMYFUNCTION("""COMPUTED_VALUE"""),"India")</f>
        <v>India</v>
      </c>
      <c r="D2101" s="2">
        <f>IFERROR(__xludf.DUMMYFUNCTION("""COMPUTED_VALUE"""),620013.0)</f>
        <v>620013</v>
      </c>
      <c r="E2101" s="2" t="str">
        <f>IFERROR(__xludf.DUMMYFUNCTION("""COMPUTED_VALUE"""),"Male")</f>
        <v>Male</v>
      </c>
    </row>
    <row r="2102">
      <c r="A2102" s="2">
        <v>2101.0</v>
      </c>
      <c r="B2102" s="4">
        <f>IFERROR(__xludf.DUMMYFUNCTION("""COMPUTED_VALUE"""),45063.47977699074)</f>
        <v>45063.47978</v>
      </c>
      <c r="C2102" s="2" t="str">
        <f>IFERROR(__xludf.DUMMYFUNCTION("""COMPUTED_VALUE"""),"India")</f>
        <v>India</v>
      </c>
      <c r="D2102" s="2">
        <f>IFERROR(__xludf.DUMMYFUNCTION("""COMPUTED_VALUE"""),110085.0)</f>
        <v>110085</v>
      </c>
      <c r="E2102" s="2" t="str">
        <f>IFERROR(__xludf.DUMMYFUNCTION("""COMPUTED_VALUE"""),"Female")</f>
        <v>Female</v>
      </c>
    </row>
    <row r="2103">
      <c r="A2103" s="2">
        <v>2102.0</v>
      </c>
      <c r="B2103" s="4">
        <f>IFERROR(__xludf.DUMMYFUNCTION("""COMPUTED_VALUE"""),45063.4805318287)</f>
        <v>45063.48053</v>
      </c>
      <c r="C2103" s="2" t="str">
        <f>IFERROR(__xludf.DUMMYFUNCTION("""COMPUTED_VALUE"""),"India")</f>
        <v>India</v>
      </c>
      <c r="D2103" s="2">
        <f>IFERROR(__xludf.DUMMYFUNCTION("""COMPUTED_VALUE"""),800024.0)</f>
        <v>800024</v>
      </c>
      <c r="E2103" s="2" t="str">
        <f>IFERROR(__xludf.DUMMYFUNCTION("""COMPUTED_VALUE"""),"Female")</f>
        <v>Female</v>
      </c>
    </row>
    <row r="2104">
      <c r="A2104" s="2">
        <v>2103.0</v>
      </c>
      <c r="B2104" s="4">
        <f>IFERROR(__xludf.DUMMYFUNCTION("""COMPUTED_VALUE"""),45063.48403835648)</f>
        <v>45063.48404</v>
      </c>
      <c r="C2104" s="2" t="str">
        <f>IFERROR(__xludf.DUMMYFUNCTION("""COMPUTED_VALUE"""),"India")</f>
        <v>India</v>
      </c>
      <c r="D2104" s="2">
        <f>IFERROR(__xludf.DUMMYFUNCTION("""COMPUTED_VALUE"""),110005.0)</f>
        <v>110005</v>
      </c>
      <c r="E2104" s="2" t="str">
        <f>IFERROR(__xludf.DUMMYFUNCTION("""COMPUTED_VALUE"""),"Female")</f>
        <v>Female</v>
      </c>
    </row>
    <row r="2105">
      <c r="A2105" s="2">
        <v>2104.0</v>
      </c>
      <c r="B2105" s="4">
        <f>IFERROR(__xludf.DUMMYFUNCTION("""COMPUTED_VALUE"""),45063.48507427084)</f>
        <v>45063.48507</v>
      </c>
      <c r="C2105" s="2" t="str">
        <f>IFERROR(__xludf.DUMMYFUNCTION("""COMPUTED_VALUE"""),"India")</f>
        <v>India</v>
      </c>
      <c r="D2105" s="2">
        <f>IFERROR(__xludf.DUMMYFUNCTION("""COMPUTED_VALUE"""),411007.0)</f>
        <v>411007</v>
      </c>
      <c r="E2105" s="2" t="str">
        <f>IFERROR(__xludf.DUMMYFUNCTION("""COMPUTED_VALUE"""),"Male")</f>
        <v>Male</v>
      </c>
    </row>
    <row r="2106">
      <c r="A2106" s="2">
        <v>2105.0</v>
      </c>
      <c r="B2106" s="4">
        <f>IFERROR(__xludf.DUMMYFUNCTION("""COMPUTED_VALUE"""),45063.485484212964)</f>
        <v>45063.48548</v>
      </c>
      <c r="C2106" s="2" t="str">
        <f>IFERROR(__xludf.DUMMYFUNCTION("""COMPUTED_VALUE"""),"India")</f>
        <v>India</v>
      </c>
      <c r="D2106" s="2">
        <f>IFERROR(__xludf.DUMMYFUNCTION("""COMPUTED_VALUE"""),122102.0)</f>
        <v>122102</v>
      </c>
      <c r="E2106" s="2" t="str">
        <f>IFERROR(__xludf.DUMMYFUNCTION("""COMPUTED_VALUE"""),"Female")</f>
        <v>Female</v>
      </c>
    </row>
    <row r="2107">
      <c r="A2107" s="2">
        <v>2106.0</v>
      </c>
      <c r="B2107" s="4">
        <f>IFERROR(__xludf.DUMMYFUNCTION("""COMPUTED_VALUE"""),45063.48643636574)</f>
        <v>45063.48644</v>
      </c>
      <c r="C2107" s="2" t="str">
        <f>IFERROR(__xludf.DUMMYFUNCTION("""COMPUTED_VALUE"""),"India")</f>
        <v>India</v>
      </c>
      <c r="D2107" s="2">
        <f>IFERROR(__xludf.DUMMYFUNCTION("""COMPUTED_VALUE"""),462033.0)</f>
        <v>462033</v>
      </c>
      <c r="E2107" s="2" t="str">
        <f>IFERROR(__xludf.DUMMYFUNCTION("""COMPUTED_VALUE"""),"Female")</f>
        <v>Female</v>
      </c>
    </row>
    <row r="2108">
      <c r="A2108" s="2">
        <v>2107.0</v>
      </c>
      <c r="B2108" s="4">
        <f>IFERROR(__xludf.DUMMYFUNCTION("""COMPUTED_VALUE"""),45063.48749607639)</f>
        <v>45063.4875</v>
      </c>
      <c r="C2108" s="2" t="str">
        <f>IFERROR(__xludf.DUMMYFUNCTION("""COMPUTED_VALUE"""),"India")</f>
        <v>India</v>
      </c>
      <c r="D2108" s="2">
        <f>IFERROR(__xludf.DUMMYFUNCTION("""COMPUTED_VALUE"""),500097.0)</f>
        <v>500097</v>
      </c>
      <c r="E2108" s="2" t="str">
        <f>IFERROR(__xludf.DUMMYFUNCTION("""COMPUTED_VALUE"""),"Male")</f>
        <v>Male</v>
      </c>
    </row>
    <row r="2109">
      <c r="A2109" s="2">
        <v>2108.0</v>
      </c>
      <c r="B2109" s="4">
        <f>IFERROR(__xludf.DUMMYFUNCTION("""COMPUTED_VALUE"""),45063.49191152778)</f>
        <v>45063.49191</v>
      </c>
      <c r="C2109" s="2" t="str">
        <f>IFERROR(__xludf.DUMMYFUNCTION("""COMPUTED_VALUE"""),"India")</f>
        <v>India</v>
      </c>
      <c r="D2109" s="2">
        <f>IFERROR(__xludf.DUMMYFUNCTION("""COMPUTED_VALUE"""),533242.0)</f>
        <v>533242</v>
      </c>
      <c r="E2109" s="2" t="str">
        <f>IFERROR(__xludf.DUMMYFUNCTION("""COMPUTED_VALUE"""),"Female")</f>
        <v>Female</v>
      </c>
    </row>
    <row r="2110">
      <c r="A2110" s="2">
        <v>2109.0</v>
      </c>
      <c r="B2110" s="4">
        <f>IFERROR(__xludf.DUMMYFUNCTION("""COMPUTED_VALUE"""),45063.49206631944)</f>
        <v>45063.49207</v>
      </c>
      <c r="C2110" s="2" t="str">
        <f>IFERROR(__xludf.DUMMYFUNCTION("""COMPUTED_VALUE"""),"India")</f>
        <v>India</v>
      </c>
      <c r="D2110" s="2">
        <f>IFERROR(__xludf.DUMMYFUNCTION("""COMPUTED_VALUE"""),444704.0)</f>
        <v>444704</v>
      </c>
      <c r="E2110" s="2" t="str">
        <f>IFERROR(__xludf.DUMMYFUNCTION("""COMPUTED_VALUE"""),"Female")</f>
        <v>Female</v>
      </c>
    </row>
    <row r="2111">
      <c r="A2111" s="2">
        <v>2110.0</v>
      </c>
      <c r="B2111" s="4">
        <f>IFERROR(__xludf.DUMMYFUNCTION("""COMPUTED_VALUE"""),45063.497156331025)</f>
        <v>45063.49716</v>
      </c>
      <c r="C2111" s="2" t="str">
        <f>IFERROR(__xludf.DUMMYFUNCTION("""COMPUTED_VALUE"""),"India")</f>
        <v>India</v>
      </c>
      <c r="D2111" s="2">
        <f>IFERROR(__xludf.DUMMYFUNCTION("""COMPUTED_VALUE"""),462042.0)</f>
        <v>462042</v>
      </c>
      <c r="E2111" s="2" t="str">
        <f>IFERROR(__xludf.DUMMYFUNCTION("""COMPUTED_VALUE"""),"Male")</f>
        <v>Male</v>
      </c>
    </row>
    <row r="2112">
      <c r="A2112" s="2">
        <v>2111.0</v>
      </c>
      <c r="B2112" s="4">
        <f>IFERROR(__xludf.DUMMYFUNCTION("""COMPUTED_VALUE"""),45063.49848854167)</f>
        <v>45063.49849</v>
      </c>
      <c r="C2112" s="2" t="str">
        <f>IFERROR(__xludf.DUMMYFUNCTION("""COMPUTED_VALUE"""),"India")</f>
        <v>India</v>
      </c>
      <c r="D2112" s="2">
        <f>IFERROR(__xludf.DUMMYFUNCTION("""COMPUTED_VALUE"""),560075.0)</f>
        <v>560075</v>
      </c>
      <c r="E2112" s="2" t="str">
        <f>IFERROR(__xludf.DUMMYFUNCTION("""COMPUTED_VALUE"""),"Male")</f>
        <v>Male</v>
      </c>
    </row>
    <row r="2113">
      <c r="A2113" s="2">
        <v>2112.0</v>
      </c>
      <c r="B2113" s="4">
        <f>IFERROR(__xludf.DUMMYFUNCTION("""COMPUTED_VALUE"""),45063.50439224537)</f>
        <v>45063.50439</v>
      </c>
      <c r="C2113" s="2" t="str">
        <f>IFERROR(__xludf.DUMMYFUNCTION("""COMPUTED_VALUE"""),"India")</f>
        <v>India</v>
      </c>
      <c r="D2113" s="2">
        <f>IFERROR(__xludf.DUMMYFUNCTION("""COMPUTED_VALUE"""),605004.0)</f>
        <v>605004</v>
      </c>
      <c r="E2113" s="2" t="str">
        <f>IFERROR(__xludf.DUMMYFUNCTION("""COMPUTED_VALUE"""),"Male")</f>
        <v>Male</v>
      </c>
    </row>
    <row r="2114">
      <c r="A2114" s="2">
        <v>2113.0</v>
      </c>
      <c r="B2114" s="4">
        <f>IFERROR(__xludf.DUMMYFUNCTION("""COMPUTED_VALUE"""),45063.506821319446)</f>
        <v>45063.50682</v>
      </c>
      <c r="C2114" s="2" t="str">
        <f>IFERROR(__xludf.DUMMYFUNCTION("""COMPUTED_VALUE"""),"India")</f>
        <v>India</v>
      </c>
      <c r="D2114" s="2">
        <f>IFERROR(__xludf.DUMMYFUNCTION("""COMPUTED_VALUE"""),638209.0)</f>
        <v>638209</v>
      </c>
      <c r="E2114" s="2" t="str">
        <f>IFERROR(__xludf.DUMMYFUNCTION("""COMPUTED_VALUE"""),"Male")</f>
        <v>Male</v>
      </c>
    </row>
    <row r="2115">
      <c r="A2115" s="2">
        <v>2114.0</v>
      </c>
      <c r="B2115" s="4">
        <f>IFERROR(__xludf.DUMMYFUNCTION("""COMPUTED_VALUE"""),45063.511587037035)</f>
        <v>45063.51159</v>
      </c>
      <c r="C2115" s="2" t="str">
        <f>IFERROR(__xludf.DUMMYFUNCTION("""COMPUTED_VALUE"""),"India")</f>
        <v>India</v>
      </c>
      <c r="D2115" s="2">
        <f>IFERROR(__xludf.DUMMYFUNCTION("""COMPUTED_VALUE"""),442104.0)</f>
        <v>442104</v>
      </c>
      <c r="E2115" s="2" t="str">
        <f>IFERROR(__xludf.DUMMYFUNCTION("""COMPUTED_VALUE"""),"Male")</f>
        <v>Male</v>
      </c>
    </row>
    <row r="2116">
      <c r="A2116" s="2">
        <v>2115.0</v>
      </c>
      <c r="B2116" s="4">
        <f>IFERROR(__xludf.DUMMYFUNCTION("""COMPUTED_VALUE"""),45063.51863541667)</f>
        <v>45063.51864</v>
      </c>
      <c r="C2116" s="2" t="str">
        <f>IFERROR(__xludf.DUMMYFUNCTION("""COMPUTED_VALUE"""),"India")</f>
        <v>India</v>
      </c>
      <c r="D2116" s="2">
        <f>IFERROR(__xludf.DUMMYFUNCTION("""COMPUTED_VALUE"""),110076.0)</f>
        <v>110076</v>
      </c>
      <c r="E2116" s="2" t="str">
        <f>IFERROR(__xludf.DUMMYFUNCTION("""COMPUTED_VALUE"""),"Female")</f>
        <v>Female</v>
      </c>
    </row>
    <row r="2117">
      <c r="A2117" s="2">
        <v>2116.0</v>
      </c>
      <c r="B2117" s="4">
        <f>IFERROR(__xludf.DUMMYFUNCTION("""COMPUTED_VALUE"""),45063.5217012037)</f>
        <v>45063.5217</v>
      </c>
      <c r="C2117" s="2" t="str">
        <f>IFERROR(__xludf.DUMMYFUNCTION("""COMPUTED_VALUE"""),"India")</f>
        <v>India</v>
      </c>
      <c r="D2117" s="2">
        <f>IFERROR(__xludf.DUMMYFUNCTION("""COMPUTED_VALUE"""),411052.0)</f>
        <v>411052</v>
      </c>
      <c r="E2117" s="2" t="str">
        <f>IFERROR(__xludf.DUMMYFUNCTION("""COMPUTED_VALUE"""),"Male")</f>
        <v>Male</v>
      </c>
    </row>
    <row r="2118">
      <c r="A2118" s="2">
        <v>2117.0</v>
      </c>
      <c r="B2118" s="4">
        <f>IFERROR(__xludf.DUMMYFUNCTION("""COMPUTED_VALUE"""),45063.524340578704)</f>
        <v>45063.52434</v>
      </c>
      <c r="C2118" s="2" t="str">
        <f>IFERROR(__xludf.DUMMYFUNCTION("""COMPUTED_VALUE"""),"India")</f>
        <v>India</v>
      </c>
      <c r="D2118" s="2">
        <f>IFERROR(__xludf.DUMMYFUNCTION("""COMPUTED_VALUE"""),533429.0)</f>
        <v>533429</v>
      </c>
      <c r="E2118" s="2" t="str">
        <f>IFERROR(__xludf.DUMMYFUNCTION("""COMPUTED_VALUE"""),"Male")</f>
        <v>Male</v>
      </c>
    </row>
    <row r="2119">
      <c r="A2119" s="2">
        <v>2118.0</v>
      </c>
      <c r="B2119" s="4">
        <f>IFERROR(__xludf.DUMMYFUNCTION("""COMPUTED_VALUE"""),45063.52508988426)</f>
        <v>45063.52509</v>
      </c>
      <c r="C2119" s="2" t="str">
        <f>IFERROR(__xludf.DUMMYFUNCTION("""COMPUTED_VALUE"""),"India")</f>
        <v>India</v>
      </c>
      <c r="D2119" s="2">
        <f>IFERROR(__xludf.DUMMYFUNCTION("""COMPUTED_VALUE"""),110051.0)</f>
        <v>110051</v>
      </c>
      <c r="E2119" s="2" t="str">
        <f>IFERROR(__xludf.DUMMYFUNCTION("""COMPUTED_VALUE"""),"Female")</f>
        <v>Female</v>
      </c>
    </row>
    <row r="2120">
      <c r="A2120" s="2">
        <v>2119.0</v>
      </c>
      <c r="B2120" s="4">
        <f>IFERROR(__xludf.DUMMYFUNCTION("""COMPUTED_VALUE"""),45063.531073391205)</f>
        <v>45063.53107</v>
      </c>
      <c r="C2120" s="2" t="str">
        <f>IFERROR(__xludf.DUMMYFUNCTION("""COMPUTED_VALUE"""),"India")</f>
        <v>India</v>
      </c>
      <c r="D2120" s="2">
        <f>IFERROR(__xludf.DUMMYFUNCTION("""COMPUTED_VALUE"""),445001.0)</f>
        <v>445001</v>
      </c>
      <c r="E2120" s="2" t="str">
        <f>IFERROR(__xludf.DUMMYFUNCTION("""COMPUTED_VALUE"""),"Male")</f>
        <v>Male</v>
      </c>
    </row>
    <row r="2121">
      <c r="A2121" s="2">
        <v>2120.0</v>
      </c>
      <c r="B2121" s="4">
        <f>IFERROR(__xludf.DUMMYFUNCTION("""COMPUTED_VALUE"""),45063.537428807875)</f>
        <v>45063.53743</v>
      </c>
      <c r="C2121" s="2" t="str">
        <f>IFERROR(__xludf.DUMMYFUNCTION("""COMPUTED_VALUE"""),"India")</f>
        <v>India</v>
      </c>
      <c r="D2121" s="2">
        <f>IFERROR(__xludf.DUMMYFUNCTION("""COMPUTED_VALUE"""),400101.0)</f>
        <v>400101</v>
      </c>
      <c r="E2121" s="2" t="str">
        <f>IFERROR(__xludf.DUMMYFUNCTION("""COMPUTED_VALUE"""),"Male")</f>
        <v>Male</v>
      </c>
    </row>
    <row r="2122">
      <c r="A2122" s="2">
        <v>2121.0</v>
      </c>
      <c r="B2122" s="4">
        <f>IFERROR(__xludf.DUMMYFUNCTION("""COMPUTED_VALUE"""),45063.53802922454)</f>
        <v>45063.53803</v>
      </c>
      <c r="C2122" s="2" t="str">
        <f>IFERROR(__xludf.DUMMYFUNCTION("""COMPUTED_VALUE"""),"India")</f>
        <v>India</v>
      </c>
      <c r="D2122" s="2">
        <f>IFERROR(__xludf.DUMMYFUNCTION("""COMPUTED_VALUE"""),444601.0)</f>
        <v>444601</v>
      </c>
      <c r="E2122" s="2" t="str">
        <f>IFERROR(__xludf.DUMMYFUNCTION("""COMPUTED_VALUE"""),"Female")</f>
        <v>Female</v>
      </c>
    </row>
    <row r="2123">
      <c r="A2123" s="2">
        <v>2122.0</v>
      </c>
      <c r="B2123" s="4">
        <f>IFERROR(__xludf.DUMMYFUNCTION("""COMPUTED_VALUE"""),45063.53889798611)</f>
        <v>45063.5389</v>
      </c>
      <c r="C2123" s="2" t="str">
        <f>IFERROR(__xludf.DUMMYFUNCTION("""COMPUTED_VALUE"""),"India")</f>
        <v>India</v>
      </c>
      <c r="D2123" s="2">
        <f>IFERROR(__xludf.DUMMYFUNCTION("""COMPUTED_VALUE"""),110076.0)</f>
        <v>110076</v>
      </c>
      <c r="E2123" s="2" t="str">
        <f>IFERROR(__xludf.DUMMYFUNCTION("""COMPUTED_VALUE"""),"Female")</f>
        <v>Female</v>
      </c>
    </row>
    <row r="2124">
      <c r="A2124" s="2">
        <v>2123.0</v>
      </c>
      <c r="B2124" s="4">
        <f>IFERROR(__xludf.DUMMYFUNCTION("""COMPUTED_VALUE"""),45063.53985423611)</f>
        <v>45063.53985</v>
      </c>
      <c r="C2124" s="2" t="str">
        <f>IFERROR(__xludf.DUMMYFUNCTION("""COMPUTED_VALUE"""),"India")</f>
        <v>India</v>
      </c>
      <c r="D2124" s="2">
        <f>IFERROR(__xludf.DUMMYFUNCTION("""COMPUTED_VALUE"""),147201.0)</f>
        <v>147201</v>
      </c>
      <c r="E2124" s="2" t="str">
        <f>IFERROR(__xludf.DUMMYFUNCTION("""COMPUTED_VALUE"""),"Male")</f>
        <v>Male</v>
      </c>
    </row>
    <row r="2125">
      <c r="A2125" s="2">
        <v>2124.0</v>
      </c>
      <c r="B2125" s="4">
        <f>IFERROR(__xludf.DUMMYFUNCTION("""COMPUTED_VALUE"""),45063.54026545138)</f>
        <v>45063.54027</v>
      </c>
      <c r="C2125" s="2" t="str">
        <f>IFERROR(__xludf.DUMMYFUNCTION("""COMPUTED_VALUE"""),"India")</f>
        <v>India</v>
      </c>
      <c r="D2125" s="2">
        <f>IFERROR(__xludf.DUMMYFUNCTION("""COMPUTED_VALUE"""),400068.0)</f>
        <v>400068</v>
      </c>
      <c r="E2125" s="2" t="str">
        <f>IFERROR(__xludf.DUMMYFUNCTION("""COMPUTED_VALUE"""),"Male")</f>
        <v>Male</v>
      </c>
    </row>
    <row r="2126">
      <c r="A2126" s="2">
        <v>2125.0</v>
      </c>
      <c r="B2126" s="4">
        <f>IFERROR(__xludf.DUMMYFUNCTION("""COMPUTED_VALUE"""),45063.541967233796)</f>
        <v>45063.54197</v>
      </c>
      <c r="C2126" s="2" t="str">
        <f>IFERROR(__xludf.DUMMYFUNCTION("""COMPUTED_VALUE"""),"India")</f>
        <v>India</v>
      </c>
      <c r="D2126" s="2">
        <f>IFERROR(__xludf.DUMMYFUNCTION("""COMPUTED_VALUE"""),416112.0)</f>
        <v>416112</v>
      </c>
      <c r="E2126" s="2" t="str">
        <f>IFERROR(__xludf.DUMMYFUNCTION("""COMPUTED_VALUE"""),"Male")</f>
        <v>Male</v>
      </c>
    </row>
    <row r="2127">
      <c r="A2127" s="2">
        <v>2126.0</v>
      </c>
      <c r="B2127" s="4">
        <f>IFERROR(__xludf.DUMMYFUNCTION("""COMPUTED_VALUE"""),45063.545063888894)</f>
        <v>45063.54506</v>
      </c>
      <c r="C2127" s="2" t="str">
        <f>IFERROR(__xludf.DUMMYFUNCTION("""COMPUTED_VALUE"""),"India")</f>
        <v>India</v>
      </c>
      <c r="D2127" s="2">
        <f>IFERROR(__xludf.DUMMYFUNCTION("""COMPUTED_VALUE"""),400067.0)</f>
        <v>400067</v>
      </c>
      <c r="E2127" s="2" t="str">
        <f>IFERROR(__xludf.DUMMYFUNCTION("""COMPUTED_VALUE"""),"Male")</f>
        <v>Male</v>
      </c>
    </row>
    <row r="2128">
      <c r="A2128" s="2">
        <v>2127.0</v>
      </c>
      <c r="B2128" s="4">
        <f>IFERROR(__xludf.DUMMYFUNCTION("""COMPUTED_VALUE"""),45063.55225775463)</f>
        <v>45063.55226</v>
      </c>
      <c r="C2128" s="2" t="str">
        <f>IFERROR(__xludf.DUMMYFUNCTION("""COMPUTED_VALUE"""),"India")</f>
        <v>India</v>
      </c>
      <c r="D2128" s="2">
        <f>IFERROR(__xludf.DUMMYFUNCTION("""COMPUTED_VALUE"""),400095.0)</f>
        <v>400095</v>
      </c>
      <c r="E2128" s="2" t="str">
        <f>IFERROR(__xludf.DUMMYFUNCTION("""COMPUTED_VALUE"""),"Male")</f>
        <v>Male</v>
      </c>
    </row>
    <row r="2129">
      <c r="A2129" s="2">
        <v>2128.0</v>
      </c>
      <c r="B2129" s="4">
        <f>IFERROR(__xludf.DUMMYFUNCTION("""COMPUTED_VALUE"""),45063.55371641203)</f>
        <v>45063.55372</v>
      </c>
      <c r="C2129" s="2" t="str">
        <f>IFERROR(__xludf.DUMMYFUNCTION("""COMPUTED_VALUE"""),"India")</f>
        <v>India</v>
      </c>
      <c r="D2129" s="2">
        <f>IFERROR(__xludf.DUMMYFUNCTION("""COMPUTED_VALUE"""),400064.0)</f>
        <v>400064</v>
      </c>
      <c r="E2129" s="2" t="str">
        <f>IFERROR(__xludf.DUMMYFUNCTION("""COMPUTED_VALUE"""),"Male")</f>
        <v>Male</v>
      </c>
    </row>
    <row r="2130">
      <c r="A2130" s="2">
        <v>2129.0</v>
      </c>
      <c r="B2130" s="4">
        <f>IFERROR(__xludf.DUMMYFUNCTION("""COMPUTED_VALUE"""),45063.558492048614)</f>
        <v>45063.55849</v>
      </c>
      <c r="C2130" s="2" t="str">
        <f>IFERROR(__xludf.DUMMYFUNCTION("""COMPUTED_VALUE"""),"India")</f>
        <v>India</v>
      </c>
      <c r="D2130" s="2">
        <f>IFERROR(__xludf.DUMMYFUNCTION("""COMPUTED_VALUE"""),400067.0)</f>
        <v>400067</v>
      </c>
      <c r="E2130" s="2" t="str">
        <f>IFERROR(__xludf.DUMMYFUNCTION("""COMPUTED_VALUE"""),"Male")</f>
        <v>Male</v>
      </c>
    </row>
    <row r="2131">
      <c r="A2131" s="2">
        <v>2130.0</v>
      </c>
      <c r="B2131" s="4">
        <f>IFERROR(__xludf.DUMMYFUNCTION("""COMPUTED_VALUE"""),45063.558570428235)</f>
        <v>45063.55857</v>
      </c>
      <c r="C2131" s="2" t="str">
        <f>IFERROR(__xludf.DUMMYFUNCTION("""COMPUTED_VALUE"""),"India")</f>
        <v>India</v>
      </c>
      <c r="D2131" s="2">
        <f>IFERROR(__xludf.DUMMYFUNCTION("""COMPUTED_VALUE"""),400067.0)</f>
        <v>400067</v>
      </c>
      <c r="E2131" s="2" t="str">
        <f>IFERROR(__xludf.DUMMYFUNCTION("""COMPUTED_VALUE"""),"Male")</f>
        <v>Male</v>
      </c>
    </row>
    <row r="2132">
      <c r="A2132" s="2">
        <v>2131.0</v>
      </c>
      <c r="B2132" s="4">
        <f>IFERROR(__xludf.DUMMYFUNCTION("""COMPUTED_VALUE"""),45063.55890888888)</f>
        <v>45063.55891</v>
      </c>
      <c r="C2132" s="2" t="str">
        <f>IFERROR(__xludf.DUMMYFUNCTION("""COMPUTED_VALUE"""),"India")</f>
        <v>India</v>
      </c>
      <c r="D2132" s="2">
        <f>IFERROR(__xludf.DUMMYFUNCTION("""COMPUTED_VALUE"""),666666.0)</f>
        <v>666666</v>
      </c>
      <c r="E2132" s="2" t="str">
        <f>IFERROR(__xludf.DUMMYFUNCTION("""COMPUTED_VALUE"""),"Male")</f>
        <v>Male</v>
      </c>
    </row>
    <row r="2133">
      <c r="A2133" s="2">
        <v>2132.0</v>
      </c>
      <c r="B2133" s="4">
        <f>IFERROR(__xludf.DUMMYFUNCTION("""COMPUTED_VALUE"""),45063.560961180556)</f>
        <v>45063.56096</v>
      </c>
      <c r="C2133" s="2" t="str">
        <f>IFERROR(__xludf.DUMMYFUNCTION("""COMPUTED_VALUE"""),"India")</f>
        <v>India</v>
      </c>
      <c r="D2133" s="2">
        <f>IFERROR(__xludf.DUMMYFUNCTION("""COMPUTED_VALUE"""),400097.0)</f>
        <v>400097</v>
      </c>
      <c r="E2133" s="2" t="str">
        <f>IFERROR(__xludf.DUMMYFUNCTION("""COMPUTED_VALUE"""),"Female")</f>
        <v>Female</v>
      </c>
    </row>
    <row r="2134">
      <c r="A2134" s="2">
        <v>2133.0</v>
      </c>
      <c r="B2134" s="4">
        <f>IFERROR(__xludf.DUMMYFUNCTION("""COMPUTED_VALUE"""),45063.564759305555)</f>
        <v>45063.56476</v>
      </c>
      <c r="C2134" s="2" t="str">
        <f>IFERROR(__xludf.DUMMYFUNCTION("""COMPUTED_VALUE"""),"India")</f>
        <v>India</v>
      </c>
      <c r="D2134" s="2">
        <f>IFERROR(__xludf.DUMMYFUNCTION("""COMPUTED_VALUE"""),580023.0)</f>
        <v>580023</v>
      </c>
      <c r="E2134" s="2" t="str">
        <f>IFERROR(__xludf.DUMMYFUNCTION("""COMPUTED_VALUE"""),"Male")</f>
        <v>Male</v>
      </c>
    </row>
    <row r="2135">
      <c r="A2135" s="2">
        <v>2134.0</v>
      </c>
      <c r="B2135" s="4">
        <f>IFERROR(__xludf.DUMMYFUNCTION("""COMPUTED_VALUE"""),45063.56820127315)</f>
        <v>45063.5682</v>
      </c>
      <c r="C2135" s="2" t="str">
        <f>IFERROR(__xludf.DUMMYFUNCTION("""COMPUTED_VALUE"""),"India")</f>
        <v>India</v>
      </c>
      <c r="D2135" s="2">
        <f>IFERROR(__xludf.DUMMYFUNCTION("""COMPUTED_VALUE"""),110027.0)</f>
        <v>110027</v>
      </c>
      <c r="E2135" s="2" t="str">
        <f>IFERROR(__xludf.DUMMYFUNCTION("""COMPUTED_VALUE"""),"Male")</f>
        <v>Male</v>
      </c>
    </row>
    <row r="2136">
      <c r="A2136" s="2">
        <v>2135.0</v>
      </c>
      <c r="B2136" s="4">
        <f>IFERROR(__xludf.DUMMYFUNCTION("""COMPUTED_VALUE"""),45063.569016354166)</f>
        <v>45063.56902</v>
      </c>
      <c r="C2136" s="2" t="str">
        <f>IFERROR(__xludf.DUMMYFUNCTION("""COMPUTED_VALUE"""),"India")</f>
        <v>India</v>
      </c>
      <c r="D2136" s="2">
        <f>IFERROR(__xludf.DUMMYFUNCTION("""COMPUTED_VALUE"""),400064.0)</f>
        <v>400064</v>
      </c>
      <c r="E2136" s="2" t="str">
        <f>IFERROR(__xludf.DUMMYFUNCTION("""COMPUTED_VALUE"""),"Male")</f>
        <v>Male</v>
      </c>
    </row>
    <row r="2137">
      <c r="A2137" s="2">
        <v>2136.0</v>
      </c>
      <c r="B2137" s="4">
        <f>IFERROR(__xludf.DUMMYFUNCTION("""COMPUTED_VALUE"""),45063.56945534722)</f>
        <v>45063.56946</v>
      </c>
      <c r="C2137" s="2" t="str">
        <f>IFERROR(__xludf.DUMMYFUNCTION("""COMPUTED_VALUE"""),"India")</f>
        <v>India</v>
      </c>
      <c r="D2137" s="2">
        <f>IFERROR(__xludf.DUMMYFUNCTION("""COMPUTED_VALUE"""),440023.0)</f>
        <v>440023</v>
      </c>
      <c r="E2137" s="2" t="str">
        <f>IFERROR(__xludf.DUMMYFUNCTION("""COMPUTED_VALUE"""),"Male")</f>
        <v>Male</v>
      </c>
    </row>
    <row r="2138">
      <c r="A2138" s="2">
        <v>2137.0</v>
      </c>
      <c r="B2138" s="4">
        <f>IFERROR(__xludf.DUMMYFUNCTION("""COMPUTED_VALUE"""),45063.57042335648)</f>
        <v>45063.57042</v>
      </c>
      <c r="C2138" s="2" t="str">
        <f>IFERROR(__xludf.DUMMYFUNCTION("""COMPUTED_VALUE"""),"India")</f>
        <v>India</v>
      </c>
      <c r="D2138" s="2">
        <f>IFERROR(__xludf.DUMMYFUNCTION("""COMPUTED_VALUE"""),400095.0)</f>
        <v>400095</v>
      </c>
      <c r="E2138" s="2" t="str">
        <f>IFERROR(__xludf.DUMMYFUNCTION("""COMPUTED_VALUE"""),"Male")</f>
        <v>Male</v>
      </c>
    </row>
    <row r="2139">
      <c r="A2139" s="2">
        <v>2138.0</v>
      </c>
      <c r="B2139" s="4">
        <f>IFERROR(__xludf.DUMMYFUNCTION("""COMPUTED_VALUE"""),45063.57103104167)</f>
        <v>45063.57103</v>
      </c>
      <c r="C2139" s="2" t="str">
        <f>IFERROR(__xludf.DUMMYFUNCTION("""COMPUTED_VALUE"""),"India")</f>
        <v>India</v>
      </c>
      <c r="D2139" s="2">
        <f>IFERROR(__xludf.DUMMYFUNCTION("""COMPUTED_VALUE"""),110093.0)</f>
        <v>110093</v>
      </c>
      <c r="E2139" s="2" t="str">
        <f>IFERROR(__xludf.DUMMYFUNCTION("""COMPUTED_VALUE"""),"Female")</f>
        <v>Female</v>
      </c>
    </row>
    <row r="2140">
      <c r="A2140" s="2">
        <v>2139.0</v>
      </c>
      <c r="B2140" s="4">
        <f>IFERROR(__xludf.DUMMYFUNCTION("""COMPUTED_VALUE"""),45063.575716273146)</f>
        <v>45063.57572</v>
      </c>
      <c r="C2140" s="2" t="str">
        <f>IFERROR(__xludf.DUMMYFUNCTION("""COMPUTED_VALUE"""),"India")</f>
        <v>India</v>
      </c>
      <c r="D2140" s="2">
        <f>IFERROR(__xludf.DUMMYFUNCTION("""COMPUTED_VALUE"""),400101.0)</f>
        <v>400101</v>
      </c>
      <c r="E2140" s="2" t="str">
        <f>IFERROR(__xludf.DUMMYFUNCTION("""COMPUTED_VALUE"""),"Male")</f>
        <v>Male</v>
      </c>
    </row>
    <row r="2141">
      <c r="A2141" s="2">
        <v>2140.0</v>
      </c>
      <c r="B2141" s="4">
        <f>IFERROR(__xludf.DUMMYFUNCTION("""COMPUTED_VALUE"""),45063.57656505787)</f>
        <v>45063.57657</v>
      </c>
      <c r="C2141" s="2" t="str">
        <f>IFERROR(__xludf.DUMMYFUNCTION("""COMPUTED_VALUE"""),"India")</f>
        <v>India</v>
      </c>
      <c r="D2141" s="2">
        <f>IFERROR(__xludf.DUMMYFUNCTION("""COMPUTED_VALUE"""),400067.0)</f>
        <v>400067</v>
      </c>
      <c r="E2141" s="2" t="str">
        <f>IFERROR(__xludf.DUMMYFUNCTION("""COMPUTED_VALUE"""),"Male")</f>
        <v>Male</v>
      </c>
    </row>
    <row r="2142">
      <c r="A2142" s="2">
        <v>2141.0</v>
      </c>
      <c r="B2142" s="4">
        <f>IFERROR(__xludf.DUMMYFUNCTION("""COMPUTED_VALUE"""),45063.57733009259)</f>
        <v>45063.57733</v>
      </c>
      <c r="C2142" s="2" t="str">
        <f>IFERROR(__xludf.DUMMYFUNCTION("""COMPUTED_VALUE"""),"India")</f>
        <v>India</v>
      </c>
      <c r="D2142" s="2">
        <f>IFERROR(__xludf.DUMMYFUNCTION("""COMPUTED_VALUE"""),786001.0)</f>
        <v>786001</v>
      </c>
      <c r="E2142" s="2" t="str">
        <f>IFERROR(__xludf.DUMMYFUNCTION("""COMPUTED_VALUE"""),"Female")</f>
        <v>Female</v>
      </c>
    </row>
    <row r="2143">
      <c r="A2143" s="2">
        <v>2142.0</v>
      </c>
      <c r="B2143" s="4">
        <f>IFERROR(__xludf.DUMMYFUNCTION("""COMPUTED_VALUE"""),45063.581327349544)</f>
        <v>45063.58133</v>
      </c>
      <c r="C2143" s="2" t="str">
        <f>IFERROR(__xludf.DUMMYFUNCTION("""COMPUTED_VALUE"""),"India")</f>
        <v>India</v>
      </c>
      <c r="D2143" s="2">
        <f>IFERROR(__xludf.DUMMYFUNCTION("""COMPUTED_VALUE"""),425103.0)</f>
        <v>425103</v>
      </c>
      <c r="E2143" s="2" t="str">
        <f>IFERROR(__xludf.DUMMYFUNCTION("""COMPUTED_VALUE"""),"Male")</f>
        <v>Male</v>
      </c>
    </row>
    <row r="2144">
      <c r="A2144" s="2">
        <v>2143.0</v>
      </c>
      <c r="B2144" s="4">
        <f>IFERROR(__xludf.DUMMYFUNCTION("""COMPUTED_VALUE"""),45063.584972916666)</f>
        <v>45063.58497</v>
      </c>
      <c r="C2144" s="2" t="str">
        <f>IFERROR(__xludf.DUMMYFUNCTION("""COMPUTED_VALUE"""),"India")</f>
        <v>India</v>
      </c>
      <c r="D2144" s="2">
        <f>IFERROR(__xludf.DUMMYFUNCTION("""COMPUTED_VALUE"""),400063.0)</f>
        <v>400063</v>
      </c>
      <c r="E2144" s="2" t="str">
        <f>IFERROR(__xludf.DUMMYFUNCTION("""COMPUTED_VALUE"""),"Male")</f>
        <v>Male</v>
      </c>
    </row>
    <row r="2145">
      <c r="A2145" s="2">
        <v>2144.0</v>
      </c>
      <c r="B2145" s="4">
        <f>IFERROR(__xludf.DUMMYFUNCTION("""COMPUTED_VALUE"""),45063.59336001157)</f>
        <v>45063.59336</v>
      </c>
      <c r="C2145" s="2" t="str">
        <f>IFERROR(__xludf.DUMMYFUNCTION("""COMPUTED_VALUE"""),"India")</f>
        <v>India</v>
      </c>
      <c r="D2145" s="2">
        <f>IFERROR(__xludf.DUMMYFUNCTION("""COMPUTED_VALUE"""),132103.0)</f>
        <v>132103</v>
      </c>
      <c r="E2145" s="2" t="str">
        <f>IFERROR(__xludf.DUMMYFUNCTION("""COMPUTED_VALUE"""),"Female")</f>
        <v>Female</v>
      </c>
    </row>
    <row r="2146">
      <c r="A2146" s="2">
        <v>2145.0</v>
      </c>
      <c r="B2146" s="4">
        <f>IFERROR(__xludf.DUMMYFUNCTION("""COMPUTED_VALUE"""),45063.59356306714)</f>
        <v>45063.59356</v>
      </c>
      <c r="C2146" s="2" t="str">
        <f>IFERROR(__xludf.DUMMYFUNCTION("""COMPUTED_VALUE"""),"India")</f>
        <v>India</v>
      </c>
      <c r="D2146" s="2">
        <f>IFERROR(__xludf.DUMMYFUNCTION("""COMPUTED_VALUE"""),400095.0)</f>
        <v>400095</v>
      </c>
      <c r="E2146" s="2" t="str">
        <f>IFERROR(__xludf.DUMMYFUNCTION("""COMPUTED_VALUE"""),"Male")</f>
        <v>Male</v>
      </c>
    </row>
    <row r="2147">
      <c r="A2147" s="2">
        <v>2146.0</v>
      </c>
      <c r="B2147" s="4">
        <f>IFERROR(__xludf.DUMMYFUNCTION("""COMPUTED_VALUE"""),45063.59642192129)</f>
        <v>45063.59642</v>
      </c>
      <c r="C2147" s="2" t="str">
        <f>IFERROR(__xludf.DUMMYFUNCTION("""COMPUTED_VALUE"""),"India")</f>
        <v>India</v>
      </c>
      <c r="D2147" s="2">
        <f>IFERROR(__xludf.DUMMYFUNCTION("""COMPUTED_VALUE"""),473551.0)</f>
        <v>473551</v>
      </c>
      <c r="E2147" s="2" t="str">
        <f>IFERROR(__xludf.DUMMYFUNCTION("""COMPUTED_VALUE"""),"Male")</f>
        <v>Male</v>
      </c>
    </row>
    <row r="2148">
      <c r="A2148" s="2">
        <v>2147.0</v>
      </c>
      <c r="B2148" s="4">
        <f>IFERROR(__xludf.DUMMYFUNCTION("""COMPUTED_VALUE"""),45063.59646556713)</f>
        <v>45063.59647</v>
      </c>
      <c r="C2148" s="2" t="str">
        <f>IFERROR(__xludf.DUMMYFUNCTION("""COMPUTED_VALUE"""),"India")</f>
        <v>India</v>
      </c>
      <c r="D2148" s="2">
        <f>IFERROR(__xludf.DUMMYFUNCTION("""COMPUTED_VALUE"""),440023.0)</f>
        <v>440023</v>
      </c>
      <c r="E2148" s="2" t="str">
        <f>IFERROR(__xludf.DUMMYFUNCTION("""COMPUTED_VALUE"""),"Female")</f>
        <v>Female</v>
      </c>
    </row>
    <row r="2149">
      <c r="A2149" s="2">
        <v>2148.0</v>
      </c>
      <c r="B2149" s="4">
        <f>IFERROR(__xludf.DUMMYFUNCTION("""COMPUTED_VALUE"""),45063.60337549769)</f>
        <v>45063.60338</v>
      </c>
      <c r="C2149" s="2" t="str">
        <f>IFERROR(__xludf.DUMMYFUNCTION("""COMPUTED_VALUE"""),"India")</f>
        <v>India</v>
      </c>
      <c r="D2149" s="2">
        <f>IFERROR(__xludf.DUMMYFUNCTION("""COMPUTED_VALUE"""),620017.0)</f>
        <v>620017</v>
      </c>
      <c r="E2149" s="2" t="str">
        <f>IFERROR(__xludf.DUMMYFUNCTION("""COMPUTED_VALUE"""),"Female")</f>
        <v>Female</v>
      </c>
    </row>
    <row r="2150">
      <c r="A2150" s="2">
        <v>2149.0</v>
      </c>
      <c r="B2150" s="4">
        <f>IFERROR(__xludf.DUMMYFUNCTION("""COMPUTED_VALUE"""),45063.60661519676)</f>
        <v>45063.60662</v>
      </c>
      <c r="C2150" s="2" t="str">
        <f>IFERROR(__xludf.DUMMYFUNCTION("""COMPUTED_VALUE"""),"India")</f>
        <v>India</v>
      </c>
      <c r="D2150" s="2">
        <f>IFERROR(__xludf.DUMMYFUNCTION("""COMPUTED_VALUE"""),605801.0)</f>
        <v>605801</v>
      </c>
      <c r="E2150" s="2" t="str">
        <f>IFERROR(__xludf.DUMMYFUNCTION("""COMPUTED_VALUE"""),"Female")</f>
        <v>Female</v>
      </c>
    </row>
    <row r="2151">
      <c r="A2151" s="2">
        <v>2150.0</v>
      </c>
      <c r="B2151" s="4">
        <f>IFERROR(__xludf.DUMMYFUNCTION("""COMPUTED_VALUE"""),45063.60777865741)</f>
        <v>45063.60778</v>
      </c>
      <c r="C2151" s="2" t="str">
        <f>IFERROR(__xludf.DUMMYFUNCTION("""COMPUTED_VALUE"""),"India")</f>
        <v>India</v>
      </c>
      <c r="D2151" s="2">
        <f>IFERROR(__xludf.DUMMYFUNCTION("""COMPUTED_VALUE"""),400072.0)</f>
        <v>400072</v>
      </c>
      <c r="E2151" s="2" t="str">
        <f>IFERROR(__xludf.DUMMYFUNCTION("""COMPUTED_VALUE"""),"Male")</f>
        <v>Male</v>
      </c>
    </row>
    <row r="2152">
      <c r="A2152" s="2">
        <v>2151.0</v>
      </c>
      <c r="B2152" s="4">
        <f>IFERROR(__xludf.DUMMYFUNCTION("""COMPUTED_VALUE"""),45063.60879431713)</f>
        <v>45063.60879</v>
      </c>
      <c r="C2152" s="2" t="str">
        <f>IFERROR(__xludf.DUMMYFUNCTION("""COMPUTED_VALUE"""),"India")</f>
        <v>India</v>
      </c>
      <c r="D2152" s="2">
        <f>IFERROR(__xludf.DUMMYFUNCTION("""COMPUTED_VALUE"""),421202.0)</f>
        <v>421202</v>
      </c>
      <c r="E2152" s="2" t="str">
        <f>IFERROR(__xludf.DUMMYFUNCTION("""COMPUTED_VALUE"""),"Male")</f>
        <v>Male</v>
      </c>
    </row>
    <row r="2153">
      <c r="A2153" s="2">
        <v>2152.0</v>
      </c>
      <c r="B2153" s="4">
        <f>IFERROR(__xludf.DUMMYFUNCTION("""COMPUTED_VALUE"""),45063.61005001157)</f>
        <v>45063.61005</v>
      </c>
      <c r="C2153" s="2" t="str">
        <f>IFERROR(__xludf.DUMMYFUNCTION("""COMPUTED_VALUE"""),"India")</f>
        <v>India</v>
      </c>
      <c r="D2153" s="2">
        <f>IFERROR(__xludf.DUMMYFUNCTION("""COMPUTED_VALUE"""),110084.0)</f>
        <v>110084</v>
      </c>
      <c r="E2153" s="2" t="str">
        <f>IFERROR(__xludf.DUMMYFUNCTION("""COMPUTED_VALUE"""),"Female")</f>
        <v>Female</v>
      </c>
    </row>
    <row r="2154">
      <c r="A2154" s="2">
        <v>2153.0</v>
      </c>
      <c r="B2154" s="4">
        <f>IFERROR(__xludf.DUMMYFUNCTION("""COMPUTED_VALUE"""),45063.61532158565)</f>
        <v>45063.61532</v>
      </c>
      <c r="C2154" s="2" t="str">
        <f>IFERROR(__xludf.DUMMYFUNCTION("""COMPUTED_VALUE"""),"India")</f>
        <v>India</v>
      </c>
      <c r="D2154" s="2">
        <f>IFERROR(__xludf.DUMMYFUNCTION("""COMPUTED_VALUE"""),431602.0)</f>
        <v>431602</v>
      </c>
      <c r="E2154" s="2" t="str">
        <f>IFERROR(__xludf.DUMMYFUNCTION("""COMPUTED_VALUE"""),"Male")</f>
        <v>Male</v>
      </c>
    </row>
    <row r="2155">
      <c r="A2155" s="2">
        <v>2154.0</v>
      </c>
      <c r="B2155" s="4">
        <f>IFERROR(__xludf.DUMMYFUNCTION("""COMPUTED_VALUE"""),45063.61511774306)</f>
        <v>45063.61512</v>
      </c>
      <c r="C2155" s="2" t="str">
        <f>IFERROR(__xludf.DUMMYFUNCTION("""COMPUTED_VALUE"""),"India")</f>
        <v>India</v>
      </c>
      <c r="D2155" s="2">
        <f>IFERROR(__xludf.DUMMYFUNCTION("""COMPUTED_VALUE"""),410218.0)</f>
        <v>410218</v>
      </c>
      <c r="E2155" s="2" t="str">
        <f>IFERROR(__xludf.DUMMYFUNCTION("""COMPUTED_VALUE"""),"Male")</f>
        <v>Male</v>
      </c>
    </row>
    <row r="2156">
      <c r="A2156" s="2">
        <v>2155.0</v>
      </c>
      <c r="B2156" s="4">
        <f>IFERROR(__xludf.DUMMYFUNCTION("""COMPUTED_VALUE"""),45063.63107074074)</f>
        <v>45063.63107</v>
      </c>
      <c r="C2156" s="2" t="str">
        <f>IFERROR(__xludf.DUMMYFUNCTION("""COMPUTED_VALUE"""),"India")</f>
        <v>India</v>
      </c>
      <c r="D2156" s="2">
        <f>IFERROR(__xludf.DUMMYFUNCTION("""COMPUTED_VALUE"""),421301.0)</f>
        <v>421301</v>
      </c>
      <c r="E2156" s="2" t="str">
        <f>IFERROR(__xludf.DUMMYFUNCTION("""COMPUTED_VALUE"""),"Male")</f>
        <v>Male</v>
      </c>
    </row>
    <row r="2157">
      <c r="A2157" s="2">
        <v>2156.0</v>
      </c>
      <c r="B2157" s="4">
        <f>IFERROR(__xludf.DUMMYFUNCTION("""COMPUTED_VALUE"""),45063.63172265046)</f>
        <v>45063.63172</v>
      </c>
      <c r="C2157" s="2" t="str">
        <f>IFERROR(__xludf.DUMMYFUNCTION("""COMPUTED_VALUE"""),"India")</f>
        <v>India</v>
      </c>
      <c r="D2157" s="2">
        <f>IFERROR(__xludf.DUMMYFUNCTION("""COMPUTED_VALUE"""),416606.0)</f>
        <v>416606</v>
      </c>
      <c r="E2157" s="2" t="str">
        <f>IFERROR(__xludf.DUMMYFUNCTION("""COMPUTED_VALUE"""),"Female")</f>
        <v>Female</v>
      </c>
    </row>
    <row r="2158">
      <c r="A2158" s="2">
        <v>2157.0</v>
      </c>
      <c r="B2158" s="4">
        <f>IFERROR(__xludf.DUMMYFUNCTION("""COMPUTED_VALUE"""),45063.63434935185)</f>
        <v>45063.63435</v>
      </c>
      <c r="C2158" s="2" t="str">
        <f>IFERROR(__xludf.DUMMYFUNCTION("""COMPUTED_VALUE"""),"India")</f>
        <v>India</v>
      </c>
      <c r="D2158" s="2">
        <f>IFERROR(__xludf.DUMMYFUNCTION("""COMPUTED_VALUE"""),452012.0)</f>
        <v>452012</v>
      </c>
      <c r="E2158" s="2" t="str">
        <f>IFERROR(__xludf.DUMMYFUNCTION("""COMPUTED_VALUE"""),"Male")</f>
        <v>Male</v>
      </c>
    </row>
    <row r="2159">
      <c r="A2159" s="2">
        <v>2158.0</v>
      </c>
      <c r="B2159" s="4">
        <f>IFERROR(__xludf.DUMMYFUNCTION("""COMPUTED_VALUE"""),45063.644284375)</f>
        <v>45063.64428</v>
      </c>
      <c r="C2159" s="2" t="str">
        <f>IFERROR(__xludf.DUMMYFUNCTION("""COMPUTED_VALUE"""),"India")</f>
        <v>India</v>
      </c>
      <c r="D2159" s="2">
        <f>IFERROR(__xludf.DUMMYFUNCTION("""COMPUTED_VALUE"""),768003.0)</f>
        <v>768003</v>
      </c>
      <c r="E2159" s="2" t="str">
        <f>IFERROR(__xludf.DUMMYFUNCTION("""COMPUTED_VALUE"""),"Male")</f>
        <v>Male</v>
      </c>
    </row>
    <row r="2160">
      <c r="A2160" s="2">
        <v>2159.0</v>
      </c>
      <c r="B2160" s="4">
        <f>IFERROR(__xludf.DUMMYFUNCTION("""COMPUTED_VALUE"""),45063.64560390046)</f>
        <v>45063.6456</v>
      </c>
      <c r="C2160" s="2" t="str">
        <f>IFERROR(__xludf.DUMMYFUNCTION("""COMPUTED_VALUE"""),"India")</f>
        <v>India</v>
      </c>
      <c r="D2160" s="2">
        <f>IFERROR(__xludf.DUMMYFUNCTION("""COMPUTED_VALUE"""),421302.0)</f>
        <v>421302</v>
      </c>
      <c r="E2160" s="2" t="str">
        <f>IFERROR(__xludf.DUMMYFUNCTION("""COMPUTED_VALUE"""),"Male")</f>
        <v>Male</v>
      </c>
    </row>
    <row r="2161">
      <c r="A2161" s="2">
        <v>2160.0</v>
      </c>
      <c r="B2161" s="4">
        <f>IFERROR(__xludf.DUMMYFUNCTION("""COMPUTED_VALUE"""),45063.64708340277)</f>
        <v>45063.64708</v>
      </c>
      <c r="C2161" s="2" t="str">
        <f>IFERROR(__xludf.DUMMYFUNCTION("""COMPUTED_VALUE"""),"India")</f>
        <v>India</v>
      </c>
      <c r="D2161" s="2">
        <f>IFERROR(__xludf.DUMMYFUNCTION("""COMPUTED_VALUE"""),411001.0)</f>
        <v>411001</v>
      </c>
      <c r="E2161" s="2" t="str">
        <f>IFERROR(__xludf.DUMMYFUNCTION("""COMPUTED_VALUE"""),"Female")</f>
        <v>Female</v>
      </c>
    </row>
    <row r="2162">
      <c r="A2162" s="2">
        <v>2161.0</v>
      </c>
      <c r="B2162" s="4">
        <f>IFERROR(__xludf.DUMMYFUNCTION("""COMPUTED_VALUE"""),45063.64709832176)</f>
        <v>45063.6471</v>
      </c>
      <c r="C2162" s="2" t="str">
        <f>IFERROR(__xludf.DUMMYFUNCTION("""COMPUTED_VALUE"""),"India")</f>
        <v>India</v>
      </c>
      <c r="D2162" s="2">
        <f>IFERROR(__xludf.DUMMYFUNCTION("""COMPUTED_VALUE"""),400079.0)</f>
        <v>400079</v>
      </c>
      <c r="E2162" s="2" t="str">
        <f>IFERROR(__xludf.DUMMYFUNCTION("""COMPUTED_VALUE"""),"Male")</f>
        <v>Male</v>
      </c>
    </row>
    <row r="2163">
      <c r="A2163" s="2">
        <v>2162.0</v>
      </c>
      <c r="B2163" s="4">
        <f>IFERROR(__xludf.DUMMYFUNCTION("""COMPUTED_VALUE"""),45063.64771336805)</f>
        <v>45063.64771</v>
      </c>
      <c r="C2163" s="2" t="str">
        <f>IFERROR(__xludf.DUMMYFUNCTION("""COMPUTED_VALUE"""),"India")</f>
        <v>India</v>
      </c>
      <c r="D2163" s="2">
        <f>IFERROR(__xludf.DUMMYFUNCTION("""COMPUTED_VALUE"""),416606.0)</f>
        <v>416606</v>
      </c>
      <c r="E2163" s="2" t="str">
        <f>IFERROR(__xludf.DUMMYFUNCTION("""COMPUTED_VALUE"""),"Female")</f>
        <v>Female</v>
      </c>
    </row>
    <row r="2164">
      <c r="A2164" s="2">
        <v>2163.0</v>
      </c>
      <c r="B2164" s="4">
        <f>IFERROR(__xludf.DUMMYFUNCTION("""COMPUTED_VALUE"""),45063.649346666665)</f>
        <v>45063.64935</v>
      </c>
      <c r="C2164" s="2" t="str">
        <f>IFERROR(__xludf.DUMMYFUNCTION("""COMPUTED_VALUE"""),"India")</f>
        <v>India</v>
      </c>
      <c r="D2164" s="2">
        <f>IFERROR(__xludf.DUMMYFUNCTION("""COMPUTED_VALUE"""),400003.0)</f>
        <v>400003</v>
      </c>
      <c r="E2164" s="2" t="str">
        <f>IFERROR(__xludf.DUMMYFUNCTION("""COMPUTED_VALUE"""),"Female")</f>
        <v>Female</v>
      </c>
    </row>
    <row r="2165">
      <c r="A2165" s="2">
        <v>2164.0</v>
      </c>
      <c r="B2165" s="4">
        <f>IFERROR(__xludf.DUMMYFUNCTION("""COMPUTED_VALUE"""),45063.652038900465)</f>
        <v>45063.65204</v>
      </c>
      <c r="C2165" s="2" t="str">
        <f>IFERROR(__xludf.DUMMYFUNCTION("""COMPUTED_VALUE"""),"India")</f>
        <v>India</v>
      </c>
      <c r="D2165" s="2">
        <f>IFERROR(__xludf.DUMMYFUNCTION("""COMPUTED_VALUE"""),400028.0)</f>
        <v>400028</v>
      </c>
      <c r="E2165" s="2" t="str">
        <f>IFERROR(__xludf.DUMMYFUNCTION("""COMPUTED_VALUE"""),"Male")</f>
        <v>Male</v>
      </c>
    </row>
    <row r="2166">
      <c r="A2166" s="2">
        <v>2165.0</v>
      </c>
      <c r="B2166" s="4">
        <f>IFERROR(__xludf.DUMMYFUNCTION("""COMPUTED_VALUE"""),45063.65270460648)</f>
        <v>45063.6527</v>
      </c>
      <c r="C2166" s="2" t="str">
        <f>IFERROR(__xludf.DUMMYFUNCTION("""COMPUTED_VALUE"""),"India")</f>
        <v>India</v>
      </c>
      <c r="D2166" s="2">
        <f>IFERROR(__xludf.DUMMYFUNCTION("""COMPUTED_VALUE"""),400058.0)</f>
        <v>400058</v>
      </c>
      <c r="E2166" s="2" t="str">
        <f>IFERROR(__xludf.DUMMYFUNCTION("""COMPUTED_VALUE"""),"Male")</f>
        <v>Male</v>
      </c>
    </row>
    <row r="2167">
      <c r="A2167" s="2">
        <v>2166.0</v>
      </c>
      <c r="B2167" s="4">
        <f>IFERROR(__xludf.DUMMYFUNCTION("""COMPUTED_VALUE"""),45063.65431431713)</f>
        <v>45063.65431</v>
      </c>
      <c r="C2167" s="2" t="str">
        <f>IFERROR(__xludf.DUMMYFUNCTION("""COMPUTED_VALUE"""),"India")</f>
        <v>India</v>
      </c>
      <c r="D2167" s="2">
        <f>IFERROR(__xludf.DUMMYFUNCTION("""COMPUTED_VALUE"""),416606.0)</f>
        <v>416606</v>
      </c>
      <c r="E2167" s="2" t="str">
        <f>IFERROR(__xludf.DUMMYFUNCTION("""COMPUTED_VALUE"""),"Female")</f>
        <v>Female</v>
      </c>
    </row>
    <row r="2168">
      <c r="A2168" s="2">
        <v>2167.0</v>
      </c>
      <c r="B2168" s="4">
        <f>IFERROR(__xludf.DUMMYFUNCTION("""COMPUTED_VALUE"""),45063.65601377315)</f>
        <v>45063.65601</v>
      </c>
      <c r="C2168" s="2" t="str">
        <f>IFERROR(__xludf.DUMMYFUNCTION("""COMPUTED_VALUE"""),"India")</f>
        <v>India</v>
      </c>
      <c r="D2168" s="2">
        <f>IFERROR(__xludf.DUMMYFUNCTION("""COMPUTED_VALUE"""),400614.0)</f>
        <v>400614</v>
      </c>
      <c r="E2168" s="2" t="str">
        <f>IFERROR(__xludf.DUMMYFUNCTION("""COMPUTED_VALUE"""),"Male")</f>
        <v>Male</v>
      </c>
    </row>
    <row r="2169">
      <c r="A2169" s="2">
        <v>2168.0</v>
      </c>
      <c r="B2169" s="4">
        <f>IFERROR(__xludf.DUMMYFUNCTION("""COMPUTED_VALUE"""),45063.65710893518)</f>
        <v>45063.65711</v>
      </c>
      <c r="C2169" s="2" t="str">
        <f>IFERROR(__xludf.DUMMYFUNCTION("""COMPUTED_VALUE"""),"India")</f>
        <v>India</v>
      </c>
      <c r="D2169" s="2">
        <f>IFERROR(__xludf.DUMMYFUNCTION("""COMPUTED_VALUE"""),416606.0)</f>
        <v>416606</v>
      </c>
      <c r="E2169" s="2" t="str">
        <f>IFERROR(__xludf.DUMMYFUNCTION("""COMPUTED_VALUE"""),"Female")</f>
        <v>Female</v>
      </c>
    </row>
    <row r="2170">
      <c r="A2170" s="2">
        <v>2169.0</v>
      </c>
      <c r="B2170" s="4">
        <f>IFERROR(__xludf.DUMMYFUNCTION("""COMPUTED_VALUE"""),45063.65848662037)</f>
        <v>45063.65849</v>
      </c>
      <c r="C2170" s="2" t="str">
        <f>IFERROR(__xludf.DUMMYFUNCTION("""COMPUTED_VALUE"""),"India")</f>
        <v>India</v>
      </c>
      <c r="D2170" s="2">
        <f>IFERROR(__xludf.DUMMYFUNCTION("""COMPUTED_VALUE"""),421601.0)</f>
        <v>421601</v>
      </c>
      <c r="E2170" s="2" t="str">
        <f>IFERROR(__xludf.DUMMYFUNCTION("""COMPUTED_VALUE"""),"Male")</f>
        <v>Male</v>
      </c>
    </row>
    <row r="2171">
      <c r="A2171" s="2">
        <v>2170.0</v>
      </c>
      <c r="B2171" s="4">
        <f>IFERROR(__xludf.DUMMYFUNCTION("""COMPUTED_VALUE"""),45063.66692863426)</f>
        <v>45063.66693</v>
      </c>
      <c r="C2171" s="2" t="str">
        <f>IFERROR(__xludf.DUMMYFUNCTION("""COMPUTED_VALUE"""),"India")</f>
        <v>India</v>
      </c>
      <c r="D2171" s="2">
        <f>IFERROR(__xludf.DUMMYFUNCTION("""COMPUTED_VALUE"""),431009.0)</f>
        <v>431009</v>
      </c>
      <c r="E2171" s="2" t="str">
        <f>IFERROR(__xludf.DUMMYFUNCTION("""COMPUTED_VALUE"""),"Female")</f>
        <v>Female</v>
      </c>
    </row>
    <row r="2172">
      <c r="A2172" s="2">
        <v>2171.0</v>
      </c>
      <c r="B2172" s="4">
        <f>IFERROR(__xludf.DUMMYFUNCTION("""COMPUTED_VALUE"""),45063.67104666667)</f>
        <v>45063.67105</v>
      </c>
      <c r="C2172" s="2" t="str">
        <f>IFERROR(__xludf.DUMMYFUNCTION("""COMPUTED_VALUE"""),"India")</f>
        <v>India</v>
      </c>
      <c r="D2172" s="2">
        <f>IFERROR(__xludf.DUMMYFUNCTION("""COMPUTED_VALUE"""),421301.0)</f>
        <v>421301</v>
      </c>
      <c r="E2172" s="2" t="str">
        <f>IFERROR(__xludf.DUMMYFUNCTION("""COMPUTED_VALUE"""),"Female")</f>
        <v>Female</v>
      </c>
    </row>
    <row r="2173">
      <c r="A2173" s="2">
        <v>2172.0</v>
      </c>
      <c r="B2173" s="4">
        <f>IFERROR(__xludf.DUMMYFUNCTION("""COMPUTED_VALUE"""),45063.673976481485)</f>
        <v>45063.67398</v>
      </c>
      <c r="C2173" s="2" t="str">
        <f>IFERROR(__xludf.DUMMYFUNCTION("""COMPUTED_VALUE"""),"India")</f>
        <v>India</v>
      </c>
      <c r="D2173" s="2">
        <f>IFERROR(__xludf.DUMMYFUNCTION("""COMPUTED_VALUE"""),400097.0)</f>
        <v>400097</v>
      </c>
      <c r="E2173" s="2" t="str">
        <f>IFERROR(__xludf.DUMMYFUNCTION("""COMPUTED_VALUE"""),"Male")</f>
        <v>Male</v>
      </c>
    </row>
    <row r="2174">
      <c r="A2174" s="2">
        <v>2173.0</v>
      </c>
      <c r="B2174" s="4">
        <f>IFERROR(__xludf.DUMMYFUNCTION("""COMPUTED_VALUE"""),45063.675155694444)</f>
        <v>45063.67516</v>
      </c>
      <c r="C2174" s="2" t="str">
        <f>IFERROR(__xludf.DUMMYFUNCTION("""COMPUTED_VALUE"""),"India")</f>
        <v>India</v>
      </c>
      <c r="D2174" s="2">
        <f>IFERROR(__xludf.DUMMYFUNCTION("""COMPUTED_VALUE"""),440023.0)</f>
        <v>440023</v>
      </c>
      <c r="E2174" s="2" t="str">
        <f>IFERROR(__xludf.DUMMYFUNCTION("""COMPUTED_VALUE"""),"Male")</f>
        <v>Male</v>
      </c>
    </row>
    <row r="2175">
      <c r="A2175" s="2">
        <v>2174.0</v>
      </c>
      <c r="B2175" s="4">
        <f>IFERROR(__xludf.DUMMYFUNCTION("""COMPUTED_VALUE"""),45063.678939942125)</f>
        <v>45063.67894</v>
      </c>
      <c r="C2175" s="2" t="str">
        <f>IFERROR(__xludf.DUMMYFUNCTION("""COMPUTED_VALUE"""),"India")</f>
        <v>India</v>
      </c>
      <c r="D2175" s="2">
        <f>IFERROR(__xludf.DUMMYFUNCTION("""COMPUTED_VALUE"""),474001.0)</f>
        <v>474001</v>
      </c>
      <c r="E2175" s="2" t="str">
        <f>IFERROR(__xludf.DUMMYFUNCTION("""COMPUTED_VALUE"""),"Female")</f>
        <v>Female</v>
      </c>
    </row>
    <row r="2176">
      <c r="A2176" s="2">
        <v>2175.0</v>
      </c>
      <c r="B2176" s="4">
        <f>IFERROR(__xludf.DUMMYFUNCTION("""COMPUTED_VALUE"""),45063.68437778935)</f>
        <v>45063.68438</v>
      </c>
      <c r="C2176" s="2" t="str">
        <f>IFERROR(__xludf.DUMMYFUNCTION("""COMPUTED_VALUE"""),"India")</f>
        <v>India</v>
      </c>
      <c r="D2176" s="2">
        <f>IFERROR(__xludf.DUMMYFUNCTION("""COMPUTED_VALUE"""),421506.0)</f>
        <v>421506</v>
      </c>
      <c r="E2176" s="2" t="str">
        <f>IFERROR(__xludf.DUMMYFUNCTION("""COMPUTED_VALUE"""),"Female")</f>
        <v>Female</v>
      </c>
    </row>
    <row r="2177">
      <c r="A2177" s="2">
        <v>2176.0</v>
      </c>
      <c r="B2177" s="4">
        <f>IFERROR(__xludf.DUMMYFUNCTION("""COMPUTED_VALUE"""),45063.68737599537)</f>
        <v>45063.68738</v>
      </c>
      <c r="C2177" s="2" t="str">
        <f>IFERROR(__xludf.DUMMYFUNCTION("""COMPUTED_VALUE"""),"India")</f>
        <v>India</v>
      </c>
      <c r="D2177" s="2">
        <f>IFERROR(__xludf.DUMMYFUNCTION("""COMPUTED_VALUE"""),421306.0)</f>
        <v>421306</v>
      </c>
      <c r="E2177" s="2" t="str">
        <f>IFERROR(__xludf.DUMMYFUNCTION("""COMPUTED_VALUE"""),"Male")</f>
        <v>Male</v>
      </c>
    </row>
    <row r="2178">
      <c r="A2178" s="2">
        <v>2177.0</v>
      </c>
      <c r="B2178" s="4">
        <f>IFERROR(__xludf.DUMMYFUNCTION("""COMPUTED_VALUE"""),45063.693053877316)</f>
        <v>45063.69305</v>
      </c>
      <c r="C2178" s="2" t="str">
        <f>IFERROR(__xludf.DUMMYFUNCTION("""COMPUTED_VALUE"""),"India")</f>
        <v>India</v>
      </c>
      <c r="D2178" s="2">
        <f>IFERROR(__xludf.DUMMYFUNCTION("""COMPUTED_VALUE"""),400091.0)</f>
        <v>400091</v>
      </c>
      <c r="E2178" s="2" t="str">
        <f>IFERROR(__xludf.DUMMYFUNCTION("""COMPUTED_VALUE"""),"Male")</f>
        <v>Male</v>
      </c>
    </row>
    <row r="2179">
      <c r="A2179" s="2">
        <v>2178.0</v>
      </c>
      <c r="B2179" s="4">
        <f>IFERROR(__xludf.DUMMYFUNCTION("""COMPUTED_VALUE"""),45063.6984911574)</f>
        <v>45063.69849</v>
      </c>
      <c r="C2179" s="2" t="str">
        <f>IFERROR(__xludf.DUMMYFUNCTION("""COMPUTED_VALUE"""),"India")</f>
        <v>India</v>
      </c>
      <c r="D2179" s="2">
        <f>IFERROR(__xludf.DUMMYFUNCTION("""COMPUTED_VALUE"""),400078.0)</f>
        <v>400078</v>
      </c>
      <c r="E2179" s="2" t="str">
        <f>IFERROR(__xludf.DUMMYFUNCTION("""COMPUTED_VALUE"""),"Male")</f>
        <v>Male</v>
      </c>
    </row>
    <row r="2180">
      <c r="A2180" s="2">
        <v>2179.0</v>
      </c>
      <c r="B2180" s="4">
        <f>IFERROR(__xludf.DUMMYFUNCTION("""COMPUTED_VALUE"""),45063.70110895833)</f>
        <v>45063.70111</v>
      </c>
      <c r="C2180" s="2" t="str">
        <f>IFERROR(__xludf.DUMMYFUNCTION("""COMPUTED_VALUE"""),"India")</f>
        <v>India</v>
      </c>
      <c r="D2180" s="2">
        <f>IFERROR(__xludf.DUMMYFUNCTION("""COMPUTED_VALUE"""),416606.0)</f>
        <v>416606</v>
      </c>
      <c r="E2180" s="2" t="str">
        <f>IFERROR(__xludf.DUMMYFUNCTION("""COMPUTED_VALUE"""),"Male")</f>
        <v>Male</v>
      </c>
    </row>
    <row r="2181">
      <c r="A2181" s="2">
        <v>2180.0</v>
      </c>
      <c r="B2181" s="4">
        <f>IFERROR(__xludf.DUMMYFUNCTION("""COMPUTED_VALUE"""),45063.706426400466)</f>
        <v>45063.70643</v>
      </c>
      <c r="C2181" s="2" t="str">
        <f>IFERROR(__xludf.DUMMYFUNCTION("""COMPUTED_VALUE"""),"India")</f>
        <v>India</v>
      </c>
      <c r="D2181" s="2">
        <f>IFERROR(__xludf.DUMMYFUNCTION("""COMPUTED_VALUE"""),444607.0)</f>
        <v>444607</v>
      </c>
      <c r="E2181" s="2" t="str">
        <f>IFERROR(__xludf.DUMMYFUNCTION("""COMPUTED_VALUE"""),"Female")</f>
        <v>Female</v>
      </c>
    </row>
    <row r="2182">
      <c r="A2182" s="2">
        <v>2181.0</v>
      </c>
      <c r="B2182" s="4">
        <f>IFERROR(__xludf.DUMMYFUNCTION("""COMPUTED_VALUE"""),45063.71092118055)</f>
        <v>45063.71092</v>
      </c>
      <c r="C2182" s="2" t="str">
        <f>IFERROR(__xludf.DUMMYFUNCTION("""COMPUTED_VALUE"""),"India")</f>
        <v>India</v>
      </c>
      <c r="D2182" s="2">
        <f>IFERROR(__xludf.DUMMYFUNCTION("""COMPUTED_VALUE"""),629001.0)</f>
        <v>629001</v>
      </c>
      <c r="E2182" s="2" t="str">
        <f>IFERROR(__xludf.DUMMYFUNCTION("""COMPUTED_VALUE"""),"Female")</f>
        <v>Female</v>
      </c>
    </row>
    <row r="2183">
      <c r="A2183" s="2">
        <v>2182.0</v>
      </c>
      <c r="B2183" s="4">
        <f>IFERROR(__xludf.DUMMYFUNCTION("""COMPUTED_VALUE"""),45063.72672863426)</f>
        <v>45063.72673</v>
      </c>
      <c r="C2183" s="2" t="str">
        <f>IFERROR(__xludf.DUMMYFUNCTION("""COMPUTED_VALUE"""),"India")</f>
        <v>India</v>
      </c>
      <c r="D2183" s="2">
        <f>IFERROR(__xludf.DUMMYFUNCTION("""COMPUTED_VALUE"""),121001.0)</f>
        <v>121001</v>
      </c>
      <c r="E2183" s="2" t="str">
        <f>IFERROR(__xludf.DUMMYFUNCTION("""COMPUTED_VALUE"""),"Male")</f>
        <v>Male</v>
      </c>
    </row>
    <row r="2184">
      <c r="A2184" s="2">
        <v>2183.0</v>
      </c>
      <c r="B2184" s="4">
        <f>IFERROR(__xludf.DUMMYFUNCTION("""COMPUTED_VALUE"""),45063.737113206014)</f>
        <v>45063.73711</v>
      </c>
      <c r="C2184" s="2" t="str">
        <f>IFERROR(__xludf.DUMMYFUNCTION("""COMPUTED_VALUE"""),"India")</f>
        <v>India</v>
      </c>
      <c r="D2184" s="2">
        <f>IFERROR(__xludf.DUMMYFUNCTION("""COMPUTED_VALUE"""),400043.0)</f>
        <v>400043</v>
      </c>
      <c r="E2184" s="2" t="str">
        <f>IFERROR(__xludf.DUMMYFUNCTION("""COMPUTED_VALUE"""),"Male")</f>
        <v>Male</v>
      </c>
    </row>
    <row r="2185">
      <c r="A2185" s="2">
        <v>2184.0</v>
      </c>
      <c r="B2185" s="4">
        <f>IFERROR(__xludf.DUMMYFUNCTION("""COMPUTED_VALUE"""),45063.740273564814)</f>
        <v>45063.74027</v>
      </c>
      <c r="C2185" s="2" t="str">
        <f>IFERROR(__xludf.DUMMYFUNCTION("""COMPUTED_VALUE"""),"India")</f>
        <v>India</v>
      </c>
      <c r="D2185" s="2">
        <f>IFERROR(__xludf.DUMMYFUNCTION("""COMPUTED_VALUE"""),421301.0)</f>
        <v>421301</v>
      </c>
      <c r="E2185" s="2" t="str">
        <f>IFERROR(__xludf.DUMMYFUNCTION("""COMPUTED_VALUE"""),"Male")</f>
        <v>Male</v>
      </c>
    </row>
    <row r="2186">
      <c r="A2186" s="2">
        <v>2185.0</v>
      </c>
      <c r="B2186" s="4">
        <f>IFERROR(__xludf.DUMMYFUNCTION("""COMPUTED_VALUE"""),45063.742204027774)</f>
        <v>45063.7422</v>
      </c>
      <c r="C2186" s="2" t="str">
        <f>IFERROR(__xludf.DUMMYFUNCTION("""COMPUTED_VALUE"""),"India")</f>
        <v>India</v>
      </c>
      <c r="D2186" s="2">
        <f>IFERROR(__xludf.DUMMYFUNCTION("""COMPUTED_VALUE"""),533429.0)</f>
        <v>533429</v>
      </c>
      <c r="E2186" s="2" t="str">
        <f>IFERROR(__xludf.DUMMYFUNCTION("""COMPUTED_VALUE"""),"Male")</f>
        <v>Male</v>
      </c>
    </row>
    <row r="2187">
      <c r="A2187" s="2">
        <v>2186.0</v>
      </c>
      <c r="B2187" s="4">
        <f>IFERROR(__xludf.DUMMYFUNCTION("""COMPUTED_VALUE"""),45063.74470290509)</f>
        <v>45063.7447</v>
      </c>
      <c r="C2187" s="2" t="str">
        <f>IFERROR(__xludf.DUMMYFUNCTION("""COMPUTED_VALUE"""),"India")</f>
        <v>India</v>
      </c>
      <c r="D2187" s="2">
        <f>IFERROR(__xludf.DUMMYFUNCTION("""COMPUTED_VALUE"""),400067.0)</f>
        <v>400067</v>
      </c>
      <c r="E2187" s="2" t="str">
        <f>IFERROR(__xludf.DUMMYFUNCTION("""COMPUTED_VALUE"""),"Male")</f>
        <v>Male</v>
      </c>
    </row>
    <row r="2188">
      <c r="A2188" s="2">
        <v>2187.0</v>
      </c>
      <c r="B2188" s="4">
        <f>IFERROR(__xludf.DUMMYFUNCTION("""COMPUTED_VALUE"""),45063.747003020835)</f>
        <v>45063.747</v>
      </c>
      <c r="C2188" s="2" t="str">
        <f>IFERROR(__xludf.DUMMYFUNCTION("""COMPUTED_VALUE"""),"India")</f>
        <v>India</v>
      </c>
      <c r="D2188" s="2">
        <f>IFERROR(__xludf.DUMMYFUNCTION("""COMPUTED_VALUE"""),400097.0)</f>
        <v>400097</v>
      </c>
      <c r="E2188" s="2" t="str">
        <f>IFERROR(__xludf.DUMMYFUNCTION("""COMPUTED_VALUE"""),"Male")</f>
        <v>Male</v>
      </c>
    </row>
    <row r="2189">
      <c r="A2189" s="2">
        <v>2188.0</v>
      </c>
      <c r="B2189" s="4">
        <f>IFERROR(__xludf.DUMMYFUNCTION("""COMPUTED_VALUE"""),45063.748181469906)</f>
        <v>45063.74818</v>
      </c>
      <c r="C2189" s="2" t="str">
        <f>IFERROR(__xludf.DUMMYFUNCTION("""COMPUTED_VALUE"""),"India")</f>
        <v>India</v>
      </c>
      <c r="D2189" s="2">
        <f>IFERROR(__xludf.DUMMYFUNCTION("""COMPUTED_VALUE"""),533435.0)</f>
        <v>533435</v>
      </c>
      <c r="E2189" s="2" t="str">
        <f>IFERROR(__xludf.DUMMYFUNCTION("""COMPUTED_VALUE"""),"Female")</f>
        <v>Female</v>
      </c>
    </row>
    <row r="2190">
      <c r="A2190" s="2">
        <v>2189.0</v>
      </c>
      <c r="B2190" s="4">
        <f>IFERROR(__xludf.DUMMYFUNCTION("""COMPUTED_VALUE"""),45063.7560816551)</f>
        <v>45063.75608</v>
      </c>
      <c r="C2190" s="2" t="str">
        <f>IFERROR(__xludf.DUMMYFUNCTION("""COMPUTED_VALUE"""),"India")</f>
        <v>India</v>
      </c>
      <c r="D2190" s="2">
        <f>IFERROR(__xludf.DUMMYFUNCTION("""COMPUTED_VALUE"""),411028.0)</f>
        <v>411028</v>
      </c>
      <c r="E2190" s="2" t="str">
        <f>IFERROR(__xludf.DUMMYFUNCTION("""COMPUTED_VALUE"""),"Male")</f>
        <v>Male</v>
      </c>
    </row>
    <row r="2191">
      <c r="A2191" s="2">
        <v>2190.0</v>
      </c>
      <c r="B2191" s="4">
        <f>IFERROR(__xludf.DUMMYFUNCTION("""COMPUTED_VALUE"""),45063.76127592593)</f>
        <v>45063.76128</v>
      </c>
      <c r="C2191" s="2" t="str">
        <f>IFERROR(__xludf.DUMMYFUNCTION("""COMPUTED_VALUE"""),"India")</f>
        <v>India</v>
      </c>
      <c r="D2191" s="2">
        <f>IFERROR(__xludf.DUMMYFUNCTION("""COMPUTED_VALUE"""),400064.0)</f>
        <v>400064</v>
      </c>
      <c r="E2191" s="2" t="str">
        <f>IFERROR(__xludf.DUMMYFUNCTION("""COMPUTED_VALUE"""),"Male")</f>
        <v>Male</v>
      </c>
    </row>
    <row r="2192">
      <c r="A2192" s="2">
        <v>2191.0</v>
      </c>
      <c r="B2192" s="4">
        <f>IFERROR(__xludf.DUMMYFUNCTION("""COMPUTED_VALUE"""),45063.76343306713)</f>
        <v>45063.76343</v>
      </c>
      <c r="C2192" s="2" t="str">
        <f>IFERROR(__xludf.DUMMYFUNCTION("""COMPUTED_VALUE"""),"India")</f>
        <v>India</v>
      </c>
      <c r="D2192" s="2">
        <f>IFERROR(__xludf.DUMMYFUNCTION("""COMPUTED_VALUE"""),560062.0)</f>
        <v>560062</v>
      </c>
      <c r="E2192" s="2" t="str">
        <f>IFERROR(__xludf.DUMMYFUNCTION("""COMPUTED_VALUE"""),"Female")</f>
        <v>Female</v>
      </c>
    </row>
    <row r="2193">
      <c r="A2193" s="2">
        <v>2192.0</v>
      </c>
      <c r="B2193" s="4">
        <f>IFERROR(__xludf.DUMMYFUNCTION("""COMPUTED_VALUE"""),45063.76511326389)</f>
        <v>45063.76511</v>
      </c>
      <c r="C2193" s="2" t="str">
        <f>IFERROR(__xludf.DUMMYFUNCTION("""COMPUTED_VALUE"""),"India")</f>
        <v>India</v>
      </c>
      <c r="D2193" s="2">
        <f>IFERROR(__xludf.DUMMYFUNCTION("""COMPUTED_VALUE"""),482011.0)</f>
        <v>482011</v>
      </c>
      <c r="E2193" s="2" t="str">
        <f>IFERROR(__xludf.DUMMYFUNCTION("""COMPUTED_VALUE"""),"Male")</f>
        <v>Male</v>
      </c>
    </row>
    <row r="2194">
      <c r="A2194" s="2">
        <v>2193.0</v>
      </c>
      <c r="B2194" s="4">
        <f>IFERROR(__xludf.DUMMYFUNCTION("""COMPUTED_VALUE"""),45063.76584837963)</f>
        <v>45063.76585</v>
      </c>
      <c r="C2194" s="2" t="str">
        <f>IFERROR(__xludf.DUMMYFUNCTION("""COMPUTED_VALUE"""),"India")</f>
        <v>India</v>
      </c>
      <c r="D2194" s="2">
        <f>IFERROR(__xludf.DUMMYFUNCTION("""COMPUTED_VALUE"""),425001.0)</f>
        <v>425001</v>
      </c>
      <c r="E2194" s="2" t="str">
        <f>IFERROR(__xludf.DUMMYFUNCTION("""COMPUTED_VALUE"""),"Male")</f>
        <v>Male</v>
      </c>
    </row>
    <row r="2195">
      <c r="A2195" s="2">
        <v>2194.0</v>
      </c>
      <c r="B2195" s="4">
        <f>IFERROR(__xludf.DUMMYFUNCTION("""COMPUTED_VALUE"""),45063.77055204861)</f>
        <v>45063.77055</v>
      </c>
      <c r="C2195" s="2" t="str">
        <f>IFERROR(__xludf.DUMMYFUNCTION("""COMPUTED_VALUE"""),"India")</f>
        <v>India</v>
      </c>
      <c r="D2195" s="2">
        <f>IFERROR(__xludf.DUMMYFUNCTION("""COMPUTED_VALUE"""),561202.0)</f>
        <v>561202</v>
      </c>
      <c r="E2195" s="2" t="str">
        <f>IFERROR(__xludf.DUMMYFUNCTION("""COMPUTED_VALUE"""),"Male")</f>
        <v>Male</v>
      </c>
    </row>
    <row r="2196">
      <c r="A2196" s="2">
        <v>2195.0</v>
      </c>
      <c r="B2196" s="4">
        <f>IFERROR(__xludf.DUMMYFUNCTION("""COMPUTED_VALUE"""),45063.7712591088)</f>
        <v>45063.77126</v>
      </c>
      <c r="C2196" s="2" t="str">
        <f>IFERROR(__xludf.DUMMYFUNCTION("""COMPUTED_VALUE"""),"India")</f>
        <v>India</v>
      </c>
      <c r="D2196" s="2">
        <f>IFERROR(__xludf.DUMMYFUNCTION("""COMPUTED_VALUE"""),572136.0)</f>
        <v>572136</v>
      </c>
      <c r="E2196" s="2" t="str">
        <f>IFERROR(__xludf.DUMMYFUNCTION("""COMPUTED_VALUE"""),"Male")</f>
        <v>Male</v>
      </c>
    </row>
    <row r="2197">
      <c r="A2197" s="2">
        <v>2196.0</v>
      </c>
      <c r="B2197" s="4">
        <f>IFERROR(__xludf.DUMMYFUNCTION("""COMPUTED_VALUE"""),45063.77144697917)</f>
        <v>45063.77145</v>
      </c>
      <c r="C2197" s="2" t="str">
        <f>IFERROR(__xludf.DUMMYFUNCTION("""COMPUTED_VALUE"""),"India")</f>
        <v>India</v>
      </c>
      <c r="D2197" s="2">
        <f>IFERROR(__xludf.DUMMYFUNCTION("""COMPUTED_VALUE"""),516761.0)</f>
        <v>516761</v>
      </c>
      <c r="E2197" s="2" t="str">
        <f>IFERROR(__xludf.DUMMYFUNCTION("""COMPUTED_VALUE"""),"Male")</f>
        <v>Male</v>
      </c>
    </row>
    <row r="2198">
      <c r="A2198" s="2">
        <v>2197.0</v>
      </c>
      <c r="B2198" s="4">
        <f>IFERROR(__xludf.DUMMYFUNCTION("""COMPUTED_VALUE"""),45063.77571469907)</f>
        <v>45063.77571</v>
      </c>
      <c r="C2198" s="2" t="str">
        <f>IFERROR(__xludf.DUMMYFUNCTION("""COMPUTED_VALUE"""),"India")</f>
        <v>India</v>
      </c>
      <c r="D2198" s="2">
        <f>IFERROR(__xludf.DUMMYFUNCTION("""COMPUTED_VALUE"""),560103.0)</f>
        <v>560103</v>
      </c>
      <c r="E2198" s="2" t="str">
        <f>IFERROR(__xludf.DUMMYFUNCTION("""COMPUTED_VALUE"""),"Male")</f>
        <v>Male</v>
      </c>
    </row>
    <row r="2199">
      <c r="A2199" s="2">
        <v>2198.0</v>
      </c>
      <c r="B2199" s="4">
        <f>IFERROR(__xludf.DUMMYFUNCTION("""COMPUTED_VALUE"""),45063.77693396991)</f>
        <v>45063.77693</v>
      </c>
      <c r="C2199" s="2" t="str">
        <f>IFERROR(__xludf.DUMMYFUNCTION("""COMPUTED_VALUE"""),"India")</f>
        <v>India</v>
      </c>
      <c r="D2199" s="2">
        <f>IFERROR(__xludf.DUMMYFUNCTION("""COMPUTED_VALUE"""),515001.0)</f>
        <v>515001</v>
      </c>
      <c r="E2199" s="2" t="str">
        <f>IFERROR(__xludf.DUMMYFUNCTION("""COMPUTED_VALUE"""),"Male")</f>
        <v>Male</v>
      </c>
    </row>
    <row r="2200">
      <c r="A2200" s="2">
        <v>2199.0</v>
      </c>
      <c r="B2200" s="4">
        <f>IFERROR(__xludf.DUMMYFUNCTION("""COMPUTED_VALUE"""),45063.77736325232)</f>
        <v>45063.77736</v>
      </c>
      <c r="C2200" s="2" t="str">
        <f>IFERROR(__xludf.DUMMYFUNCTION("""COMPUTED_VALUE"""),"India")</f>
        <v>India</v>
      </c>
      <c r="D2200" s="2">
        <f>IFERROR(__xludf.DUMMYFUNCTION("""COMPUTED_VALUE"""),110035.0)</f>
        <v>110035</v>
      </c>
      <c r="E2200" s="2" t="str">
        <f>IFERROR(__xludf.DUMMYFUNCTION("""COMPUTED_VALUE"""),"Male")</f>
        <v>Male</v>
      </c>
    </row>
    <row r="2201">
      <c r="A2201" s="2">
        <v>2200.0</v>
      </c>
      <c r="B2201" s="4">
        <f>IFERROR(__xludf.DUMMYFUNCTION("""COMPUTED_VALUE"""),45063.7789690625)</f>
        <v>45063.77897</v>
      </c>
      <c r="C2201" s="2" t="str">
        <f>IFERROR(__xludf.DUMMYFUNCTION("""COMPUTED_VALUE"""),"India")</f>
        <v>India</v>
      </c>
      <c r="D2201" s="2">
        <f>IFERROR(__xludf.DUMMYFUNCTION("""COMPUTED_VALUE"""),560078.0)</f>
        <v>560078</v>
      </c>
      <c r="E2201" s="2" t="str">
        <f>IFERROR(__xludf.DUMMYFUNCTION("""COMPUTED_VALUE"""),"Male")</f>
        <v>Male</v>
      </c>
    </row>
    <row r="2202">
      <c r="A2202" s="2">
        <v>2201.0</v>
      </c>
      <c r="B2202" s="4">
        <f>IFERROR(__xludf.DUMMYFUNCTION("""COMPUTED_VALUE"""),45063.779703900465)</f>
        <v>45063.7797</v>
      </c>
      <c r="C2202" s="2" t="str">
        <f>IFERROR(__xludf.DUMMYFUNCTION("""COMPUTED_VALUE"""),"India")</f>
        <v>India</v>
      </c>
      <c r="D2202" s="2">
        <f>IFERROR(__xludf.DUMMYFUNCTION("""COMPUTED_VALUE"""),400064.0)</f>
        <v>400064</v>
      </c>
      <c r="E2202" s="2" t="str">
        <f>IFERROR(__xludf.DUMMYFUNCTION("""COMPUTED_VALUE"""),"Male")</f>
        <v>Male</v>
      </c>
    </row>
    <row r="2203">
      <c r="A2203" s="2">
        <v>2202.0</v>
      </c>
      <c r="B2203" s="4">
        <f>IFERROR(__xludf.DUMMYFUNCTION("""COMPUTED_VALUE"""),45063.79999128472)</f>
        <v>45063.79999</v>
      </c>
      <c r="C2203" s="2" t="str">
        <f>IFERROR(__xludf.DUMMYFUNCTION("""COMPUTED_VALUE"""),"India")</f>
        <v>India</v>
      </c>
      <c r="D2203" s="2">
        <f>IFERROR(__xludf.DUMMYFUNCTION("""COMPUTED_VALUE"""),110051.0)</f>
        <v>110051</v>
      </c>
      <c r="E2203" s="2" t="str">
        <f>IFERROR(__xludf.DUMMYFUNCTION("""COMPUTED_VALUE"""),"Female")</f>
        <v>Female</v>
      </c>
    </row>
    <row r="2204">
      <c r="A2204" s="2">
        <v>2203.0</v>
      </c>
      <c r="B2204" s="4">
        <f>IFERROR(__xludf.DUMMYFUNCTION("""COMPUTED_VALUE"""),45063.803481539355)</f>
        <v>45063.80348</v>
      </c>
      <c r="C2204" s="2" t="str">
        <f>IFERROR(__xludf.DUMMYFUNCTION("""COMPUTED_VALUE"""),"India")</f>
        <v>India</v>
      </c>
      <c r="D2204" s="2">
        <f>IFERROR(__xludf.DUMMYFUNCTION("""COMPUTED_VALUE"""),500053.0)</f>
        <v>500053</v>
      </c>
      <c r="E2204" s="2" t="str">
        <f>IFERROR(__xludf.DUMMYFUNCTION("""COMPUTED_VALUE"""),"Female")</f>
        <v>Female</v>
      </c>
    </row>
    <row r="2205">
      <c r="A2205" s="2">
        <v>2204.0</v>
      </c>
      <c r="B2205" s="4">
        <f>IFERROR(__xludf.DUMMYFUNCTION("""COMPUTED_VALUE"""),45063.80389675925)</f>
        <v>45063.8039</v>
      </c>
      <c r="C2205" s="2" t="str">
        <f>IFERROR(__xludf.DUMMYFUNCTION("""COMPUTED_VALUE"""),"India")</f>
        <v>India</v>
      </c>
      <c r="D2205" s="2">
        <f>IFERROR(__xludf.DUMMYFUNCTION("""COMPUTED_VALUE"""),410206.0)</f>
        <v>410206</v>
      </c>
      <c r="E2205" s="2" t="str">
        <f>IFERROR(__xludf.DUMMYFUNCTION("""COMPUTED_VALUE"""),"Male")</f>
        <v>Male</v>
      </c>
    </row>
    <row r="2206">
      <c r="A2206" s="2">
        <v>2205.0</v>
      </c>
      <c r="B2206" s="4">
        <f>IFERROR(__xludf.DUMMYFUNCTION("""COMPUTED_VALUE"""),45063.80391826389)</f>
        <v>45063.80392</v>
      </c>
      <c r="C2206" s="2" t="str">
        <f>IFERROR(__xludf.DUMMYFUNCTION("""COMPUTED_VALUE"""),"Other")</f>
        <v>Other</v>
      </c>
      <c r="D2206" s="2"/>
      <c r="E2206" s="2" t="str">
        <f>IFERROR(__xludf.DUMMYFUNCTION("""COMPUTED_VALUE"""),"Male")</f>
        <v>Male</v>
      </c>
    </row>
    <row r="2207">
      <c r="A2207" s="2">
        <v>2206.0</v>
      </c>
      <c r="B2207" s="4">
        <f>IFERROR(__xludf.DUMMYFUNCTION("""COMPUTED_VALUE"""),45063.809367754635)</f>
        <v>45063.80937</v>
      </c>
      <c r="C2207" s="2" t="str">
        <f>IFERROR(__xludf.DUMMYFUNCTION("""COMPUTED_VALUE"""),"India")</f>
        <v>India</v>
      </c>
      <c r="D2207" s="2">
        <f>IFERROR(__xludf.DUMMYFUNCTION("""COMPUTED_VALUE"""),416511.0)</f>
        <v>416511</v>
      </c>
      <c r="E2207" s="2" t="str">
        <f>IFERROR(__xludf.DUMMYFUNCTION("""COMPUTED_VALUE"""),"Female")</f>
        <v>Female</v>
      </c>
    </row>
    <row r="2208">
      <c r="A2208" s="2">
        <v>2207.0</v>
      </c>
      <c r="B2208" s="4">
        <f>IFERROR(__xludf.DUMMYFUNCTION("""COMPUTED_VALUE"""),45063.81072486112)</f>
        <v>45063.81072</v>
      </c>
      <c r="C2208" s="2" t="str">
        <f>IFERROR(__xludf.DUMMYFUNCTION("""COMPUTED_VALUE"""),"India")</f>
        <v>India</v>
      </c>
      <c r="D2208" s="2">
        <f>IFERROR(__xludf.DUMMYFUNCTION("""COMPUTED_VALUE"""),533262.0)</f>
        <v>533262</v>
      </c>
      <c r="E2208" s="2" t="str">
        <f>IFERROR(__xludf.DUMMYFUNCTION("""COMPUTED_VALUE"""),"Male")</f>
        <v>Male</v>
      </c>
    </row>
    <row r="2209">
      <c r="A2209" s="2">
        <v>2208.0</v>
      </c>
      <c r="B2209" s="4">
        <f>IFERROR(__xludf.DUMMYFUNCTION("""COMPUTED_VALUE"""),45063.81551225695)</f>
        <v>45063.81551</v>
      </c>
      <c r="C2209" s="2" t="str">
        <f>IFERROR(__xludf.DUMMYFUNCTION("""COMPUTED_VALUE"""),"India")</f>
        <v>India</v>
      </c>
      <c r="D2209" s="2">
        <f>IFERROR(__xludf.DUMMYFUNCTION("""COMPUTED_VALUE"""),110017.0)</f>
        <v>110017</v>
      </c>
      <c r="E2209" s="2" t="str">
        <f>IFERROR(__xludf.DUMMYFUNCTION("""COMPUTED_VALUE"""),"Female")</f>
        <v>Female</v>
      </c>
    </row>
    <row r="2210">
      <c r="A2210" s="2">
        <v>2209.0</v>
      </c>
      <c r="B2210" s="4">
        <f>IFERROR(__xludf.DUMMYFUNCTION("""COMPUTED_VALUE"""),45063.820863333334)</f>
        <v>45063.82086</v>
      </c>
      <c r="C2210" s="2" t="str">
        <f>IFERROR(__xludf.DUMMYFUNCTION("""COMPUTED_VALUE"""),"India")</f>
        <v>India</v>
      </c>
      <c r="D2210" s="2">
        <f>IFERROR(__xludf.DUMMYFUNCTION("""COMPUTED_VALUE"""),400067.0)</f>
        <v>400067</v>
      </c>
      <c r="E2210" s="2" t="str">
        <f>IFERROR(__xludf.DUMMYFUNCTION("""COMPUTED_VALUE"""),"Male")</f>
        <v>Male</v>
      </c>
    </row>
    <row r="2211">
      <c r="A2211" s="2">
        <v>2210.0</v>
      </c>
      <c r="B2211" s="4">
        <f>IFERROR(__xludf.DUMMYFUNCTION("""COMPUTED_VALUE"""),45063.82308415509)</f>
        <v>45063.82308</v>
      </c>
      <c r="C2211" s="2" t="str">
        <f>IFERROR(__xludf.DUMMYFUNCTION("""COMPUTED_VALUE"""),"India")</f>
        <v>India</v>
      </c>
      <c r="D2211" s="2">
        <f>IFERROR(__xludf.DUMMYFUNCTION("""COMPUTED_VALUE"""),416613.0)</f>
        <v>416613</v>
      </c>
      <c r="E2211" s="2" t="str">
        <f>IFERROR(__xludf.DUMMYFUNCTION("""COMPUTED_VALUE"""),"Male")</f>
        <v>Male</v>
      </c>
    </row>
    <row r="2212">
      <c r="A2212" s="2">
        <v>2211.0</v>
      </c>
      <c r="B2212" s="4">
        <f>IFERROR(__xludf.DUMMYFUNCTION("""COMPUTED_VALUE"""),45063.824604594905)</f>
        <v>45063.8246</v>
      </c>
      <c r="C2212" s="2" t="str">
        <f>IFERROR(__xludf.DUMMYFUNCTION("""COMPUTED_VALUE"""),"India")</f>
        <v>India</v>
      </c>
      <c r="D2212" s="2">
        <f>IFERROR(__xludf.DUMMYFUNCTION("""COMPUTED_VALUE"""),400068.0)</f>
        <v>400068</v>
      </c>
      <c r="E2212" s="2" t="str">
        <f>IFERROR(__xludf.DUMMYFUNCTION("""COMPUTED_VALUE"""),"Male")</f>
        <v>Male</v>
      </c>
    </row>
    <row r="2213">
      <c r="A2213" s="2">
        <v>2212.0</v>
      </c>
      <c r="B2213" s="4">
        <f>IFERROR(__xludf.DUMMYFUNCTION("""COMPUTED_VALUE"""),45063.82774325232)</f>
        <v>45063.82774</v>
      </c>
      <c r="C2213" s="2" t="str">
        <f>IFERROR(__xludf.DUMMYFUNCTION("""COMPUTED_VALUE"""),"India")</f>
        <v>India</v>
      </c>
      <c r="D2213" s="2">
        <f>IFERROR(__xludf.DUMMYFUNCTION("""COMPUTED_VALUE"""),440023.0)</f>
        <v>440023</v>
      </c>
      <c r="E2213" s="2" t="str">
        <f>IFERROR(__xludf.DUMMYFUNCTION("""COMPUTED_VALUE"""),"Male")</f>
        <v>Male</v>
      </c>
    </row>
    <row r="2214">
      <c r="A2214" s="2">
        <v>2213.0</v>
      </c>
      <c r="B2214" s="4">
        <f>IFERROR(__xludf.DUMMYFUNCTION("""COMPUTED_VALUE"""),45063.83173690972)</f>
        <v>45063.83174</v>
      </c>
      <c r="C2214" s="2" t="str">
        <f>IFERROR(__xludf.DUMMYFUNCTION("""COMPUTED_VALUE"""),"India")</f>
        <v>India</v>
      </c>
      <c r="D2214" s="2">
        <f>IFERROR(__xludf.DUMMYFUNCTION("""COMPUTED_VALUE"""),400067.0)</f>
        <v>400067</v>
      </c>
      <c r="E2214" s="2" t="str">
        <f>IFERROR(__xludf.DUMMYFUNCTION("""COMPUTED_VALUE"""),"Female")</f>
        <v>Female</v>
      </c>
    </row>
    <row r="2215">
      <c r="A2215" s="2">
        <v>2214.0</v>
      </c>
      <c r="B2215" s="4">
        <f>IFERROR(__xludf.DUMMYFUNCTION("""COMPUTED_VALUE"""),45063.83235031251)</f>
        <v>45063.83235</v>
      </c>
      <c r="C2215" s="2" t="str">
        <f>IFERROR(__xludf.DUMMYFUNCTION("""COMPUTED_VALUE"""),"India")</f>
        <v>India</v>
      </c>
      <c r="D2215" s="2">
        <f>IFERROR(__xludf.DUMMYFUNCTION("""COMPUTED_VALUE"""),400005.0)</f>
        <v>400005</v>
      </c>
      <c r="E2215" s="2" t="str">
        <f>IFERROR(__xludf.DUMMYFUNCTION("""COMPUTED_VALUE"""),"Male")</f>
        <v>Male</v>
      </c>
    </row>
    <row r="2216">
      <c r="A2216" s="2">
        <v>2215.0</v>
      </c>
      <c r="B2216" s="4">
        <f>IFERROR(__xludf.DUMMYFUNCTION("""COMPUTED_VALUE"""),45063.833715763896)</f>
        <v>45063.83372</v>
      </c>
      <c r="C2216" s="2" t="str">
        <f>IFERROR(__xludf.DUMMYFUNCTION("""COMPUTED_VALUE"""),"India")</f>
        <v>India</v>
      </c>
      <c r="D2216" s="2">
        <f>IFERROR(__xludf.DUMMYFUNCTION("""COMPUTED_VALUE"""),400069.0)</f>
        <v>400069</v>
      </c>
      <c r="E2216" s="2" t="str">
        <f>IFERROR(__xludf.DUMMYFUNCTION("""COMPUTED_VALUE"""),"Male")</f>
        <v>Male</v>
      </c>
    </row>
    <row r="2217">
      <c r="A2217" s="2">
        <v>2216.0</v>
      </c>
      <c r="B2217" s="4">
        <f>IFERROR(__xludf.DUMMYFUNCTION("""COMPUTED_VALUE"""),45063.844126516204)</f>
        <v>45063.84413</v>
      </c>
      <c r="C2217" s="2" t="str">
        <f>IFERROR(__xludf.DUMMYFUNCTION("""COMPUTED_VALUE"""),"India")</f>
        <v>India</v>
      </c>
      <c r="D2217" s="2">
        <f>IFERROR(__xludf.DUMMYFUNCTION("""COMPUTED_VALUE"""),560034.0)</f>
        <v>560034</v>
      </c>
      <c r="E2217" s="2" t="str">
        <f>IFERROR(__xludf.DUMMYFUNCTION("""COMPUTED_VALUE"""),"Male")</f>
        <v>Male</v>
      </c>
    </row>
    <row r="2218">
      <c r="A2218" s="2">
        <v>2217.0</v>
      </c>
      <c r="B2218" s="4">
        <f>IFERROR(__xludf.DUMMYFUNCTION("""COMPUTED_VALUE"""),45063.85027767361)</f>
        <v>45063.85028</v>
      </c>
      <c r="C2218" s="2" t="str">
        <f>IFERROR(__xludf.DUMMYFUNCTION("""COMPUTED_VALUE"""),"India")</f>
        <v>India</v>
      </c>
      <c r="D2218" s="2">
        <f>IFERROR(__xludf.DUMMYFUNCTION("""COMPUTED_VALUE"""),560071.0)</f>
        <v>560071</v>
      </c>
      <c r="E2218" s="2" t="str">
        <f>IFERROR(__xludf.DUMMYFUNCTION("""COMPUTED_VALUE"""),"Female")</f>
        <v>Female</v>
      </c>
    </row>
    <row r="2219">
      <c r="A2219" s="2">
        <v>2218.0</v>
      </c>
      <c r="B2219" s="4">
        <f>IFERROR(__xludf.DUMMYFUNCTION("""COMPUTED_VALUE"""),45063.85161283564)</f>
        <v>45063.85161</v>
      </c>
      <c r="C2219" s="2" t="str">
        <f>IFERROR(__xludf.DUMMYFUNCTION("""COMPUTED_VALUE"""),"India")</f>
        <v>India</v>
      </c>
      <c r="D2219" s="2">
        <f>IFERROR(__xludf.DUMMYFUNCTION("""COMPUTED_VALUE"""),560099.0)</f>
        <v>560099</v>
      </c>
      <c r="E2219" s="2" t="str">
        <f>IFERROR(__xludf.DUMMYFUNCTION("""COMPUTED_VALUE"""),"Female")</f>
        <v>Female</v>
      </c>
    </row>
    <row r="2220">
      <c r="A2220" s="2">
        <v>2219.0</v>
      </c>
      <c r="B2220" s="4">
        <f>IFERROR(__xludf.DUMMYFUNCTION("""COMPUTED_VALUE"""),45063.85459465278)</f>
        <v>45063.85459</v>
      </c>
      <c r="C2220" s="2" t="str">
        <f>IFERROR(__xludf.DUMMYFUNCTION("""COMPUTED_VALUE"""),"India")</f>
        <v>India</v>
      </c>
      <c r="D2220" s="2">
        <f>IFERROR(__xludf.DUMMYFUNCTION("""COMPUTED_VALUE"""),560100.0)</f>
        <v>560100</v>
      </c>
      <c r="E2220" s="2" t="str">
        <f>IFERROR(__xludf.DUMMYFUNCTION("""COMPUTED_VALUE"""),"Male")</f>
        <v>Male</v>
      </c>
    </row>
    <row r="2221">
      <c r="A2221" s="2">
        <v>2220.0</v>
      </c>
      <c r="B2221" s="4">
        <f>IFERROR(__xludf.DUMMYFUNCTION("""COMPUTED_VALUE"""),45063.854593020835)</f>
        <v>45063.85459</v>
      </c>
      <c r="C2221" s="2" t="str">
        <f>IFERROR(__xludf.DUMMYFUNCTION("""COMPUTED_VALUE"""),"India")</f>
        <v>India</v>
      </c>
      <c r="D2221" s="2">
        <f>IFERROR(__xludf.DUMMYFUNCTION("""COMPUTED_VALUE"""),560032.0)</f>
        <v>560032</v>
      </c>
      <c r="E2221" s="2" t="str">
        <f>IFERROR(__xludf.DUMMYFUNCTION("""COMPUTED_VALUE"""),"Male")</f>
        <v>Male</v>
      </c>
    </row>
    <row r="2222">
      <c r="A2222" s="2">
        <v>2221.0</v>
      </c>
      <c r="B2222" s="4">
        <f>IFERROR(__xludf.DUMMYFUNCTION("""COMPUTED_VALUE"""),45063.85990309028)</f>
        <v>45063.8599</v>
      </c>
      <c r="C2222" s="2" t="str">
        <f>IFERROR(__xludf.DUMMYFUNCTION("""COMPUTED_VALUE"""),"India")</f>
        <v>India</v>
      </c>
      <c r="D2222" s="2">
        <f>IFERROR(__xludf.DUMMYFUNCTION("""COMPUTED_VALUE"""),560001.0)</f>
        <v>560001</v>
      </c>
      <c r="E2222" s="2" t="str">
        <f>IFERROR(__xludf.DUMMYFUNCTION("""COMPUTED_VALUE"""),"Male")</f>
        <v>Male</v>
      </c>
    </row>
    <row r="2223">
      <c r="A2223" s="2">
        <v>2222.0</v>
      </c>
      <c r="B2223" s="4">
        <f>IFERROR(__xludf.DUMMYFUNCTION("""COMPUTED_VALUE"""),45063.8599703125)</f>
        <v>45063.85997</v>
      </c>
      <c r="C2223" s="2" t="str">
        <f>IFERROR(__xludf.DUMMYFUNCTION("""COMPUTED_VALUE"""),"India")</f>
        <v>India</v>
      </c>
      <c r="D2223" s="2">
        <f>IFERROR(__xludf.DUMMYFUNCTION("""COMPUTED_VALUE"""),515001.0)</f>
        <v>515001</v>
      </c>
      <c r="E2223" s="2" t="str">
        <f>IFERROR(__xludf.DUMMYFUNCTION("""COMPUTED_VALUE"""),"Female")</f>
        <v>Female</v>
      </c>
    </row>
    <row r="2224">
      <c r="A2224" s="2">
        <v>2223.0</v>
      </c>
      <c r="B2224" s="4">
        <f>IFERROR(__xludf.DUMMYFUNCTION("""COMPUTED_VALUE"""),45063.861006342595)</f>
        <v>45063.86101</v>
      </c>
      <c r="C2224" s="2" t="str">
        <f>IFERROR(__xludf.DUMMYFUNCTION("""COMPUTED_VALUE"""),"India")</f>
        <v>India</v>
      </c>
      <c r="D2224" s="2">
        <f>IFERROR(__xludf.DUMMYFUNCTION("""COMPUTED_VALUE"""),560061.0)</f>
        <v>560061</v>
      </c>
      <c r="E2224" s="2" t="str">
        <f>IFERROR(__xludf.DUMMYFUNCTION("""COMPUTED_VALUE"""),"Male")</f>
        <v>Male</v>
      </c>
    </row>
    <row r="2225">
      <c r="A2225" s="2">
        <v>2224.0</v>
      </c>
      <c r="B2225" s="4">
        <f>IFERROR(__xludf.DUMMYFUNCTION("""COMPUTED_VALUE"""),45063.86137403935)</f>
        <v>45063.86137</v>
      </c>
      <c r="C2225" s="2" t="str">
        <f>IFERROR(__xludf.DUMMYFUNCTION("""COMPUTED_VALUE"""),"India")</f>
        <v>India</v>
      </c>
      <c r="D2225" s="2">
        <f>IFERROR(__xludf.DUMMYFUNCTION("""COMPUTED_VALUE"""),421306.0)</f>
        <v>421306</v>
      </c>
      <c r="E2225" s="2" t="str">
        <f>IFERROR(__xludf.DUMMYFUNCTION("""COMPUTED_VALUE"""),"Male")</f>
        <v>Male</v>
      </c>
    </row>
    <row r="2226">
      <c r="A2226" s="2">
        <v>2225.0</v>
      </c>
      <c r="B2226" s="4">
        <f>IFERROR(__xludf.DUMMYFUNCTION("""COMPUTED_VALUE"""),45063.86934945602)</f>
        <v>45063.86935</v>
      </c>
      <c r="C2226" s="2" t="str">
        <f>IFERROR(__xludf.DUMMYFUNCTION("""COMPUTED_VALUE"""),"India")</f>
        <v>India</v>
      </c>
      <c r="D2226" s="2">
        <f>IFERROR(__xludf.DUMMYFUNCTION("""COMPUTED_VALUE"""),560100.0)</f>
        <v>560100</v>
      </c>
      <c r="E2226" s="2" t="str">
        <f>IFERROR(__xludf.DUMMYFUNCTION("""COMPUTED_VALUE"""),"Male")</f>
        <v>Male</v>
      </c>
    </row>
    <row r="2227">
      <c r="A2227" s="2">
        <v>2226.0</v>
      </c>
      <c r="B2227" s="4">
        <f>IFERROR(__xludf.DUMMYFUNCTION("""COMPUTED_VALUE"""),45063.87237355325)</f>
        <v>45063.87237</v>
      </c>
      <c r="C2227" s="2" t="str">
        <f>IFERROR(__xludf.DUMMYFUNCTION("""COMPUTED_VALUE"""),"India")</f>
        <v>India</v>
      </c>
      <c r="D2227" s="2">
        <f>IFERROR(__xludf.DUMMYFUNCTION("""COMPUTED_VALUE"""),560100.0)</f>
        <v>560100</v>
      </c>
      <c r="E2227" s="2" t="str">
        <f>IFERROR(__xludf.DUMMYFUNCTION("""COMPUTED_VALUE"""),"Female")</f>
        <v>Female</v>
      </c>
    </row>
    <row r="2228">
      <c r="A2228" s="2">
        <v>2227.0</v>
      </c>
      <c r="B2228" s="4">
        <f>IFERROR(__xludf.DUMMYFUNCTION("""COMPUTED_VALUE"""),45063.87537091435)</f>
        <v>45063.87537</v>
      </c>
      <c r="C2228" s="2" t="str">
        <f>IFERROR(__xludf.DUMMYFUNCTION("""COMPUTED_VALUE"""),"India")</f>
        <v>India</v>
      </c>
      <c r="D2228" s="2">
        <f>IFERROR(__xludf.DUMMYFUNCTION("""COMPUTED_VALUE"""),560038.0)</f>
        <v>560038</v>
      </c>
      <c r="E2228" s="2" t="str">
        <f>IFERROR(__xludf.DUMMYFUNCTION("""COMPUTED_VALUE"""),"Male")</f>
        <v>Male</v>
      </c>
    </row>
    <row r="2229">
      <c r="A2229" s="2">
        <v>2228.0</v>
      </c>
      <c r="B2229" s="4">
        <f>IFERROR(__xludf.DUMMYFUNCTION("""COMPUTED_VALUE"""),45063.87817094908)</f>
        <v>45063.87817</v>
      </c>
      <c r="C2229" s="2" t="str">
        <f>IFERROR(__xludf.DUMMYFUNCTION("""COMPUTED_VALUE"""),"India")</f>
        <v>India</v>
      </c>
      <c r="D2229" s="2">
        <f>IFERROR(__xludf.DUMMYFUNCTION("""COMPUTED_VALUE"""),410218.0)</f>
        <v>410218</v>
      </c>
      <c r="E2229" s="2" t="str">
        <f>IFERROR(__xludf.DUMMYFUNCTION("""COMPUTED_VALUE"""),"Male")</f>
        <v>Male</v>
      </c>
    </row>
    <row r="2230">
      <c r="A2230" s="2">
        <v>2229.0</v>
      </c>
      <c r="B2230" s="4">
        <f>IFERROR(__xludf.DUMMYFUNCTION("""COMPUTED_VALUE"""),45063.88753763889)</f>
        <v>45063.88754</v>
      </c>
      <c r="C2230" s="2" t="str">
        <f>IFERROR(__xludf.DUMMYFUNCTION("""COMPUTED_VALUE"""),"India")</f>
        <v>India</v>
      </c>
      <c r="D2230" s="2">
        <f>IFERROR(__xludf.DUMMYFUNCTION("""COMPUTED_VALUE"""),560100.0)</f>
        <v>560100</v>
      </c>
      <c r="E2230" s="2" t="str">
        <f>IFERROR(__xludf.DUMMYFUNCTION("""COMPUTED_VALUE"""),"Male")</f>
        <v>Male</v>
      </c>
    </row>
    <row r="2231">
      <c r="A2231" s="2">
        <v>2230.0</v>
      </c>
      <c r="B2231" s="4">
        <f>IFERROR(__xludf.DUMMYFUNCTION("""COMPUTED_VALUE"""),45063.89034591435)</f>
        <v>45063.89035</v>
      </c>
      <c r="C2231" s="2" t="str">
        <f>IFERROR(__xludf.DUMMYFUNCTION("""COMPUTED_VALUE"""),"India")</f>
        <v>India</v>
      </c>
      <c r="D2231" s="2">
        <f>IFERROR(__xludf.DUMMYFUNCTION("""COMPUTED_VALUE"""),560100.0)</f>
        <v>560100</v>
      </c>
      <c r="E2231" s="2" t="str">
        <f>IFERROR(__xludf.DUMMYFUNCTION("""COMPUTED_VALUE"""),"Male")</f>
        <v>Male</v>
      </c>
    </row>
    <row r="2232">
      <c r="A2232" s="2">
        <v>2231.0</v>
      </c>
      <c r="B2232" s="4">
        <f>IFERROR(__xludf.DUMMYFUNCTION("""COMPUTED_VALUE"""),45063.894115)</f>
        <v>45063.89412</v>
      </c>
      <c r="C2232" s="2" t="str">
        <f>IFERROR(__xludf.DUMMYFUNCTION("""COMPUTED_VALUE"""),"India")</f>
        <v>India</v>
      </c>
      <c r="D2232" s="2">
        <f>IFERROR(__xludf.DUMMYFUNCTION("""COMPUTED_VALUE"""),571606.0)</f>
        <v>571606</v>
      </c>
      <c r="E2232" s="2" t="str">
        <f>IFERROR(__xludf.DUMMYFUNCTION("""COMPUTED_VALUE"""),"Male")</f>
        <v>Male</v>
      </c>
    </row>
    <row r="2233">
      <c r="A2233" s="2">
        <v>2232.0</v>
      </c>
      <c r="B2233" s="4">
        <f>IFERROR(__xludf.DUMMYFUNCTION("""COMPUTED_VALUE"""),45063.89611502315)</f>
        <v>45063.89612</v>
      </c>
      <c r="C2233" s="2" t="str">
        <f>IFERROR(__xludf.DUMMYFUNCTION("""COMPUTED_VALUE"""),"India")</f>
        <v>India</v>
      </c>
      <c r="D2233" s="2">
        <f>IFERROR(__xludf.DUMMYFUNCTION("""COMPUTED_VALUE"""),515325.0)</f>
        <v>515325</v>
      </c>
      <c r="E2233" s="2" t="str">
        <f>IFERROR(__xludf.DUMMYFUNCTION("""COMPUTED_VALUE"""),"Male")</f>
        <v>Male</v>
      </c>
    </row>
    <row r="2234">
      <c r="A2234" s="2">
        <v>2233.0</v>
      </c>
      <c r="B2234" s="4">
        <f>IFERROR(__xludf.DUMMYFUNCTION("""COMPUTED_VALUE"""),45063.89611767361)</f>
        <v>45063.89612</v>
      </c>
      <c r="C2234" s="2" t="str">
        <f>IFERROR(__xludf.DUMMYFUNCTION("""COMPUTED_VALUE"""),"India")</f>
        <v>India</v>
      </c>
      <c r="D2234" s="2">
        <f>IFERROR(__xludf.DUMMYFUNCTION("""COMPUTED_VALUE"""),562100.0)</f>
        <v>562100</v>
      </c>
      <c r="E2234" s="2" t="str">
        <f>IFERROR(__xludf.DUMMYFUNCTION("""COMPUTED_VALUE"""),"Female")</f>
        <v>Female</v>
      </c>
    </row>
    <row r="2235">
      <c r="A2235" s="2">
        <v>2234.0</v>
      </c>
      <c r="B2235" s="4">
        <f>IFERROR(__xludf.DUMMYFUNCTION("""COMPUTED_VALUE"""),45063.9062287037)</f>
        <v>45063.90623</v>
      </c>
      <c r="C2235" s="2" t="str">
        <f>IFERROR(__xludf.DUMMYFUNCTION("""COMPUTED_VALUE"""),"India")</f>
        <v>India</v>
      </c>
      <c r="D2235" s="2">
        <f>IFERROR(__xludf.DUMMYFUNCTION("""COMPUTED_VALUE"""),560100.0)</f>
        <v>560100</v>
      </c>
      <c r="E2235" s="2" t="str">
        <f>IFERROR(__xludf.DUMMYFUNCTION("""COMPUTED_VALUE"""),"Male")</f>
        <v>Male</v>
      </c>
    </row>
    <row r="2236">
      <c r="A2236" s="2">
        <v>2235.0</v>
      </c>
      <c r="B2236" s="4">
        <f>IFERROR(__xludf.DUMMYFUNCTION("""COMPUTED_VALUE"""),45063.90745211805)</f>
        <v>45063.90745</v>
      </c>
      <c r="C2236" s="2" t="str">
        <f>IFERROR(__xludf.DUMMYFUNCTION("""COMPUTED_VALUE"""),"India")</f>
        <v>India</v>
      </c>
      <c r="D2236" s="2">
        <f>IFERROR(__xludf.DUMMYFUNCTION("""COMPUTED_VALUE"""),400057.0)</f>
        <v>400057</v>
      </c>
      <c r="E2236" s="2" t="str">
        <f>IFERROR(__xludf.DUMMYFUNCTION("""COMPUTED_VALUE"""),"Male")</f>
        <v>Male</v>
      </c>
    </row>
    <row r="2237">
      <c r="A2237" s="2">
        <v>2236.0</v>
      </c>
      <c r="B2237" s="4">
        <f>IFERROR(__xludf.DUMMYFUNCTION("""COMPUTED_VALUE"""),45063.90887236111)</f>
        <v>45063.90887</v>
      </c>
      <c r="C2237" s="2" t="str">
        <f>IFERROR(__xludf.DUMMYFUNCTION("""COMPUTED_VALUE"""),"India")</f>
        <v>India</v>
      </c>
      <c r="D2237" s="2">
        <f>IFERROR(__xludf.DUMMYFUNCTION("""COMPUTED_VALUE"""),490006.0)</f>
        <v>490006</v>
      </c>
      <c r="E2237" s="2" t="str">
        <f>IFERROR(__xludf.DUMMYFUNCTION("""COMPUTED_VALUE"""),"Male")</f>
        <v>Male</v>
      </c>
    </row>
    <row r="2238">
      <c r="A2238" s="2">
        <v>2237.0</v>
      </c>
      <c r="B2238" s="4">
        <f>IFERROR(__xludf.DUMMYFUNCTION("""COMPUTED_VALUE"""),45063.910430856486)</f>
        <v>45063.91043</v>
      </c>
      <c r="C2238" s="2" t="str">
        <f>IFERROR(__xludf.DUMMYFUNCTION("""COMPUTED_VALUE"""),"India")</f>
        <v>India</v>
      </c>
      <c r="D2238" s="2">
        <f>IFERROR(__xludf.DUMMYFUNCTION("""COMPUTED_VALUE"""),560091.0)</f>
        <v>560091</v>
      </c>
      <c r="E2238" s="2" t="str">
        <f>IFERROR(__xludf.DUMMYFUNCTION("""COMPUTED_VALUE"""),"Female")</f>
        <v>Female</v>
      </c>
    </row>
    <row r="2239">
      <c r="A2239" s="2">
        <v>2238.0</v>
      </c>
      <c r="B2239" s="4">
        <f>IFERROR(__xludf.DUMMYFUNCTION("""COMPUTED_VALUE"""),45063.915683761574)</f>
        <v>45063.91568</v>
      </c>
      <c r="C2239" s="2" t="str">
        <f>IFERROR(__xludf.DUMMYFUNCTION("""COMPUTED_VALUE"""),"India")</f>
        <v>India</v>
      </c>
      <c r="D2239" s="2">
        <f>IFERROR(__xludf.DUMMYFUNCTION("""COMPUTED_VALUE"""),122105.0)</f>
        <v>122105</v>
      </c>
      <c r="E2239" s="2" t="str">
        <f>IFERROR(__xludf.DUMMYFUNCTION("""COMPUTED_VALUE"""),"Male")</f>
        <v>Male</v>
      </c>
    </row>
    <row r="2240">
      <c r="A2240" s="2">
        <v>2239.0</v>
      </c>
      <c r="B2240" s="4">
        <f>IFERROR(__xludf.DUMMYFUNCTION("""COMPUTED_VALUE"""),45063.921183148144)</f>
        <v>45063.92118</v>
      </c>
      <c r="C2240" s="2" t="str">
        <f>IFERROR(__xludf.DUMMYFUNCTION("""COMPUTED_VALUE"""),"India")</f>
        <v>India</v>
      </c>
      <c r="D2240" s="2">
        <f>IFERROR(__xludf.DUMMYFUNCTION("""COMPUTED_VALUE"""),621601.0)</f>
        <v>621601</v>
      </c>
      <c r="E2240" s="2" t="str">
        <f>IFERROR(__xludf.DUMMYFUNCTION("""COMPUTED_VALUE"""),"Male")</f>
        <v>Male</v>
      </c>
    </row>
    <row r="2241">
      <c r="A2241" s="2">
        <v>2240.0</v>
      </c>
      <c r="B2241" s="4">
        <f>IFERROR(__xludf.DUMMYFUNCTION("""COMPUTED_VALUE"""),45063.9216687037)</f>
        <v>45063.92167</v>
      </c>
      <c r="C2241" s="2" t="str">
        <f>IFERROR(__xludf.DUMMYFUNCTION("""COMPUTED_VALUE"""),"India")</f>
        <v>India</v>
      </c>
      <c r="D2241" s="2">
        <f>IFERROR(__xludf.DUMMYFUNCTION("""COMPUTED_VALUE"""),122102.0)</f>
        <v>122102</v>
      </c>
      <c r="E2241" s="2" t="str">
        <f>IFERROR(__xludf.DUMMYFUNCTION("""COMPUTED_VALUE"""),"Male")</f>
        <v>Male</v>
      </c>
    </row>
    <row r="2242">
      <c r="A2242" s="2">
        <v>2241.0</v>
      </c>
      <c r="B2242" s="4">
        <f>IFERROR(__xludf.DUMMYFUNCTION("""COMPUTED_VALUE"""),45063.93093805556)</f>
        <v>45063.93094</v>
      </c>
      <c r="C2242" s="2" t="str">
        <f>IFERROR(__xludf.DUMMYFUNCTION("""COMPUTED_VALUE"""),"India")</f>
        <v>India</v>
      </c>
      <c r="D2242" s="2">
        <f>IFERROR(__xludf.DUMMYFUNCTION("""COMPUTED_VALUE"""),400065.0)</f>
        <v>400065</v>
      </c>
      <c r="E2242" s="2" t="str">
        <f>IFERROR(__xludf.DUMMYFUNCTION("""COMPUTED_VALUE"""),"Female")</f>
        <v>Female</v>
      </c>
    </row>
    <row r="2243">
      <c r="A2243" s="2">
        <v>2242.0</v>
      </c>
      <c r="B2243" s="4">
        <f>IFERROR(__xludf.DUMMYFUNCTION("""COMPUTED_VALUE"""),45063.931300173615)</f>
        <v>45063.9313</v>
      </c>
      <c r="C2243" s="2" t="str">
        <f>IFERROR(__xludf.DUMMYFUNCTION("""COMPUTED_VALUE"""),"India")</f>
        <v>India</v>
      </c>
      <c r="D2243" s="2">
        <f>IFERROR(__xludf.DUMMYFUNCTION("""COMPUTED_VALUE"""),604001.0)</f>
        <v>604001</v>
      </c>
      <c r="E2243" s="2" t="str">
        <f>IFERROR(__xludf.DUMMYFUNCTION("""COMPUTED_VALUE"""),"Female")</f>
        <v>Female</v>
      </c>
    </row>
    <row r="2244">
      <c r="A2244" s="2">
        <v>2243.0</v>
      </c>
      <c r="B2244" s="4">
        <f>IFERROR(__xludf.DUMMYFUNCTION("""COMPUTED_VALUE"""),45063.93885422454)</f>
        <v>45063.93885</v>
      </c>
      <c r="C2244" s="2" t="str">
        <f>IFERROR(__xludf.DUMMYFUNCTION("""COMPUTED_VALUE"""),"India")</f>
        <v>India</v>
      </c>
      <c r="D2244" s="2">
        <f>IFERROR(__xludf.DUMMYFUNCTION("""COMPUTED_VALUE"""),560061.0)</f>
        <v>560061</v>
      </c>
      <c r="E2244" s="2" t="str">
        <f>IFERROR(__xludf.DUMMYFUNCTION("""COMPUTED_VALUE"""),"Female")</f>
        <v>Female</v>
      </c>
    </row>
    <row r="2245">
      <c r="A2245" s="2">
        <v>2244.0</v>
      </c>
      <c r="B2245" s="4">
        <f>IFERROR(__xludf.DUMMYFUNCTION("""COMPUTED_VALUE"""),45063.93919795139)</f>
        <v>45063.9392</v>
      </c>
      <c r="C2245" s="2" t="str">
        <f>IFERROR(__xludf.DUMMYFUNCTION("""COMPUTED_VALUE"""),"India")</f>
        <v>India</v>
      </c>
      <c r="D2245" s="2">
        <f>IFERROR(__xludf.DUMMYFUNCTION("""COMPUTED_VALUE"""),607001.0)</f>
        <v>607001</v>
      </c>
      <c r="E2245" s="2" t="str">
        <f>IFERROR(__xludf.DUMMYFUNCTION("""COMPUTED_VALUE"""),"Female")</f>
        <v>Female</v>
      </c>
    </row>
    <row r="2246">
      <c r="A2246" s="2">
        <v>2245.0</v>
      </c>
      <c r="B2246" s="4">
        <f>IFERROR(__xludf.DUMMYFUNCTION("""COMPUTED_VALUE"""),45063.940050405094)</f>
        <v>45063.94005</v>
      </c>
      <c r="C2246" s="2" t="str">
        <f>IFERROR(__xludf.DUMMYFUNCTION("""COMPUTED_VALUE"""),"India")</f>
        <v>India</v>
      </c>
      <c r="D2246" s="2">
        <f>IFERROR(__xludf.DUMMYFUNCTION("""COMPUTED_VALUE"""),560067.0)</f>
        <v>560067</v>
      </c>
      <c r="E2246" s="2" t="str">
        <f>IFERROR(__xludf.DUMMYFUNCTION("""COMPUTED_VALUE"""),"Female")</f>
        <v>Female</v>
      </c>
    </row>
    <row r="2247">
      <c r="A2247" s="2">
        <v>2246.0</v>
      </c>
      <c r="B2247" s="4">
        <f>IFERROR(__xludf.DUMMYFUNCTION("""COMPUTED_VALUE"""),45063.94125722223)</f>
        <v>45063.94126</v>
      </c>
      <c r="C2247" s="2" t="str">
        <f>IFERROR(__xludf.DUMMYFUNCTION("""COMPUTED_VALUE"""),"India")</f>
        <v>India</v>
      </c>
      <c r="D2247" s="2">
        <f>IFERROR(__xludf.DUMMYFUNCTION("""COMPUTED_VALUE"""),560067.0)</f>
        <v>560067</v>
      </c>
      <c r="E2247" s="2" t="str">
        <f>IFERROR(__xludf.DUMMYFUNCTION("""COMPUTED_VALUE"""),"Female")</f>
        <v>Female</v>
      </c>
    </row>
    <row r="2248">
      <c r="A2248" s="2">
        <v>2247.0</v>
      </c>
      <c r="B2248" s="4">
        <f>IFERROR(__xludf.DUMMYFUNCTION("""COMPUTED_VALUE"""),45063.94214489583)</f>
        <v>45063.94214</v>
      </c>
      <c r="C2248" s="2" t="str">
        <f>IFERROR(__xludf.DUMMYFUNCTION("""COMPUTED_VALUE"""),"India")</f>
        <v>India</v>
      </c>
      <c r="D2248" s="2">
        <f>IFERROR(__xludf.DUMMYFUNCTION("""COMPUTED_VALUE"""),562157.0)</f>
        <v>562157</v>
      </c>
      <c r="E2248" s="2" t="str">
        <f>IFERROR(__xludf.DUMMYFUNCTION("""COMPUTED_VALUE"""),"Male")</f>
        <v>Male</v>
      </c>
    </row>
    <row r="2249">
      <c r="A2249" s="2">
        <v>2248.0</v>
      </c>
      <c r="B2249" s="4">
        <f>IFERROR(__xludf.DUMMYFUNCTION("""COMPUTED_VALUE"""),45063.94231995371)</f>
        <v>45063.94232</v>
      </c>
      <c r="C2249" s="2" t="str">
        <f>IFERROR(__xludf.DUMMYFUNCTION("""COMPUTED_VALUE"""),"India")</f>
        <v>India</v>
      </c>
      <c r="D2249" s="2">
        <f>IFERROR(__xludf.DUMMYFUNCTION("""COMPUTED_VALUE"""),560060.0)</f>
        <v>560060</v>
      </c>
      <c r="E2249" s="2" t="str">
        <f>IFERROR(__xludf.DUMMYFUNCTION("""COMPUTED_VALUE"""),"Male")</f>
        <v>Male</v>
      </c>
    </row>
    <row r="2250">
      <c r="A2250" s="2">
        <v>2249.0</v>
      </c>
      <c r="B2250" s="4">
        <f>IFERROR(__xludf.DUMMYFUNCTION("""COMPUTED_VALUE"""),45063.94477768518)</f>
        <v>45063.94478</v>
      </c>
      <c r="C2250" s="2" t="str">
        <f>IFERROR(__xludf.DUMMYFUNCTION("""COMPUTED_VALUE"""),"India")</f>
        <v>India</v>
      </c>
      <c r="D2250" s="2">
        <f>IFERROR(__xludf.DUMMYFUNCTION("""COMPUTED_VALUE"""),600011.0)</f>
        <v>600011</v>
      </c>
      <c r="E2250" s="2" t="str">
        <f>IFERROR(__xludf.DUMMYFUNCTION("""COMPUTED_VALUE"""),"Male")</f>
        <v>Male</v>
      </c>
    </row>
    <row r="2251">
      <c r="A2251" s="2">
        <v>2250.0</v>
      </c>
      <c r="B2251" s="4">
        <f>IFERROR(__xludf.DUMMYFUNCTION("""COMPUTED_VALUE"""),45063.94832913195)</f>
        <v>45063.94833</v>
      </c>
      <c r="C2251" s="2" t="str">
        <f>IFERROR(__xludf.DUMMYFUNCTION("""COMPUTED_VALUE"""),"India")</f>
        <v>India</v>
      </c>
      <c r="D2251" s="2">
        <f>IFERROR(__xludf.DUMMYFUNCTION("""COMPUTED_VALUE"""),560067.0)</f>
        <v>560067</v>
      </c>
      <c r="E2251" s="2" t="str">
        <f>IFERROR(__xludf.DUMMYFUNCTION("""COMPUTED_VALUE"""),"Male")</f>
        <v>Male</v>
      </c>
    </row>
    <row r="2252">
      <c r="A2252" s="2">
        <v>2251.0</v>
      </c>
      <c r="B2252" s="4">
        <f>IFERROR(__xludf.DUMMYFUNCTION("""COMPUTED_VALUE"""),45063.94892738426)</f>
        <v>45063.94893</v>
      </c>
      <c r="C2252" s="2" t="str">
        <f>IFERROR(__xludf.DUMMYFUNCTION("""COMPUTED_VALUE"""),"India")</f>
        <v>India</v>
      </c>
      <c r="D2252" s="2">
        <f>IFERROR(__xludf.DUMMYFUNCTION("""COMPUTED_VALUE"""),581115.0)</f>
        <v>581115</v>
      </c>
      <c r="E2252" s="2" t="str">
        <f>IFERROR(__xludf.DUMMYFUNCTION("""COMPUTED_VALUE"""),"Male")</f>
        <v>Male</v>
      </c>
    </row>
    <row r="2253">
      <c r="A2253" s="2">
        <v>2252.0</v>
      </c>
      <c r="B2253" s="4">
        <f>IFERROR(__xludf.DUMMYFUNCTION("""COMPUTED_VALUE"""),45063.94944131945)</f>
        <v>45063.94944</v>
      </c>
      <c r="C2253" s="2" t="str">
        <f>IFERROR(__xludf.DUMMYFUNCTION("""COMPUTED_VALUE"""),"India")</f>
        <v>India</v>
      </c>
      <c r="D2253" s="2">
        <f>IFERROR(__xludf.DUMMYFUNCTION("""COMPUTED_VALUE"""),560001.0)</f>
        <v>560001</v>
      </c>
      <c r="E2253" s="2" t="str">
        <f>IFERROR(__xludf.DUMMYFUNCTION("""COMPUTED_VALUE"""),"Male")</f>
        <v>Male</v>
      </c>
    </row>
    <row r="2254">
      <c r="A2254" s="2">
        <v>2253.0</v>
      </c>
      <c r="B2254" s="4">
        <f>IFERROR(__xludf.DUMMYFUNCTION("""COMPUTED_VALUE"""),45063.94984328704)</f>
        <v>45063.94984</v>
      </c>
      <c r="C2254" s="2" t="str">
        <f>IFERROR(__xludf.DUMMYFUNCTION("""COMPUTED_VALUE"""),"India")</f>
        <v>India</v>
      </c>
      <c r="D2254" s="2">
        <f>IFERROR(__xludf.DUMMYFUNCTION("""COMPUTED_VALUE"""),416205.0)</f>
        <v>416205</v>
      </c>
      <c r="E2254" s="2" t="str">
        <f>IFERROR(__xludf.DUMMYFUNCTION("""COMPUTED_VALUE"""),"Male")</f>
        <v>Male</v>
      </c>
    </row>
    <row r="2255">
      <c r="A2255" s="2">
        <v>2254.0</v>
      </c>
      <c r="B2255" s="4">
        <f>IFERROR(__xludf.DUMMYFUNCTION("""COMPUTED_VALUE"""),45063.9509034838)</f>
        <v>45063.9509</v>
      </c>
      <c r="C2255" s="2" t="str">
        <f>IFERROR(__xludf.DUMMYFUNCTION("""COMPUTED_VALUE"""),"India")</f>
        <v>India</v>
      </c>
      <c r="D2255" s="2">
        <f>IFERROR(__xludf.DUMMYFUNCTION("""COMPUTED_VALUE"""),581115.0)</f>
        <v>581115</v>
      </c>
      <c r="E2255" s="2" t="str">
        <f>IFERROR(__xludf.DUMMYFUNCTION("""COMPUTED_VALUE"""),"Male")</f>
        <v>Male</v>
      </c>
    </row>
    <row r="2256">
      <c r="A2256" s="2">
        <v>2255.0</v>
      </c>
      <c r="B2256" s="4">
        <f>IFERROR(__xludf.DUMMYFUNCTION("""COMPUTED_VALUE"""),45063.951173981484)</f>
        <v>45063.95117</v>
      </c>
      <c r="C2256" s="2" t="str">
        <f>IFERROR(__xludf.DUMMYFUNCTION("""COMPUTED_VALUE"""),"India")</f>
        <v>India</v>
      </c>
      <c r="D2256" s="2">
        <f>IFERROR(__xludf.DUMMYFUNCTION("""COMPUTED_VALUE"""),560100.0)</f>
        <v>560100</v>
      </c>
      <c r="E2256" s="2" t="str">
        <f>IFERROR(__xludf.DUMMYFUNCTION("""COMPUTED_VALUE"""),"Female")</f>
        <v>Female</v>
      </c>
    </row>
    <row r="2257">
      <c r="A2257" s="2">
        <v>2256.0</v>
      </c>
      <c r="B2257" s="4">
        <f>IFERROR(__xludf.DUMMYFUNCTION("""COMPUTED_VALUE"""),45063.95251111111)</f>
        <v>45063.95251</v>
      </c>
      <c r="C2257" s="2" t="str">
        <f>IFERROR(__xludf.DUMMYFUNCTION("""COMPUTED_VALUE"""),"India")</f>
        <v>India</v>
      </c>
      <c r="D2257" s="2">
        <f>IFERROR(__xludf.DUMMYFUNCTION("""COMPUTED_VALUE"""),560067.0)</f>
        <v>560067</v>
      </c>
      <c r="E2257" s="2" t="str">
        <f>IFERROR(__xludf.DUMMYFUNCTION("""COMPUTED_VALUE"""),"Male")</f>
        <v>Male</v>
      </c>
    </row>
    <row r="2258">
      <c r="A2258" s="2">
        <v>2257.0</v>
      </c>
      <c r="B2258" s="4">
        <f>IFERROR(__xludf.DUMMYFUNCTION("""COMPUTED_VALUE"""),45063.95279386574)</f>
        <v>45063.95279</v>
      </c>
      <c r="C2258" s="2" t="str">
        <f>IFERROR(__xludf.DUMMYFUNCTION("""COMPUTED_VALUE"""),"India")</f>
        <v>India</v>
      </c>
      <c r="D2258" s="2">
        <f>IFERROR(__xludf.DUMMYFUNCTION("""COMPUTED_VALUE"""),560043.0)</f>
        <v>560043</v>
      </c>
      <c r="E2258" s="2" t="str">
        <f>IFERROR(__xludf.DUMMYFUNCTION("""COMPUTED_VALUE"""),"Female")</f>
        <v>Female</v>
      </c>
    </row>
    <row r="2259">
      <c r="A2259" s="2">
        <v>2258.0</v>
      </c>
      <c r="B2259" s="4">
        <f>IFERROR(__xludf.DUMMYFUNCTION("""COMPUTED_VALUE"""),45063.95438549769)</f>
        <v>45063.95439</v>
      </c>
      <c r="C2259" s="2" t="str">
        <f>IFERROR(__xludf.DUMMYFUNCTION("""COMPUTED_VALUE"""),"India")</f>
        <v>India</v>
      </c>
      <c r="D2259" s="2">
        <f>IFERROR(__xludf.DUMMYFUNCTION("""COMPUTED_VALUE"""),560022.0)</f>
        <v>560022</v>
      </c>
      <c r="E2259" s="2" t="str">
        <f>IFERROR(__xludf.DUMMYFUNCTION("""COMPUTED_VALUE"""),"Male")</f>
        <v>Male</v>
      </c>
    </row>
    <row r="2260">
      <c r="A2260" s="2">
        <v>2259.0</v>
      </c>
      <c r="B2260" s="4">
        <f>IFERROR(__xludf.DUMMYFUNCTION("""COMPUTED_VALUE"""),45063.9562932176)</f>
        <v>45063.95629</v>
      </c>
      <c r="C2260" s="2" t="str">
        <f>IFERROR(__xludf.DUMMYFUNCTION("""COMPUTED_VALUE"""),"India")</f>
        <v>India</v>
      </c>
      <c r="D2260" s="2">
        <f>IFERROR(__xludf.DUMMYFUNCTION("""COMPUTED_VALUE"""),560093.0)</f>
        <v>560093</v>
      </c>
      <c r="E2260" s="2" t="str">
        <f>IFERROR(__xludf.DUMMYFUNCTION("""COMPUTED_VALUE"""),"Female")</f>
        <v>Female</v>
      </c>
    </row>
    <row r="2261">
      <c r="A2261" s="2">
        <v>2260.0</v>
      </c>
      <c r="B2261" s="4">
        <f>IFERROR(__xludf.DUMMYFUNCTION("""COMPUTED_VALUE"""),45063.95689297454)</f>
        <v>45063.95689</v>
      </c>
      <c r="C2261" s="2" t="str">
        <f>IFERROR(__xludf.DUMMYFUNCTION("""COMPUTED_VALUE"""),"India")</f>
        <v>India</v>
      </c>
      <c r="D2261" s="2">
        <f>IFERROR(__xludf.DUMMYFUNCTION("""COMPUTED_VALUE"""),560020.0)</f>
        <v>560020</v>
      </c>
      <c r="E2261" s="2" t="str">
        <f>IFERROR(__xludf.DUMMYFUNCTION("""COMPUTED_VALUE"""),"Male")</f>
        <v>Male</v>
      </c>
    </row>
    <row r="2262">
      <c r="A2262" s="2">
        <v>2261.0</v>
      </c>
      <c r="B2262" s="4">
        <f>IFERROR(__xludf.DUMMYFUNCTION("""COMPUTED_VALUE"""),45063.963686944444)</f>
        <v>45063.96369</v>
      </c>
      <c r="C2262" s="2" t="str">
        <f>IFERROR(__xludf.DUMMYFUNCTION("""COMPUTED_VALUE"""),"India")</f>
        <v>India</v>
      </c>
      <c r="D2262" s="2">
        <f>IFERROR(__xludf.DUMMYFUNCTION("""COMPUTED_VALUE"""),581115.0)</f>
        <v>581115</v>
      </c>
      <c r="E2262" s="2" t="str">
        <f>IFERROR(__xludf.DUMMYFUNCTION("""COMPUTED_VALUE"""),"Male")</f>
        <v>Male</v>
      </c>
    </row>
    <row r="2263">
      <c r="A2263" s="2">
        <v>2262.0</v>
      </c>
      <c r="B2263" s="4">
        <f>IFERROR(__xludf.DUMMYFUNCTION("""COMPUTED_VALUE"""),45063.964188240745)</f>
        <v>45063.96419</v>
      </c>
      <c r="C2263" s="2" t="str">
        <f>IFERROR(__xludf.DUMMYFUNCTION("""COMPUTED_VALUE"""),"India")</f>
        <v>India</v>
      </c>
      <c r="D2263" s="2">
        <f>IFERROR(__xludf.DUMMYFUNCTION("""COMPUTED_VALUE"""),560067.0)</f>
        <v>560067</v>
      </c>
      <c r="E2263" s="2" t="str">
        <f>IFERROR(__xludf.DUMMYFUNCTION("""COMPUTED_VALUE"""),"Female")</f>
        <v>Female</v>
      </c>
    </row>
    <row r="2264">
      <c r="A2264" s="2">
        <v>2263.0</v>
      </c>
      <c r="B2264" s="4">
        <f>IFERROR(__xludf.DUMMYFUNCTION("""COMPUTED_VALUE"""),45063.965617534726)</f>
        <v>45063.96562</v>
      </c>
      <c r="C2264" s="2" t="str">
        <f>IFERROR(__xludf.DUMMYFUNCTION("""COMPUTED_VALUE"""),"India")</f>
        <v>India</v>
      </c>
      <c r="D2264" s="2">
        <f>IFERROR(__xludf.DUMMYFUNCTION("""COMPUTED_VALUE"""),637003.0)</f>
        <v>637003</v>
      </c>
      <c r="E2264" s="2" t="str">
        <f>IFERROR(__xludf.DUMMYFUNCTION("""COMPUTED_VALUE"""),"Female")</f>
        <v>Female</v>
      </c>
    </row>
    <row r="2265">
      <c r="A2265" s="2">
        <v>2264.0</v>
      </c>
      <c r="B2265" s="4">
        <f>IFERROR(__xludf.DUMMYFUNCTION("""COMPUTED_VALUE"""),45063.96960195602)</f>
        <v>45063.9696</v>
      </c>
      <c r="C2265" s="2" t="str">
        <f>IFERROR(__xludf.DUMMYFUNCTION("""COMPUTED_VALUE"""),"India")</f>
        <v>India</v>
      </c>
      <c r="D2265" s="2">
        <f>IFERROR(__xludf.DUMMYFUNCTION("""COMPUTED_VALUE"""),560061.0)</f>
        <v>560061</v>
      </c>
      <c r="E2265" s="2" t="str">
        <f>IFERROR(__xludf.DUMMYFUNCTION("""COMPUTED_VALUE"""),"Female")</f>
        <v>Female</v>
      </c>
    </row>
    <row r="2266">
      <c r="A2266" s="2">
        <v>2265.0</v>
      </c>
      <c r="B2266" s="4">
        <f>IFERROR(__xludf.DUMMYFUNCTION("""COMPUTED_VALUE"""),45063.97174212963)</f>
        <v>45063.97174</v>
      </c>
      <c r="C2266" s="2" t="str">
        <f>IFERROR(__xludf.DUMMYFUNCTION("""COMPUTED_VALUE"""),"India")</f>
        <v>India</v>
      </c>
      <c r="D2266" s="2">
        <f>IFERROR(__xludf.DUMMYFUNCTION("""COMPUTED_VALUE"""),444801.0)</f>
        <v>444801</v>
      </c>
      <c r="E2266" s="2" t="str">
        <f>IFERROR(__xludf.DUMMYFUNCTION("""COMPUTED_VALUE"""),"Male")</f>
        <v>Male</v>
      </c>
    </row>
    <row r="2267">
      <c r="A2267" s="2">
        <v>2266.0</v>
      </c>
      <c r="B2267" s="4">
        <f>IFERROR(__xludf.DUMMYFUNCTION("""COMPUTED_VALUE"""),45063.97295030093)</f>
        <v>45063.97295</v>
      </c>
      <c r="C2267" s="2" t="str">
        <f>IFERROR(__xludf.DUMMYFUNCTION("""COMPUTED_VALUE"""),"India")</f>
        <v>India</v>
      </c>
      <c r="D2267" s="2">
        <f>IFERROR(__xludf.DUMMYFUNCTION("""COMPUTED_VALUE"""),583201.0)</f>
        <v>583201</v>
      </c>
      <c r="E2267" s="2" t="str">
        <f>IFERROR(__xludf.DUMMYFUNCTION("""COMPUTED_VALUE"""),"Male")</f>
        <v>Male</v>
      </c>
    </row>
    <row r="2268">
      <c r="A2268" s="2">
        <v>2267.0</v>
      </c>
      <c r="B2268" s="4">
        <f>IFERROR(__xludf.DUMMYFUNCTION("""COMPUTED_VALUE"""),45063.9745210301)</f>
        <v>45063.97452</v>
      </c>
      <c r="C2268" s="2" t="str">
        <f>IFERROR(__xludf.DUMMYFUNCTION("""COMPUTED_VALUE"""),"India")</f>
        <v>India</v>
      </c>
      <c r="D2268" s="2">
        <f>IFERROR(__xludf.DUMMYFUNCTION("""COMPUTED_VALUE"""),533101.0)</f>
        <v>533101</v>
      </c>
      <c r="E2268" s="2" t="str">
        <f>IFERROR(__xludf.DUMMYFUNCTION("""COMPUTED_VALUE"""),"Male")</f>
        <v>Male</v>
      </c>
    </row>
    <row r="2269">
      <c r="A2269" s="2">
        <v>2268.0</v>
      </c>
      <c r="B2269" s="4">
        <f>IFERROR(__xludf.DUMMYFUNCTION("""COMPUTED_VALUE"""),45063.9754852662)</f>
        <v>45063.97549</v>
      </c>
      <c r="C2269" s="2" t="str">
        <f>IFERROR(__xludf.DUMMYFUNCTION("""COMPUTED_VALUE"""),"India")</f>
        <v>India</v>
      </c>
      <c r="D2269" s="2">
        <f>IFERROR(__xludf.DUMMYFUNCTION("""COMPUTED_VALUE"""),500072.0)</f>
        <v>500072</v>
      </c>
      <c r="E2269" s="2" t="str">
        <f>IFERROR(__xludf.DUMMYFUNCTION("""COMPUTED_VALUE"""),"Male")</f>
        <v>Male</v>
      </c>
    </row>
    <row r="2270">
      <c r="A2270" s="2">
        <v>2269.0</v>
      </c>
      <c r="B2270" s="4">
        <f>IFERROR(__xludf.DUMMYFUNCTION("""COMPUTED_VALUE"""),45063.97780712963)</f>
        <v>45063.97781</v>
      </c>
      <c r="C2270" s="2" t="str">
        <f>IFERROR(__xludf.DUMMYFUNCTION("""COMPUTED_VALUE"""),"India")</f>
        <v>India</v>
      </c>
      <c r="D2270" s="2">
        <f>IFERROR(__xludf.DUMMYFUNCTION("""COMPUTED_VALUE"""),580031.0)</f>
        <v>580031</v>
      </c>
      <c r="E2270" s="2" t="str">
        <f>IFERROR(__xludf.DUMMYFUNCTION("""COMPUTED_VALUE"""),"Male")</f>
        <v>Male</v>
      </c>
    </row>
    <row r="2271">
      <c r="A2271" s="2">
        <v>2270.0</v>
      </c>
      <c r="B2271" s="4">
        <f>IFERROR(__xludf.DUMMYFUNCTION("""COMPUTED_VALUE"""),45063.978801516205)</f>
        <v>45063.9788</v>
      </c>
      <c r="C2271" s="2" t="str">
        <f>IFERROR(__xludf.DUMMYFUNCTION("""COMPUTED_VALUE"""),"India")</f>
        <v>India</v>
      </c>
      <c r="D2271" s="2">
        <f>IFERROR(__xludf.DUMMYFUNCTION("""COMPUTED_VALUE"""),581115.0)</f>
        <v>581115</v>
      </c>
      <c r="E2271" s="2" t="str">
        <f>IFERROR(__xludf.DUMMYFUNCTION("""COMPUTED_VALUE"""),"Male")</f>
        <v>Male</v>
      </c>
    </row>
    <row r="2272">
      <c r="A2272" s="2">
        <v>2271.0</v>
      </c>
      <c r="B2272" s="4">
        <f>IFERROR(__xludf.DUMMYFUNCTION("""COMPUTED_VALUE"""),45063.97888850695)</f>
        <v>45063.97889</v>
      </c>
      <c r="C2272" s="2" t="str">
        <f>IFERROR(__xludf.DUMMYFUNCTION("""COMPUTED_VALUE"""),"India")</f>
        <v>India</v>
      </c>
      <c r="D2272" s="2">
        <f>IFERROR(__xludf.DUMMYFUNCTION("""COMPUTED_VALUE"""),563130.0)</f>
        <v>563130</v>
      </c>
      <c r="E2272" s="2" t="str">
        <f>IFERROR(__xludf.DUMMYFUNCTION("""COMPUTED_VALUE"""),"Male")</f>
        <v>Male</v>
      </c>
    </row>
    <row r="2273">
      <c r="A2273" s="2">
        <v>2272.0</v>
      </c>
      <c r="B2273" s="4">
        <f>IFERROR(__xludf.DUMMYFUNCTION("""COMPUTED_VALUE"""),45063.97903248843)</f>
        <v>45063.97903</v>
      </c>
      <c r="C2273" s="2" t="str">
        <f>IFERROR(__xludf.DUMMYFUNCTION("""COMPUTED_VALUE"""),"India")</f>
        <v>India</v>
      </c>
      <c r="D2273" s="2">
        <f>IFERROR(__xludf.DUMMYFUNCTION("""COMPUTED_VALUE"""),517001.0)</f>
        <v>517001</v>
      </c>
      <c r="E2273" s="2" t="str">
        <f>IFERROR(__xludf.DUMMYFUNCTION("""COMPUTED_VALUE"""),"Female")</f>
        <v>Female</v>
      </c>
    </row>
    <row r="2274">
      <c r="A2274" s="2">
        <v>2273.0</v>
      </c>
      <c r="B2274" s="4">
        <f>IFERROR(__xludf.DUMMYFUNCTION("""COMPUTED_VALUE"""),45063.979341620376)</f>
        <v>45063.97934</v>
      </c>
      <c r="C2274" s="2" t="str">
        <f>IFERROR(__xludf.DUMMYFUNCTION("""COMPUTED_VALUE"""),"India")</f>
        <v>India</v>
      </c>
      <c r="D2274" s="2">
        <f>IFERROR(__xludf.DUMMYFUNCTION("""COMPUTED_VALUE"""),500047.0)</f>
        <v>500047</v>
      </c>
      <c r="E2274" s="2" t="str">
        <f>IFERROR(__xludf.DUMMYFUNCTION("""COMPUTED_VALUE"""),"Male")</f>
        <v>Male</v>
      </c>
    </row>
    <row r="2275">
      <c r="A2275" s="2">
        <v>2274.0</v>
      </c>
      <c r="B2275" s="4">
        <f>IFERROR(__xludf.DUMMYFUNCTION("""COMPUTED_VALUE"""),45063.981319317136)</f>
        <v>45063.98132</v>
      </c>
      <c r="C2275" s="2" t="str">
        <f>IFERROR(__xludf.DUMMYFUNCTION("""COMPUTED_VALUE"""),"India")</f>
        <v>India</v>
      </c>
      <c r="D2275" s="2">
        <f>IFERROR(__xludf.DUMMYFUNCTION("""COMPUTED_VALUE"""),518301.0)</f>
        <v>518301</v>
      </c>
      <c r="E2275" s="2" t="str">
        <f>IFERROR(__xludf.DUMMYFUNCTION("""COMPUTED_VALUE"""),"Female")</f>
        <v>Female</v>
      </c>
    </row>
    <row r="2276">
      <c r="A2276" s="2">
        <v>2275.0</v>
      </c>
      <c r="B2276" s="4">
        <f>IFERROR(__xludf.DUMMYFUNCTION("""COMPUTED_VALUE"""),45063.981768287034)</f>
        <v>45063.98177</v>
      </c>
      <c r="C2276" s="2" t="str">
        <f>IFERROR(__xludf.DUMMYFUNCTION("""COMPUTED_VALUE"""),"India")</f>
        <v>India</v>
      </c>
      <c r="D2276" s="2">
        <f>IFERROR(__xludf.DUMMYFUNCTION("""COMPUTED_VALUE"""),605008.0)</f>
        <v>605008</v>
      </c>
      <c r="E2276" s="2" t="str">
        <f>IFERROR(__xludf.DUMMYFUNCTION("""COMPUTED_VALUE"""),"Male")</f>
        <v>Male</v>
      </c>
    </row>
    <row r="2277">
      <c r="A2277" s="2">
        <v>2276.0</v>
      </c>
      <c r="B2277" s="4">
        <f>IFERROR(__xludf.DUMMYFUNCTION("""COMPUTED_VALUE"""),45063.982887349535)</f>
        <v>45063.98289</v>
      </c>
      <c r="C2277" s="2" t="str">
        <f>IFERROR(__xludf.DUMMYFUNCTION("""COMPUTED_VALUE"""),"India")</f>
        <v>India</v>
      </c>
      <c r="D2277" s="2">
        <f>IFERROR(__xludf.DUMMYFUNCTION("""COMPUTED_VALUE"""),517501.0)</f>
        <v>517501</v>
      </c>
      <c r="E2277" s="2" t="str">
        <f>IFERROR(__xludf.DUMMYFUNCTION("""COMPUTED_VALUE"""),"Male")</f>
        <v>Male</v>
      </c>
    </row>
    <row r="2278">
      <c r="A2278" s="2">
        <v>2277.0</v>
      </c>
      <c r="B2278" s="4">
        <f>IFERROR(__xludf.DUMMYFUNCTION("""COMPUTED_VALUE"""),45063.98349365741)</f>
        <v>45063.98349</v>
      </c>
      <c r="C2278" s="2" t="str">
        <f>IFERROR(__xludf.DUMMYFUNCTION("""COMPUTED_VALUE"""),"India")</f>
        <v>India</v>
      </c>
      <c r="D2278" s="2">
        <f>IFERROR(__xludf.DUMMYFUNCTION("""COMPUTED_VALUE"""),580030.0)</f>
        <v>580030</v>
      </c>
      <c r="E2278" s="2" t="str">
        <f>IFERROR(__xludf.DUMMYFUNCTION("""COMPUTED_VALUE"""),"Female")</f>
        <v>Female</v>
      </c>
    </row>
    <row r="2279">
      <c r="A2279" s="2">
        <v>2278.0</v>
      </c>
      <c r="B2279" s="4">
        <f>IFERROR(__xludf.DUMMYFUNCTION("""COMPUTED_VALUE"""),45063.99227607639)</f>
        <v>45063.99228</v>
      </c>
      <c r="C2279" s="2" t="str">
        <f>IFERROR(__xludf.DUMMYFUNCTION("""COMPUTED_VALUE"""),"India")</f>
        <v>India</v>
      </c>
      <c r="D2279" s="2">
        <f>IFERROR(__xludf.DUMMYFUNCTION("""COMPUTED_VALUE"""),534211.0)</f>
        <v>534211</v>
      </c>
      <c r="E2279" s="2" t="str">
        <f>IFERROR(__xludf.DUMMYFUNCTION("""COMPUTED_VALUE"""),"Female")</f>
        <v>Female</v>
      </c>
    </row>
    <row r="2280">
      <c r="A2280" s="2">
        <v>2279.0</v>
      </c>
      <c r="B2280" s="4">
        <f>IFERROR(__xludf.DUMMYFUNCTION("""COMPUTED_VALUE"""),45063.99269443287)</f>
        <v>45063.99269</v>
      </c>
      <c r="C2280" s="2" t="str">
        <f>IFERROR(__xludf.DUMMYFUNCTION("""COMPUTED_VALUE"""),"India")</f>
        <v>India</v>
      </c>
      <c r="D2280" s="2">
        <f>IFERROR(__xludf.DUMMYFUNCTION("""COMPUTED_VALUE"""),518533.0)</f>
        <v>518533</v>
      </c>
      <c r="E2280" s="2" t="str">
        <f>IFERROR(__xludf.DUMMYFUNCTION("""COMPUTED_VALUE"""),"Female")</f>
        <v>Female</v>
      </c>
    </row>
    <row r="2281">
      <c r="A2281" s="2">
        <v>2280.0</v>
      </c>
      <c r="B2281" s="4">
        <f>IFERROR(__xludf.DUMMYFUNCTION("""COMPUTED_VALUE"""),45063.993415983794)</f>
        <v>45063.99342</v>
      </c>
      <c r="C2281" s="2" t="str">
        <f>IFERROR(__xludf.DUMMYFUNCTION("""COMPUTED_VALUE"""),"India")</f>
        <v>India</v>
      </c>
      <c r="D2281" s="2">
        <f>IFERROR(__xludf.DUMMYFUNCTION("""COMPUTED_VALUE"""),416510.0)</f>
        <v>416510</v>
      </c>
      <c r="E2281" s="2" t="str">
        <f>IFERROR(__xludf.DUMMYFUNCTION("""COMPUTED_VALUE"""),"Male")</f>
        <v>Male</v>
      </c>
    </row>
    <row r="2282">
      <c r="A2282" s="2">
        <v>2281.0</v>
      </c>
      <c r="B2282" s="4">
        <f>IFERROR(__xludf.DUMMYFUNCTION("""COMPUTED_VALUE"""),45064.0030847338)</f>
        <v>45064.00308</v>
      </c>
      <c r="C2282" s="2" t="str">
        <f>IFERROR(__xludf.DUMMYFUNCTION("""COMPUTED_VALUE"""),"India")</f>
        <v>India</v>
      </c>
      <c r="D2282" s="2">
        <f>IFERROR(__xludf.DUMMYFUNCTION("""COMPUTED_VALUE"""),400606.0)</f>
        <v>400606</v>
      </c>
      <c r="E2282" s="2" t="str">
        <f>IFERROR(__xludf.DUMMYFUNCTION("""COMPUTED_VALUE"""),"Male")</f>
        <v>Male</v>
      </c>
    </row>
    <row r="2283">
      <c r="A2283" s="2">
        <v>2282.0</v>
      </c>
      <c r="B2283" s="4">
        <f>IFERROR(__xludf.DUMMYFUNCTION("""COMPUTED_VALUE"""),45064.00469091435)</f>
        <v>45064.00469</v>
      </c>
      <c r="C2283" s="2" t="str">
        <f>IFERROR(__xludf.DUMMYFUNCTION("""COMPUTED_VALUE"""),"India")</f>
        <v>India</v>
      </c>
      <c r="D2283" s="2">
        <f>IFERROR(__xludf.DUMMYFUNCTION("""COMPUTED_VALUE"""),583135.0)</f>
        <v>583135</v>
      </c>
      <c r="E2283" s="2" t="str">
        <f>IFERROR(__xludf.DUMMYFUNCTION("""COMPUTED_VALUE"""),"Male")</f>
        <v>Male</v>
      </c>
    </row>
    <row r="2284">
      <c r="A2284" s="2">
        <v>2283.0</v>
      </c>
      <c r="B2284" s="4">
        <f>IFERROR(__xludf.DUMMYFUNCTION("""COMPUTED_VALUE"""),45064.006104837965)</f>
        <v>45064.0061</v>
      </c>
      <c r="C2284" s="2" t="str">
        <f>IFERROR(__xludf.DUMMYFUNCTION("""COMPUTED_VALUE"""),"India")</f>
        <v>India</v>
      </c>
      <c r="D2284" s="2">
        <f>IFERROR(__xludf.DUMMYFUNCTION("""COMPUTED_VALUE"""),173214.0)</f>
        <v>173214</v>
      </c>
      <c r="E2284" s="2" t="str">
        <f>IFERROR(__xludf.DUMMYFUNCTION("""COMPUTED_VALUE"""),"Female")</f>
        <v>Female</v>
      </c>
    </row>
    <row r="2285">
      <c r="A2285" s="2">
        <v>2284.0</v>
      </c>
      <c r="B2285" s="4">
        <f>IFERROR(__xludf.DUMMYFUNCTION("""COMPUTED_VALUE"""),45064.011482407404)</f>
        <v>45064.01148</v>
      </c>
      <c r="C2285" s="2" t="str">
        <f>IFERROR(__xludf.DUMMYFUNCTION("""COMPUTED_VALUE"""),"India")</f>
        <v>India</v>
      </c>
      <c r="D2285" s="2">
        <f>IFERROR(__xludf.DUMMYFUNCTION("""COMPUTED_VALUE"""),641603.0)</f>
        <v>641603</v>
      </c>
      <c r="E2285" s="2" t="str">
        <f>IFERROR(__xludf.DUMMYFUNCTION("""COMPUTED_VALUE"""),"Male")</f>
        <v>Male</v>
      </c>
    </row>
    <row r="2286">
      <c r="A2286" s="2">
        <v>2285.0</v>
      </c>
      <c r="B2286" s="4">
        <f>IFERROR(__xludf.DUMMYFUNCTION("""COMPUTED_VALUE"""),45064.01565843751)</f>
        <v>45064.01566</v>
      </c>
      <c r="C2286" s="2" t="str">
        <f>IFERROR(__xludf.DUMMYFUNCTION("""COMPUTED_VALUE"""),"India")</f>
        <v>India</v>
      </c>
      <c r="D2286" s="2">
        <f>IFERROR(__xludf.DUMMYFUNCTION("""COMPUTED_VALUE"""),605009.0)</f>
        <v>605009</v>
      </c>
      <c r="E2286" s="2" t="str">
        <f>IFERROR(__xludf.DUMMYFUNCTION("""COMPUTED_VALUE"""),"Male")</f>
        <v>Male</v>
      </c>
    </row>
    <row r="2287">
      <c r="A2287" s="2">
        <v>2286.0</v>
      </c>
      <c r="B2287" s="4">
        <f>IFERROR(__xludf.DUMMYFUNCTION("""COMPUTED_VALUE"""),45064.018238703706)</f>
        <v>45064.01824</v>
      </c>
      <c r="C2287" s="2" t="str">
        <f>IFERROR(__xludf.DUMMYFUNCTION("""COMPUTED_VALUE"""),"India")</f>
        <v>India</v>
      </c>
      <c r="D2287" s="2">
        <f>IFERROR(__xludf.DUMMYFUNCTION("""COMPUTED_VALUE"""),600107.0)</f>
        <v>600107</v>
      </c>
      <c r="E2287" s="2" t="str">
        <f>IFERROR(__xludf.DUMMYFUNCTION("""COMPUTED_VALUE"""),"Male")</f>
        <v>Male</v>
      </c>
    </row>
    <row r="2288">
      <c r="A2288" s="2">
        <v>2287.0</v>
      </c>
      <c r="B2288" s="4">
        <f>IFERROR(__xludf.DUMMYFUNCTION("""COMPUTED_VALUE"""),45064.03745142361)</f>
        <v>45064.03745</v>
      </c>
      <c r="C2288" s="2" t="str">
        <f>IFERROR(__xludf.DUMMYFUNCTION("""COMPUTED_VALUE"""),"India")</f>
        <v>India</v>
      </c>
      <c r="D2288" s="2">
        <f>IFERROR(__xludf.DUMMYFUNCTION("""COMPUTED_VALUE"""),533464.0)</f>
        <v>533464</v>
      </c>
      <c r="E2288" s="2" t="str">
        <f>IFERROR(__xludf.DUMMYFUNCTION("""COMPUTED_VALUE"""),"Male")</f>
        <v>Male</v>
      </c>
    </row>
    <row r="2289">
      <c r="A2289" s="2">
        <v>2288.0</v>
      </c>
      <c r="B2289" s="4">
        <f>IFERROR(__xludf.DUMMYFUNCTION("""COMPUTED_VALUE"""),45064.037577337964)</f>
        <v>45064.03758</v>
      </c>
      <c r="C2289" s="2" t="str">
        <f>IFERROR(__xludf.DUMMYFUNCTION("""COMPUTED_VALUE"""),"India")</f>
        <v>India</v>
      </c>
      <c r="D2289" s="2">
        <f>IFERROR(__xludf.DUMMYFUNCTION("""COMPUTED_VALUE"""),400064.0)</f>
        <v>400064</v>
      </c>
      <c r="E2289" s="2" t="str">
        <f>IFERROR(__xludf.DUMMYFUNCTION("""COMPUTED_VALUE"""),"Male")</f>
        <v>Male</v>
      </c>
    </row>
    <row r="2290">
      <c r="A2290" s="2">
        <v>2289.0</v>
      </c>
      <c r="B2290" s="4">
        <f>IFERROR(__xludf.DUMMYFUNCTION("""COMPUTED_VALUE"""),45064.04683719908)</f>
        <v>45064.04684</v>
      </c>
      <c r="C2290" s="2" t="str">
        <f>IFERROR(__xludf.DUMMYFUNCTION("""COMPUTED_VALUE"""),"India")</f>
        <v>India</v>
      </c>
      <c r="D2290" s="2">
        <f>IFERROR(__xludf.DUMMYFUNCTION("""COMPUTED_VALUE"""),400701.0)</f>
        <v>400701</v>
      </c>
      <c r="E2290" s="2" t="str">
        <f>IFERROR(__xludf.DUMMYFUNCTION("""COMPUTED_VALUE"""),"Male")</f>
        <v>Male</v>
      </c>
    </row>
    <row r="2291">
      <c r="A2291" s="2">
        <v>2290.0</v>
      </c>
      <c r="B2291" s="4">
        <f>IFERROR(__xludf.DUMMYFUNCTION("""COMPUTED_VALUE"""),45064.10121439814)</f>
        <v>45064.10121</v>
      </c>
      <c r="C2291" s="2" t="str">
        <f>IFERROR(__xludf.DUMMYFUNCTION("""COMPUTED_VALUE"""),"India")</f>
        <v>India</v>
      </c>
      <c r="D2291" s="2">
        <f>IFERROR(__xludf.DUMMYFUNCTION("""COMPUTED_VALUE"""),600073.0)</f>
        <v>600073</v>
      </c>
      <c r="E2291" s="2" t="str">
        <f>IFERROR(__xludf.DUMMYFUNCTION("""COMPUTED_VALUE"""),"Male")</f>
        <v>Male</v>
      </c>
    </row>
    <row r="2292">
      <c r="A2292" s="2">
        <v>2291.0</v>
      </c>
      <c r="B2292" s="4">
        <f>IFERROR(__xludf.DUMMYFUNCTION("""COMPUTED_VALUE"""),45064.157000023144)</f>
        <v>45064.157</v>
      </c>
      <c r="C2292" s="2" t="str">
        <f>IFERROR(__xludf.DUMMYFUNCTION("""COMPUTED_VALUE"""),"Other")</f>
        <v>Other</v>
      </c>
      <c r="D2292" s="2"/>
      <c r="E2292" s="2" t="str">
        <f>IFERROR(__xludf.DUMMYFUNCTION("""COMPUTED_VALUE"""),"Male")</f>
        <v>Male</v>
      </c>
    </row>
    <row r="2293">
      <c r="A2293" s="2">
        <v>2292.0</v>
      </c>
      <c r="B2293" s="4">
        <f>IFERROR(__xludf.DUMMYFUNCTION("""COMPUTED_VALUE"""),45064.227422673604)</f>
        <v>45064.22742</v>
      </c>
      <c r="C2293" s="2" t="str">
        <f>IFERROR(__xludf.DUMMYFUNCTION("""COMPUTED_VALUE"""),"India")</f>
        <v>India</v>
      </c>
      <c r="D2293" s="2">
        <f>IFERROR(__xludf.DUMMYFUNCTION("""COMPUTED_VALUE"""),562125.0)</f>
        <v>562125</v>
      </c>
      <c r="E2293" s="2" t="str">
        <f>IFERROR(__xludf.DUMMYFUNCTION("""COMPUTED_VALUE"""),"Female")</f>
        <v>Female</v>
      </c>
    </row>
    <row r="2294">
      <c r="A2294" s="2">
        <v>2293.0</v>
      </c>
      <c r="B2294" s="4">
        <f>IFERROR(__xludf.DUMMYFUNCTION("""COMPUTED_VALUE"""),45064.23656741898)</f>
        <v>45064.23657</v>
      </c>
      <c r="C2294" s="2" t="str">
        <f>IFERROR(__xludf.DUMMYFUNCTION("""COMPUTED_VALUE"""),"India")</f>
        <v>India</v>
      </c>
      <c r="D2294" s="2">
        <f>IFERROR(__xludf.DUMMYFUNCTION("""COMPUTED_VALUE"""),221010.0)</f>
        <v>221010</v>
      </c>
      <c r="E2294" s="2" t="str">
        <f>IFERROR(__xludf.DUMMYFUNCTION("""COMPUTED_VALUE"""),"Male")</f>
        <v>Male</v>
      </c>
    </row>
    <row r="2295">
      <c r="A2295" s="2">
        <v>2294.0</v>
      </c>
      <c r="B2295" s="4">
        <f>IFERROR(__xludf.DUMMYFUNCTION("""COMPUTED_VALUE"""),45064.263116643524)</f>
        <v>45064.26312</v>
      </c>
      <c r="C2295" s="2" t="str">
        <f>IFERROR(__xludf.DUMMYFUNCTION("""COMPUTED_VALUE"""),"India")</f>
        <v>India</v>
      </c>
      <c r="D2295" s="2">
        <f>IFERROR(__xludf.DUMMYFUNCTION("""COMPUTED_VALUE"""),560078.0)</f>
        <v>560078</v>
      </c>
      <c r="E2295" s="2" t="str">
        <f>IFERROR(__xludf.DUMMYFUNCTION("""COMPUTED_VALUE"""),"Male")</f>
        <v>Male</v>
      </c>
    </row>
    <row r="2296">
      <c r="A2296" s="2">
        <v>2295.0</v>
      </c>
      <c r="B2296" s="4">
        <f>IFERROR(__xludf.DUMMYFUNCTION("""COMPUTED_VALUE"""),45064.28212710648)</f>
        <v>45064.28213</v>
      </c>
      <c r="C2296" s="2" t="str">
        <f>IFERROR(__xludf.DUMMYFUNCTION("""COMPUTED_VALUE"""),"India")</f>
        <v>India</v>
      </c>
      <c r="D2296" s="2">
        <f>IFERROR(__xludf.DUMMYFUNCTION("""COMPUTED_VALUE"""),123401.0)</f>
        <v>123401</v>
      </c>
      <c r="E2296" s="2" t="str">
        <f>IFERROR(__xludf.DUMMYFUNCTION("""COMPUTED_VALUE"""),"Female")</f>
        <v>Female</v>
      </c>
    </row>
    <row r="2297">
      <c r="A2297" s="2">
        <v>2296.0</v>
      </c>
      <c r="B2297" s="4">
        <f>IFERROR(__xludf.DUMMYFUNCTION("""COMPUTED_VALUE"""),45064.28739766204)</f>
        <v>45064.2874</v>
      </c>
      <c r="C2297" s="2" t="str">
        <f>IFERROR(__xludf.DUMMYFUNCTION("""COMPUTED_VALUE"""),"India")</f>
        <v>India</v>
      </c>
      <c r="D2297" s="2">
        <f>IFERROR(__xludf.DUMMYFUNCTION("""COMPUTED_VALUE"""),560067.0)</f>
        <v>560067</v>
      </c>
      <c r="E2297" s="2" t="str">
        <f>IFERROR(__xludf.DUMMYFUNCTION("""COMPUTED_VALUE"""),"Male")</f>
        <v>Male</v>
      </c>
    </row>
    <row r="2298">
      <c r="A2298" s="2">
        <v>2297.0</v>
      </c>
      <c r="B2298" s="4">
        <f>IFERROR(__xludf.DUMMYFUNCTION("""COMPUTED_VALUE"""),45064.287595208334)</f>
        <v>45064.2876</v>
      </c>
      <c r="C2298" s="2" t="str">
        <f>IFERROR(__xludf.DUMMYFUNCTION("""COMPUTED_VALUE"""),"India")</f>
        <v>India</v>
      </c>
      <c r="D2298" s="2">
        <f>IFERROR(__xludf.DUMMYFUNCTION("""COMPUTED_VALUE"""),533101.0)</f>
        <v>533101</v>
      </c>
      <c r="E2298" s="2" t="str">
        <f>IFERROR(__xludf.DUMMYFUNCTION("""COMPUTED_VALUE"""),"Female")</f>
        <v>Female</v>
      </c>
    </row>
    <row r="2299">
      <c r="A2299" s="2">
        <v>2298.0</v>
      </c>
      <c r="B2299" s="4">
        <f>IFERROR(__xludf.DUMMYFUNCTION("""COMPUTED_VALUE"""),45064.31194546296)</f>
        <v>45064.31195</v>
      </c>
      <c r="C2299" s="2" t="str">
        <f>IFERROR(__xludf.DUMMYFUNCTION("""COMPUTED_VALUE"""),"India")</f>
        <v>India</v>
      </c>
      <c r="D2299" s="2">
        <f>IFERROR(__xludf.DUMMYFUNCTION("""COMPUTED_VALUE"""),522003.0)</f>
        <v>522003</v>
      </c>
      <c r="E2299" s="2" t="str">
        <f>IFERROR(__xludf.DUMMYFUNCTION("""COMPUTED_VALUE"""),"Female")</f>
        <v>Female</v>
      </c>
    </row>
    <row r="2300">
      <c r="A2300" s="2">
        <v>2299.0</v>
      </c>
      <c r="B2300" s="4">
        <f>IFERROR(__xludf.DUMMYFUNCTION("""COMPUTED_VALUE"""),45064.31229091435)</f>
        <v>45064.31229</v>
      </c>
      <c r="C2300" s="2" t="str">
        <f>IFERROR(__xludf.DUMMYFUNCTION("""COMPUTED_VALUE"""),"India")</f>
        <v>India</v>
      </c>
      <c r="D2300" s="2">
        <f>IFERROR(__xludf.DUMMYFUNCTION("""COMPUTED_VALUE"""),581115.0)</f>
        <v>581115</v>
      </c>
      <c r="E2300" s="2" t="str">
        <f>IFERROR(__xludf.DUMMYFUNCTION("""COMPUTED_VALUE"""),"Male")</f>
        <v>Male</v>
      </c>
    </row>
    <row r="2301">
      <c r="A2301" s="2">
        <v>2300.0</v>
      </c>
      <c r="B2301" s="4">
        <f>IFERROR(__xludf.DUMMYFUNCTION("""COMPUTED_VALUE"""),45064.317625312506)</f>
        <v>45064.31763</v>
      </c>
      <c r="C2301" s="2" t="str">
        <f>IFERROR(__xludf.DUMMYFUNCTION("""COMPUTED_VALUE"""),"India")</f>
        <v>India</v>
      </c>
      <c r="D2301" s="2">
        <f>IFERROR(__xludf.DUMMYFUNCTION("""COMPUTED_VALUE"""),600116.0)</f>
        <v>600116</v>
      </c>
      <c r="E2301" s="2" t="str">
        <f>IFERROR(__xludf.DUMMYFUNCTION("""COMPUTED_VALUE"""),"Female")</f>
        <v>Female</v>
      </c>
    </row>
    <row r="2302">
      <c r="A2302" s="2">
        <v>2301.0</v>
      </c>
      <c r="B2302" s="4">
        <f>IFERROR(__xludf.DUMMYFUNCTION("""COMPUTED_VALUE"""),45064.32049600695)</f>
        <v>45064.3205</v>
      </c>
      <c r="C2302" s="2" t="str">
        <f>IFERROR(__xludf.DUMMYFUNCTION("""COMPUTED_VALUE"""),"India")</f>
        <v>India</v>
      </c>
      <c r="D2302" s="2">
        <f>IFERROR(__xludf.DUMMYFUNCTION("""COMPUTED_VALUE"""),637017.0)</f>
        <v>637017</v>
      </c>
      <c r="E2302" s="2" t="str">
        <f>IFERROR(__xludf.DUMMYFUNCTION("""COMPUTED_VALUE"""),"Female")</f>
        <v>Female</v>
      </c>
    </row>
    <row r="2303">
      <c r="A2303" s="2">
        <v>2302.0</v>
      </c>
      <c r="B2303" s="4">
        <f>IFERROR(__xludf.DUMMYFUNCTION("""COMPUTED_VALUE"""),45064.32861729166)</f>
        <v>45064.32862</v>
      </c>
      <c r="C2303" s="2" t="str">
        <f>IFERROR(__xludf.DUMMYFUNCTION("""COMPUTED_VALUE"""),"India")</f>
        <v>India</v>
      </c>
      <c r="D2303" s="2">
        <f>IFERROR(__xludf.DUMMYFUNCTION("""COMPUTED_VALUE"""),560067.0)</f>
        <v>560067</v>
      </c>
      <c r="E2303" s="2" t="str">
        <f>IFERROR(__xludf.DUMMYFUNCTION("""COMPUTED_VALUE"""),"Female")</f>
        <v>Female</v>
      </c>
    </row>
    <row r="2304">
      <c r="A2304" s="2">
        <v>2303.0</v>
      </c>
      <c r="B2304" s="4">
        <f>IFERROR(__xludf.DUMMYFUNCTION("""COMPUTED_VALUE"""),45064.335533310186)</f>
        <v>45064.33553</v>
      </c>
      <c r="C2304" s="2" t="str">
        <f>IFERROR(__xludf.DUMMYFUNCTION("""COMPUTED_VALUE"""),"India")</f>
        <v>India</v>
      </c>
      <c r="D2304" s="2">
        <f>IFERROR(__xludf.DUMMYFUNCTION("""COMPUTED_VALUE"""),560067.0)</f>
        <v>560067</v>
      </c>
      <c r="E2304" s="2" t="str">
        <f>IFERROR(__xludf.DUMMYFUNCTION("""COMPUTED_VALUE"""),"Female")</f>
        <v>Female</v>
      </c>
    </row>
    <row r="2305">
      <c r="A2305" s="2">
        <v>2304.0</v>
      </c>
      <c r="B2305" s="4">
        <f>IFERROR(__xludf.DUMMYFUNCTION("""COMPUTED_VALUE"""),45064.33907388889)</f>
        <v>45064.33907</v>
      </c>
      <c r="C2305" s="2" t="str">
        <f>IFERROR(__xludf.DUMMYFUNCTION("""COMPUTED_VALUE"""),"India")</f>
        <v>India</v>
      </c>
      <c r="D2305" s="2">
        <f>IFERROR(__xludf.DUMMYFUNCTION("""COMPUTED_VALUE"""),143602.0)</f>
        <v>143602</v>
      </c>
      <c r="E2305" s="2" t="str">
        <f>IFERROR(__xludf.DUMMYFUNCTION("""COMPUTED_VALUE"""),"Male")</f>
        <v>Male</v>
      </c>
    </row>
    <row r="2306">
      <c r="A2306" s="2">
        <v>2305.0</v>
      </c>
      <c r="B2306" s="4">
        <f>IFERROR(__xludf.DUMMYFUNCTION("""COMPUTED_VALUE"""),45064.36183886574)</f>
        <v>45064.36184</v>
      </c>
      <c r="C2306" s="2" t="str">
        <f>IFERROR(__xludf.DUMMYFUNCTION("""COMPUTED_VALUE"""),"India")</f>
        <v>India</v>
      </c>
      <c r="D2306" s="2">
        <f>IFERROR(__xludf.DUMMYFUNCTION("""COMPUTED_VALUE"""),263139.0)</f>
        <v>263139</v>
      </c>
      <c r="E2306" s="2" t="str">
        <f>IFERROR(__xludf.DUMMYFUNCTION("""COMPUTED_VALUE"""),"Female")</f>
        <v>Female</v>
      </c>
    </row>
    <row r="2307">
      <c r="A2307" s="2">
        <v>2306.0</v>
      </c>
      <c r="B2307" s="4">
        <f>IFERROR(__xludf.DUMMYFUNCTION("""COMPUTED_VALUE"""),45064.363931087966)</f>
        <v>45064.36393</v>
      </c>
      <c r="C2307" s="2" t="str">
        <f>IFERROR(__xludf.DUMMYFUNCTION("""COMPUTED_VALUE"""),"India")</f>
        <v>India</v>
      </c>
      <c r="D2307" s="2">
        <f>IFERROR(__xludf.DUMMYFUNCTION("""COMPUTED_VALUE"""),500072.0)</f>
        <v>500072</v>
      </c>
      <c r="E2307" s="2" t="str">
        <f>IFERROR(__xludf.DUMMYFUNCTION("""COMPUTED_VALUE"""),"Male")</f>
        <v>Male</v>
      </c>
    </row>
    <row r="2308">
      <c r="A2308" s="2">
        <v>2307.0</v>
      </c>
      <c r="B2308" s="4">
        <f>IFERROR(__xludf.DUMMYFUNCTION("""COMPUTED_VALUE"""),45064.36530034722)</f>
        <v>45064.3653</v>
      </c>
      <c r="C2308" s="2" t="str">
        <f>IFERROR(__xludf.DUMMYFUNCTION("""COMPUTED_VALUE"""),"India")</f>
        <v>India</v>
      </c>
      <c r="D2308" s="2">
        <f>IFERROR(__xludf.DUMMYFUNCTION("""COMPUTED_VALUE"""),411043.0)</f>
        <v>411043</v>
      </c>
      <c r="E2308" s="2" t="str">
        <f>IFERROR(__xludf.DUMMYFUNCTION("""COMPUTED_VALUE"""),"Female")</f>
        <v>Female</v>
      </c>
    </row>
    <row r="2309">
      <c r="A2309" s="2">
        <v>2308.0</v>
      </c>
      <c r="B2309" s="4">
        <f>IFERROR(__xludf.DUMMYFUNCTION("""COMPUTED_VALUE"""),45064.383627696756)</f>
        <v>45064.38363</v>
      </c>
      <c r="C2309" s="2" t="str">
        <f>IFERROR(__xludf.DUMMYFUNCTION("""COMPUTED_VALUE"""),"India")</f>
        <v>India</v>
      </c>
      <c r="D2309" s="2">
        <f>IFERROR(__xludf.DUMMYFUNCTION("""COMPUTED_VALUE"""),416509.0)</f>
        <v>416509</v>
      </c>
      <c r="E2309" s="2" t="str">
        <f>IFERROR(__xludf.DUMMYFUNCTION("""COMPUTED_VALUE"""),"Male")</f>
        <v>Male</v>
      </c>
    </row>
    <row r="2310">
      <c r="A2310" s="2">
        <v>2309.0</v>
      </c>
      <c r="B2310" s="4">
        <f>IFERROR(__xludf.DUMMYFUNCTION("""COMPUTED_VALUE"""),45064.39195263889)</f>
        <v>45064.39195</v>
      </c>
      <c r="C2310" s="2" t="str">
        <f>IFERROR(__xludf.DUMMYFUNCTION("""COMPUTED_VALUE"""),"India")</f>
        <v>India</v>
      </c>
      <c r="D2310" s="2">
        <f>IFERROR(__xludf.DUMMYFUNCTION("""COMPUTED_VALUE"""),416007.0)</f>
        <v>416007</v>
      </c>
      <c r="E2310" s="2" t="str">
        <f>IFERROR(__xludf.DUMMYFUNCTION("""COMPUTED_VALUE"""),"Male")</f>
        <v>Male</v>
      </c>
    </row>
    <row r="2311">
      <c r="A2311" s="2">
        <v>2310.0</v>
      </c>
      <c r="B2311" s="4">
        <f>IFERROR(__xludf.DUMMYFUNCTION("""COMPUTED_VALUE"""),45064.39267893518)</f>
        <v>45064.39268</v>
      </c>
      <c r="C2311" s="2" t="str">
        <f>IFERROR(__xludf.DUMMYFUNCTION("""COMPUTED_VALUE"""),"India")</f>
        <v>India</v>
      </c>
      <c r="D2311" s="2">
        <f>IFERROR(__xludf.DUMMYFUNCTION("""COMPUTED_VALUE"""),521286.0)</f>
        <v>521286</v>
      </c>
      <c r="E2311" s="2" t="str">
        <f>IFERROR(__xludf.DUMMYFUNCTION("""COMPUTED_VALUE"""),"Female")</f>
        <v>Female</v>
      </c>
    </row>
    <row r="2312">
      <c r="A2312" s="2">
        <v>2311.0</v>
      </c>
      <c r="B2312" s="4">
        <f>IFERROR(__xludf.DUMMYFUNCTION("""COMPUTED_VALUE"""),45064.39865495371)</f>
        <v>45064.39865</v>
      </c>
      <c r="C2312" s="2" t="str">
        <f>IFERROR(__xludf.DUMMYFUNCTION("""COMPUTED_VALUE"""),"India")</f>
        <v>India</v>
      </c>
      <c r="D2312" s="2">
        <f>IFERROR(__xludf.DUMMYFUNCTION("""COMPUTED_VALUE"""),533464.0)</f>
        <v>533464</v>
      </c>
      <c r="E2312" s="2" t="str">
        <f>IFERROR(__xludf.DUMMYFUNCTION("""COMPUTED_VALUE"""),"Male")</f>
        <v>Male</v>
      </c>
    </row>
    <row r="2313">
      <c r="A2313" s="2">
        <v>2312.0</v>
      </c>
      <c r="B2313" s="4">
        <f>IFERROR(__xludf.DUMMYFUNCTION("""COMPUTED_VALUE"""),45064.39905001157)</f>
        <v>45064.39905</v>
      </c>
      <c r="C2313" s="2" t="str">
        <f>IFERROR(__xludf.DUMMYFUNCTION("""COMPUTED_VALUE"""),"India")</f>
        <v>India</v>
      </c>
      <c r="D2313" s="2">
        <f>IFERROR(__xludf.DUMMYFUNCTION("""COMPUTED_VALUE"""),500038.0)</f>
        <v>500038</v>
      </c>
      <c r="E2313" s="2" t="str">
        <f>IFERROR(__xludf.DUMMYFUNCTION("""COMPUTED_VALUE"""),"Male")</f>
        <v>Male</v>
      </c>
    </row>
    <row r="2314">
      <c r="A2314" s="2">
        <v>2313.0</v>
      </c>
      <c r="B2314" s="4">
        <f>IFERROR(__xludf.DUMMYFUNCTION("""COMPUTED_VALUE"""),45064.400118564816)</f>
        <v>45064.40012</v>
      </c>
      <c r="C2314" s="2" t="str">
        <f>IFERROR(__xludf.DUMMYFUNCTION("""COMPUTED_VALUE"""),"India")</f>
        <v>India</v>
      </c>
      <c r="D2314" s="2">
        <f>IFERROR(__xludf.DUMMYFUNCTION("""COMPUTED_VALUE"""),533001.0)</f>
        <v>533001</v>
      </c>
      <c r="E2314" s="2" t="str">
        <f>IFERROR(__xludf.DUMMYFUNCTION("""COMPUTED_VALUE"""),"Male")</f>
        <v>Male</v>
      </c>
    </row>
    <row r="2315">
      <c r="A2315" s="2">
        <v>2314.0</v>
      </c>
      <c r="B2315" s="4">
        <f>IFERROR(__xludf.DUMMYFUNCTION("""COMPUTED_VALUE"""),45064.400509374995)</f>
        <v>45064.40051</v>
      </c>
      <c r="C2315" s="2" t="str">
        <f>IFERROR(__xludf.DUMMYFUNCTION("""COMPUTED_VALUE"""),"India")</f>
        <v>India</v>
      </c>
      <c r="D2315" s="2">
        <f>IFERROR(__xludf.DUMMYFUNCTION("""COMPUTED_VALUE"""),416118.0)</f>
        <v>416118</v>
      </c>
      <c r="E2315" s="2" t="str">
        <f>IFERROR(__xludf.DUMMYFUNCTION("""COMPUTED_VALUE"""),"Male")</f>
        <v>Male</v>
      </c>
    </row>
    <row r="2316">
      <c r="A2316" s="2">
        <v>2315.0</v>
      </c>
      <c r="B2316" s="4">
        <f>IFERROR(__xludf.DUMMYFUNCTION("""COMPUTED_VALUE"""),45064.41291348379)</f>
        <v>45064.41291</v>
      </c>
      <c r="C2316" s="2" t="str">
        <f>IFERROR(__xludf.DUMMYFUNCTION("""COMPUTED_VALUE"""),"India")</f>
        <v>India</v>
      </c>
      <c r="D2316" s="2">
        <f>IFERROR(__xludf.DUMMYFUNCTION("""COMPUTED_VALUE"""),500072.0)</f>
        <v>500072</v>
      </c>
      <c r="E2316" s="2" t="str">
        <f>IFERROR(__xludf.DUMMYFUNCTION("""COMPUTED_VALUE"""),"Male")</f>
        <v>Male</v>
      </c>
    </row>
    <row r="2317">
      <c r="A2317" s="2">
        <v>2316.0</v>
      </c>
      <c r="B2317" s="4">
        <f>IFERROR(__xludf.DUMMYFUNCTION("""COMPUTED_VALUE"""),45064.4132316551)</f>
        <v>45064.41323</v>
      </c>
      <c r="C2317" s="2" t="str">
        <f>IFERROR(__xludf.DUMMYFUNCTION("""COMPUTED_VALUE"""),"India")</f>
        <v>India</v>
      </c>
      <c r="D2317" s="2">
        <f>IFERROR(__xludf.DUMMYFUNCTION("""COMPUTED_VALUE"""),500048.0)</f>
        <v>500048</v>
      </c>
      <c r="E2317" s="2" t="str">
        <f>IFERROR(__xludf.DUMMYFUNCTION("""COMPUTED_VALUE"""),"Female")</f>
        <v>Female</v>
      </c>
    </row>
    <row r="2318">
      <c r="A2318" s="2">
        <v>2317.0</v>
      </c>
      <c r="B2318" s="4">
        <f>IFERROR(__xludf.DUMMYFUNCTION("""COMPUTED_VALUE"""),45064.41732288194)</f>
        <v>45064.41732</v>
      </c>
      <c r="C2318" s="2" t="str">
        <f>IFERROR(__xludf.DUMMYFUNCTION("""COMPUTED_VALUE"""),"India")</f>
        <v>India</v>
      </c>
      <c r="D2318" s="2">
        <f>IFERROR(__xludf.DUMMYFUNCTION("""COMPUTED_VALUE"""),621704.0)</f>
        <v>621704</v>
      </c>
      <c r="E2318" s="2" t="str">
        <f>IFERROR(__xludf.DUMMYFUNCTION("""COMPUTED_VALUE"""),"Male")</f>
        <v>Male</v>
      </c>
    </row>
    <row r="2319">
      <c r="A2319" s="2">
        <v>2318.0</v>
      </c>
      <c r="B2319" s="4">
        <f>IFERROR(__xludf.DUMMYFUNCTION("""COMPUTED_VALUE"""),45064.42182474537)</f>
        <v>45064.42182</v>
      </c>
      <c r="C2319" s="2" t="str">
        <f>IFERROR(__xludf.DUMMYFUNCTION("""COMPUTED_VALUE"""),"India")</f>
        <v>India</v>
      </c>
      <c r="D2319" s="2">
        <f>IFERROR(__xludf.DUMMYFUNCTION("""COMPUTED_VALUE"""),637015.0)</f>
        <v>637015</v>
      </c>
      <c r="E2319" s="2" t="str">
        <f>IFERROR(__xludf.DUMMYFUNCTION("""COMPUTED_VALUE"""),"Female")</f>
        <v>Female</v>
      </c>
    </row>
    <row r="2320">
      <c r="A2320" s="2">
        <v>2319.0</v>
      </c>
      <c r="B2320" s="4">
        <f>IFERROR(__xludf.DUMMYFUNCTION("""COMPUTED_VALUE"""),45064.42348899306)</f>
        <v>45064.42349</v>
      </c>
      <c r="C2320" s="2" t="str">
        <f>IFERROR(__xludf.DUMMYFUNCTION("""COMPUTED_VALUE"""),"India")</f>
        <v>India</v>
      </c>
      <c r="D2320" s="2">
        <f>IFERROR(__xludf.DUMMYFUNCTION("""COMPUTED_VALUE"""),637405.0)</f>
        <v>637405</v>
      </c>
      <c r="E2320" s="2" t="str">
        <f>IFERROR(__xludf.DUMMYFUNCTION("""COMPUTED_VALUE"""),"Male")</f>
        <v>Male</v>
      </c>
    </row>
    <row r="2321">
      <c r="A2321" s="2">
        <v>2320.0</v>
      </c>
      <c r="B2321" s="4">
        <f>IFERROR(__xludf.DUMMYFUNCTION("""COMPUTED_VALUE"""),45064.42639461806)</f>
        <v>45064.42639</v>
      </c>
      <c r="C2321" s="2" t="str">
        <f>IFERROR(__xludf.DUMMYFUNCTION("""COMPUTED_VALUE"""),"India")</f>
        <v>India</v>
      </c>
      <c r="D2321" s="2">
        <f>IFERROR(__xludf.DUMMYFUNCTION("""COMPUTED_VALUE"""),621705.0)</f>
        <v>621705</v>
      </c>
      <c r="E2321" s="2" t="str">
        <f>IFERROR(__xludf.DUMMYFUNCTION("""COMPUTED_VALUE"""),"Female")</f>
        <v>Female</v>
      </c>
    </row>
    <row r="2322">
      <c r="A2322" s="2">
        <v>2321.0</v>
      </c>
      <c r="B2322" s="4">
        <f>IFERROR(__xludf.DUMMYFUNCTION("""COMPUTED_VALUE"""),45064.42759987268)</f>
        <v>45064.4276</v>
      </c>
      <c r="C2322" s="2" t="str">
        <f>IFERROR(__xludf.DUMMYFUNCTION("""COMPUTED_VALUE"""),"India")</f>
        <v>India</v>
      </c>
      <c r="D2322" s="2">
        <f>IFERROR(__xludf.DUMMYFUNCTION("""COMPUTED_VALUE"""),532001.0)</f>
        <v>532001</v>
      </c>
      <c r="E2322" s="2" t="str">
        <f>IFERROR(__xludf.DUMMYFUNCTION("""COMPUTED_VALUE"""),"Male")</f>
        <v>Male</v>
      </c>
    </row>
    <row r="2323">
      <c r="A2323" s="2">
        <v>2322.0</v>
      </c>
      <c r="B2323" s="4">
        <f>IFERROR(__xludf.DUMMYFUNCTION("""COMPUTED_VALUE"""),45064.43023376158)</f>
        <v>45064.43023</v>
      </c>
      <c r="C2323" s="2" t="str">
        <f>IFERROR(__xludf.DUMMYFUNCTION("""COMPUTED_VALUE"""),"India")</f>
        <v>India</v>
      </c>
      <c r="D2323" s="2">
        <f>IFERROR(__xludf.DUMMYFUNCTION("""COMPUTED_VALUE"""),637001.0)</f>
        <v>637001</v>
      </c>
      <c r="E2323" s="2" t="str">
        <f>IFERROR(__xludf.DUMMYFUNCTION("""COMPUTED_VALUE"""),"Female")</f>
        <v>Female</v>
      </c>
    </row>
    <row r="2324">
      <c r="A2324" s="2">
        <v>2323.0</v>
      </c>
      <c r="B2324" s="4">
        <f>IFERROR(__xludf.DUMMYFUNCTION("""COMPUTED_VALUE"""),45064.433109895836)</f>
        <v>45064.43311</v>
      </c>
      <c r="C2324" s="2" t="str">
        <f>IFERROR(__xludf.DUMMYFUNCTION("""COMPUTED_VALUE"""),"India")</f>
        <v>India</v>
      </c>
      <c r="D2324" s="2">
        <f>IFERROR(__xludf.DUMMYFUNCTION("""COMPUTED_VALUE"""),637001.0)</f>
        <v>637001</v>
      </c>
      <c r="E2324" s="2" t="str">
        <f>IFERROR(__xludf.DUMMYFUNCTION("""COMPUTED_VALUE"""),"Female")</f>
        <v>Female</v>
      </c>
    </row>
    <row r="2325">
      <c r="A2325" s="2">
        <v>2324.0</v>
      </c>
      <c r="B2325" s="4">
        <f>IFERROR(__xludf.DUMMYFUNCTION("""COMPUTED_VALUE"""),45064.43354353009)</f>
        <v>45064.43354</v>
      </c>
      <c r="C2325" s="2" t="str">
        <f>IFERROR(__xludf.DUMMYFUNCTION("""COMPUTED_VALUE"""),"India")</f>
        <v>India</v>
      </c>
      <c r="D2325" s="2">
        <f>IFERROR(__xludf.DUMMYFUNCTION("""COMPUTED_VALUE"""),600016.0)</f>
        <v>600016</v>
      </c>
      <c r="E2325" s="2" t="str">
        <f>IFERROR(__xludf.DUMMYFUNCTION("""COMPUTED_VALUE"""),"Male")</f>
        <v>Male</v>
      </c>
    </row>
    <row r="2326">
      <c r="A2326" s="2">
        <v>2325.0</v>
      </c>
      <c r="B2326" s="4">
        <f>IFERROR(__xludf.DUMMYFUNCTION("""COMPUTED_VALUE"""),45064.43459217593)</f>
        <v>45064.43459</v>
      </c>
      <c r="C2326" s="2" t="str">
        <f>IFERROR(__xludf.DUMMYFUNCTION("""COMPUTED_VALUE"""),"India")</f>
        <v>India</v>
      </c>
      <c r="D2326" s="2">
        <f>IFERROR(__xludf.DUMMYFUNCTION("""COMPUTED_VALUE"""),621713.0)</f>
        <v>621713</v>
      </c>
      <c r="E2326" s="2" t="str">
        <f>IFERROR(__xludf.DUMMYFUNCTION("""COMPUTED_VALUE"""),"Female")</f>
        <v>Female</v>
      </c>
    </row>
    <row r="2327">
      <c r="A2327" s="2">
        <v>2326.0</v>
      </c>
      <c r="B2327" s="4">
        <f>IFERROR(__xludf.DUMMYFUNCTION("""COMPUTED_VALUE"""),45064.43747542824)</f>
        <v>45064.43748</v>
      </c>
      <c r="C2327" s="2" t="str">
        <f>IFERROR(__xludf.DUMMYFUNCTION("""COMPUTED_VALUE"""),"India")</f>
        <v>India</v>
      </c>
      <c r="D2327" s="2">
        <f>IFERROR(__xludf.DUMMYFUNCTION("""COMPUTED_VALUE"""),500006.0)</f>
        <v>500006</v>
      </c>
      <c r="E2327" s="2" t="str">
        <f>IFERROR(__xludf.DUMMYFUNCTION("""COMPUTED_VALUE"""),"Female")</f>
        <v>Female</v>
      </c>
    </row>
    <row r="2328">
      <c r="A2328" s="2">
        <v>2327.0</v>
      </c>
      <c r="B2328" s="4">
        <f>IFERROR(__xludf.DUMMYFUNCTION("""COMPUTED_VALUE"""),45064.43784046296)</f>
        <v>45064.43784</v>
      </c>
      <c r="C2328" s="2" t="str">
        <f>IFERROR(__xludf.DUMMYFUNCTION("""COMPUTED_VALUE"""),"India")</f>
        <v>India</v>
      </c>
      <c r="D2328" s="2">
        <f>IFERROR(__xludf.DUMMYFUNCTION("""COMPUTED_VALUE"""),143602.0)</f>
        <v>143602</v>
      </c>
      <c r="E2328" s="2" t="str">
        <f>IFERROR(__xludf.DUMMYFUNCTION("""COMPUTED_VALUE"""),"Female")</f>
        <v>Female</v>
      </c>
    </row>
    <row r="2329">
      <c r="A2329" s="2">
        <v>2328.0</v>
      </c>
      <c r="B2329" s="4">
        <f>IFERROR(__xludf.DUMMYFUNCTION("""COMPUTED_VALUE"""),45064.438679143524)</f>
        <v>45064.43868</v>
      </c>
      <c r="C2329" s="2" t="str">
        <f>IFERROR(__xludf.DUMMYFUNCTION("""COMPUTED_VALUE"""),"India")</f>
        <v>India</v>
      </c>
      <c r="D2329" s="2">
        <f>IFERROR(__xludf.DUMMYFUNCTION("""COMPUTED_VALUE"""),606.0)</f>
        <v>606</v>
      </c>
      <c r="E2329" s="2" t="str">
        <f>IFERROR(__xludf.DUMMYFUNCTION("""COMPUTED_VALUE"""),"Female")</f>
        <v>Female</v>
      </c>
    </row>
    <row r="2330">
      <c r="A2330" s="2">
        <v>2329.0</v>
      </c>
      <c r="B2330" s="4">
        <f>IFERROR(__xludf.DUMMYFUNCTION("""COMPUTED_VALUE"""),45064.43957217592)</f>
        <v>45064.43957</v>
      </c>
      <c r="C2330" s="2" t="str">
        <f>IFERROR(__xludf.DUMMYFUNCTION("""COMPUTED_VALUE"""),"India")</f>
        <v>India</v>
      </c>
      <c r="D2330" s="2">
        <f>IFERROR(__xludf.DUMMYFUNCTION("""COMPUTED_VALUE"""),621704.0)</f>
        <v>621704</v>
      </c>
      <c r="E2330" s="2" t="str">
        <f>IFERROR(__xludf.DUMMYFUNCTION("""COMPUTED_VALUE"""),"Female")</f>
        <v>Female</v>
      </c>
    </row>
    <row r="2331">
      <c r="A2331" s="2">
        <v>2330.0</v>
      </c>
      <c r="B2331" s="4">
        <f>IFERROR(__xludf.DUMMYFUNCTION("""COMPUTED_VALUE"""),45064.44583030093)</f>
        <v>45064.44583</v>
      </c>
      <c r="C2331" s="2" t="str">
        <f>IFERROR(__xludf.DUMMYFUNCTION("""COMPUTED_VALUE"""),"India")</f>
        <v>India</v>
      </c>
      <c r="D2331" s="2">
        <f>IFERROR(__xludf.DUMMYFUNCTION("""COMPUTED_VALUE"""),636204.0)</f>
        <v>636204</v>
      </c>
      <c r="E2331" s="2" t="str">
        <f>IFERROR(__xludf.DUMMYFUNCTION("""COMPUTED_VALUE"""),"Female")</f>
        <v>Female</v>
      </c>
    </row>
    <row r="2332">
      <c r="A2332" s="2">
        <v>2331.0</v>
      </c>
      <c r="B2332" s="4">
        <f>IFERROR(__xludf.DUMMYFUNCTION("""COMPUTED_VALUE"""),45064.44822006945)</f>
        <v>45064.44822</v>
      </c>
      <c r="C2332" s="2" t="str">
        <f>IFERROR(__xludf.DUMMYFUNCTION("""COMPUTED_VALUE"""),"India")</f>
        <v>India</v>
      </c>
      <c r="D2332" s="2">
        <f>IFERROR(__xludf.DUMMYFUNCTION("""COMPUTED_VALUE"""),760001.0)</f>
        <v>760001</v>
      </c>
      <c r="E2332" s="2" t="str">
        <f>IFERROR(__xludf.DUMMYFUNCTION("""COMPUTED_VALUE"""),"Female")</f>
        <v>Female</v>
      </c>
    </row>
    <row r="2333">
      <c r="A2333" s="2">
        <v>2332.0</v>
      </c>
      <c r="B2333" s="4">
        <f>IFERROR(__xludf.DUMMYFUNCTION("""COMPUTED_VALUE"""),45064.4519441088)</f>
        <v>45064.45194</v>
      </c>
      <c r="C2333" s="2" t="str">
        <f>IFERROR(__xludf.DUMMYFUNCTION("""COMPUTED_VALUE"""),"India")</f>
        <v>India</v>
      </c>
      <c r="D2333" s="2">
        <f>IFERROR(__xludf.DUMMYFUNCTION("""COMPUTED_VALUE"""),421201.0)</f>
        <v>421201</v>
      </c>
      <c r="E2333" s="2" t="str">
        <f>IFERROR(__xludf.DUMMYFUNCTION("""COMPUTED_VALUE"""),"Female")</f>
        <v>Female</v>
      </c>
    </row>
    <row r="2334">
      <c r="A2334" s="2">
        <v>2333.0</v>
      </c>
      <c r="B2334" s="4">
        <f>IFERROR(__xludf.DUMMYFUNCTION("""COMPUTED_VALUE"""),45064.45466708334)</f>
        <v>45064.45467</v>
      </c>
      <c r="C2334" s="2" t="str">
        <f>IFERROR(__xludf.DUMMYFUNCTION("""COMPUTED_VALUE"""),"India")</f>
        <v>India</v>
      </c>
      <c r="D2334" s="2">
        <f>IFERROR(__xludf.DUMMYFUNCTION("""COMPUTED_VALUE"""),621207.0)</f>
        <v>621207</v>
      </c>
      <c r="E2334" s="2" t="str">
        <f>IFERROR(__xludf.DUMMYFUNCTION("""COMPUTED_VALUE"""),"Female")</f>
        <v>Female</v>
      </c>
    </row>
    <row r="2335">
      <c r="A2335" s="2">
        <v>2334.0</v>
      </c>
      <c r="B2335" s="4">
        <f>IFERROR(__xludf.DUMMYFUNCTION("""COMPUTED_VALUE"""),45064.45718309028)</f>
        <v>45064.45718</v>
      </c>
      <c r="C2335" s="2" t="str">
        <f>IFERROR(__xludf.DUMMYFUNCTION("""COMPUTED_VALUE"""),"India")</f>
        <v>India</v>
      </c>
      <c r="D2335" s="2">
        <f>IFERROR(__xludf.DUMMYFUNCTION("""COMPUTED_VALUE"""),673603.0)</f>
        <v>673603</v>
      </c>
      <c r="E2335" s="2" t="str">
        <f>IFERROR(__xludf.DUMMYFUNCTION("""COMPUTED_VALUE"""),"Male")</f>
        <v>Male</v>
      </c>
    </row>
    <row r="2336">
      <c r="A2336" s="2">
        <v>2335.0</v>
      </c>
      <c r="B2336" s="4">
        <f>IFERROR(__xludf.DUMMYFUNCTION("""COMPUTED_VALUE"""),45064.45746065972)</f>
        <v>45064.45746</v>
      </c>
      <c r="C2336" s="2" t="str">
        <f>IFERROR(__xludf.DUMMYFUNCTION("""COMPUTED_VALUE"""),"India")</f>
        <v>India</v>
      </c>
      <c r="D2336" s="2">
        <f>IFERROR(__xludf.DUMMYFUNCTION("""COMPUTED_VALUE"""),110071.0)</f>
        <v>110071</v>
      </c>
      <c r="E2336" s="2" t="str">
        <f>IFERROR(__xludf.DUMMYFUNCTION("""COMPUTED_VALUE"""),"Male")</f>
        <v>Male</v>
      </c>
    </row>
    <row r="2337">
      <c r="A2337" s="2">
        <v>2336.0</v>
      </c>
      <c r="B2337" s="4">
        <f>IFERROR(__xludf.DUMMYFUNCTION("""COMPUTED_VALUE"""),45064.45782138889)</f>
        <v>45064.45782</v>
      </c>
      <c r="C2337" s="2" t="str">
        <f>IFERROR(__xludf.DUMMYFUNCTION("""COMPUTED_VALUE"""),"India")</f>
        <v>India</v>
      </c>
      <c r="D2337" s="2">
        <f>IFERROR(__xludf.DUMMYFUNCTION("""COMPUTED_VALUE"""),501510.0)</f>
        <v>501510</v>
      </c>
      <c r="E2337" s="2" t="str">
        <f>IFERROR(__xludf.DUMMYFUNCTION("""COMPUTED_VALUE"""),"Male")</f>
        <v>Male</v>
      </c>
    </row>
    <row r="2338">
      <c r="A2338" s="2">
        <v>2337.0</v>
      </c>
      <c r="B2338" s="4">
        <f>IFERROR(__xludf.DUMMYFUNCTION("""COMPUTED_VALUE"""),45064.46006450232)</f>
        <v>45064.46006</v>
      </c>
      <c r="C2338" s="2" t="str">
        <f>IFERROR(__xludf.DUMMYFUNCTION("""COMPUTED_VALUE"""),"India")</f>
        <v>India</v>
      </c>
      <c r="D2338" s="2">
        <f>IFERROR(__xludf.DUMMYFUNCTION("""COMPUTED_VALUE"""),416234.0)</f>
        <v>416234</v>
      </c>
      <c r="E2338" s="2" t="str">
        <f>IFERROR(__xludf.DUMMYFUNCTION("""COMPUTED_VALUE"""),"Male")</f>
        <v>Male</v>
      </c>
    </row>
    <row r="2339">
      <c r="A2339" s="2">
        <v>2338.0</v>
      </c>
      <c r="B2339" s="4">
        <f>IFERROR(__xludf.DUMMYFUNCTION("""COMPUTED_VALUE"""),45064.46432070602)</f>
        <v>45064.46432</v>
      </c>
      <c r="C2339" s="2" t="str">
        <f>IFERROR(__xludf.DUMMYFUNCTION("""COMPUTED_VALUE"""),"India")</f>
        <v>India</v>
      </c>
      <c r="D2339" s="2">
        <f>IFERROR(__xludf.DUMMYFUNCTION("""COMPUTED_VALUE"""),591123.0)</f>
        <v>591123</v>
      </c>
      <c r="E2339" s="2" t="str">
        <f>IFERROR(__xludf.DUMMYFUNCTION("""COMPUTED_VALUE"""),"Male")</f>
        <v>Male</v>
      </c>
    </row>
    <row r="2340">
      <c r="A2340" s="2">
        <v>2339.0</v>
      </c>
      <c r="B2340" s="4">
        <f>IFERROR(__xludf.DUMMYFUNCTION("""COMPUTED_VALUE"""),45064.46444847222)</f>
        <v>45064.46445</v>
      </c>
      <c r="C2340" s="2" t="str">
        <f>IFERROR(__xludf.DUMMYFUNCTION("""COMPUTED_VALUE"""),"India")</f>
        <v>India</v>
      </c>
      <c r="D2340" s="2">
        <f>IFERROR(__xludf.DUMMYFUNCTION("""COMPUTED_VALUE"""),424201.0)</f>
        <v>424201</v>
      </c>
      <c r="E2340" s="2" t="str">
        <f>IFERROR(__xludf.DUMMYFUNCTION("""COMPUTED_VALUE"""),"Female")</f>
        <v>Female</v>
      </c>
    </row>
    <row r="2341">
      <c r="A2341" s="2">
        <v>2340.0</v>
      </c>
      <c r="B2341" s="4">
        <f>IFERROR(__xludf.DUMMYFUNCTION("""COMPUTED_VALUE"""),45064.46851666667)</f>
        <v>45064.46852</v>
      </c>
      <c r="C2341" s="2" t="str">
        <f>IFERROR(__xludf.DUMMYFUNCTION("""COMPUTED_VALUE"""),"India")</f>
        <v>India</v>
      </c>
      <c r="D2341" s="2">
        <f>IFERROR(__xludf.DUMMYFUNCTION("""COMPUTED_VALUE"""),143001.0)</f>
        <v>143001</v>
      </c>
      <c r="E2341" s="2" t="str">
        <f>IFERROR(__xludf.DUMMYFUNCTION("""COMPUTED_VALUE"""),"Female")</f>
        <v>Female</v>
      </c>
    </row>
    <row r="2342">
      <c r="A2342" s="2">
        <v>2341.0</v>
      </c>
      <c r="B2342" s="4">
        <f>IFERROR(__xludf.DUMMYFUNCTION("""COMPUTED_VALUE"""),45064.469835763884)</f>
        <v>45064.46984</v>
      </c>
      <c r="C2342" s="2" t="str">
        <f>IFERROR(__xludf.DUMMYFUNCTION("""COMPUTED_VALUE"""),"India")</f>
        <v>India</v>
      </c>
      <c r="D2342" s="2">
        <f>IFERROR(__xludf.DUMMYFUNCTION("""COMPUTED_VALUE"""),580030.0)</f>
        <v>580030</v>
      </c>
      <c r="E2342" s="2" t="str">
        <f>IFERROR(__xludf.DUMMYFUNCTION("""COMPUTED_VALUE"""),"Female")</f>
        <v>Female</v>
      </c>
    </row>
    <row r="2343">
      <c r="A2343" s="2">
        <v>2342.0</v>
      </c>
      <c r="B2343" s="4">
        <f>IFERROR(__xludf.DUMMYFUNCTION("""COMPUTED_VALUE"""),45064.469878125)</f>
        <v>45064.46988</v>
      </c>
      <c r="C2343" s="2" t="str">
        <f>IFERROR(__xludf.DUMMYFUNCTION("""COMPUTED_VALUE"""),"India")</f>
        <v>India</v>
      </c>
      <c r="D2343" s="2">
        <f>IFERROR(__xludf.DUMMYFUNCTION("""COMPUTED_VALUE"""),560076.0)</f>
        <v>560076</v>
      </c>
      <c r="E2343" s="2" t="str">
        <f>IFERROR(__xludf.DUMMYFUNCTION("""COMPUTED_VALUE"""),"Male")</f>
        <v>Male</v>
      </c>
    </row>
    <row r="2344">
      <c r="A2344" s="2">
        <v>2343.0</v>
      </c>
      <c r="B2344" s="4">
        <f>IFERROR(__xludf.DUMMYFUNCTION("""COMPUTED_VALUE"""),45064.4701616088)</f>
        <v>45064.47016</v>
      </c>
      <c r="C2344" s="2" t="str">
        <f>IFERROR(__xludf.DUMMYFUNCTION("""COMPUTED_VALUE"""),"India")</f>
        <v>India</v>
      </c>
      <c r="D2344" s="2">
        <f>IFERROR(__xludf.DUMMYFUNCTION("""COMPUTED_VALUE"""),673603.0)</f>
        <v>673603</v>
      </c>
      <c r="E2344" s="2" t="str">
        <f>IFERROR(__xludf.DUMMYFUNCTION("""COMPUTED_VALUE"""),"Male")</f>
        <v>Male</v>
      </c>
    </row>
    <row r="2345">
      <c r="A2345" s="2">
        <v>2344.0</v>
      </c>
      <c r="B2345" s="4">
        <f>IFERROR(__xludf.DUMMYFUNCTION("""COMPUTED_VALUE"""),45064.47029626158)</f>
        <v>45064.4703</v>
      </c>
      <c r="C2345" s="2" t="str">
        <f>IFERROR(__xludf.DUMMYFUNCTION("""COMPUTED_VALUE"""),"India")</f>
        <v>India</v>
      </c>
      <c r="D2345" s="2">
        <f>IFERROR(__xludf.DUMMYFUNCTION("""COMPUTED_VALUE"""),673604.0)</f>
        <v>673604</v>
      </c>
      <c r="E2345" s="2" t="str">
        <f>IFERROR(__xludf.DUMMYFUNCTION("""COMPUTED_VALUE"""),"Male")</f>
        <v>Male</v>
      </c>
    </row>
    <row r="2346">
      <c r="A2346" s="2">
        <v>2345.0</v>
      </c>
      <c r="B2346" s="4">
        <f>IFERROR(__xludf.DUMMYFUNCTION("""COMPUTED_VALUE"""),45064.47296574074)</f>
        <v>45064.47297</v>
      </c>
      <c r="C2346" s="2" t="str">
        <f>IFERROR(__xludf.DUMMYFUNCTION("""COMPUTED_VALUE"""),"India")</f>
        <v>India</v>
      </c>
      <c r="D2346" s="2">
        <f>IFERROR(__xludf.DUMMYFUNCTION("""COMPUTED_VALUE"""),302020.0)</f>
        <v>302020</v>
      </c>
      <c r="E2346" s="2" t="str">
        <f>IFERROR(__xludf.DUMMYFUNCTION("""COMPUTED_VALUE"""),"Female")</f>
        <v>Female</v>
      </c>
    </row>
    <row r="2347">
      <c r="A2347" s="2">
        <v>2346.0</v>
      </c>
      <c r="B2347" s="4">
        <f>IFERROR(__xludf.DUMMYFUNCTION("""COMPUTED_VALUE"""),45064.47432962963)</f>
        <v>45064.47433</v>
      </c>
      <c r="C2347" s="2" t="str">
        <f>IFERROR(__xludf.DUMMYFUNCTION("""COMPUTED_VALUE"""),"India")</f>
        <v>India</v>
      </c>
      <c r="D2347" s="2">
        <f>IFERROR(__xludf.DUMMYFUNCTION("""COMPUTED_VALUE"""),591304.0)</f>
        <v>591304</v>
      </c>
      <c r="E2347" s="2" t="str">
        <f>IFERROR(__xludf.DUMMYFUNCTION("""COMPUTED_VALUE"""),"Male")</f>
        <v>Male</v>
      </c>
    </row>
    <row r="2348">
      <c r="A2348" s="2">
        <v>2347.0</v>
      </c>
      <c r="B2348" s="4">
        <f>IFERROR(__xludf.DUMMYFUNCTION("""COMPUTED_VALUE"""),45064.47453450232)</f>
        <v>45064.47453</v>
      </c>
      <c r="C2348" s="2" t="str">
        <f>IFERROR(__xludf.DUMMYFUNCTION("""COMPUTED_VALUE"""),"India")</f>
        <v>India</v>
      </c>
      <c r="D2348" s="2">
        <f>IFERROR(__xludf.DUMMYFUNCTION("""COMPUTED_VALUE"""),591123.0)</f>
        <v>591123</v>
      </c>
      <c r="E2348" s="2" t="str">
        <f>IFERROR(__xludf.DUMMYFUNCTION("""COMPUTED_VALUE"""),"Male")</f>
        <v>Male</v>
      </c>
    </row>
    <row r="2349">
      <c r="A2349" s="2">
        <v>2348.0</v>
      </c>
      <c r="B2349" s="4">
        <f>IFERROR(__xludf.DUMMYFUNCTION("""COMPUTED_VALUE"""),45064.476166863424)</f>
        <v>45064.47617</v>
      </c>
      <c r="C2349" s="2" t="str">
        <f>IFERROR(__xludf.DUMMYFUNCTION("""COMPUTED_VALUE"""),"India")</f>
        <v>India</v>
      </c>
      <c r="D2349" s="2">
        <f>IFERROR(__xludf.DUMMYFUNCTION("""COMPUTED_VALUE"""),400058.0)</f>
        <v>400058</v>
      </c>
      <c r="E2349" s="2" t="str">
        <f>IFERROR(__xludf.DUMMYFUNCTION("""COMPUTED_VALUE"""),"Male")</f>
        <v>Male</v>
      </c>
    </row>
    <row r="2350">
      <c r="A2350" s="2">
        <v>2349.0</v>
      </c>
      <c r="B2350" s="4">
        <f>IFERROR(__xludf.DUMMYFUNCTION("""COMPUTED_VALUE"""),45064.47670201389)</f>
        <v>45064.4767</v>
      </c>
      <c r="C2350" s="2" t="str">
        <f>IFERROR(__xludf.DUMMYFUNCTION("""COMPUTED_VALUE"""),"India")</f>
        <v>India</v>
      </c>
      <c r="D2350" s="2">
        <f>IFERROR(__xludf.DUMMYFUNCTION("""COMPUTED_VALUE"""),637001.0)</f>
        <v>637001</v>
      </c>
      <c r="E2350" s="2" t="str">
        <f>IFERROR(__xludf.DUMMYFUNCTION("""COMPUTED_VALUE"""),"Female")</f>
        <v>Female</v>
      </c>
    </row>
    <row r="2351">
      <c r="A2351" s="2">
        <v>2350.0</v>
      </c>
      <c r="B2351" s="4">
        <f>IFERROR(__xludf.DUMMYFUNCTION("""COMPUTED_VALUE"""),45064.47938902778)</f>
        <v>45064.47939</v>
      </c>
      <c r="C2351" s="2" t="str">
        <f>IFERROR(__xludf.DUMMYFUNCTION("""COMPUTED_VALUE"""),"India")</f>
        <v>India</v>
      </c>
      <c r="D2351" s="2">
        <f>IFERROR(__xludf.DUMMYFUNCTION("""COMPUTED_VALUE"""),560017.0)</f>
        <v>560017</v>
      </c>
      <c r="E2351" s="2" t="str">
        <f>IFERROR(__xludf.DUMMYFUNCTION("""COMPUTED_VALUE"""),"Female")</f>
        <v>Female</v>
      </c>
    </row>
    <row r="2352">
      <c r="A2352" s="2">
        <v>2351.0</v>
      </c>
      <c r="B2352" s="4">
        <f>IFERROR(__xludf.DUMMYFUNCTION("""COMPUTED_VALUE"""),45064.482071956016)</f>
        <v>45064.48207</v>
      </c>
      <c r="C2352" s="2" t="str">
        <f>IFERROR(__xludf.DUMMYFUNCTION("""COMPUTED_VALUE"""),"India")</f>
        <v>India</v>
      </c>
      <c r="D2352" s="2">
        <f>IFERROR(__xludf.DUMMYFUNCTION("""COMPUTED_VALUE"""),580001.0)</f>
        <v>580001</v>
      </c>
      <c r="E2352" s="2" t="str">
        <f>IFERROR(__xludf.DUMMYFUNCTION("""COMPUTED_VALUE"""),"Male")</f>
        <v>Male</v>
      </c>
    </row>
    <row r="2353">
      <c r="A2353" s="2">
        <v>2352.0</v>
      </c>
      <c r="B2353" s="4">
        <f>IFERROR(__xludf.DUMMYFUNCTION("""COMPUTED_VALUE"""),45064.48337633102)</f>
        <v>45064.48338</v>
      </c>
      <c r="C2353" s="2" t="str">
        <f>IFERROR(__xludf.DUMMYFUNCTION("""COMPUTED_VALUE"""),"India")</f>
        <v>India</v>
      </c>
      <c r="D2353" s="2">
        <f>IFERROR(__xludf.DUMMYFUNCTION("""COMPUTED_VALUE"""),591123.0)</f>
        <v>591123</v>
      </c>
      <c r="E2353" s="2" t="str">
        <f>IFERROR(__xludf.DUMMYFUNCTION("""COMPUTED_VALUE"""),"Male")</f>
        <v>Male</v>
      </c>
    </row>
    <row r="2354">
      <c r="A2354" s="2">
        <v>2353.0</v>
      </c>
      <c r="B2354" s="4">
        <f>IFERROR(__xludf.DUMMYFUNCTION("""COMPUTED_VALUE"""),45064.483410312496)</f>
        <v>45064.48341</v>
      </c>
      <c r="C2354" s="2" t="str">
        <f>IFERROR(__xludf.DUMMYFUNCTION("""COMPUTED_VALUE"""),"India")</f>
        <v>India</v>
      </c>
      <c r="D2354" s="2">
        <f>IFERROR(__xludf.DUMMYFUNCTION("""COMPUTED_VALUE"""),586109.0)</f>
        <v>586109</v>
      </c>
      <c r="E2354" s="2" t="str">
        <f>IFERROR(__xludf.DUMMYFUNCTION("""COMPUTED_VALUE"""),"Male")</f>
        <v>Male</v>
      </c>
    </row>
    <row r="2355">
      <c r="A2355" s="2">
        <v>2354.0</v>
      </c>
      <c r="B2355" s="4">
        <f>IFERROR(__xludf.DUMMYFUNCTION("""COMPUTED_VALUE"""),45064.48439914353)</f>
        <v>45064.4844</v>
      </c>
      <c r="C2355" s="2" t="str">
        <f>IFERROR(__xludf.DUMMYFUNCTION("""COMPUTED_VALUE"""),"India")</f>
        <v>India</v>
      </c>
      <c r="D2355" s="2">
        <f>IFERROR(__xludf.DUMMYFUNCTION("""COMPUTED_VALUE"""),625531.0)</f>
        <v>625531</v>
      </c>
      <c r="E2355" s="2" t="str">
        <f>IFERROR(__xludf.DUMMYFUNCTION("""COMPUTED_VALUE"""),"Male")</f>
        <v>Male</v>
      </c>
    </row>
    <row r="2356">
      <c r="A2356" s="2">
        <v>2355.0</v>
      </c>
      <c r="B2356" s="4">
        <f>IFERROR(__xludf.DUMMYFUNCTION("""COMPUTED_VALUE"""),45064.486045081016)</f>
        <v>45064.48605</v>
      </c>
      <c r="C2356" s="2" t="str">
        <f>IFERROR(__xludf.DUMMYFUNCTION("""COMPUTED_VALUE"""),"India")</f>
        <v>India</v>
      </c>
      <c r="D2356" s="2">
        <f>IFERROR(__xludf.DUMMYFUNCTION("""COMPUTED_VALUE"""),590006.0)</f>
        <v>590006</v>
      </c>
      <c r="E2356" s="2" t="str">
        <f>IFERROR(__xludf.DUMMYFUNCTION("""COMPUTED_VALUE"""),"Male")</f>
        <v>Male</v>
      </c>
    </row>
    <row r="2357">
      <c r="A2357" s="2">
        <v>2356.0</v>
      </c>
      <c r="B2357" s="4">
        <f>IFERROR(__xludf.DUMMYFUNCTION("""COMPUTED_VALUE"""),45064.48703037037)</f>
        <v>45064.48703</v>
      </c>
      <c r="C2357" s="2" t="str">
        <f>IFERROR(__xludf.DUMMYFUNCTION("""COMPUTED_VALUE"""),"India")</f>
        <v>India</v>
      </c>
      <c r="D2357" s="2">
        <f>IFERROR(__xludf.DUMMYFUNCTION("""COMPUTED_VALUE"""),301019.0)</f>
        <v>301019</v>
      </c>
      <c r="E2357" s="2" t="str">
        <f>IFERROR(__xludf.DUMMYFUNCTION("""COMPUTED_VALUE"""),"Female")</f>
        <v>Female</v>
      </c>
    </row>
    <row r="2358">
      <c r="A2358" s="2">
        <v>2357.0</v>
      </c>
      <c r="B2358" s="4">
        <f>IFERROR(__xludf.DUMMYFUNCTION("""COMPUTED_VALUE"""),45064.4871971412)</f>
        <v>45064.4872</v>
      </c>
      <c r="C2358" s="2" t="str">
        <f>IFERROR(__xludf.DUMMYFUNCTION("""COMPUTED_VALUE"""),"India")</f>
        <v>India</v>
      </c>
      <c r="D2358" s="2">
        <f>IFERROR(__xludf.DUMMYFUNCTION("""COMPUTED_VALUE"""),591231.0)</f>
        <v>591231</v>
      </c>
      <c r="E2358" s="2" t="str">
        <f>IFERROR(__xludf.DUMMYFUNCTION("""COMPUTED_VALUE"""),"Male")</f>
        <v>Male</v>
      </c>
    </row>
    <row r="2359">
      <c r="A2359" s="2">
        <v>2358.0</v>
      </c>
      <c r="B2359" s="4">
        <f>IFERROR(__xludf.DUMMYFUNCTION("""COMPUTED_VALUE"""),45064.48723940972)</f>
        <v>45064.48724</v>
      </c>
      <c r="C2359" s="2" t="str">
        <f>IFERROR(__xludf.DUMMYFUNCTION("""COMPUTED_VALUE"""),"India")</f>
        <v>India</v>
      </c>
      <c r="D2359" s="2">
        <f>IFERROR(__xludf.DUMMYFUNCTION("""COMPUTED_VALUE"""),600093.0)</f>
        <v>600093</v>
      </c>
      <c r="E2359" s="2" t="str">
        <f>IFERROR(__xludf.DUMMYFUNCTION("""COMPUTED_VALUE"""),"Male")</f>
        <v>Male</v>
      </c>
    </row>
    <row r="2360">
      <c r="A2360" s="2">
        <v>2359.0</v>
      </c>
      <c r="B2360" s="4">
        <f>IFERROR(__xludf.DUMMYFUNCTION("""COMPUTED_VALUE"""),45064.48749460648)</f>
        <v>45064.48749</v>
      </c>
      <c r="C2360" s="2" t="str">
        <f>IFERROR(__xludf.DUMMYFUNCTION("""COMPUTED_VALUE"""),"India")</f>
        <v>India</v>
      </c>
      <c r="D2360" s="2">
        <f>IFERROR(__xludf.DUMMYFUNCTION("""COMPUTED_VALUE"""),422010.0)</f>
        <v>422010</v>
      </c>
      <c r="E2360" s="2" t="str">
        <f>IFERROR(__xludf.DUMMYFUNCTION("""COMPUTED_VALUE"""),"Female")</f>
        <v>Female</v>
      </c>
    </row>
    <row r="2361">
      <c r="A2361" s="2">
        <v>2360.0</v>
      </c>
      <c r="B2361" s="4">
        <f>IFERROR(__xludf.DUMMYFUNCTION("""COMPUTED_VALUE"""),45064.48847662037)</f>
        <v>45064.48848</v>
      </c>
      <c r="C2361" s="2" t="str">
        <f>IFERROR(__xludf.DUMMYFUNCTION("""COMPUTED_VALUE"""),"India")</f>
        <v>India</v>
      </c>
      <c r="D2361" s="2">
        <f>IFERROR(__xludf.DUMMYFUNCTION("""COMPUTED_VALUE"""),591123.0)</f>
        <v>591123</v>
      </c>
      <c r="E2361" s="2" t="str">
        <f>IFERROR(__xludf.DUMMYFUNCTION("""COMPUTED_VALUE"""),"Male")</f>
        <v>Male</v>
      </c>
    </row>
    <row r="2362">
      <c r="A2362" s="2">
        <v>2361.0</v>
      </c>
      <c r="B2362" s="4">
        <f>IFERROR(__xludf.DUMMYFUNCTION("""COMPUTED_VALUE"""),45064.490572256946)</f>
        <v>45064.49057</v>
      </c>
      <c r="C2362" s="2" t="str">
        <f>IFERROR(__xludf.DUMMYFUNCTION("""COMPUTED_VALUE"""),"India")</f>
        <v>India</v>
      </c>
      <c r="D2362" s="2">
        <f>IFERROR(__xludf.DUMMYFUNCTION("""COMPUTED_VALUE"""),621704.0)</f>
        <v>621704</v>
      </c>
      <c r="E2362" s="2" t="str">
        <f>IFERROR(__xludf.DUMMYFUNCTION("""COMPUTED_VALUE"""),"Female")</f>
        <v>Female</v>
      </c>
    </row>
    <row r="2363">
      <c r="A2363" s="2">
        <v>2362.0</v>
      </c>
      <c r="B2363" s="4">
        <f>IFERROR(__xludf.DUMMYFUNCTION("""COMPUTED_VALUE"""),45064.49154516204)</f>
        <v>45064.49155</v>
      </c>
      <c r="C2363" s="2" t="str">
        <f>IFERROR(__xludf.DUMMYFUNCTION("""COMPUTED_VALUE"""),"India")</f>
        <v>India</v>
      </c>
      <c r="D2363" s="2">
        <f>IFERROR(__xludf.DUMMYFUNCTION("""COMPUTED_VALUE"""),600096.0)</f>
        <v>600096</v>
      </c>
      <c r="E2363" s="2" t="str">
        <f>IFERROR(__xludf.DUMMYFUNCTION("""COMPUTED_VALUE"""),"Male")</f>
        <v>Male</v>
      </c>
    </row>
    <row r="2364">
      <c r="A2364" s="2">
        <v>2363.0</v>
      </c>
      <c r="B2364" s="4">
        <f>IFERROR(__xludf.DUMMYFUNCTION("""COMPUTED_VALUE"""),45064.49231028935)</f>
        <v>45064.49231</v>
      </c>
      <c r="C2364" s="2" t="str">
        <f>IFERROR(__xludf.DUMMYFUNCTION("""COMPUTED_VALUE"""),"India")</f>
        <v>India</v>
      </c>
      <c r="D2364" s="2">
        <f>IFERROR(__xludf.DUMMYFUNCTION("""COMPUTED_VALUE"""),580001.0)</f>
        <v>580001</v>
      </c>
      <c r="E2364" s="2" t="str">
        <f>IFERROR(__xludf.DUMMYFUNCTION("""COMPUTED_VALUE"""),"Male")</f>
        <v>Male</v>
      </c>
    </row>
    <row r="2365">
      <c r="A2365" s="2">
        <v>2364.0</v>
      </c>
      <c r="B2365" s="4">
        <f>IFERROR(__xludf.DUMMYFUNCTION("""COMPUTED_VALUE"""),45064.49280342593)</f>
        <v>45064.4928</v>
      </c>
      <c r="C2365" s="2" t="str">
        <f>IFERROR(__xludf.DUMMYFUNCTION("""COMPUTED_VALUE"""),"India")</f>
        <v>India</v>
      </c>
      <c r="D2365" s="2">
        <f>IFERROR(__xludf.DUMMYFUNCTION("""COMPUTED_VALUE"""),590010.0)</f>
        <v>590010</v>
      </c>
      <c r="E2365" s="2" t="str">
        <f>IFERROR(__xludf.DUMMYFUNCTION("""COMPUTED_VALUE"""),"Male")</f>
        <v>Male</v>
      </c>
    </row>
    <row r="2366">
      <c r="A2366" s="2">
        <v>2365.0</v>
      </c>
      <c r="B2366" s="4">
        <f>IFERROR(__xludf.DUMMYFUNCTION("""COMPUTED_VALUE"""),45064.4955619676)</f>
        <v>45064.49556</v>
      </c>
      <c r="C2366" s="2" t="str">
        <f>IFERROR(__xludf.DUMMYFUNCTION("""COMPUTED_VALUE"""),"India")</f>
        <v>India</v>
      </c>
      <c r="D2366" s="2">
        <f>IFERROR(__xludf.DUMMYFUNCTION("""COMPUTED_VALUE"""),591235.0)</f>
        <v>591235</v>
      </c>
      <c r="E2366" s="2" t="str">
        <f>IFERROR(__xludf.DUMMYFUNCTION("""COMPUTED_VALUE"""),"Male")</f>
        <v>Male</v>
      </c>
    </row>
    <row r="2367">
      <c r="A2367" s="2">
        <v>2366.0</v>
      </c>
      <c r="B2367" s="4">
        <f>IFERROR(__xludf.DUMMYFUNCTION("""COMPUTED_VALUE"""),45064.49578038194)</f>
        <v>45064.49578</v>
      </c>
      <c r="C2367" s="2" t="str">
        <f>IFERROR(__xludf.DUMMYFUNCTION("""COMPUTED_VALUE"""),"India")</f>
        <v>India</v>
      </c>
      <c r="D2367" s="2">
        <f>IFERROR(__xludf.DUMMYFUNCTION("""COMPUTED_VALUE"""),411033.0)</f>
        <v>411033</v>
      </c>
      <c r="E2367" s="2" t="str">
        <f>IFERROR(__xludf.DUMMYFUNCTION("""COMPUTED_VALUE"""),"Female")</f>
        <v>Female</v>
      </c>
    </row>
    <row r="2368">
      <c r="A2368" s="2">
        <v>2367.0</v>
      </c>
      <c r="B2368" s="4">
        <f>IFERROR(__xludf.DUMMYFUNCTION("""COMPUTED_VALUE"""),45064.49616414352)</f>
        <v>45064.49616</v>
      </c>
      <c r="C2368" s="2" t="str">
        <f>IFERROR(__xludf.DUMMYFUNCTION("""COMPUTED_VALUE"""),"India")</f>
        <v>India</v>
      </c>
      <c r="D2368" s="2">
        <f>IFERROR(__xludf.DUMMYFUNCTION("""COMPUTED_VALUE"""),590021.0)</f>
        <v>590021</v>
      </c>
      <c r="E2368" s="2" t="str">
        <f>IFERROR(__xludf.DUMMYFUNCTION("""COMPUTED_VALUE"""),"Female")</f>
        <v>Female</v>
      </c>
    </row>
    <row r="2369">
      <c r="A2369" s="2">
        <v>2368.0</v>
      </c>
      <c r="B2369" s="4">
        <f>IFERROR(__xludf.DUMMYFUNCTION("""COMPUTED_VALUE"""),45064.49639896991)</f>
        <v>45064.4964</v>
      </c>
      <c r="C2369" s="2" t="str">
        <f>IFERROR(__xludf.DUMMYFUNCTION("""COMPUTED_VALUE"""),"India")</f>
        <v>India</v>
      </c>
      <c r="D2369" s="2">
        <f>IFERROR(__xludf.DUMMYFUNCTION("""COMPUTED_VALUE"""),591123.0)</f>
        <v>591123</v>
      </c>
      <c r="E2369" s="2" t="str">
        <f>IFERROR(__xludf.DUMMYFUNCTION("""COMPUTED_VALUE"""),"Male")</f>
        <v>Male</v>
      </c>
    </row>
    <row r="2370">
      <c r="A2370" s="2">
        <v>2369.0</v>
      </c>
      <c r="B2370" s="4">
        <f>IFERROR(__xludf.DUMMYFUNCTION("""COMPUTED_VALUE"""),45064.49692734954)</f>
        <v>45064.49693</v>
      </c>
      <c r="C2370" s="2" t="str">
        <f>IFERROR(__xludf.DUMMYFUNCTION("""COMPUTED_VALUE"""),"India")</f>
        <v>India</v>
      </c>
      <c r="D2370" s="2">
        <f>IFERROR(__xludf.DUMMYFUNCTION("""COMPUTED_VALUE"""),591114.0)</f>
        <v>591114</v>
      </c>
      <c r="E2370" s="2" t="str">
        <f>IFERROR(__xludf.DUMMYFUNCTION("""COMPUTED_VALUE"""),"Male")</f>
        <v>Male</v>
      </c>
    </row>
    <row r="2371">
      <c r="A2371" s="2">
        <v>2370.0</v>
      </c>
      <c r="B2371" s="4">
        <f>IFERROR(__xludf.DUMMYFUNCTION("""COMPUTED_VALUE"""),45064.49783606481)</f>
        <v>45064.49784</v>
      </c>
      <c r="C2371" s="2" t="str">
        <f>IFERROR(__xludf.DUMMYFUNCTION("""COMPUTED_VALUE"""),"India")</f>
        <v>India</v>
      </c>
      <c r="D2371" s="2">
        <f>IFERROR(__xludf.DUMMYFUNCTION("""COMPUTED_VALUE"""),604408.0)</f>
        <v>604408</v>
      </c>
      <c r="E2371" s="2" t="str">
        <f>IFERROR(__xludf.DUMMYFUNCTION("""COMPUTED_VALUE"""),"Male")</f>
        <v>Male</v>
      </c>
    </row>
    <row r="2372">
      <c r="A2372" s="2">
        <v>2371.0</v>
      </c>
      <c r="B2372" s="4">
        <f>IFERROR(__xludf.DUMMYFUNCTION("""COMPUTED_VALUE"""),45064.498317928235)</f>
        <v>45064.49832</v>
      </c>
      <c r="C2372" s="2" t="str">
        <f>IFERROR(__xludf.DUMMYFUNCTION("""COMPUTED_VALUE"""),"India")</f>
        <v>India</v>
      </c>
      <c r="D2372" s="2">
        <f>IFERROR(__xludf.DUMMYFUNCTION("""COMPUTED_VALUE"""),591123.0)</f>
        <v>591123</v>
      </c>
      <c r="E2372" s="2" t="str">
        <f>IFERROR(__xludf.DUMMYFUNCTION("""COMPUTED_VALUE"""),"Male")</f>
        <v>Male</v>
      </c>
    </row>
    <row r="2373">
      <c r="A2373" s="2">
        <v>2372.0</v>
      </c>
      <c r="B2373" s="4">
        <f>IFERROR(__xludf.DUMMYFUNCTION("""COMPUTED_VALUE"""),45064.498384942126)</f>
        <v>45064.49838</v>
      </c>
      <c r="C2373" s="2" t="str">
        <f>IFERROR(__xludf.DUMMYFUNCTION("""COMPUTED_VALUE"""),"India")</f>
        <v>India</v>
      </c>
      <c r="D2373" s="2">
        <f>IFERROR(__xludf.DUMMYFUNCTION("""COMPUTED_VALUE"""),560022.0)</f>
        <v>560022</v>
      </c>
      <c r="E2373" s="2" t="str">
        <f>IFERROR(__xludf.DUMMYFUNCTION("""COMPUTED_VALUE"""),"Male")</f>
        <v>Male</v>
      </c>
    </row>
    <row r="2374">
      <c r="A2374" s="2">
        <v>2373.0</v>
      </c>
      <c r="B2374" s="4">
        <f>IFERROR(__xludf.DUMMYFUNCTION("""COMPUTED_VALUE"""),45064.49971210648)</f>
        <v>45064.49971</v>
      </c>
      <c r="C2374" s="2" t="str">
        <f>IFERROR(__xludf.DUMMYFUNCTION("""COMPUTED_VALUE"""),"India")</f>
        <v>India</v>
      </c>
      <c r="D2374" s="2">
        <f>IFERROR(__xludf.DUMMYFUNCTION("""COMPUTED_VALUE"""),600100.0)</f>
        <v>600100</v>
      </c>
      <c r="E2374" s="2" t="str">
        <f>IFERROR(__xludf.DUMMYFUNCTION("""COMPUTED_VALUE"""),"Female")</f>
        <v>Female</v>
      </c>
    </row>
    <row r="2375">
      <c r="A2375" s="2">
        <v>2374.0</v>
      </c>
      <c r="B2375" s="4">
        <f>IFERROR(__xludf.DUMMYFUNCTION("""COMPUTED_VALUE"""),45064.50065630787)</f>
        <v>45064.50066</v>
      </c>
      <c r="C2375" s="2" t="str">
        <f>IFERROR(__xludf.DUMMYFUNCTION("""COMPUTED_VALUE"""),"India")</f>
        <v>India</v>
      </c>
      <c r="D2375" s="2">
        <f>IFERROR(__xludf.DUMMYFUNCTION("""COMPUTED_VALUE"""),600023.0)</f>
        <v>600023</v>
      </c>
      <c r="E2375" s="2" t="str">
        <f>IFERROR(__xludf.DUMMYFUNCTION("""COMPUTED_VALUE"""),"Male")</f>
        <v>Male</v>
      </c>
    </row>
    <row r="2376">
      <c r="A2376" s="2">
        <v>2375.0</v>
      </c>
      <c r="B2376" s="4">
        <f>IFERROR(__xludf.DUMMYFUNCTION("""COMPUTED_VALUE"""),45064.50125956019)</f>
        <v>45064.50126</v>
      </c>
      <c r="C2376" s="2" t="str">
        <f>IFERROR(__xludf.DUMMYFUNCTION("""COMPUTED_VALUE"""),"India")</f>
        <v>India</v>
      </c>
      <c r="D2376" s="2">
        <f>IFERROR(__xludf.DUMMYFUNCTION("""COMPUTED_VALUE"""),591123.0)</f>
        <v>591123</v>
      </c>
      <c r="E2376" s="2" t="str">
        <f>IFERROR(__xludf.DUMMYFUNCTION("""COMPUTED_VALUE"""),"Male")</f>
        <v>Male</v>
      </c>
    </row>
    <row r="2377">
      <c r="A2377" s="2">
        <v>2376.0</v>
      </c>
      <c r="B2377" s="4">
        <f>IFERROR(__xludf.DUMMYFUNCTION("""COMPUTED_VALUE"""),45064.501595127316)</f>
        <v>45064.5016</v>
      </c>
      <c r="C2377" s="2" t="str">
        <f>IFERROR(__xludf.DUMMYFUNCTION("""COMPUTED_VALUE"""),"India")</f>
        <v>India</v>
      </c>
      <c r="D2377" s="2">
        <f>IFERROR(__xludf.DUMMYFUNCTION("""COMPUTED_VALUE"""),224121.0)</f>
        <v>224121</v>
      </c>
      <c r="E2377" s="2" t="str">
        <f>IFERROR(__xludf.DUMMYFUNCTION("""COMPUTED_VALUE"""),"Male")</f>
        <v>Male</v>
      </c>
    </row>
    <row r="2378">
      <c r="A2378" s="2">
        <v>2377.0</v>
      </c>
      <c r="B2378" s="4">
        <f>IFERROR(__xludf.DUMMYFUNCTION("""COMPUTED_VALUE"""),45064.50181202546)</f>
        <v>45064.50181</v>
      </c>
      <c r="C2378" s="2" t="str">
        <f>IFERROR(__xludf.DUMMYFUNCTION("""COMPUTED_VALUE"""),"India")</f>
        <v>India</v>
      </c>
      <c r="D2378" s="2">
        <f>IFERROR(__xludf.DUMMYFUNCTION("""COMPUTED_VALUE"""),590003.0)</f>
        <v>590003</v>
      </c>
      <c r="E2378" s="2" t="str">
        <f>IFERROR(__xludf.DUMMYFUNCTION("""COMPUTED_VALUE"""),"Female")</f>
        <v>Female</v>
      </c>
    </row>
    <row r="2379">
      <c r="A2379" s="2">
        <v>2378.0</v>
      </c>
      <c r="B2379" s="4">
        <f>IFERROR(__xludf.DUMMYFUNCTION("""COMPUTED_VALUE"""),45064.50261549769)</f>
        <v>45064.50262</v>
      </c>
      <c r="C2379" s="2" t="str">
        <f>IFERROR(__xludf.DUMMYFUNCTION("""COMPUTED_VALUE"""),"India")</f>
        <v>India</v>
      </c>
      <c r="D2379" s="2">
        <f>IFERROR(__xludf.DUMMYFUNCTION("""COMPUTED_VALUE"""),673603.0)</f>
        <v>673603</v>
      </c>
      <c r="E2379" s="2" t="str">
        <f>IFERROR(__xludf.DUMMYFUNCTION("""COMPUTED_VALUE"""),"Male")</f>
        <v>Male</v>
      </c>
    </row>
    <row r="2380">
      <c r="A2380" s="2">
        <v>2379.0</v>
      </c>
      <c r="B2380" s="4">
        <f>IFERROR(__xludf.DUMMYFUNCTION("""COMPUTED_VALUE"""),45064.50290241898)</f>
        <v>45064.5029</v>
      </c>
      <c r="C2380" s="2" t="str">
        <f>IFERROR(__xludf.DUMMYFUNCTION("""COMPUTED_VALUE"""),"India")</f>
        <v>India</v>
      </c>
      <c r="D2380" s="2">
        <f>IFERROR(__xludf.DUMMYFUNCTION("""COMPUTED_VALUE"""),411017.0)</f>
        <v>411017</v>
      </c>
      <c r="E2380" s="2" t="str">
        <f>IFERROR(__xludf.DUMMYFUNCTION("""COMPUTED_VALUE"""),"Male")</f>
        <v>Male</v>
      </c>
    </row>
    <row r="2381">
      <c r="A2381" s="2">
        <v>2380.0</v>
      </c>
      <c r="B2381" s="4">
        <f>IFERROR(__xludf.DUMMYFUNCTION("""COMPUTED_VALUE"""),45064.50381442129)</f>
        <v>45064.50381</v>
      </c>
      <c r="C2381" s="2" t="str">
        <f>IFERROR(__xludf.DUMMYFUNCTION("""COMPUTED_VALUE"""),"India")</f>
        <v>India</v>
      </c>
      <c r="D2381" s="2">
        <f>IFERROR(__xludf.DUMMYFUNCTION("""COMPUTED_VALUE"""),590018.0)</f>
        <v>590018</v>
      </c>
      <c r="E2381" s="2" t="str">
        <f>IFERROR(__xludf.DUMMYFUNCTION("""COMPUTED_VALUE"""),"Male")</f>
        <v>Male</v>
      </c>
    </row>
    <row r="2382">
      <c r="A2382" s="2">
        <v>2381.0</v>
      </c>
      <c r="B2382" s="4">
        <f>IFERROR(__xludf.DUMMYFUNCTION("""COMPUTED_VALUE"""),45064.50438795139)</f>
        <v>45064.50439</v>
      </c>
      <c r="C2382" s="2" t="str">
        <f>IFERROR(__xludf.DUMMYFUNCTION("""COMPUTED_VALUE"""),"India")</f>
        <v>India</v>
      </c>
      <c r="D2382" s="2">
        <f>IFERROR(__xludf.DUMMYFUNCTION("""COMPUTED_VALUE"""),591123.0)</f>
        <v>591123</v>
      </c>
      <c r="E2382" s="2" t="str">
        <f>IFERROR(__xludf.DUMMYFUNCTION("""COMPUTED_VALUE"""),"Male")</f>
        <v>Male</v>
      </c>
    </row>
    <row r="2383">
      <c r="A2383" s="2">
        <v>2382.0</v>
      </c>
      <c r="B2383" s="4">
        <f>IFERROR(__xludf.DUMMYFUNCTION("""COMPUTED_VALUE"""),45064.50742944444)</f>
        <v>45064.50743</v>
      </c>
      <c r="C2383" s="2" t="str">
        <f>IFERROR(__xludf.DUMMYFUNCTION("""COMPUTED_VALUE"""),"India")</f>
        <v>India</v>
      </c>
      <c r="D2383" s="2">
        <f>IFERROR(__xludf.DUMMYFUNCTION("""COMPUTED_VALUE"""),590006.0)</f>
        <v>590006</v>
      </c>
      <c r="E2383" s="2" t="str">
        <f>IFERROR(__xludf.DUMMYFUNCTION("""COMPUTED_VALUE"""),"Male")</f>
        <v>Male</v>
      </c>
    </row>
    <row r="2384">
      <c r="A2384" s="2">
        <v>2383.0</v>
      </c>
      <c r="B2384" s="4">
        <f>IFERROR(__xludf.DUMMYFUNCTION("""COMPUTED_VALUE"""),45064.507605740735)</f>
        <v>45064.50761</v>
      </c>
      <c r="C2384" s="2" t="str">
        <f>IFERROR(__xludf.DUMMYFUNCTION("""COMPUTED_VALUE"""),"India")</f>
        <v>India</v>
      </c>
      <c r="D2384" s="2">
        <f>IFERROR(__xludf.DUMMYFUNCTION("""COMPUTED_VALUE"""),362527.0)</f>
        <v>362527</v>
      </c>
      <c r="E2384" s="2" t="str">
        <f>IFERROR(__xludf.DUMMYFUNCTION("""COMPUTED_VALUE"""),"Male")</f>
        <v>Male</v>
      </c>
    </row>
    <row r="2385">
      <c r="A2385" s="2">
        <v>2384.0</v>
      </c>
      <c r="B2385" s="4">
        <f>IFERROR(__xludf.DUMMYFUNCTION("""COMPUTED_VALUE"""),45064.50785863426)</f>
        <v>45064.50786</v>
      </c>
      <c r="C2385" s="2" t="str">
        <f>IFERROR(__xludf.DUMMYFUNCTION("""COMPUTED_VALUE"""),"India")</f>
        <v>India</v>
      </c>
      <c r="D2385" s="2">
        <f>IFERROR(__xludf.DUMMYFUNCTION("""COMPUTED_VALUE"""),400708.0)</f>
        <v>400708</v>
      </c>
      <c r="E2385" s="2" t="str">
        <f>IFERROR(__xludf.DUMMYFUNCTION("""COMPUTED_VALUE"""),"Female")</f>
        <v>Female</v>
      </c>
    </row>
    <row r="2386">
      <c r="A2386" s="2">
        <v>2385.0</v>
      </c>
      <c r="B2386" s="4">
        <f>IFERROR(__xludf.DUMMYFUNCTION("""COMPUTED_VALUE"""),45064.50862096065)</f>
        <v>45064.50862</v>
      </c>
      <c r="C2386" s="2" t="str">
        <f>IFERROR(__xludf.DUMMYFUNCTION("""COMPUTED_VALUE"""),"India")</f>
        <v>India</v>
      </c>
      <c r="D2386" s="2">
        <f>IFERROR(__xludf.DUMMYFUNCTION("""COMPUTED_VALUE"""),362720.0)</f>
        <v>362720</v>
      </c>
      <c r="E2386" s="2" t="str">
        <f>IFERROR(__xludf.DUMMYFUNCTION("""COMPUTED_VALUE"""),"Male")</f>
        <v>Male</v>
      </c>
    </row>
    <row r="2387">
      <c r="A2387" s="2">
        <v>2386.0</v>
      </c>
      <c r="B2387" s="4">
        <f>IFERROR(__xludf.DUMMYFUNCTION("""COMPUTED_VALUE"""),45064.51072662037)</f>
        <v>45064.51073</v>
      </c>
      <c r="C2387" s="2" t="str">
        <f>IFERROR(__xludf.DUMMYFUNCTION("""COMPUTED_VALUE"""),"India")</f>
        <v>India</v>
      </c>
      <c r="D2387" s="2">
        <f>IFERROR(__xludf.DUMMYFUNCTION("""COMPUTED_VALUE"""),641048.0)</f>
        <v>641048</v>
      </c>
      <c r="E2387" s="2" t="str">
        <f>IFERROR(__xludf.DUMMYFUNCTION("""COMPUTED_VALUE"""),"Male")</f>
        <v>Male</v>
      </c>
    </row>
    <row r="2388">
      <c r="A2388" s="2">
        <v>2387.0</v>
      </c>
      <c r="B2388" s="4">
        <f>IFERROR(__xludf.DUMMYFUNCTION("""COMPUTED_VALUE"""),45064.511276793986)</f>
        <v>45064.51128</v>
      </c>
      <c r="C2388" s="2" t="str">
        <f>IFERROR(__xludf.DUMMYFUNCTION("""COMPUTED_VALUE"""),"India")</f>
        <v>India</v>
      </c>
      <c r="D2388" s="2">
        <f>IFERROR(__xludf.DUMMYFUNCTION("""COMPUTED_VALUE"""),590014.0)</f>
        <v>590014</v>
      </c>
      <c r="E2388" s="2" t="str">
        <f>IFERROR(__xludf.DUMMYFUNCTION("""COMPUTED_VALUE"""),"Male")</f>
        <v>Male</v>
      </c>
    </row>
    <row r="2389">
      <c r="A2389" s="2">
        <v>2388.0</v>
      </c>
      <c r="B2389" s="4">
        <f>IFERROR(__xludf.DUMMYFUNCTION("""COMPUTED_VALUE"""),45064.51226649305)</f>
        <v>45064.51227</v>
      </c>
      <c r="C2389" s="2" t="str">
        <f>IFERROR(__xludf.DUMMYFUNCTION("""COMPUTED_VALUE"""),"India")</f>
        <v>India</v>
      </c>
      <c r="D2389" s="2">
        <f>IFERROR(__xludf.DUMMYFUNCTION("""COMPUTED_VALUE"""),591123.0)</f>
        <v>591123</v>
      </c>
      <c r="E2389" s="2" t="str">
        <f>IFERROR(__xludf.DUMMYFUNCTION("""COMPUTED_VALUE"""),"Male")</f>
        <v>Male</v>
      </c>
    </row>
    <row r="2390">
      <c r="A2390" s="2">
        <v>2389.0</v>
      </c>
      <c r="B2390" s="4">
        <f>IFERROR(__xludf.DUMMYFUNCTION("""COMPUTED_VALUE"""),45064.51250038194)</f>
        <v>45064.5125</v>
      </c>
      <c r="C2390" s="2" t="str">
        <f>IFERROR(__xludf.DUMMYFUNCTION("""COMPUTED_VALUE"""),"India")</f>
        <v>India</v>
      </c>
      <c r="D2390" s="2">
        <f>IFERROR(__xludf.DUMMYFUNCTION("""COMPUTED_VALUE"""),66.0)</f>
        <v>66</v>
      </c>
      <c r="E2390" s="2" t="str">
        <f>IFERROR(__xludf.DUMMYFUNCTION("""COMPUTED_VALUE"""),"Male")</f>
        <v>Male</v>
      </c>
    </row>
    <row r="2391">
      <c r="A2391" s="2">
        <v>2390.0</v>
      </c>
      <c r="B2391" s="4">
        <f>IFERROR(__xludf.DUMMYFUNCTION("""COMPUTED_VALUE"""),45064.512650763885)</f>
        <v>45064.51265</v>
      </c>
      <c r="C2391" s="2" t="str">
        <f>IFERROR(__xludf.DUMMYFUNCTION("""COMPUTED_VALUE"""),"India")</f>
        <v>India</v>
      </c>
      <c r="D2391" s="2">
        <f>IFERROR(__xludf.DUMMYFUNCTION("""COMPUTED_VALUE"""),591123.0)</f>
        <v>591123</v>
      </c>
      <c r="E2391" s="2" t="str">
        <f>IFERROR(__xludf.DUMMYFUNCTION("""COMPUTED_VALUE"""),"Female")</f>
        <v>Female</v>
      </c>
    </row>
    <row r="2392">
      <c r="A2392" s="2">
        <v>2391.0</v>
      </c>
      <c r="B2392" s="4">
        <f>IFERROR(__xludf.DUMMYFUNCTION("""COMPUTED_VALUE"""),45064.51499625001)</f>
        <v>45064.515</v>
      </c>
      <c r="C2392" s="2" t="str">
        <f>IFERROR(__xludf.DUMMYFUNCTION("""COMPUTED_VALUE"""),"India")</f>
        <v>India</v>
      </c>
      <c r="D2392" s="2">
        <f>IFERROR(__xludf.DUMMYFUNCTION("""COMPUTED_VALUE"""),431203.0)</f>
        <v>431203</v>
      </c>
      <c r="E2392" s="2" t="str">
        <f>IFERROR(__xludf.DUMMYFUNCTION("""COMPUTED_VALUE"""),"Female")</f>
        <v>Female</v>
      </c>
    </row>
    <row r="2393">
      <c r="A2393" s="2">
        <v>2392.0</v>
      </c>
      <c r="B2393" s="4">
        <f>IFERROR(__xludf.DUMMYFUNCTION("""COMPUTED_VALUE"""),45064.516947766206)</f>
        <v>45064.51695</v>
      </c>
      <c r="C2393" s="2" t="str">
        <f>IFERROR(__xludf.DUMMYFUNCTION("""COMPUTED_VALUE"""),"India")</f>
        <v>India</v>
      </c>
      <c r="D2393" s="2">
        <f>IFERROR(__xludf.DUMMYFUNCTION("""COMPUTED_VALUE"""),673603.0)</f>
        <v>673603</v>
      </c>
      <c r="E2393" s="2" t="str">
        <f>IFERROR(__xludf.DUMMYFUNCTION("""COMPUTED_VALUE"""),"Male")</f>
        <v>Male</v>
      </c>
    </row>
    <row r="2394">
      <c r="A2394" s="2">
        <v>2393.0</v>
      </c>
      <c r="B2394" s="4">
        <f>IFERROR(__xludf.DUMMYFUNCTION("""COMPUTED_VALUE"""),45064.51775103009)</f>
        <v>45064.51775</v>
      </c>
      <c r="C2394" s="2" t="str">
        <f>IFERROR(__xludf.DUMMYFUNCTION("""COMPUTED_VALUE"""),"India")</f>
        <v>India</v>
      </c>
      <c r="D2394" s="2">
        <f>IFERROR(__xludf.DUMMYFUNCTION("""COMPUTED_VALUE"""),411041.0)</f>
        <v>411041</v>
      </c>
      <c r="E2394" s="2" t="str">
        <f>IFERROR(__xludf.DUMMYFUNCTION("""COMPUTED_VALUE"""),"Female")</f>
        <v>Female</v>
      </c>
    </row>
    <row r="2395">
      <c r="A2395" s="2">
        <v>2394.0</v>
      </c>
      <c r="B2395" s="4">
        <f>IFERROR(__xludf.DUMMYFUNCTION("""COMPUTED_VALUE"""),45064.51896966435)</f>
        <v>45064.51897</v>
      </c>
      <c r="C2395" s="2" t="str">
        <f>IFERROR(__xludf.DUMMYFUNCTION("""COMPUTED_VALUE"""),"India")</f>
        <v>India</v>
      </c>
      <c r="D2395" s="2">
        <f>IFERROR(__xludf.DUMMYFUNCTION("""COMPUTED_VALUE"""),673603.0)</f>
        <v>673603</v>
      </c>
      <c r="E2395" s="2" t="str">
        <f>IFERROR(__xludf.DUMMYFUNCTION("""COMPUTED_VALUE"""),"Male")</f>
        <v>Male</v>
      </c>
    </row>
    <row r="2396">
      <c r="A2396" s="2">
        <v>2395.0</v>
      </c>
      <c r="B2396" s="4">
        <f>IFERROR(__xludf.DUMMYFUNCTION("""COMPUTED_VALUE"""),45064.51927679398)</f>
        <v>45064.51928</v>
      </c>
      <c r="C2396" s="2" t="str">
        <f>IFERROR(__xludf.DUMMYFUNCTION("""COMPUTED_VALUE"""),"India")</f>
        <v>India</v>
      </c>
      <c r="D2396" s="2">
        <f>IFERROR(__xludf.DUMMYFUNCTION("""COMPUTED_VALUE"""),673603.0)</f>
        <v>673603</v>
      </c>
      <c r="E2396" s="2" t="str">
        <f>IFERROR(__xludf.DUMMYFUNCTION("""COMPUTED_VALUE"""),"Male")</f>
        <v>Male</v>
      </c>
    </row>
    <row r="2397">
      <c r="A2397" s="2">
        <v>2396.0</v>
      </c>
      <c r="B2397" s="4">
        <f>IFERROR(__xludf.DUMMYFUNCTION("""COMPUTED_VALUE"""),45064.52162619213)</f>
        <v>45064.52163</v>
      </c>
      <c r="C2397" s="2" t="str">
        <f>IFERROR(__xludf.DUMMYFUNCTION("""COMPUTED_VALUE"""),"India")</f>
        <v>India</v>
      </c>
      <c r="D2397" s="2">
        <f>IFERROR(__xludf.DUMMYFUNCTION("""COMPUTED_VALUE"""),412308.0)</f>
        <v>412308</v>
      </c>
      <c r="E2397" s="2" t="str">
        <f>IFERROR(__xludf.DUMMYFUNCTION("""COMPUTED_VALUE"""),"Female")</f>
        <v>Female</v>
      </c>
    </row>
    <row r="2398">
      <c r="A2398" s="2">
        <v>2397.0</v>
      </c>
      <c r="B2398" s="4">
        <f>IFERROR(__xludf.DUMMYFUNCTION("""COMPUTED_VALUE"""),45064.524179884254)</f>
        <v>45064.52418</v>
      </c>
      <c r="C2398" s="2" t="str">
        <f>IFERROR(__xludf.DUMMYFUNCTION("""COMPUTED_VALUE"""),"India")</f>
        <v>India</v>
      </c>
      <c r="D2398" s="2">
        <f>IFERROR(__xludf.DUMMYFUNCTION("""COMPUTED_VALUE"""),560064.0)</f>
        <v>560064</v>
      </c>
      <c r="E2398" s="2" t="str">
        <f>IFERROR(__xludf.DUMMYFUNCTION("""COMPUTED_VALUE"""),"Male")</f>
        <v>Male</v>
      </c>
    </row>
    <row r="2399">
      <c r="A2399" s="2">
        <v>2398.0</v>
      </c>
      <c r="B2399" s="4">
        <f>IFERROR(__xludf.DUMMYFUNCTION("""COMPUTED_VALUE"""),45064.52517306713)</f>
        <v>45064.52517</v>
      </c>
      <c r="C2399" s="2" t="str">
        <f>IFERROR(__xludf.DUMMYFUNCTION("""COMPUTED_VALUE"""),"India")</f>
        <v>India</v>
      </c>
      <c r="D2399" s="2">
        <f>IFERROR(__xludf.DUMMYFUNCTION("""COMPUTED_VALUE"""),591123.0)</f>
        <v>591123</v>
      </c>
      <c r="E2399" s="2" t="str">
        <f>IFERROR(__xludf.DUMMYFUNCTION("""COMPUTED_VALUE"""),"Male")</f>
        <v>Male</v>
      </c>
    </row>
    <row r="2400">
      <c r="A2400" s="2">
        <v>2399.0</v>
      </c>
      <c r="B2400" s="4">
        <f>IFERROR(__xludf.DUMMYFUNCTION("""COMPUTED_VALUE"""),45064.52555255787)</f>
        <v>45064.52555</v>
      </c>
      <c r="C2400" s="2" t="str">
        <f>IFERROR(__xludf.DUMMYFUNCTION("""COMPUTED_VALUE"""),"India")</f>
        <v>India</v>
      </c>
      <c r="D2400" s="2">
        <f>IFERROR(__xludf.DUMMYFUNCTION("""COMPUTED_VALUE"""),362725.0)</f>
        <v>362725</v>
      </c>
      <c r="E2400" s="2" t="str">
        <f>IFERROR(__xludf.DUMMYFUNCTION("""COMPUTED_VALUE"""),"Male")</f>
        <v>Male</v>
      </c>
    </row>
    <row r="2401">
      <c r="A2401" s="2">
        <v>2400.0</v>
      </c>
      <c r="B2401" s="4">
        <f>IFERROR(__xludf.DUMMYFUNCTION("""COMPUTED_VALUE"""),45064.53075680556)</f>
        <v>45064.53076</v>
      </c>
      <c r="C2401" s="2" t="str">
        <f>IFERROR(__xludf.DUMMYFUNCTION("""COMPUTED_VALUE"""),"India")</f>
        <v>India</v>
      </c>
      <c r="D2401" s="2">
        <f>IFERROR(__xludf.DUMMYFUNCTION("""COMPUTED_VALUE"""),591317.0)</f>
        <v>591317</v>
      </c>
      <c r="E2401" s="2" t="str">
        <f>IFERROR(__xludf.DUMMYFUNCTION("""COMPUTED_VALUE"""),"Male")</f>
        <v>Male</v>
      </c>
    </row>
    <row r="2402">
      <c r="A2402" s="2">
        <v>2401.0</v>
      </c>
      <c r="B2402" s="4">
        <f>IFERROR(__xludf.DUMMYFUNCTION("""COMPUTED_VALUE"""),45064.535096817126)</f>
        <v>45064.5351</v>
      </c>
      <c r="C2402" s="2" t="str">
        <f>IFERROR(__xludf.DUMMYFUNCTION("""COMPUTED_VALUE"""),"India")</f>
        <v>India</v>
      </c>
      <c r="D2402" s="2">
        <f>IFERROR(__xludf.DUMMYFUNCTION("""COMPUTED_VALUE"""),500048.0)</f>
        <v>500048</v>
      </c>
      <c r="E2402" s="2" t="str">
        <f>IFERROR(__xludf.DUMMYFUNCTION("""COMPUTED_VALUE"""),"Male")</f>
        <v>Male</v>
      </c>
    </row>
    <row r="2403">
      <c r="A2403" s="2">
        <v>2402.0</v>
      </c>
      <c r="B2403" s="4">
        <f>IFERROR(__xludf.DUMMYFUNCTION("""COMPUTED_VALUE"""),45064.535158136576)</f>
        <v>45064.53516</v>
      </c>
      <c r="C2403" s="2" t="str">
        <f>IFERROR(__xludf.DUMMYFUNCTION("""COMPUTED_VALUE"""),"India")</f>
        <v>India</v>
      </c>
      <c r="D2403" s="2">
        <f>IFERROR(__xludf.DUMMYFUNCTION("""COMPUTED_VALUE"""),421004.0)</f>
        <v>421004</v>
      </c>
      <c r="E2403" s="2" t="str">
        <f>IFERROR(__xludf.DUMMYFUNCTION("""COMPUTED_VALUE"""),"Male")</f>
        <v>Male</v>
      </c>
    </row>
    <row r="2404">
      <c r="A2404" s="2">
        <v>2403.0</v>
      </c>
      <c r="B2404" s="4">
        <f>IFERROR(__xludf.DUMMYFUNCTION("""COMPUTED_VALUE"""),45064.535456701386)</f>
        <v>45064.53546</v>
      </c>
      <c r="C2404" s="2" t="str">
        <f>IFERROR(__xludf.DUMMYFUNCTION("""COMPUTED_VALUE"""),"India")</f>
        <v>India</v>
      </c>
      <c r="D2404" s="2">
        <f>IFERROR(__xludf.DUMMYFUNCTION("""COMPUTED_VALUE"""),713403.0)</f>
        <v>713403</v>
      </c>
      <c r="E2404" s="2" t="str">
        <f>IFERROR(__xludf.DUMMYFUNCTION("""COMPUTED_VALUE"""),"Male")</f>
        <v>Male</v>
      </c>
    </row>
    <row r="2405">
      <c r="A2405" s="2">
        <v>2404.0</v>
      </c>
      <c r="B2405" s="4">
        <f>IFERROR(__xludf.DUMMYFUNCTION("""COMPUTED_VALUE"""),45064.538859270826)</f>
        <v>45064.53886</v>
      </c>
      <c r="C2405" s="2" t="str">
        <f>IFERROR(__xludf.DUMMYFUNCTION("""COMPUTED_VALUE"""),"India")</f>
        <v>India</v>
      </c>
      <c r="D2405" s="2">
        <f>IFERROR(__xludf.DUMMYFUNCTION("""COMPUTED_VALUE"""),421004.0)</f>
        <v>421004</v>
      </c>
      <c r="E2405" s="2" t="str">
        <f>IFERROR(__xludf.DUMMYFUNCTION("""COMPUTED_VALUE"""),"Male")</f>
        <v>Male</v>
      </c>
    </row>
    <row r="2406">
      <c r="A2406" s="2">
        <v>2405.0</v>
      </c>
      <c r="B2406" s="4">
        <f>IFERROR(__xludf.DUMMYFUNCTION("""COMPUTED_VALUE"""),45064.53988624999)</f>
        <v>45064.53989</v>
      </c>
      <c r="C2406" s="2" t="str">
        <f>IFERROR(__xludf.DUMMYFUNCTION("""COMPUTED_VALUE"""),"United States of America")</f>
        <v>United States of America</v>
      </c>
      <c r="D2406" s="2">
        <f>IFERROR(__xludf.DUMMYFUNCTION("""COMPUTED_VALUE"""),421004.0)</f>
        <v>421004</v>
      </c>
      <c r="E2406" s="2" t="str">
        <f>IFERROR(__xludf.DUMMYFUNCTION("""COMPUTED_VALUE"""),"Female")</f>
        <v>Female</v>
      </c>
    </row>
    <row r="2407">
      <c r="A2407" s="2">
        <v>2406.0</v>
      </c>
      <c r="B2407" s="4">
        <f>IFERROR(__xludf.DUMMYFUNCTION("""COMPUTED_VALUE"""),45064.54057559028)</f>
        <v>45064.54058</v>
      </c>
      <c r="C2407" s="2" t="str">
        <f>IFERROR(__xludf.DUMMYFUNCTION("""COMPUTED_VALUE"""),"India")</f>
        <v>India</v>
      </c>
      <c r="D2407" s="2">
        <f>IFERROR(__xludf.DUMMYFUNCTION("""COMPUTED_VALUE"""),411046.0)</f>
        <v>411046</v>
      </c>
      <c r="E2407" s="2" t="str">
        <f>IFERROR(__xludf.DUMMYFUNCTION("""COMPUTED_VALUE"""),"Female")</f>
        <v>Female</v>
      </c>
    </row>
    <row r="2408">
      <c r="A2408" s="2">
        <v>2407.0</v>
      </c>
      <c r="B2408" s="4">
        <f>IFERROR(__xludf.DUMMYFUNCTION("""COMPUTED_VALUE"""),45064.5449693287)</f>
        <v>45064.54497</v>
      </c>
      <c r="C2408" s="2" t="str">
        <f>IFERROR(__xludf.DUMMYFUNCTION("""COMPUTED_VALUE"""),"India")</f>
        <v>India</v>
      </c>
      <c r="D2408" s="2">
        <f>IFERROR(__xludf.DUMMYFUNCTION("""COMPUTED_VALUE"""),421004.0)</f>
        <v>421004</v>
      </c>
      <c r="E2408" s="2" t="str">
        <f>IFERROR(__xludf.DUMMYFUNCTION("""COMPUTED_VALUE"""),"Female")</f>
        <v>Female</v>
      </c>
    </row>
    <row r="2409">
      <c r="A2409" s="2">
        <v>2408.0</v>
      </c>
      <c r="B2409" s="4">
        <f>IFERROR(__xludf.DUMMYFUNCTION("""COMPUTED_VALUE"""),45064.54788219907)</f>
        <v>45064.54788</v>
      </c>
      <c r="C2409" s="2" t="str">
        <f>IFERROR(__xludf.DUMMYFUNCTION("""COMPUTED_VALUE"""),"India")</f>
        <v>India</v>
      </c>
      <c r="D2409" s="2">
        <f>IFERROR(__xludf.DUMMYFUNCTION("""COMPUTED_VALUE"""),400058.0)</f>
        <v>400058</v>
      </c>
      <c r="E2409" s="2" t="str">
        <f>IFERROR(__xludf.DUMMYFUNCTION("""COMPUTED_VALUE"""),"Female")</f>
        <v>Female</v>
      </c>
    </row>
    <row r="2410">
      <c r="A2410" s="2">
        <v>2409.0</v>
      </c>
      <c r="B2410" s="4">
        <f>IFERROR(__xludf.DUMMYFUNCTION("""COMPUTED_VALUE"""),45064.5504630324)</f>
        <v>45064.55046</v>
      </c>
      <c r="C2410" s="2" t="str">
        <f>IFERROR(__xludf.DUMMYFUNCTION("""COMPUTED_VALUE"""),"India")</f>
        <v>India</v>
      </c>
      <c r="D2410" s="2">
        <f>IFERROR(__xludf.DUMMYFUNCTION("""COMPUTED_VALUE"""),416812.0)</f>
        <v>416812</v>
      </c>
      <c r="E2410" s="2" t="str">
        <f>IFERROR(__xludf.DUMMYFUNCTION("""COMPUTED_VALUE"""),"Male")</f>
        <v>Male</v>
      </c>
    </row>
    <row r="2411">
      <c r="A2411" s="2">
        <v>2410.0</v>
      </c>
      <c r="B2411" s="4">
        <f>IFERROR(__xludf.DUMMYFUNCTION("""COMPUTED_VALUE"""),45064.55363633102)</f>
        <v>45064.55364</v>
      </c>
      <c r="C2411" s="2" t="str">
        <f>IFERROR(__xludf.DUMMYFUNCTION("""COMPUTED_VALUE"""),"India")</f>
        <v>India</v>
      </c>
      <c r="D2411" s="2">
        <f>IFERROR(__xludf.DUMMYFUNCTION("""COMPUTED_VALUE"""),500011.0)</f>
        <v>500011</v>
      </c>
      <c r="E2411" s="2" t="str">
        <f>IFERROR(__xludf.DUMMYFUNCTION("""COMPUTED_VALUE"""),"Male")</f>
        <v>Male</v>
      </c>
    </row>
    <row r="2412">
      <c r="A2412" s="2">
        <v>2411.0</v>
      </c>
      <c r="B2412" s="4">
        <f>IFERROR(__xludf.DUMMYFUNCTION("""COMPUTED_VALUE"""),45064.55581922454)</f>
        <v>45064.55582</v>
      </c>
      <c r="C2412" s="2" t="str">
        <f>IFERROR(__xludf.DUMMYFUNCTION("""COMPUTED_VALUE"""),"India")</f>
        <v>India</v>
      </c>
      <c r="D2412" s="2">
        <f>IFERROR(__xludf.DUMMYFUNCTION("""COMPUTED_VALUE"""),421004.0)</f>
        <v>421004</v>
      </c>
      <c r="E2412" s="2" t="str">
        <f>IFERROR(__xludf.DUMMYFUNCTION("""COMPUTED_VALUE"""),"Male")</f>
        <v>Male</v>
      </c>
    </row>
    <row r="2413">
      <c r="A2413" s="2">
        <v>2412.0</v>
      </c>
      <c r="B2413" s="4">
        <f>IFERROR(__xludf.DUMMYFUNCTION("""COMPUTED_VALUE"""),45064.55668420139)</f>
        <v>45064.55668</v>
      </c>
      <c r="C2413" s="2" t="str">
        <f>IFERROR(__xludf.DUMMYFUNCTION("""COMPUTED_VALUE"""),"India")</f>
        <v>India</v>
      </c>
      <c r="D2413" s="2">
        <f>IFERROR(__xludf.DUMMYFUNCTION("""COMPUTED_VALUE"""),400605.0)</f>
        <v>400605</v>
      </c>
      <c r="E2413" s="2" t="str">
        <f>IFERROR(__xludf.DUMMYFUNCTION("""COMPUTED_VALUE"""),"Female")</f>
        <v>Female</v>
      </c>
    </row>
    <row r="2414">
      <c r="A2414" s="2">
        <v>2413.0</v>
      </c>
      <c r="B2414" s="4">
        <f>IFERROR(__xludf.DUMMYFUNCTION("""COMPUTED_VALUE"""),45064.55806228009)</f>
        <v>45064.55806</v>
      </c>
      <c r="C2414" s="2" t="str">
        <f>IFERROR(__xludf.DUMMYFUNCTION("""COMPUTED_VALUE"""),"India")</f>
        <v>India</v>
      </c>
      <c r="D2414" s="2">
        <f>IFERROR(__xludf.DUMMYFUNCTION("""COMPUTED_VALUE"""),410201.0)</f>
        <v>410201</v>
      </c>
      <c r="E2414" s="2" t="str">
        <f>IFERROR(__xludf.DUMMYFUNCTION("""COMPUTED_VALUE"""),"Female")</f>
        <v>Female</v>
      </c>
    </row>
    <row r="2415">
      <c r="A2415" s="2">
        <v>2414.0</v>
      </c>
      <c r="B2415" s="4">
        <f>IFERROR(__xludf.DUMMYFUNCTION("""COMPUTED_VALUE"""),45064.5593862037)</f>
        <v>45064.55939</v>
      </c>
      <c r="C2415" s="2" t="str">
        <f>IFERROR(__xludf.DUMMYFUNCTION("""COMPUTED_VALUE"""),"India")</f>
        <v>India</v>
      </c>
      <c r="D2415" s="2">
        <f>IFERROR(__xludf.DUMMYFUNCTION("""COMPUTED_VALUE"""),600110.0)</f>
        <v>600110</v>
      </c>
      <c r="E2415" s="2" t="str">
        <f>IFERROR(__xludf.DUMMYFUNCTION("""COMPUTED_VALUE"""),"Male")</f>
        <v>Male</v>
      </c>
    </row>
    <row r="2416">
      <c r="A2416" s="2">
        <v>2415.0</v>
      </c>
      <c r="B2416" s="4">
        <f>IFERROR(__xludf.DUMMYFUNCTION("""COMPUTED_VALUE"""),45064.55971826388)</f>
        <v>45064.55972</v>
      </c>
      <c r="C2416" s="2" t="str">
        <f>IFERROR(__xludf.DUMMYFUNCTION("""COMPUTED_VALUE"""),"India")</f>
        <v>India</v>
      </c>
      <c r="D2416" s="2">
        <f>IFERROR(__xludf.DUMMYFUNCTION("""COMPUTED_VALUE"""),580024.0)</f>
        <v>580024</v>
      </c>
      <c r="E2416" s="2" t="str">
        <f>IFERROR(__xludf.DUMMYFUNCTION("""COMPUTED_VALUE"""),"Female")</f>
        <v>Female</v>
      </c>
    </row>
    <row r="2417">
      <c r="A2417" s="2">
        <v>2416.0</v>
      </c>
      <c r="B2417" s="4">
        <f>IFERROR(__xludf.DUMMYFUNCTION("""COMPUTED_VALUE"""),45064.55980663194)</f>
        <v>45064.55981</v>
      </c>
      <c r="C2417" s="2" t="str">
        <f>IFERROR(__xludf.DUMMYFUNCTION("""COMPUTED_VALUE"""),"India")</f>
        <v>India</v>
      </c>
      <c r="D2417" s="2">
        <f>IFERROR(__xludf.DUMMYFUNCTION("""COMPUTED_VALUE"""),591123.0)</f>
        <v>591123</v>
      </c>
      <c r="E2417" s="2" t="str">
        <f>IFERROR(__xludf.DUMMYFUNCTION("""COMPUTED_VALUE"""),"Female")</f>
        <v>Female</v>
      </c>
    </row>
    <row r="2418">
      <c r="A2418" s="2">
        <v>2417.0</v>
      </c>
      <c r="B2418" s="4">
        <f>IFERROR(__xludf.DUMMYFUNCTION("""COMPUTED_VALUE"""),45064.56160490741)</f>
        <v>45064.5616</v>
      </c>
      <c r="C2418" s="2" t="str">
        <f>IFERROR(__xludf.DUMMYFUNCTION("""COMPUTED_VALUE"""),"India")</f>
        <v>India</v>
      </c>
      <c r="D2418" s="2">
        <f>IFERROR(__xludf.DUMMYFUNCTION("""COMPUTED_VALUE"""),600063.0)</f>
        <v>600063</v>
      </c>
      <c r="E2418" s="2" t="str">
        <f>IFERROR(__xludf.DUMMYFUNCTION("""COMPUTED_VALUE"""),"Male")</f>
        <v>Male</v>
      </c>
    </row>
    <row r="2419">
      <c r="A2419" s="2">
        <v>2418.0</v>
      </c>
      <c r="B2419" s="4">
        <f>IFERROR(__xludf.DUMMYFUNCTION("""COMPUTED_VALUE"""),45064.56163935185)</f>
        <v>45064.56164</v>
      </c>
      <c r="C2419" s="2" t="str">
        <f>IFERROR(__xludf.DUMMYFUNCTION("""COMPUTED_VALUE"""),"India")</f>
        <v>India</v>
      </c>
      <c r="D2419" s="2">
        <f>IFERROR(__xludf.DUMMYFUNCTION("""COMPUTED_VALUE"""),591147.0)</f>
        <v>591147</v>
      </c>
      <c r="E2419" s="2" t="str">
        <f>IFERROR(__xludf.DUMMYFUNCTION("""COMPUTED_VALUE"""),"Male")</f>
        <v>Male</v>
      </c>
    </row>
    <row r="2420">
      <c r="A2420" s="2">
        <v>2419.0</v>
      </c>
      <c r="B2420" s="4">
        <f>IFERROR(__xludf.DUMMYFUNCTION("""COMPUTED_VALUE"""),45064.56785693287)</f>
        <v>45064.56786</v>
      </c>
      <c r="C2420" s="2" t="str">
        <f>IFERROR(__xludf.DUMMYFUNCTION("""COMPUTED_VALUE"""),"India")</f>
        <v>India</v>
      </c>
      <c r="D2420" s="2">
        <f>IFERROR(__xludf.DUMMYFUNCTION("""COMPUTED_VALUE"""),424201.0)</f>
        <v>424201</v>
      </c>
      <c r="E2420" s="2" t="str">
        <f>IFERROR(__xludf.DUMMYFUNCTION("""COMPUTED_VALUE"""),"Male")</f>
        <v>Male</v>
      </c>
    </row>
    <row r="2421">
      <c r="A2421" s="2">
        <v>2420.0</v>
      </c>
      <c r="B2421" s="4">
        <f>IFERROR(__xludf.DUMMYFUNCTION("""COMPUTED_VALUE"""),45064.56822925926)</f>
        <v>45064.56823</v>
      </c>
      <c r="C2421" s="2" t="str">
        <f>IFERROR(__xludf.DUMMYFUNCTION("""COMPUTED_VALUE"""),"India")</f>
        <v>India</v>
      </c>
      <c r="D2421" s="2">
        <f>IFERROR(__xludf.DUMMYFUNCTION("""COMPUTED_VALUE"""),635001.0)</f>
        <v>635001</v>
      </c>
      <c r="E2421" s="2" t="str">
        <f>IFERROR(__xludf.DUMMYFUNCTION("""COMPUTED_VALUE"""),"Male")</f>
        <v>Male</v>
      </c>
    </row>
    <row r="2422">
      <c r="A2422" s="2">
        <v>2421.0</v>
      </c>
      <c r="B2422" s="4">
        <f>IFERROR(__xludf.DUMMYFUNCTION("""COMPUTED_VALUE"""),45064.57029325231)</f>
        <v>45064.57029</v>
      </c>
      <c r="C2422" s="2" t="str">
        <f>IFERROR(__xludf.DUMMYFUNCTION("""COMPUTED_VALUE"""),"India")</f>
        <v>India</v>
      </c>
      <c r="D2422" s="2">
        <f>IFERROR(__xludf.DUMMYFUNCTION("""COMPUTED_VALUE"""),500053.0)</f>
        <v>500053</v>
      </c>
      <c r="E2422" s="2" t="str">
        <f>IFERROR(__xludf.DUMMYFUNCTION("""COMPUTED_VALUE"""),"Female")</f>
        <v>Female</v>
      </c>
    </row>
    <row r="2423">
      <c r="A2423" s="2">
        <v>2422.0</v>
      </c>
      <c r="B2423" s="4">
        <f>IFERROR(__xludf.DUMMYFUNCTION("""COMPUTED_VALUE"""),45064.57223773148)</f>
        <v>45064.57224</v>
      </c>
      <c r="C2423" s="2" t="str">
        <f>IFERROR(__xludf.DUMMYFUNCTION("""COMPUTED_VALUE"""),"India")</f>
        <v>India</v>
      </c>
      <c r="D2423" s="2">
        <f>IFERROR(__xludf.DUMMYFUNCTION("""COMPUTED_VALUE"""),110089.0)</f>
        <v>110089</v>
      </c>
      <c r="E2423" s="2" t="str">
        <f>IFERROR(__xludf.DUMMYFUNCTION("""COMPUTED_VALUE"""),"Female")</f>
        <v>Female</v>
      </c>
    </row>
    <row r="2424">
      <c r="A2424" s="2">
        <v>2423.0</v>
      </c>
      <c r="B2424" s="4">
        <f>IFERROR(__xludf.DUMMYFUNCTION("""COMPUTED_VALUE"""),45064.57241162037)</f>
        <v>45064.57241</v>
      </c>
      <c r="C2424" s="2" t="str">
        <f>IFERROR(__xludf.DUMMYFUNCTION("""COMPUTED_VALUE"""),"India")</f>
        <v>India</v>
      </c>
      <c r="D2424" s="2">
        <f>IFERROR(__xludf.DUMMYFUNCTION("""COMPUTED_VALUE"""),206902.0)</f>
        <v>206902</v>
      </c>
      <c r="E2424" s="2" t="str">
        <f>IFERROR(__xludf.DUMMYFUNCTION("""COMPUTED_VALUE"""),"Male")</f>
        <v>Male</v>
      </c>
    </row>
    <row r="2425">
      <c r="A2425" s="2">
        <v>2424.0</v>
      </c>
      <c r="B2425" s="4">
        <f>IFERROR(__xludf.DUMMYFUNCTION("""COMPUTED_VALUE"""),45064.59144074074)</f>
        <v>45064.59144</v>
      </c>
      <c r="C2425" s="2" t="str">
        <f>IFERROR(__xludf.DUMMYFUNCTION("""COMPUTED_VALUE"""),"India")</f>
        <v>India</v>
      </c>
      <c r="D2425" s="2">
        <f>IFERROR(__xludf.DUMMYFUNCTION("""COMPUTED_VALUE"""),510407.0)</f>
        <v>510407</v>
      </c>
      <c r="E2425" s="2" t="str">
        <f>IFERROR(__xludf.DUMMYFUNCTION("""COMPUTED_VALUE"""),"Female")</f>
        <v>Female</v>
      </c>
    </row>
    <row r="2426">
      <c r="A2426" s="2">
        <v>2425.0</v>
      </c>
      <c r="B2426" s="4">
        <f>IFERROR(__xludf.DUMMYFUNCTION("""COMPUTED_VALUE"""),45064.595538518515)</f>
        <v>45064.59554</v>
      </c>
      <c r="C2426" s="2" t="str">
        <f>IFERROR(__xludf.DUMMYFUNCTION("""COMPUTED_VALUE"""),"India")</f>
        <v>India</v>
      </c>
      <c r="D2426" s="2">
        <f>IFERROR(__xludf.DUMMYFUNCTION("""COMPUTED_VALUE"""),509103.0)</f>
        <v>509103</v>
      </c>
      <c r="E2426" s="2" t="str">
        <f>IFERROR(__xludf.DUMMYFUNCTION("""COMPUTED_VALUE"""),"Female")</f>
        <v>Female</v>
      </c>
    </row>
    <row r="2427">
      <c r="A2427" s="2">
        <v>2426.0</v>
      </c>
      <c r="B2427" s="4">
        <f>IFERROR(__xludf.DUMMYFUNCTION("""COMPUTED_VALUE"""),45064.59874502314)</f>
        <v>45064.59875</v>
      </c>
      <c r="C2427" s="2" t="str">
        <f>IFERROR(__xludf.DUMMYFUNCTION("""COMPUTED_VALUE"""),"India")</f>
        <v>India</v>
      </c>
      <c r="D2427" s="2">
        <f>IFERROR(__xludf.DUMMYFUNCTION("""COMPUTED_VALUE"""),635002.0)</f>
        <v>635002</v>
      </c>
      <c r="E2427" s="2" t="str">
        <f>IFERROR(__xludf.DUMMYFUNCTION("""COMPUTED_VALUE"""),"Male")</f>
        <v>Male</v>
      </c>
    </row>
    <row r="2428">
      <c r="A2428" s="2">
        <v>2427.0</v>
      </c>
      <c r="B2428" s="4">
        <f>IFERROR(__xludf.DUMMYFUNCTION("""COMPUTED_VALUE"""),45064.599590520826)</f>
        <v>45064.59959</v>
      </c>
      <c r="C2428" s="2" t="str">
        <f>IFERROR(__xludf.DUMMYFUNCTION("""COMPUTED_VALUE"""),"India")</f>
        <v>India</v>
      </c>
      <c r="D2428" s="2">
        <f>IFERROR(__xludf.DUMMYFUNCTION("""COMPUTED_VALUE"""),591125.0)</f>
        <v>591125</v>
      </c>
      <c r="E2428" s="2" t="str">
        <f>IFERROR(__xludf.DUMMYFUNCTION("""COMPUTED_VALUE"""),"Male")</f>
        <v>Male</v>
      </c>
    </row>
    <row r="2429">
      <c r="A2429" s="2">
        <v>2428.0</v>
      </c>
      <c r="B2429" s="4">
        <f>IFERROR(__xludf.DUMMYFUNCTION("""COMPUTED_VALUE"""),45064.60123390047)</f>
        <v>45064.60123</v>
      </c>
      <c r="C2429" s="2" t="str">
        <f>IFERROR(__xludf.DUMMYFUNCTION("""COMPUTED_VALUE"""),"India")</f>
        <v>India</v>
      </c>
      <c r="D2429" s="2">
        <f>IFERROR(__xludf.DUMMYFUNCTION("""COMPUTED_VALUE"""),606701.0)</f>
        <v>606701</v>
      </c>
      <c r="E2429" s="2" t="str">
        <f>IFERROR(__xludf.DUMMYFUNCTION("""COMPUTED_VALUE"""),"Female")</f>
        <v>Female</v>
      </c>
    </row>
    <row r="2430">
      <c r="A2430" s="2">
        <v>2429.0</v>
      </c>
      <c r="B2430" s="4">
        <f>IFERROR(__xludf.DUMMYFUNCTION("""COMPUTED_VALUE"""),45064.602458009256)</f>
        <v>45064.60246</v>
      </c>
      <c r="C2430" s="2" t="str">
        <f>IFERROR(__xludf.DUMMYFUNCTION("""COMPUTED_VALUE"""),"India")</f>
        <v>India</v>
      </c>
      <c r="D2430" s="2">
        <f>IFERROR(__xludf.DUMMYFUNCTION("""COMPUTED_VALUE"""),585216.0)</f>
        <v>585216</v>
      </c>
      <c r="E2430" s="2" t="str">
        <f>IFERROR(__xludf.DUMMYFUNCTION("""COMPUTED_VALUE"""),"Male")</f>
        <v>Male</v>
      </c>
    </row>
    <row r="2431">
      <c r="A2431" s="2">
        <v>2430.0</v>
      </c>
      <c r="B2431" s="4">
        <f>IFERROR(__xludf.DUMMYFUNCTION("""COMPUTED_VALUE"""),45064.61022040509)</f>
        <v>45064.61022</v>
      </c>
      <c r="C2431" s="2" t="str">
        <f>IFERROR(__xludf.DUMMYFUNCTION("""COMPUTED_VALUE"""),"India")</f>
        <v>India</v>
      </c>
      <c r="D2431" s="2">
        <f>IFERROR(__xludf.DUMMYFUNCTION("""COMPUTED_VALUE"""),400605.0)</f>
        <v>400605</v>
      </c>
      <c r="E2431" s="2" t="str">
        <f>IFERROR(__xludf.DUMMYFUNCTION("""COMPUTED_VALUE"""),"Female")</f>
        <v>Female</v>
      </c>
    </row>
    <row r="2432">
      <c r="A2432" s="2">
        <v>2431.0</v>
      </c>
      <c r="B2432" s="4">
        <f>IFERROR(__xludf.DUMMYFUNCTION("""COMPUTED_VALUE"""),45064.61196177083)</f>
        <v>45064.61196</v>
      </c>
      <c r="C2432" s="2" t="str">
        <f>IFERROR(__xludf.DUMMYFUNCTION("""COMPUTED_VALUE"""),"India")</f>
        <v>India</v>
      </c>
      <c r="D2432" s="2">
        <f>IFERROR(__xludf.DUMMYFUNCTION("""COMPUTED_VALUE"""),600070.0)</f>
        <v>600070</v>
      </c>
      <c r="E2432" s="2" t="str">
        <f>IFERROR(__xludf.DUMMYFUNCTION("""COMPUTED_VALUE"""),"Male")</f>
        <v>Male</v>
      </c>
    </row>
    <row r="2433">
      <c r="A2433" s="2">
        <v>2432.0</v>
      </c>
      <c r="B2433" s="4">
        <f>IFERROR(__xludf.DUMMYFUNCTION("""COMPUTED_VALUE"""),45064.61222097222)</f>
        <v>45064.61222</v>
      </c>
      <c r="C2433" s="2" t="str">
        <f>IFERROR(__xludf.DUMMYFUNCTION("""COMPUTED_VALUE"""),"India")</f>
        <v>India</v>
      </c>
      <c r="D2433" s="2">
        <f>IFERROR(__xludf.DUMMYFUNCTION("""COMPUTED_VALUE"""),132103.0)</f>
        <v>132103</v>
      </c>
      <c r="E2433" s="2" t="str">
        <f>IFERROR(__xludf.DUMMYFUNCTION("""COMPUTED_VALUE"""),"Female")</f>
        <v>Female</v>
      </c>
    </row>
    <row r="2434">
      <c r="A2434" s="2">
        <v>2433.0</v>
      </c>
      <c r="B2434" s="4">
        <f>IFERROR(__xludf.DUMMYFUNCTION("""COMPUTED_VALUE"""),45064.61553606481)</f>
        <v>45064.61554</v>
      </c>
      <c r="C2434" s="2" t="str">
        <f>IFERROR(__xludf.DUMMYFUNCTION("""COMPUTED_VALUE"""),"India")</f>
        <v>India</v>
      </c>
      <c r="D2434" s="2">
        <f>IFERROR(__xludf.DUMMYFUNCTION("""COMPUTED_VALUE"""),760008.0)</f>
        <v>760008</v>
      </c>
      <c r="E2434" s="2" t="str">
        <f>IFERROR(__xludf.DUMMYFUNCTION("""COMPUTED_VALUE"""),"Male")</f>
        <v>Male</v>
      </c>
    </row>
    <row r="2435">
      <c r="A2435" s="2">
        <v>2434.0</v>
      </c>
      <c r="B2435" s="4">
        <f>IFERROR(__xludf.DUMMYFUNCTION("""COMPUTED_VALUE"""),45064.6232962037)</f>
        <v>45064.6233</v>
      </c>
      <c r="C2435" s="2" t="str">
        <f>IFERROR(__xludf.DUMMYFUNCTION("""COMPUTED_VALUE"""),"India")</f>
        <v>India</v>
      </c>
      <c r="D2435" s="2">
        <f>IFERROR(__xludf.DUMMYFUNCTION("""COMPUTED_VALUE"""),533101.0)</f>
        <v>533101</v>
      </c>
      <c r="E2435" s="2" t="str">
        <f>IFERROR(__xludf.DUMMYFUNCTION("""COMPUTED_VALUE"""),"Male")</f>
        <v>Male</v>
      </c>
    </row>
    <row r="2436">
      <c r="A2436" s="2">
        <v>2435.0</v>
      </c>
      <c r="B2436" s="4">
        <f>IFERROR(__xludf.DUMMYFUNCTION("""COMPUTED_VALUE"""),45064.62738858797)</f>
        <v>45064.62739</v>
      </c>
      <c r="C2436" s="2" t="str">
        <f>IFERROR(__xludf.DUMMYFUNCTION("""COMPUTED_VALUE"""),"India")</f>
        <v>India</v>
      </c>
      <c r="D2436" s="2">
        <f>IFERROR(__xludf.DUMMYFUNCTION("""COMPUTED_VALUE"""),760001.0)</f>
        <v>760001</v>
      </c>
      <c r="E2436" s="2" t="str">
        <f>IFERROR(__xludf.DUMMYFUNCTION("""COMPUTED_VALUE"""),"Female")</f>
        <v>Female</v>
      </c>
    </row>
    <row r="2437">
      <c r="A2437" s="2">
        <v>2436.0</v>
      </c>
      <c r="B2437" s="4">
        <f>IFERROR(__xludf.DUMMYFUNCTION("""COMPUTED_VALUE"""),45064.630677395835)</f>
        <v>45064.63068</v>
      </c>
      <c r="C2437" s="2" t="str">
        <f>IFERROR(__xludf.DUMMYFUNCTION("""COMPUTED_VALUE"""),"India")</f>
        <v>India</v>
      </c>
      <c r="D2437" s="2">
        <f>IFERROR(__xludf.DUMMYFUNCTION("""COMPUTED_VALUE"""),416308.0)</f>
        <v>416308</v>
      </c>
      <c r="E2437" s="2" t="str">
        <f>IFERROR(__xludf.DUMMYFUNCTION("""COMPUTED_VALUE"""),"Male")</f>
        <v>Male</v>
      </c>
    </row>
    <row r="2438">
      <c r="A2438" s="2">
        <v>2437.0</v>
      </c>
      <c r="B2438" s="4">
        <f>IFERROR(__xludf.DUMMYFUNCTION("""COMPUTED_VALUE"""),45064.65188684028)</f>
        <v>45064.65189</v>
      </c>
      <c r="C2438" s="2" t="str">
        <f>IFERROR(__xludf.DUMMYFUNCTION("""COMPUTED_VALUE"""),"India")</f>
        <v>India</v>
      </c>
      <c r="D2438" s="2">
        <f>IFERROR(__xludf.DUMMYFUNCTION("""COMPUTED_VALUE"""),600088.0)</f>
        <v>600088</v>
      </c>
      <c r="E2438" s="2" t="str">
        <f>IFERROR(__xludf.DUMMYFUNCTION("""COMPUTED_VALUE"""),"Male")</f>
        <v>Male</v>
      </c>
    </row>
    <row r="2439">
      <c r="A2439" s="2">
        <v>2438.0</v>
      </c>
      <c r="B2439" s="4">
        <f>IFERROR(__xludf.DUMMYFUNCTION("""COMPUTED_VALUE"""),45064.65534114583)</f>
        <v>45064.65534</v>
      </c>
      <c r="C2439" s="2" t="str">
        <f>IFERROR(__xludf.DUMMYFUNCTION("""COMPUTED_VALUE"""),"India")</f>
        <v>India</v>
      </c>
      <c r="D2439" s="2">
        <f>IFERROR(__xludf.DUMMYFUNCTION("""COMPUTED_VALUE"""),621306.0)</f>
        <v>621306</v>
      </c>
      <c r="E2439" s="2" t="str">
        <f>IFERROR(__xludf.DUMMYFUNCTION("""COMPUTED_VALUE"""),"Male")</f>
        <v>Male</v>
      </c>
    </row>
    <row r="2440">
      <c r="A2440" s="2">
        <v>2439.0</v>
      </c>
      <c r="B2440" s="4">
        <f>IFERROR(__xludf.DUMMYFUNCTION("""COMPUTED_VALUE"""),45064.65673810185)</f>
        <v>45064.65674</v>
      </c>
      <c r="C2440" s="2" t="str">
        <f>IFERROR(__xludf.DUMMYFUNCTION("""COMPUTED_VALUE"""),"India")</f>
        <v>India</v>
      </c>
      <c r="D2440" s="2">
        <f>IFERROR(__xludf.DUMMYFUNCTION("""COMPUTED_VALUE"""),620008.0)</f>
        <v>620008</v>
      </c>
      <c r="E2440" s="2" t="str">
        <f>IFERROR(__xludf.DUMMYFUNCTION("""COMPUTED_VALUE"""),"Male")</f>
        <v>Male</v>
      </c>
    </row>
    <row r="2441">
      <c r="A2441" s="2">
        <v>2440.0</v>
      </c>
      <c r="B2441" s="4">
        <f>IFERROR(__xludf.DUMMYFUNCTION("""COMPUTED_VALUE"""),45064.66179974537)</f>
        <v>45064.6618</v>
      </c>
      <c r="C2441" s="2" t="str">
        <f>IFERROR(__xludf.DUMMYFUNCTION("""COMPUTED_VALUE"""),"India")</f>
        <v>India</v>
      </c>
      <c r="D2441" s="2">
        <f>IFERROR(__xludf.DUMMYFUNCTION("""COMPUTED_VALUE"""),751021.0)</f>
        <v>751021</v>
      </c>
      <c r="E2441" s="2" t="str">
        <f>IFERROR(__xludf.DUMMYFUNCTION("""COMPUTED_VALUE"""),"Male")</f>
        <v>Male</v>
      </c>
    </row>
    <row r="2442">
      <c r="A2442" s="2">
        <v>2441.0</v>
      </c>
      <c r="B2442" s="4">
        <f>IFERROR(__xludf.DUMMYFUNCTION("""COMPUTED_VALUE"""),45064.66393700231)</f>
        <v>45064.66394</v>
      </c>
      <c r="C2442" s="2" t="str">
        <f>IFERROR(__xludf.DUMMYFUNCTION("""COMPUTED_VALUE"""),"Germany")</f>
        <v>Germany</v>
      </c>
      <c r="D2442" s="2">
        <f>IFERROR(__xludf.DUMMYFUNCTION("""COMPUTED_VALUE"""),560099.0)</f>
        <v>560099</v>
      </c>
      <c r="E2442" s="2" t="str">
        <f>IFERROR(__xludf.DUMMYFUNCTION("""COMPUTED_VALUE"""),"Male")</f>
        <v>Male</v>
      </c>
    </row>
    <row r="2443">
      <c r="A2443" s="2">
        <v>2442.0</v>
      </c>
      <c r="B2443" s="4">
        <f>IFERROR(__xludf.DUMMYFUNCTION("""COMPUTED_VALUE"""),45064.66418003472)</f>
        <v>45064.66418</v>
      </c>
      <c r="C2443" s="2" t="str">
        <f>IFERROR(__xludf.DUMMYFUNCTION("""COMPUTED_VALUE"""),"India")</f>
        <v>India</v>
      </c>
      <c r="D2443" s="2">
        <f>IFERROR(__xludf.DUMMYFUNCTION("""COMPUTED_VALUE"""),421505.0)</f>
        <v>421505</v>
      </c>
      <c r="E2443" s="2" t="str">
        <f>IFERROR(__xludf.DUMMYFUNCTION("""COMPUTED_VALUE"""),"Female")</f>
        <v>Female</v>
      </c>
    </row>
    <row r="2444">
      <c r="A2444" s="2">
        <v>2443.0</v>
      </c>
      <c r="B2444" s="4">
        <f>IFERROR(__xludf.DUMMYFUNCTION("""COMPUTED_VALUE"""),45064.666577662036)</f>
        <v>45064.66658</v>
      </c>
      <c r="C2444" s="2" t="str">
        <f>IFERROR(__xludf.DUMMYFUNCTION("""COMPUTED_VALUE"""),"India")</f>
        <v>India</v>
      </c>
      <c r="D2444" s="2">
        <f>IFERROR(__xludf.DUMMYFUNCTION("""COMPUTED_VALUE"""),608001.0)</f>
        <v>608001</v>
      </c>
      <c r="E2444" s="2" t="str">
        <f>IFERROR(__xludf.DUMMYFUNCTION("""COMPUTED_VALUE"""),"Male")</f>
        <v>Male</v>
      </c>
    </row>
    <row r="2445">
      <c r="A2445" s="2">
        <v>2444.0</v>
      </c>
      <c r="B2445" s="4">
        <f>IFERROR(__xludf.DUMMYFUNCTION("""COMPUTED_VALUE"""),45064.67219619213)</f>
        <v>45064.6722</v>
      </c>
      <c r="C2445" s="2" t="str">
        <f>IFERROR(__xludf.DUMMYFUNCTION("""COMPUTED_VALUE"""),"India")</f>
        <v>India</v>
      </c>
      <c r="D2445" s="2">
        <f>IFERROR(__xludf.DUMMYFUNCTION("""COMPUTED_VALUE"""),760001.0)</f>
        <v>760001</v>
      </c>
      <c r="E2445" s="2" t="str">
        <f>IFERROR(__xludf.DUMMYFUNCTION("""COMPUTED_VALUE"""),"Female")</f>
        <v>Female</v>
      </c>
    </row>
    <row r="2446">
      <c r="A2446" s="2">
        <v>2445.0</v>
      </c>
      <c r="B2446" s="4">
        <f>IFERROR(__xludf.DUMMYFUNCTION("""COMPUTED_VALUE"""),45064.6861793287)</f>
        <v>45064.68618</v>
      </c>
      <c r="C2446" s="2" t="str">
        <f>IFERROR(__xludf.DUMMYFUNCTION("""COMPUTED_VALUE"""),"India")</f>
        <v>India</v>
      </c>
      <c r="D2446" s="2">
        <f>IFERROR(__xludf.DUMMYFUNCTION("""COMPUTED_VALUE"""),760010.0)</f>
        <v>760010</v>
      </c>
      <c r="E2446" s="2" t="str">
        <f>IFERROR(__xludf.DUMMYFUNCTION("""COMPUTED_VALUE"""),"Female")</f>
        <v>Female</v>
      </c>
    </row>
    <row r="2447">
      <c r="A2447" s="2">
        <v>2446.0</v>
      </c>
      <c r="B2447" s="4">
        <f>IFERROR(__xludf.DUMMYFUNCTION("""COMPUTED_VALUE"""),45064.6865871875)</f>
        <v>45064.68659</v>
      </c>
      <c r="C2447" s="2" t="str">
        <f>IFERROR(__xludf.DUMMYFUNCTION("""COMPUTED_VALUE"""),"India")</f>
        <v>India</v>
      </c>
      <c r="D2447" s="2">
        <f>IFERROR(__xludf.DUMMYFUNCTION("""COMPUTED_VALUE"""),533435.0)</f>
        <v>533435</v>
      </c>
      <c r="E2447" s="2" t="str">
        <f>IFERROR(__xludf.DUMMYFUNCTION("""COMPUTED_VALUE"""),"Male")</f>
        <v>Male</v>
      </c>
    </row>
    <row r="2448">
      <c r="A2448" s="2">
        <v>2447.0</v>
      </c>
      <c r="B2448" s="4">
        <f>IFERROR(__xludf.DUMMYFUNCTION("""COMPUTED_VALUE"""),45064.709967256946)</f>
        <v>45064.70997</v>
      </c>
      <c r="C2448" s="2" t="str">
        <f>IFERROR(__xludf.DUMMYFUNCTION("""COMPUTED_VALUE"""),"India")</f>
        <v>India</v>
      </c>
      <c r="D2448" s="2">
        <f>IFERROR(__xludf.DUMMYFUNCTION("""COMPUTED_VALUE"""),591123.0)</f>
        <v>591123</v>
      </c>
      <c r="E2448" s="2" t="str">
        <f>IFERROR(__xludf.DUMMYFUNCTION("""COMPUTED_VALUE"""),"Male")</f>
        <v>Male</v>
      </c>
    </row>
    <row r="2449">
      <c r="A2449" s="2">
        <v>2448.0</v>
      </c>
      <c r="B2449" s="4">
        <f>IFERROR(__xludf.DUMMYFUNCTION("""COMPUTED_VALUE"""),45064.71230125)</f>
        <v>45064.7123</v>
      </c>
      <c r="C2449" s="2" t="str">
        <f>IFERROR(__xludf.DUMMYFUNCTION("""COMPUTED_VALUE"""),"India")</f>
        <v>India</v>
      </c>
      <c r="D2449" s="2">
        <f>IFERROR(__xludf.DUMMYFUNCTION("""COMPUTED_VALUE"""),400022.0)</f>
        <v>400022</v>
      </c>
      <c r="E2449" s="2" t="str">
        <f>IFERROR(__xludf.DUMMYFUNCTION("""COMPUTED_VALUE"""),"Male")</f>
        <v>Male</v>
      </c>
    </row>
    <row r="2450">
      <c r="A2450" s="2">
        <v>2449.0</v>
      </c>
      <c r="B2450" s="4">
        <f>IFERROR(__xludf.DUMMYFUNCTION("""COMPUTED_VALUE"""),45064.71867993056)</f>
        <v>45064.71868</v>
      </c>
      <c r="C2450" s="2" t="str">
        <f>IFERROR(__xludf.DUMMYFUNCTION("""COMPUTED_VALUE"""),"India")</f>
        <v>India</v>
      </c>
      <c r="D2450" s="2">
        <f>IFERROR(__xludf.DUMMYFUNCTION("""COMPUTED_VALUE"""),160004.0)</f>
        <v>160004</v>
      </c>
      <c r="E2450" s="2" t="str">
        <f>IFERROR(__xludf.DUMMYFUNCTION("""COMPUTED_VALUE"""),"Male")</f>
        <v>Male</v>
      </c>
    </row>
    <row r="2451">
      <c r="A2451" s="2">
        <v>2450.0</v>
      </c>
      <c r="B2451" s="4">
        <f>IFERROR(__xludf.DUMMYFUNCTION("""COMPUTED_VALUE"""),45064.72217065973)</f>
        <v>45064.72217</v>
      </c>
      <c r="C2451" s="2" t="str">
        <f>IFERROR(__xludf.DUMMYFUNCTION("""COMPUTED_VALUE"""),"India")</f>
        <v>India</v>
      </c>
      <c r="D2451" s="2">
        <f>IFERROR(__xludf.DUMMYFUNCTION("""COMPUTED_VALUE"""),204216.0)</f>
        <v>204216</v>
      </c>
      <c r="E2451" s="2" t="str">
        <f>IFERROR(__xludf.DUMMYFUNCTION("""COMPUTED_VALUE"""),"Male")</f>
        <v>Male</v>
      </c>
    </row>
    <row r="2452">
      <c r="A2452" s="2">
        <v>2451.0</v>
      </c>
      <c r="B2452" s="4">
        <f>IFERROR(__xludf.DUMMYFUNCTION("""COMPUTED_VALUE"""),45064.72410881944)</f>
        <v>45064.72411</v>
      </c>
      <c r="C2452" s="2" t="str">
        <f>IFERROR(__xludf.DUMMYFUNCTION("""COMPUTED_VALUE"""),"India")</f>
        <v>India</v>
      </c>
      <c r="D2452" s="2">
        <f>IFERROR(__xludf.DUMMYFUNCTION("""COMPUTED_VALUE"""),110075.0)</f>
        <v>110075</v>
      </c>
      <c r="E2452" s="2" t="str">
        <f>IFERROR(__xludf.DUMMYFUNCTION("""COMPUTED_VALUE"""),"Male")</f>
        <v>Male</v>
      </c>
    </row>
    <row r="2453">
      <c r="A2453" s="2">
        <v>2452.0</v>
      </c>
      <c r="B2453" s="4">
        <f>IFERROR(__xludf.DUMMYFUNCTION("""COMPUTED_VALUE"""),45064.72579984953)</f>
        <v>45064.7258</v>
      </c>
      <c r="C2453" s="2" t="str">
        <f>IFERROR(__xludf.DUMMYFUNCTION("""COMPUTED_VALUE"""),"India")</f>
        <v>India</v>
      </c>
      <c r="D2453" s="2">
        <f>IFERROR(__xludf.DUMMYFUNCTION("""COMPUTED_VALUE"""),140301.0)</f>
        <v>140301</v>
      </c>
      <c r="E2453" s="2" t="str">
        <f>IFERROR(__xludf.DUMMYFUNCTION("""COMPUTED_VALUE"""),"Male")</f>
        <v>Male</v>
      </c>
    </row>
    <row r="2454">
      <c r="A2454" s="2">
        <v>2453.0</v>
      </c>
      <c r="B2454" s="4">
        <f>IFERROR(__xludf.DUMMYFUNCTION("""COMPUTED_VALUE"""),45064.72647138889)</f>
        <v>45064.72647</v>
      </c>
      <c r="C2454" s="2" t="str">
        <f>IFERROR(__xludf.DUMMYFUNCTION("""COMPUTED_VALUE"""),"India")</f>
        <v>India</v>
      </c>
      <c r="D2454" s="2">
        <f>IFERROR(__xludf.DUMMYFUNCTION("""COMPUTED_VALUE"""),140301.0)</f>
        <v>140301</v>
      </c>
      <c r="E2454" s="2" t="str">
        <f>IFERROR(__xludf.DUMMYFUNCTION("""COMPUTED_VALUE"""),"Male")</f>
        <v>Male</v>
      </c>
    </row>
    <row r="2455">
      <c r="A2455" s="2">
        <v>2454.0</v>
      </c>
      <c r="B2455" s="4">
        <f>IFERROR(__xludf.DUMMYFUNCTION("""COMPUTED_VALUE"""),45064.727443703705)</f>
        <v>45064.72744</v>
      </c>
      <c r="C2455" s="2" t="str">
        <f>IFERROR(__xludf.DUMMYFUNCTION("""COMPUTED_VALUE"""),"India")</f>
        <v>India</v>
      </c>
      <c r="D2455" s="2">
        <f>IFERROR(__xludf.DUMMYFUNCTION("""COMPUTED_VALUE"""),140301.0)</f>
        <v>140301</v>
      </c>
      <c r="E2455" s="2" t="str">
        <f>IFERROR(__xludf.DUMMYFUNCTION("""COMPUTED_VALUE"""),"Female")</f>
        <v>Female</v>
      </c>
    </row>
    <row r="2456">
      <c r="A2456" s="2">
        <v>2455.0</v>
      </c>
      <c r="B2456" s="4">
        <f>IFERROR(__xludf.DUMMYFUNCTION("""COMPUTED_VALUE"""),45064.72759747685)</f>
        <v>45064.7276</v>
      </c>
      <c r="C2456" s="2" t="str">
        <f>IFERROR(__xludf.DUMMYFUNCTION("""COMPUTED_VALUE"""),"India")</f>
        <v>India</v>
      </c>
      <c r="D2456" s="2">
        <f>IFERROR(__xludf.DUMMYFUNCTION("""COMPUTED_VALUE"""),140301.0)</f>
        <v>140301</v>
      </c>
      <c r="E2456" s="2" t="str">
        <f>IFERROR(__xludf.DUMMYFUNCTION("""COMPUTED_VALUE"""),"Male")</f>
        <v>Male</v>
      </c>
    </row>
    <row r="2457">
      <c r="A2457" s="2">
        <v>2456.0</v>
      </c>
      <c r="B2457" s="4">
        <f>IFERROR(__xludf.DUMMYFUNCTION("""COMPUTED_VALUE"""),45064.729504918985)</f>
        <v>45064.7295</v>
      </c>
      <c r="C2457" s="2" t="str">
        <f>IFERROR(__xludf.DUMMYFUNCTION("""COMPUTED_VALUE"""),"India")</f>
        <v>India</v>
      </c>
      <c r="D2457" s="2">
        <f>IFERROR(__xludf.DUMMYFUNCTION("""COMPUTED_VALUE"""),282007.0)</f>
        <v>282007</v>
      </c>
      <c r="E2457" s="2" t="str">
        <f>IFERROR(__xludf.DUMMYFUNCTION("""COMPUTED_VALUE"""),"Male")</f>
        <v>Male</v>
      </c>
    </row>
    <row r="2458">
      <c r="A2458" s="2">
        <v>2457.0</v>
      </c>
      <c r="B2458" s="4">
        <f>IFERROR(__xludf.DUMMYFUNCTION("""COMPUTED_VALUE"""),45064.73089989583)</f>
        <v>45064.7309</v>
      </c>
      <c r="C2458" s="2" t="str">
        <f>IFERROR(__xludf.DUMMYFUNCTION("""COMPUTED_VALUE"""),"India")</f>
        <v>India</v>
      </c>
      <c r="D2458" s="2">
        <f>IFERROR(__xludf.DUMMYFUNCTION("""COMPUTED_VALUE"""),140301.0)</f>
        <v>140301</v>
      </c>
      <c r="E2458" s="2" t="str">
        <f>IFERROR(__xludf.DUMMYFUNCTION("""COMPUTED_VALUE"""),"Female")</f>
        <v>Female</v>
      </c>
    </row>
    <row r="2459">
      <c r="A2459" s="2">
        <v>2458.0</v>
      </c>
      <c r="B2459" s="4">
        <f>IFERROR(__xludf.DUMMYFUNCTION("""COMPUTED_VALUE"""),45064.73254976852)</f>
        <v>45064.73255</v>
      </c>
      <c r="C2459" s="2" t="str">
        <f>IFERROR(__xludf.DUMMYFUNCTION("""COMPUTED_VALUE"""),"India")</f>
        <v>India</v>
      </c>
      <c r="D2459" s="2">
        <f>IFERROR(__xludf.DUMMYFUNCTION("""COMPUTED_VALUE"""),250611.0)</f>
        <v>250611</v>
      </c>
      <c r="E2459" s="2" t="str">
        <f>IFERROR(__xludf.DUMMYFUNCTION("""COMPUTED_VALUE"""),"Male")</f>
        <v>Male</v>
      </c>
    </row>
    <row r="2460">
      <c r="A2460" s="2">
        <v>2459.0</v>
      </c>
      <c r="B2460" s="4">
        <f>IFERROR(__xludf.DUMMYFUNCTION("""COMPUTED_VALUE"""),45064.74103025463)</f>
        <v>45064.74103</v>
      </c>
      <c r="C2460" s="2" t="str">
        <f>IFERROR(__xludf.DUMMYFUNCTION("""COMPUTED_VALUE"""),"India")</f>
        <v>India</v>
      </c>
      <c r="D2460" s="2">
        <f>IFERROR(__xludf.DUMMYFUNCTION("""COMPUTED_VALUE"""),603210.0)</f>
        <v>603210</v>
      </c>
      <c r="E2460" s="2" t="str">
        <f>IFERROR(__xludf.DUMMYFUNCTION("""COMPUTED_VALUE"""),"Male")</f>
        <v>Male</v>
      </c>
    </row>
    <row r="2461">
      <c r="A2461" s="2">
        <v>2460.0</v>
      </c>
      <c r="B2461" s="4">
        <f>IFERROR(__xludf.DUMMYFUNCTION("""COMPUTED_VALUE"""),45064.74146497685)</f>
        <v>45064.74146</v>
      </c>
      <c r="C2461" s="2" t="str">
        <f>IFERROR(__xludf.DUMMYFUNCTION("""COMPUTED_VALUE"""),"India")</f>
        <v>India</v>
      </c>
      <c r="D2461" s="2">
        <f>IFERROR(__xludf.DUMMYFUNCTION("""COMPUTED_VALUE"""),411033.0)</f>
        <v>411033</v>
      </c>
      <c r="E2461" s="2" t="str">
        <f>IFERROR(__xludf.DUMMYFUNCTION("""COMPUTED_VALUE"""),"Male")</f>
        <v>Male</v>
      </c>
    </row>
    <row r="2462">
      <c r="A2462" s="2">
        <v>2461.0</v>
      </c>
      <c r="B2462" s="4">
        <f>IFERROR(__xludf.DUMMYFUNCTION("""COMPUTED_VALUE"""),45064.74819643518)</f>
        <v>45064.7482</v>
      </c>
      <c r="C2462" s="2" t="str">
        <f>IFERROR(__xludf.DUMMYFUNCTION("""COMPUTED_VALUE"""),"India")</f>
        <v>India</v>
      </c>
      <c r="D2462" s="2">
        <f>IFERROR(__xludf.DUMMYFUNCTION("""COMPUTED_VALUE"""),591304.0)</f>
        <v>591304</v>
      </c>
      <c r="E2462" s="2" t="str">
        <f>IFERROR(__xludf.DUMMYFUNCTION("""COMPUTED_VALUE"""),"Male")</f>
        <v>Male</v>
      </c>
    </row>
    <row r="2463">
      <c r="A2463" s="2">
        <v>2462.0</v>
      </c>
      <c r="B2463" s="4">
        <f>IFERROR(__xludf.DUMMYFUNCTION("""COMPUTED_VALUE"""),45064.74923778935)</f>
        <v>45064.74924</v>
      </c>
      <c r="C2463" s="2" t="str">
        <f>IFERROR(__xludf.DUMMYFUNCTION("""COMPUTED_VALUE"""),"India")</f>
        <v>India</v>
      </c>
      <c r="D2463" s="2">
        <f>IFERROR(__xludf.DUMMYFUNCTION("""COMPUTED_VALUE"""),508208.0)</f>
        <v>508208</v>
      </c>
      <c r="E2463" s="2" t="str">
        <f>IFERROR(__xludf.DUMMYFUNCTION("""COMPUTED_VALUE"""),"Male")</f>
        <v>Male</v>
      </c>
    </row>
    <row r="2464">
      <c r="A2464" s="2">
        <v>2463.0</v>
      </c>
      <c r="B2464" s="4">
        <f>IFERROR(__xludf.DUMMYFUNCTION("""COMPUTED_VALUE"""),45064.7498702199)</f>
        <v>45064.74987</v>
      </c>
      <c r="C2464" s="2" t="str">
        <f>IFERROR(__xludf.DUMMYFUNCTION("""COMPUTED_VALUE"""),"India")</f>
        <v>India</v>
      </c>
      <c r="D2464" s="2">
        <f>IFERROR(__xludf.DUMMYFUNCTION("""COMPUTED_VALUE"""),591222.0)</f>
        <v>591222</v>
      </c>
      <c r="E2464" s="2" t="str">
        <f>IFERROR(__xludf.DUMMYFUNCTION("""COMPUTED_VALUE"""),"Male")</f>
        <v>Male</v>
      </c>
    </row>
    <row r="2465">
      <c r="A2465" s="2">
        <v>2464.0</v>
      </c>
      <c r="B2465" s="4">
        <f>IFERROR(__xludf.DUMMYFUNCTION("""COMPUTED_VALUE"""),45064.75677280093)</f>
        <v>45064.75677</v>
      </c>
      <c r="C2465" s="2" t="str">
        <f>IFERROR(__xludf.DUMMYFUNCTION("""COMPUTED_VALUE"""),"India")</f>
        <v>India</v>
      </c>
      <c r="D2465" s="2">
        <f>IFERROR(__xludf.DUMMYFUNCTION("""COMPUTED_VALUE"""),140301.0)</f>
        <v>140301</v>
      </c>
      <c r="E2465" s="2" t="str">
        <f>IFERROR(__xludf.DUMMYFUNCTION("""COMPUTED_VALUE"""),"Male")</f>
        <v>Male</v>
      </c>
    </row>
    <row r="2466">
      <c r="A2466" s="2">
        <v>2465.0</v>
      </c>
      <c r="B2466" s="4">
        <f>IFERROR(__xludf.DUMMYFUNCTION("""COMPUTED_VALUE"""),45064.76209087963)</f>
        <v>45064.76209</v>
      </c>
      <c r="C2466" s="2" t="str">
        <f>IFERROR(__xludf.DUMMYFUNCTION("""COMPUTED_VALUE"""),"India")</f>
        <v>India</v>
      </c>
      <c r="D2466" s="2">
        <f>IFERROR(__xludf.DUMMYFUNCTION("""COMPUTED_VALUE"""),583227.0)</f>
        <v>583227</v>
      </c>
      <c r="E2466" s="2" t="str">
        <f>IFERROR(__xludf.DUMMYFUNCTION("""COMPUTED_VALUE"""),"Male")</f>
        <v>Male</v>
      </c>
    </row>
    <row r="2467">
      <c r="A2467" s="2">
        <v>2466.0</v>
      </c>
      <c r="B2467" s="4">
        <f>IFERROR(__xludf.DUMMYFUNCTION("""COMPUTED_VALUE"""),45064.76939927084)</f>
        <v>45064.7694</v>
      </c>
      <c r="C2467" s="2" t="str">
        <f>IFERROR(__xludf.DUMMYFUNCTION("""COMPUTED_VALUE"""),"India")</f>
        <v>India</v>
      </c>
      <c r="D2467" s="2">
        <f>IFERROR(__xludf.DUMMYFUNCTION("""COMPUTED_VALUE"""),635001.0)</f>
        <v>635001</v>
      </c>
      <c r="E2467" s="2" t="str">
        <f>IFERROR(__xludf.DUMMYFUNCTION("""COMPUTED_VALUE"""),"Male")</f>
        <v>Male</v>
      </c>
    </row>
    <row r="2468">
      <c r="A2468" s="2">
        <v>2467.0</v>
      </c>
      <c r="B2468" s="4">
        <f>IFERROR(__xludf.DUMMYFUNCTION("""COMPUTED_VALUE"""),45064.777378819446)</f>
        <v>45064.77738</v>
      </c>
      <c r="C2468" s="2" t="str">
        <f>IFERROR(__xludf.DUMMYFUNCTION("""COMPUTED_VALUE"""),"India")</f>
        <v>India</v>
      </c>
      <c r="D2468" s="2">
        <f>IFERROR(__xludf.DUMMYFUNCTION("""COMPUTED_VALUE"""),400107.0)</f>
        <v>400107</v>
      </c>
      <c r="E2468" s="2" t="str">
        <f>IFERROR(__xludf.DUMMYFUNCTION("""COMPUTED_VALUE"""),"Female")</f>
        <v>Female</v>
      </c>
    </row>
    <row r="2469">
      <c r="A2469" s="2">
        <v>2468.0</v>
      </c>
      <c r="B2469" s="4">
        <f>IFERROR(__xludf.DUMMYFUNCTION("""COMPUTED_VALUE"""),45064.780312951385)</f>
        <v>45064.78031</v>
      </c>
      <c r="C2469" s="2" t="str">
        <f>IFERROR(__xludf.DUMMYFUNCTION("""COMPUTED_VALUE"""),"India")</f>
        <v>India</v>
      </c>
      <c r="D2469" s="2">
        <f>IFERROR(__xludf.DUMMYFUNCTION("""COMPUTED_VALUE"""),140507.0)</f>
        <v>140507</v>
      </c>
      <c r="E2469" s="2" t="str">
        <f>IFERROR(__xludf.DUMMYFUNCTION("""COMPUTED_VALUE"""),"Male")</f>
        <v>Male</v>
      </c>
    </row>
    <row r="2470">
      <c r="A2470" s="2">
        <v>2469.0</v>
      </c>
      <c r="B2470" s="4">
        <f>IFERROR(__xludf.DUMMYFUNCTION("""COMPUTED_VALUE"""),45064.79365100694)</f>
        <v>45064.79365</v>
      </c>
      <c r="C2470" s="2" t="str">
        <f>IFERROR(__xludf.DUMMYFUNCTION("""COMPUTED_VALUE"""),"India")</f>
        <v>India</v>
      </c>
      <c r="D2470" s="2">
        <f>IFERROR(__xludf.DUMMYFUNCTION("""COMPUTED_VALUE"""),502381.0)</f>
        <v>502381</v>
      </c>
      <c r="E2470" s="2" t="str">
        <f>IFERROR(__xludf.DUMMYFUNCTION("""COMPUTED_VALUE"""),"Male")</f>
        <v>Male</v>
      </c>
    </row>
    <row r="2471">
      <c r="A2471" s="2">
        <v>2470.0</v>
      </c>
      <c r="B2471" s="4">
        <f>IFERROR(__xludf.DUMMYFUNCTION("""COMPUTED_VALUE"""),45064.80202916667)</f>
        <v>45064.80203</v>
      </c>
      <c r="C2471" s="2" t="str">
        <f>IFERROR(__xludf.DUMMYFUNCTION("""COMPUTED_VALUE"""),"India")</f>
        <v>India</v>
      </c>
      <c r="D2471" s="2">
        <f>IFERROR(__xludf.DUMMYFUNCTION("""COMPUTED_VALUE"""),400022.0)</f>
        <v>400022</v>
      </c>
      <c r="E2471" s="2" t="str">
        <f>IFERROR(__xludf.DUMMYFUNCTION("""COMPUTED_VALUE"""),"Male")</f>
        <v>Male</v>
      </c>
    </row>
    <row r="2472">
      <c r="A2472" s="2">
        <v>2471.0</v>
      </c>
      <c r="B2472" s="4">
        <f>IFERROR(__xludf.DUMMYFUNCTION("""COMPUTED_VALUE"""),45064.82367708333)</f>
        <v>45064.82368</v>
      </c>
      <c r="C2472" s="2" t="str">
        <f>IFERROR(__xludf.DUMMYFUNCTION("""COMPUTED_VALUE"""),"India")</f>
        <v>India</v>
      </c>
      <c r="D2472" s="2">
        <f>IFERROR(__xludf.DUMMYFUNCTION("""COMPUTED_VALUE"""),410210.0)</f>
        <v>410210</v>
      </c>
      <c r="E2472" s="2" t="str">
        <f>IFERROR(__xludf.DUMMYFUNCTION("""COMPUTED_VALUE"""),"Male")</f>
        <v>Male</v>
      </c>
    </row>
    <row r="2473">
      <c r="A2473" s="2">
        <v>2472.0</v>
      </c>
      <c r="B2473" s="4">
        <f>IFERROR(__xludf.DUMMYFUNCTION("""COMPUTED_VALUE"""),45064.8365652662)</f>
        <v>45064.83657</v>
      </c>
      <c r="C2473" s="2" t="str">
        <f>IFERROR(__xludf.DUMMYFUNCTION("""COMPUTED_VALUE"""),"India")</f>
        <v>India</v>
      </c>
      <c r="D2473" s="2">
        <f>IFERROR(__xludf.DUMMYFUNCTION("""COMPUTED_VALUE"""),411030.0)</f>
        <v>411030</v>
      </c>
      <c r="E2473" s="2" t="str">
        <f>IFERROR(__xludf.DUMMYFUNCTION("""COMPUTED_VALUE"""),"Female")</f>
        <v>Female</v>
      </c>
    </row>
    <row r="2474">
      <c r="A2474" s="2">
        <v>2473.0</v>
      </c>
      <c r="B2474" s="4">
        <f>IFERROR(__xludf.DUMMYFUNCTION("""COMPUTED_VALUE"""),45064.83660234954)</f>
        <v>45064.8366</v>
      </c>
      <c r="C2474" s="2" t="str">
        <f>IFERROR(__xludf.DUMMYFUNCTION("""COMPUTED_VALUE"""),"India")</f>
        <v>India</v>
      </c>
      <c r="D2474" s="2">
        <f>IFERROR(__xludf.DUMMYFUNCTION("""COMPUTED_VALUE"""),411042.0)</f>
        <v>411042</v>
      </c>
      <c r="E2474" s="2" t="str">
        <f>IFERROR(__xludf.DUMMYFUNCTION("""COMPUTED_VALUE"""),"Female")</f>
        <v>Female</v>
      </c>
    </row>
    <row r="2475">
      <c r="A2475" s="2">
        <v>2474.0</v>
      </c>
      <c r="B2475" s="4">
        <f>IFERROR(__xludf.DUMMYFUNCTION("""COMPUTED_VALUE"""),45064.84167512732)</f>
        <v>45064.84168</v>
      </c>
      <c r="C2475" s="2" t="str">
        <f>IFERROR(__xludf.DUMMYFUNCTION("""COMPUTED_VALUE"""),"India")</f>
        <v>India</v>
      </c>
      <c r="D2475" s="2">
        <f>IFERROR(__xludf.DUMMYFUNCTION("""COMPUTED_VALUE"""),410206.0)</f>
        <v>410206</v>
      </c>
      <c r="E2475" s="2" t="str">
        <f>IFERROR(__xludf.DUMMYFUNCTION("""COMPUTED_VALUE"""),"Female")</f>
        <v>Female</v>
      </c>
    </row>
    <row r="2476">
      <c r="A2476" s="2">
        <v>2475.0</v>
      </c>
      <c r="B2476" s="4">
        <f>IFERROR(__xludf.DUMMYFUNCTION("""COMPUTED_VALUE"""),45064.86504696759)</f>
        <v>45064.86505</v>
      </c>
      <c r="C2476" s="2" t="str">
        <f>IFERROR(__xludf.DUMMYFUNCTION("""COMPUTED_VALUE"""),"India")</f>
        <v>India</v>
      </c>
      <c r="D2476" s="2">
        <f>IFERROR(__xludf.DUMMYFUNCTION("""COMPUTED_VALUE"""),606807.0)</f>
        <v>606807</v>
      </c>
      <c r="E2476" s="2" t="str">
        <f>IFERROR(__xludf.DUMMYFUNCTION("""COMPUTED_VALUE"""),"Male")</f>
        <v>Male</v>
      </c>
    </row>
    <row r="2477">
      <c r="A2477" s="2">
        <v>2476.0</v>
      </c>
      <c r="B2477" s="4">
        <f>IFERROR(__xludf.DUMMYFUNCTION("""COMPUTED_VALUE"""),45064.8670009838)</f>
        <v>45064.867</v>
      </c>
      <c r="C2477" s="2" t="str">
        <f>IFERROR(__xludf.DUMMYFUNCTION("""COMPUTED_VALUE"""),"India")</f>
        <v>India</v>
      </c>
      <c r="D2477" s="2">
        <f>IFERROR(__xludf.DUMMYFUNCTION("""COMPUTED_VALUE"""),125055.0)</f>
        <v>125055</v>
      </c>
      <c r="E2477" s="2" t="str">
        <f>IFERROR(__xludf.DUMMYFUNCTION("""COMPUTED_VALUE"""),"Male")</f>
        <v>Male</v>
      </c>
    </row>
    <row r="2478">
      <c r="A2478" s="2">
        <v>2477.0</v>
      </c>
      <c r="B2478" s="4">
        <f>IFERROR(__xludf.DUMMYFUNCTION("""COMPUTED_VALUE"""),45064.86803081018)</f>
        <v>45064.86803</v>
      </c>
      <c r="C2478" s="2" t="str">
        <f>IFERROR(__xludf.DUMMYFUNCTION("""COMPUTED_VALUE"""),"India")</f>
        <v>India</v>
      </c>
      <c r="D2478" s="2">
        <f>IFERROR(__xludf.DUMMYFUNCTION("""COMPUTED_VALUE"""),140301.0)</f>
        <v>140301</v>
      </c>
      <c r="E2478" s="2" t="str">
        <f>IFERROR(__xludf.DUMMYFUNCTION("""COMPUTED_VALUE"""),"Female")</f>
        <v>Female</v>
      </c>
    </row>
    <row r="2479">
      <c r="A2479" s="2">
        <v>2478.0</v>
      </c>
      <c r="B2479" s="4">
        <f>IFERROR(__xludf.DUMMYFUNCTION("""COMPUTED_VALUE"""),45064.892901342595)</f>
        <v>45064.8929</v>
      </c>
      <c r="C2479" s="2" t="str">
        <f>IFERROR(__xludf.DUMMYFUNCTION("""COMPUTED_VALUE"""),"India")</f>
        <v>India</v>
      </c>
      <c r="D2479" s="2">
        <f>IFERROR(__xludf.DUMMYFUNCTION("""COMPUTED_VALUE"""),600053.0)</f>
        <v>600053</v>
      </c>
      <c r="E2479" s="2" t="str">
        <f>IFERROR(__xludf.DUMMYFUNCTION("""COMPUTED_VALUE"""),"Male")</f>
        <v>Male</v>
      </c>
    </row>
    <row r="2480">
      <c r="A2480" s="2">
        <v>2479.0</v>
      </c>
      <c r="B2480" s="4">
        <f>IFERROR(__xludf.DUMMYFUNCTION("""COMPUTED_VALUE"""),45064.89453871528)</f>
        <v>45064.89454</v>
      </c>
      <c r="C2480" s="2" t="str">
        <f>IFERROR(__xludf.DUMMYFUNCTION("""COMPUTED_VALUE"""),"India")</f>
        <v>India</v>
      </c>
      <c r="D2480" s="2">
        <f>IFERROR(__xludf.DUMMYFUNCTION("""COMPUTED_VALUE"""),533429.0)</f>
        <v>533429</v>
      </c>
      <c r="E2480" s="2" t="str">
        <f>IFERROR(__xludf.DUMMYFUNCTION("""COMPUTED_VALUE"""),"Female")</f>
        <v>Female</v>
      </c>
    </row>
    <row r="2481">
      <c r="A2481" s="2">
        <v>2480.0</v>
      </c>
      <c r="B2481" s="4">
        <f>IFERROR(__xludf.DUMMYFUNCTION("""COMPUTED_VALUE"""),45064.91927508101)</f>
        <v>45064.91928</v>
      </c>
      <c r="C2481" s="2" t="str">
        <f>IFERROR(__xludf.DUMMYFUNCTION("""COMPUTED_VALUE"""),"India")</f>
        <v>India</v>
      </c>
      <c r="D2481" s="2">
        <f>IFERROR(__xludf.DUMMYFUNCTION("""COMPUTED_VALUE"""),122003.0)</f>
        <v>122003</v>
      </c>
      <c r="E2481" s="2" t="str">
        <f>IFERROR(__xludf.DUMMYFUNCTION("""COMPUTED_VALUE"""),"Male")</f>
        <v>Male</v>
      </c>
    </row>
    <row r="2482">
      <c r="A2482" s="2">
        <v>2481.0</v>
      </c>
      <c r="B2482" s="4">
        <f>IFERROR(__xludf.DUMMYFUNCTION("""COMPUTED_VALUE"""),45064.92340542824)</f>
        <v>45064.92341</v>
      </c>
      <c r="C2482" s="2" t="str">
        <f>IFERROR(__xludf.DUMMYFUNCTION("""COMPUTED_VALUE"""),"India")</f>
        <v>India</v>
      </c>
      <c r="D2482" s="2">
        <f>IFERROR(__xludf.DUMMYFUNCTION("""COMPUTED_VALUE"""),603103.0)</f>
        <v>603103</v>
      </c>
      <c r="E2482" s="2" t="str">
        <f>IFERROR(__xludf.DUMMYFUNCTION("""COMPUTED_VALUE"""),"Female")</f>
        <v>Female</v>
      </c>
    </row>
    <row r="2483">
      <c r="A2483" s="2">
        <v>2482.0</v>
      </c>
      <c r="B2483" s="4">
        <f>IFERROR(__xludf.DUMMYFUNCTION("""COMPUTED_VALUE"""),45064.92554466435)</f>
        <v>45064.92554</v>
      </c>
      <c r="C2483" s="2" t="str">
        <f>IFERROR(__xludf.DUMMYFUNCTION("""COMPUTED_VALUE"""),"India")</f>
        <v>India</v>
      </c>
      <c r="D2483" s="2">
        <f>IFERROR(__xludf.DUMMYFUNCTION("""COMPUTED_VALUE"""),410206.0)</f>
        <v>410206</v>
      </c>
      <c r="E2483" s="2" t="str">
        <f>IFERROR(__xludf.DUMMYFUNCTION("""COMPUTED_VALUE"""),"Female")</f>
        <v>Female</v>
      </c>
    </row>
    <row r="2484">
      <c r="A2484" s="2">
        <v>2483.0</v>
      </c>
      <c r="B2484" s="4">
        <f>IFERROR(__xludf.DUMMYFUNCTION("""COMPUTED_VALUE"""),45064.92937938657)</f>
        <v>45064.92938</v>
      </c>
      <c r="C2484" s="2" t="str">
        <f>IFERROR(__xludf.DUMMYFUNCTION("""COMPUTED_VALUE"""),"India")</f>
        <v>India</v>
      </c>
      <c r="D2484" s="2">
        <f>IFERROR(__xludf.DUMMYFUNCTION("""COMPUTED_VALUE"""),400004.0)</f>
        <v>400004</v>
      </c>
      <c r="E2484" s="2" t="str">
        <f>IFERROR(__xludf.DUMMYFUNCTION("""COMPUTED_VALUE"""),"Male")</f>
        <v>Male</v>
      </c>
    </row>
    <row r="2485">
      <c r="A2485" s="2">
        <v>2484.0</v>
      </c>
      <c r="B2485" s="4">
        <f>IFERROR(__xludf.DUMMYFUNCTION("""COMPUTED_VALUE"""),45064.93489752314)</f>
        <v>45064.9349</v>
      </c>
      <c r="C2485" s="2" t="str">
        <f>IFERROR(__xludf.DUMMYFUNCTION("""COMPUTED_VALUE"""),"India")</f>
        <v>India</v>
      </c>
      <c r="D2485" s="2">
        <f>IFERROR(__xludf.DUMMYFUNCTION("""COMPUTED_VALUE"""),136026.0)</f>
        <v>136026</v>
      </c>
      <c r="E2485" s="2" t="str">
        <f>IFERROR(__xludf.DUMMYFUNCTION("""COMPUTED_VALUE"""),"Female")</f>
        <v>Female</v>
      </c>
    </row>
    <row r="2486">
      <c r="A2486" s="2">
        <v>2485.0</v>
      </c>
      <c r="B2486" s="4">
        <f>IFERROR(__xludf.DUMMYFUNCTION("""COMPUTED_VALUE"""),45064.93712082176)</f>
        <v>45064.93712</v>
      </c>
      <c r="C2486" s="2" t="str">
        <f>IFERROR(__xludf.DUMMYFUNCTION("""COMPUTED_VALUE"""),"India")</f>
        <v>India</v>
      </c>
      <c r="D2486" s="2">
        <f>IFERROR(__xludf.DUMMYFUNCTION("""COMPUTED_VALUE"""),411018.0)</f>
        <v>411018</v>
      </c>
      <c r="E2486" s="2" t="str">
        <f>IFERROR(__xludf.DUMMYFUNCTION("""COMPUTED_VALUE"""),"Female")</f>
        <v>Female</v>
      </c>
    </row>
    <row r="2487">
      <c r="A2487" s="2">
        <v>2486.0</v>
      </c>
      <c r="B2487" s="4">
        <f>IFERROR(__xludf.DUMMYFUNCTION("""COMPUTED_VALUE"""),45064.9379996875)</f>
        <v>45064.938</v>
      </c>
      <c r="C2487" s="2" t="str">
        <f>IFERROR(__xludf.DUMMYFUNCTION("""COMPUTED_VALUE"""),"India")</f>
        <v>India</v>
      </c>
      <c r="D2487" s="2">
        <f>IFERROR(__xludf.DUMMYFUNCTION("""COMPUTED_VALUE"""),380008.0)</f>
        <v>380008</v>
      </c>
      <c r="E2487" s="2" t="str">
        <f>IFERROR(__xludf.DUMMYFUNCTION("""COMPUTED_VALUE"""),"Male")</f>
        <v>Male</v>
      </c>
    </row>
    <row r="2488">
      <c r="A2488" s="2">
        <v>2487.0</v>
      </c>
      <c r="B2488" s="4">
        <f>IFERROR(__xludf.DUMMYFUNCTION("""COMPUTED_VALUE"""),45064.945738773145)</f>
        <v>45064.94574</v>
      </c>
      <c r="C2488" s="2" t="str">
        <f>IFERROR(__xludf.DUMMYFUNCTION("""COMPUTED_VALUE"""),"India")</f>
        <v>India</v>
      </c>
      <c r="D2488" s="2">
        <f>IFERROR(__xludf.DUMMYFUNCTION("""COMPUTED_VALUE"""),560064.0)</f>
        <v>560064</v>
      </c>
      <c r="E2488" s="2" t="str">
        <f>IFERROR(__xludf.DUMMYFUNCTION("""COMPUTED_VALUE"""),"Female")</f>
        <v>Female</v>
      </c>
    </row>
    <row r="2489">
      <c r="A2489" s="2">
        <v>2488.0</v>
      </c>
      <c r="B2489" s="4">
        <f>IFERROR(__xludf.DUMMYFUNCTION("""COMPUTED_VALUE"""),45064.9459974537)</f>
        <v>45064.946</v>
      </c>
      <c r="C2489" s="2" t="str">
        <f>IFERROR(__xludf.DUMMYFUNCTION("""COMPUTED_VALUE"""),"India")</f>
        <v>India</v>
      </c>
      <c r="D2489" s="2">
        <f>IFERROR(__xludf.DUMMYFUNCTION("""COMPUTED_VALUE"""),560068.0)</f>
        <v>560068</v>
      </c>
      <c r="E2489" s="2" t="str">
        <f>IFERROR(__xludf.DUMMYFUNCTION("""COMPUTED_VALUE"""),"Female")</f>
        <v>Female</v>
      </c>
    </row>
    <row r="2490">
      <c r="A2490" s="2">
        <v>2489.0</v>
      </c>
      <c r="B2490" s="4">
        <f>IFERROR(__xludf.DUMMYFUNCTION("""COMPUTED_VALUE"""),45064.94626167825)</f>
        <v>45064.94626</v>
      </c>
      <c r="C2490" s="2" t="str">
        <f>IFERROR(__xludf.DUMMYFUNCTION("""COMPUTED_VALUE"""),"India")</f>
        <v>India</v>
      </c>
      <c r="D2490" s="2">
        <f>IFERROR(__xludf.DUMMYFUNCTION("""COMPUTED_VALUE"""),411042.0)</f>
        <v>411042</v>
      </c>
      <c r="E2490" s="2" t="str">
        <f>IFERROR(__xludf.DUMMYFUNCTION("""COMPUTED_VALUE"""),"Female")</f>
        <v>Female</v>
      </c>
    </row>
    <row r="2491">
      <c r="A2491" s="2">
        <v>2490.0</v>
      </c>
      <c r="B2491" s="4">
        <f>IFERROR(__xludf.DUMMYFUNCTION("""COMPUTED_VALUE"""),45064.94912009259)</f>
        <v>45064.94912</v>
      </c>
      <c r="C2491" s="2" t="str">
        <f>IFERROR(__xludf.DUMMYFUNCTION("""COMPUTED_VALUE"""),"India")</f>
        <v>India</v>
      </c>
      <c r="D2491" s="2">
        <f>IFERROR(__xludf.DUMMYFUNCTION("""COMPUTED_VALUE"""),560087.0)</f>
        <v>560087</v>
      </c>
      <c r="E2491" s="2" t="str">
        <f>IFERROR(__xludf.DUMMYFUNCTION("""COMPUTED_VALUE"""),"Female")</f>
        <v>Female</v>
      </c>
    </row>
    <row r="2492">
      <c r="A2492" s="2">
        <v>2491.0</v>
      </c>
      <c r="B2492" s="4">
        <f>IFERROR(__xludf.DUMMYFUNCTION("""COMPUTED_VALUE"""),45064.95235511574)</f>
        <v>45064.95236</v>
      </c>
      <c r="C2492" s="2" t="str">
        <f>IFERROR(__xludf.DUMMYFUNCTION("""COMPUTED_VALUE"""),"India")</f>
        <v>India</v>
      </c>
      <c r="D2492" s="2">
        <f>IFERROR(__xludf.DUMMYFUNCTION("""COMPUTED_VALUE"""),122105.0)</f>
        <v>122105</v>
      </c>
      <c r="E2492" s="2" t="str">
        <f>IFERROR(__xludf.DUMMYFUNCTION("""COMPUTED_VALUE"""),"Male")</f>
        <v>Male</v>
      </c>
    </row>
    <row r="2493">
      <c r="A2493" s="2">
        <v>2492.0</v>
      </c>
      <c r="B2493" s="4">
        <f>IFERROR(__xludf.DUMMYFUNCTION("""COMPUTED_VALUE"""),45064.95380686342)</f>
        <v>45064.95381</v>
      </c>
      <c r="C2493" s="2" t="str">
        <f>IFERROR(__xludf.DUMMYFUNCTION("""COMPUTED_VALUE"""),"India")</f>
        <v>India</v>
      </c>
      <c r="D2493" s="2">
        <f>IFERROR(__xludf.DUMMYFUNCTION("""COMPUTED_VALUE"""),563161.0)</f>
        <v>563161</v>
      </c>
      <c r="E2493" s="2" t="str">
        <f>IFERROR(__xludf.DUMMYFUNCTION("""COMPUTED_VALUE"""),"Male")</f>
        <v>Male</v>
      </c>
    </row>
    <row r="2494">
      <c r="A2494" s="2">
        <v>2493.0</v>
      </c>
      <c r="B2494" s="4">
        <f>IFERROR(__xludf.DUMMYFUNCTION("""COMPUTED_VALUE"""),45064.95529318287)</f>
        <v>45064.95529</v>
      </c>
      <c r="C2494" s="2" t="str">
        <f>IFERROR(__xludf.DUMMYFUNCTION("""COMPUTED_VALUE"""),"India")</f>
        <v>India</v>
      </c>
      <c r="D2494" s="2">
        <f>IFERROR(__xludf.DUMMYFUNCTION("""COMPUTED_VALUE"""),474001.0)</f>
        <v>474001</v>
      </c>
      <c r="E2494" s="2" t="str">
        <f>IFERROR(__xludf.DUMMYFUNCTION("""COMPUTED_VALUE"""),"Male")</f>
        <v>Male</v>
      </c>
    </row>
    <row r="2495">
      <c r="A2495" s="2">
        <v>2494.0</v>
      </c>
      <c r="B2495" s="4">
        <f>IFERROR(__xludf.DUMMYFUNCTION("""COMPUTED_VALUE"""),45064.956456134256)</f>
        <v>45064.95646</v>
      </c>
      <c r="C2495" s="2" t="str">
        <f>IFERROR(__xludf.DUMMYFUNCTION("""COMPUTED_VALUE"""),"India")</f>
        <v>India</v>
      </c>
      <c r="D2495" s="2">
        <f>IFERROR(__xludf.DUMMYFUNCTION("""COMPUTED_VALUE"""),412205.0)</f>
        <v>412205</v>
      </c>
      <c r="E2495" s="2" t="str">
        <f>IFERROR(__xludf.DUMMYFUNCTION("""COMPUTED_VALUE"""),"Female")</f>
        <v>Female</v>
      </c>
    </row>
    <row r="2496">
      <c r="A2496" s="2">
        <v>2495.0</v>
      </c>
      <c r="B2496" s="4">
        <f>IFERROR(__xludf.DUMMYFUNCTION("""COMPUTED_VALUE"""),45064.9575481713)</f>
        <v>45064.95755</v>
      </c>
      <c r="C2496" s="2" t="str">
        <f>IFERROR(__xludf.DUMMYFUNCTION("""COMPUTED_VALUE"""),"India")</f>
        <v>India</v>
      </c>
      <c r="D2496" s="2">
        <f>IFERROR(__xludf.DUMMYFUNCTION("""COMPUTED_VALUE"""),560022.0)</f>
        <v>560022</v>
      </c>
      <c r="E2496" s="2" t="str">
        <f>IFERROR(__xludf.DUMMYFUNCTION("""COMPUTED_VALUE"""),"Male")</f>
        <v>Male</v>
      </c>
    </row>
    <row r="2497">
      <c r="A2497" s="2">
        <v>2496.0</v>
      </c>
      <c r="B2497" s="4">
        <f>IFERROR(__xludf.DUMMYFUNCTION("""COMPUTED_VALUE"""),45064.964225752316)</f>
        <v>45064.96423</v>
      </c>
      <c r="C2497" s="2" t="str">
        <f>IFERROR(__xludf.DUMMYFUNCTION("""COMPUTED_VALUE"""),"India")</f>
        <v>India</v>
      </c>
      <c r="D2497" s="2">
        <f>IFERROR(__xludf.DUMMYFUNCTION("""COMPUTED_VALUE"""),410206.0)</f>
        <v>410206</v>
      </c>
      <c r="E2497" s="2" t="str">
        <f>IFERROR(__xludf.DUMMYFUNCTION("""COMPUTED_VALUE"""),"Female")</f>
        <v>Female</v>
      </c>
    </row>
    <row r="2498">
      <c r="A2498" s="2">
        <v>2497.0</v>
      </c>
      <c r="B2498" s="4">
        <f>IFERROR(__xludf.DUMMYFUNCTION("""COMPUTED_VALUE"""),45064.98896586805)</f>
        <v>45064.98897</v>
      </c>
      <c r="C2498" s="2" t="str">
        <f>IFERROR(__xludf.DUMMYFUNCTION("""COMPUTED_VALUE"""),"India")</f>
        <v>India</v>
      </c>
      <c r="D2498" s="2">
        <f>IFERROR(__xludf.DUMMYFUNCTION("""COMPUTED_VALUE"""),302039.0)</f>
        <v>302039</v>
      </c>
      <c r="E2498" s="2" t="str">
        <f>IFERROR(__xludf.DUMMYFUNCTION("""COMPUTED_VALUE"""),"Female")</f>
        <v>Female</v>
      </c>
    </row>
    <row r="2499">
      <c r="A2499" s="2">
        <v>2498.0</v>
      </c>
      <c r="B2499" s="4">
        <f>IFERROR(__xludf.DUMMYFUNCTION("""COMPUTED_VALUE"""),45064.99169689815)</f>
        <v>45064.9917</v>
      </c>
      <c r="C2499" s="2" t="str">
        <f>IFERROR(__xludf.DUMMYFUNCTION("""COMPUTED_VALUE"""),"India")</f>
        <v>India</v>
      </c>
      <c r="D2499" s="2">
        <f>IFERROR(__xludf.DUMMYFUNCTION("""COMPUTED_VALUE"""),125055.0)</f>
        <v>125055</v>
      </c>
      <c r="E2499" s="2" t="str">
        <f>IFERROR(__xludf.DUMMYFUNCTION("""COMPUTED_VALUE"""),"Male")</f>
        <v>Male</v>
      </c>
    </row>
    <row r="2500">
      <c r="A2500" s="2">
        <v>2499.0</v>
      </c>
      <c r="B2500" s="4">
        <f>IFERROR(__xludf.DUMMYFUNCTION("""COMPUTED_VALUE"""),45065.00317228009)</f>
        <v>45065.00317</v>
      </c>
      <c r="C2500" s="2" t="str">
        <f>IFERROR(__xludf.DUMMYFUNCTION("""COMPUTED_VALUE"""),"India")</f>
        <v>India</v>
      </c>
      <c r="D2500" s="2">
        <f>IFERROR(__xludf.DUMMYFUNCTION("""COMPUTED_VALUE"""),760004.0)</f>
        <v>760004</v>
      </c>
      <c r="E2500" s="2" t="str">
        <f>IFERROR(__xludf.DUMMYFUNCTION("""COMPUTED_VALUE"""),"Male")</f>
        <v>Male</v>
      </c>
    </row>
    <row r="2501">
      <c r="A2501" s="2">
        <v>2500.0</v>
      </c>
      <c r="B2501" s="4">
        <f>IFERROR(__xludf.DUMMYFUNCTION("""COMPUTED_VALUE"""),45065.014106828705)</f>
        <v>45065.01411</v>
      </c>
      <c r="C2501" s="2" t="str">
        <f>IFERROR(__xludf.DUMMYFUNCTION("""COMPUTED_VALUE"""),"India")</f>
        <v>India</v>
      </c>
      <c r="D2501" s="2">
        <f>IFERROR(__xludf.DUMMYFUNCTION("""COMPUTED_VALUE"""),140301.0)</f>
        <v>140301</v>
      </c>
      <c r="E2501" s="2" t="str">
        <f>IFERROR(__xludf.DUMMYFUNCTION("""COMPUTED_VALUE"""),"Male")</f>
        <v>Male</v>
      </c>
    </row>
    <row r="2502">
      <c r="A2502" s="2">
        <v>2501.0</v>
      </c>
      <c r="B2502" s="4">
        <f>IFERROR(__xludf.DUMMYFUNCTION("""COMPUTED_VALUE"""),45065.025138530094)</f>
        <v>45065.02514</v>
      </c>
      <c r="C2502" s="2" t="str">
        <f>IFERROR(__xludf.DUMMYFUNCTION("""COMPUTED_VALUE"""),"India")</f>
        <v>India</v>
      </c>
      <c r="D2502" s="2">
        <f>IFERROR(__xludf.DUMMYFUNCTION("""COMPUTED_VALUE"""),462039.0)</f>
        <v>462039</v>
      </c>
      <c r="E2502" s="2" t="str">
        <f>IFERROR(__xludf.DUMMYFUNCTION("""COMPUTED_VALUE"""),"Male")</f>
        <v>Male</v>
      </c>
    </row>
    <row r="2503">
      <c r="A2503" s="2">
        <v>2502.0</v>
      </c>
      <c r="B2503" s="4">
        <f>IFERROR(__xludf.DUMMYFUNCTION("""COMPUTED_VALUE"""),45065.041866377316)</f>
        <v>45065.04187</v>
      </c>
      <c r="C2503" s="2" t="str">
        <f>IFERROR(__xludf.DUMMYFUNCTION("""COMPUTED_VALUE"""),"United Arab Emirates")</f>
        <v>United Arab Emirates</v>
      </c>
      <c r="D2503" s="2"/>
      <c r="E2503" s="2" t="str">
        <f>IFERROR(__xludf.DUMMYFUNCTION("""COMPUTED_VALUE"""),"Male")</f>
        <v>Male</v>
      </c>
    </row>
    <row r="2504">
      <c r="A2504" s="2">
        <v>2503.0</v>
      </c>
      <c r="B2504" s="4">
        <f>IFERROR(__xludf.DUMMYFUNCTION("""COMPUTED_VALUE"""),45065.07616737268)</f>
        <v>45065.07617</v>
      </c>
      <c r="C2504" s="2" t="str">
        <f>IFERROR(__xludf.DUMMYFUNCTION("""COMPUTED_VALUE"""),"India")</f>
        <v>India</v>
      </c>
      <c r="D2504" s="2">
        <f>IFERROR(__xludf.DUMMYFUNCTION("""COMPUTED_VALUE"""),421201.0)</f>
        <v>421201</v>
      </c>
      <c r="E2504" s="2" t="str">
        <f>IFERROR(__xludf.DUMMYFUNCTION("""COMPUTED_VALUE"""),"Male")</f>
        <v>Male</v>
      </c>
    </row>
    <row r="2505">
      <c r="A2505" s="2">
        <v>2504.0</v>
      </c>
      <c r="B2505" s="4">
        <f>IFERROR(__xludf.DUMMYFUNCTION("""COMPUTED_VALUE"""),45065.115897986114)</f>
        <v>45065.1159</v>
      </c>
      <c r="C2505" s="2" t="str">
        <f>IFERROR(__xludf.DUMMYFUNCTION("""COMPUTED_VALUE"""),"India")</f>
        <v>India</v>
      </c>
      <c r="D2505" s="2">
        <f>IFERROR(__xludf.DUMMYFUNCTION("""COMPUTED_VALUE"""),603210.0)</f>
        <v>603210</v>
      </c>
      <c r="E2505" s="2" t="str">
        <f>IFERROR(__xludf.DUMMYFUNCTION("""COMPUTED_VALUE"""),"Male")</f>
        <v>Male</v>
      </c>
    </row>
    <row r="2506">
      <c r="A2506" s="2">
        <v>2505.0</v>
      </c>
      <c r="B2506" s="4">
        <f>IFERROR(__xludf.DUMMYFUNCTION("""COMPUTED_VALUE"""),45065.14535236111)</f>
        <v>45065.14535</v>
      </c>
      <c r="C2506" s="2" t="str">
        <f>IFERROR(__xludf.DUMMYFUNCTION("""COMPUTED_VALUE"""),"India")</f>
        <v>India</v>
      </c>
      <c r="D2506" s="2">
        <f>IFERROR(__xludf.DUMMYFUNCTION("""COMPUTED_VALUE"""),452010.0)</f>
        <v>452010</v>
      </c>
      <c r="E2506" s="2" t="str">
        <f>IFERROR(__xludf.DUMMYFUNCTION("""COMPUTED_VALUE"""),"Male")</f>
        <v>Male</v>
      </c>
    </row>
    <row r="2507">
      <c r="A2507" s="2">
        <v>2506.0</v>
      </c>
      <c r="B2507" s="4">
        <f>IFERROR(__xludf.DUMMYFUNCTION("""COMPUTED_VALUE"""),45065.2616930787)</f>
        <v>45065.26169</v>
      </c>
      <c r="C2507" s="2" t="str">
        <f>IFERROR(__xludf.DUMMYFUNCTION("""COMPUTED_VALUE"""),"India")</f>
        <v>India</v>
      </c>
      <c r="D2507" s="2">
        <f>IFERROR(__xludf.DUMMYFUNCTION("""COMPUTED_VALUE"""),301019.0)</f>
        <v>301019</v>
      </c>
      <c r="E2507" s="2" t="str">
        <f>IFERROR(__xludf.DUMMYFUNCTION("""COMPUTED_VALUE"""),"Female")</f>
        <v>Female</v>
      </c>
    </row>
    <row r="2508">
      <c r="A2508" s="2">
        <v>2507.0</v>
      </c>
      <c r="B2508" s="4">
        <f>IFERROR(__xludf.DUMMYFUNCTION("""COMPUTED_VALUE"""),45065.26703378472)</f>
        <v>45065.26703</v>
      </c>
      <c r="C2508" s="2" t="str">
        <f>IFERROR(__xludf.DUMMYFUNCTION("""COMPUTED_VALUE"""),"India")</f>
        <v>India</v>
      </c>
      <c r="D2508" s="2">
        <f>IFERROR(__xludf.DUMMYFUNCTION("""COMPUTED_VALUE"""),122001.0)</f>
        <v>122001</v>
      </c>
      <c r="E2508" s="2" t="str">
        <f>IFERROR(__xludf.DUMMYFUNCTION("""COMPUTED_VALUE"""),"Male")</f>
        <v>Male</v>
      </c>
    </row>
    <row r="2509">
      <c r="A2509" s="2">
        <v>2508.0</v>
      </c>
      <c r="B2509" s="4">
        <f>IFERROR(__xludf.DUMMYFUNCTION("""COMPUTED_VALUE"""),45065.26821460648)</f>
        <v>45065.26821</v>
      </c>
      <c r="C2509" s="2" t="str">
        <f>IFERROR(__xludf.DUMMYFUNCTION("""COMPUTED_VALUE"""),"India")</f>
        <v>India</v>
      </c>
      <c r="D2509" s="2">
        <f>IFERROR(__xludf.DUMMYFUNCTION("""COMPUTED_VALUE"""),400037.0)</f>
        <v>400037</v>
      </c>
      <c r="E2509" s="2" t="str">
        <f>IFERROR(__xludf.DUMMYFUNCTION("""COMPUTED_VALUE"""),"Male")</f>
        <v>Male</v>
      </c>
    </row>
    <row r="2510">
      <c r="A2510" s="2">
        <v>2509.0</v>
      </c>
      <c r="B2510" s="4">
        <f>IFERROR(__xludf.DUMMYFUNCTION("""COMPUTED_VALUE"""),45065.313678923616)</f>
        <v>45065.31368</v>
      </c>
      <c r="C2510" s="2" t="str">
        <f>IFERROR(__xludf.DUMMYFUNCTION("""COMPUTED_VALUE"""),"India")</f>
        <v>India</v>
      </c>
      <c r="D2510" s="2">
        <f>IFERROR(__xludf.DUMMYFUNCTION("""COMPUTED_VALUE"""),590001.0)</f>
        <v>590001</v>
      </c>
      <c r="E2510" s="2" t="str">
        <f>IFERROR(__xludf.DUMMYFUNCTION("""COMPUTED_VALUE"""),"Male")</f>
        <v>Male</v>
      </c>
    </row>
    <row r="2511">
      <c r="A2511" s="2">
        <v>2510.0</v>
      </c>
      <c r="B2511" s="4">
        <f>IFERROR(__xludf.DUMMYFUNCTION("""COMPUTED_VALUE"""),45065.36384821759)</f>
        <v>45065.36385</v>
      </c>
      <c r="C2511" s="2" t="str">
        <f>IFERROR(__xludf.DUMMYFUNCTION("""COMPUTED_VALUE"""),"India")</f>
        <v>India</v>
      </c>
      <c r="D2511" s="2">
        <f>IFERROR(__xludf.DUMMYFUNCTION("""COMPUTED_VALUE"""),700064.0)</f>
        <v>700064</v>
      </c>
      <c r="E2511" s="2" t="str">
        <f>IFERROR(__xludf.DUMMYFUNCTION("""COMPUTED_VALUE"""),"Male")</f>
        <v>Male</v>
      </c>
    </row>
    <row r="2512">
      <c r="A2512" s="2">
        <v>2511.0</v>
      </c>
      <c r="B2512" s="4">
        <f>IFERROR(__xludf.DUMMYFUNCTION("""COMPUTED_VALUE"""),45065.367966342594)</f>
        <v>45065.36797</v>
      </c>
      <c r="C2512" s="2" t="str">
        <f>IFERROR(__xludf.DUMMYFUNCTION("""COMPUTED_VALUE"""),"India")</f>
        <v>India</v>
      </c>
      <c r="D2512" s="2">
        <f>IFERROR(__xludf.DUMMYFUNCTION("""COMPUTED_VALUE"""),401203.0)</f>
        <v>401203</v>
      </c>
      <c r="E2512" s="2" t="str">
        <f>IFERROR(__xludf.DUMMYFUNCTION("""COMPUTED_VALUE"""),"Female")</f>
        <v>Female</v>
      </c>
    </row>
    <row r="2513">
      <c r="A2513" s="2">
        <v>2512.0</v>
      </c>
      <c r="B2513" s="4">
        <f>IFERROR(__xludf.DUMMYFUNCTION("""COMPUTED_VALUE"""),45065.373105590275)</f>
        <v>45065.37311</v>
      </c>
      <c r="C2513" s="2" t="str">
        <f>IFERROR(__xludf.DUMMYFUNCTION("""COMPUTED_VALUE"""),"India")</f>
        <v>India</v>
      </c>
      <c r="D2513" s="2">
        <f>IFERROR(__xludf.DUMMYFUNCTION("""COMPUTED_VALUE"""),501505.0)</f>
        <v>501505</v>
      </c>
      <c r="E2513" s="2" t="str">
        <f>IFERROR(__xludf.DUMMYFUNCTION("""COMPUTED_VALUE"""),"Male")</f>
        <v>Male</v>
      </c>
    </row>
    <row r="2514">
      <c r="A2514" s="2">
        <v>2513.0</v>
      </c>
      <c r="B2514" s="4">
        <f>IFERROR(__xludf.DUMMYFUNCTION("""COMPUTED_VALUE"""),45065.37971984954)</f>
        <v>45065.37972</v>
      </c>
      <c r="C2514" s="2" t="str">
        <f>IFERROR(__xludf.DUMMYFUNCTION("""COMPUTED_VALUE"""),"India")</f>
        <v>India</v>
      </c>
      <c r="D2514" s="2">
        <f>IFERROR(__xludf.DUMMYFUNCTION("""COMPUTED_VALUE"""),560060.0)</f>
        <v>560060</v>
      </c>
      <c r="E2514" s="2" t="str">
        <f>IFERROR(__xludf.DUMMYFUNCTION("""COMPUTED_VALUE"""),"Female")</f>
        <v>Female</v>
      </c>
    </row>
    <row r="2515">
      <c r="A2515" s="2">
        <v>2514.0</v>
      </c>
      <c r="B2515" s="4">
        <f>IFERROR(__xludf.DUMMYFUNCTION("""COMPUTED_VALUE"""),45065.395006736115)</f>
        <v>45065.39501</v>
      </c>
      <c r="C2515" s="2" t="str">
        <f>IFERROR(__xludf.DUMMYFUNCTION("""COMPUTED_VALUE"""),"India")</f>
        <v>India</v>
      </c>
      <c r="D2515" s="2">
        <f>IFERROR(__xludf.DUMMYFUNCTION("""COMPUTED_VALUE"""),515001.0)</f>
        <v>515001</v>
      </c>
      <c r="E2515" s="2" t="str">
        <f>IFERROR(__xludf.DUMMYFUNCTION("""COMPUTED_VALUE"""),"Male")</f>
        <v>Male</v>
      </c>
    </row>
    <row r="2516">
      <c r="A2516" s="2">
        <v>2515.0</v>
      </c>
      <c r="B2516" s="4">
        <f>IFERROR(__xludf.DUMMYFUNCTION("""COMPUTED_VALUE"""),45065.3968865625)</f>
        <v>45065.39689</v>
      </c>
      <c r="C2516" s="2" t="str">
        <f>IFERROR(__xludf.DUMMYFUNCTION("""COMPUTED_VALUE"""),"India")</f>
        <v>India</v>
      </c>
      <c r="D2516" s="2">
        <f>IFERROR(__xludf.DUMMYFUNCTION("""COMPUTED_VALUE"""),500068.0)</f>
        <v>500068</v>
      </c>
      <c r="E2516" s="2" t="str">
        <f>IFERROR(__xludf.DUMMYFUNCTION("""COMPUTED_VALUE"""),"Male")</f>
        <v>Male</v>
      </c>
    </row>
    <row r="2517">
      <c r="A2517" s="2">
        <v>2516.0</v>
      </c>
      <c r="B2517" s="4">
        <f>IFERROR(__xludf.DUMMYFUNCTION("""COMPUTED_VALUE"""),45065.43637268518)</f>
        <v>45065.43637</v>
      </c>
      <c r="C2517" s="2" t="str">
        <f>IFERROR(__xludf.DUMMYFUNCTION("""COMPUTED_VALUE"""),"India")</f>
        <v>India</v>
      </c>
      <c r="D2517" s="2">
        <f>IFERROR(__xludf.DUMMYFUNCTION("""COMPUTED_VALUE"""),122004.0)</f>
        <v>122004</v>
      </c>
      <c r="E2517" s="2" t="str">
        <f>IFERROR(__xludf.DUMMYFUNCTION("""COMPUTED_VALUE"""),"Female")</f>
        <v>Female</v>
      </c>
    </row>
    <row r="2518">
      <c r="A2518" s="2">
        <v>2517.0</v>
      </c>
      <c r="B2518" s="4">
        <f>IFERROR(__xludf.DUMMYFUNCTION("""COMPUTED_VALUE"""),45065.437954375)</f>
        <v>45065.43795</v>
      </c>
      <c r="C2518" s="2" t="str">
        <f>IFERROR(__xludf.DUMMYFUNCTION("""COMPUTED_VALUE"""),"India")</f>
        <v>India</v>
      </c>
      <c r="D2518" s="2">
        <f>IFERROR(__xludf.DUMMYFUNCTION("""COMPUTED_VALUE"""),518523.0)</f>
        <v>518523</v>
      </c>
      <c r="E2518" s="2" t="str">
        <f>IFERROR(__xludf.DUMMYFUNCTION("""COMPUTED_VALUE"""),"Male")</f>
        <v>Male</v>
      </c>
    </row>
    <row r="2519">
      <c r="A2519" s="2">
        <v>2518.0</v>
      </c>
      <c r="B2519" s="4">
        <f>IFERROR(__xludf.DUMMYFUNCTION("""COMPUTED_VALUE"""),45065.43798048612)</f>
        <v>45065.43798</v>
      </c>
      <c r="C2519" s="2" t="str">
        <f>IFERROR(__xludf.DUMMYFUNCTION("""COMPUTED_VALUE"""),"India")</f>
        <v>India</v>
      </c>
      <c r="D2519" s="2">
        <f>IFERROR(__xludf.DUMMYFUNCTION("""COMPUTED_VALUE"""),390010.0)</f>
        <v>390010</v>
      </c>
      <c r="E2519" s="2" t="str">
        <f>IFERROR(__xludf.DUMMYFUNCTION("""COMPUTED_VALUE"""),"Female")</f>
        <v>Female</v>
      </c>
    </row>
    <row r="2520">
      <c r="A2520" s="2">
        <v>2519.0</v>
      </c>
      <c r="B2520" s="4">
        <f>IFERROR(__xludf.DUMMYFUNCTION("""COMPUTED_VALUE"""),45065.44267578704)</f>
        <v>45065.44268</v>
      </c>
      <c r="C2520" s="2" t="str">
        <f>IFERROR(__xludf.DUMMYFUNCTION("""COMPUTED_VALUE"""),"India")</f>
        <v>India</v>
      </c>
      <c r="D2520" s="2">
        <f>IFERROR(__xludf.DUMMYFUNCTION("""COMPUTED_VALUE"""),533429.0)</f>
        <v>533429</v>
      </c>
      <c r="E2520" s="2" t="str">
        <f>IFERROR(__xludf.DUMMYFUNCTION("""COMPUTED_VALUE"""),"Male")</f>
        <v>Male</v>
      </c>
    </row>
    <row r="2521">
      <c r="A2521" s="2">
        <v>2520.0</v>
      </c>
      <c r="B2521" s="4">
        <f>IFERROR(__xludf.DUMMYFUNCTION("""COMPUTED_VALUE"""),45065.44756030093)</f>
        <v>45065.44756</v>
      </c>
      <c r="C2521" s="2" t="str">
        <f>IFERROR(__xludf.DUMMYFUNCTION("""COMPUTED_VALUE"""),"India")</f>
        <v>India</v>
      </c>
      <c r="D2521" s="2">
        <f>IFERROR(__xludf.DUMMYFUNCTION("""COMPUTED_VALUE"""),581115.0)</f>
        <v>581115</v>
      </c>
      <c r="E2521" s="2" t="str">
        <f>IFERROR(__xludf.DUMMYFUNCTION("""COMPUTED_VALUE"""),"Male")</f>
        <v>Male</v>
      </c>
    </row>
    <row r="2522">
      <c r="A2522" s="2">
        <v>2521.0</v>
      </c>
      <c r="B2522" s="4">
        <f>IFERROR(__xludf.DUMMYFUNCTION("""COMPUTED_VALUE"""),45065.450509282404)</f>
        <v>45065.45051</v>
      </c>
      <c r="C2522" s="2" t="str">
        <f>IFERROR(__xludf.DUMMYFUNCTION("""COMPUTED_VALUE"""),"India")</f>
        <v>India</v>
      </c>
      <c r="D2522" s="2">
        <f>IFERROR(__xludf.DUMMYFUNCTION("""COMPUTED_VALUE"""),760010.0)</f>
        <v>760010</v>
      </c>
      <c r="E2522" s="2" t="str">
        <f>IFERROR(__xludf.DUMMYFUNCTION("""COMPUTED_VALUE"""),"Female")</f>
        <v>Female</v>
      </c>
    </row>
    <row r="2523">
      <c r="A2523" s="2">
        <v>2522.0</v>
      </c>
      <c r="B2523" s="4">
        <f>IFERROR(__xludf.DUMMYFUNCTION("""COMPUTED_VALUE"""),45065.45377798611)</f>
        <v>45065.45378</v>
      </c>
      <c r="C2523" s="2" t="str">
        <f>IFERROR(__xludf.DUMMYFUNCTION("""COMPUTED_VALUE"""),"India")</f>
        <v>India</v>
      </c>
      <c r="D2523" s="2">
        <f>IFERROR(__xludf.DUMMYFUNCTION("""COMPUTED_VALUE"""),631209.0)</f>
        <v>631209</v>
      </c>
      <c r="E2523" s="2" t="str">
        <f>IFERROR(__xludf.DUMMYFUNCTION("""COMPUTED_VALUE"""),"Male")</f>
        <v>Male</v>
      </c>
    </row>
    <row r="2524">
      <c r="A2524" s="2">
        <v>2523.0</v>
      </c>
      <c r="B2524" s="4">
        <f>IFERROR(__xludf.DUMMYFUNCTION("""COMPUTED_VALUE"""),45065.45604815972)</f>
        <v>45065.45605</v>
      </c>
      <c r="C2524" s="2" t="str">
        <f>IFERROR(__xludf.DUMMYFUNCTION("""COMPUTED_VALUE"""),"India")</f>
        <v>India</v>
      </c>
      <c r="D2524" s="2">
        <f>IFERROR(__xludf.DUMMYFUNCTION("""COMPUTED_VALUE"""),110071.0)</f>
        <v>110071</v>
      </c>
      <c r="E2524" s="2" t="str">
        <f>IFERROR(__xludf.DUMMYFUNCTION("""COMPUTED_VALUE"""),"Male")</f>
        <v>Male</v>
      </c>
    </row>
    <row r="2525">
      <c r="A2525" s="2">
        <v>2524.0</v>
      </c>
      <c r="B2525" s="4">
        <f>IFERROR(__xludf.DUMMYFUNCTION("""COMPUTED_VALUE"""),45065.45890745371)</f>
        <v>45065.45891</v>
      </c>
      <c r="C2525" s="2" t="str">
        <f>IFERROR(__xludf.DUMMYFUNCTION("""COMPUTED_VALUE"""),"India")</f>
        <v>India</v>
      </c>
      <c r="D2525" s="2">
        <f>IFERROR(__xludf.DUMMYFUNCTION("""COMPUTED_VALUE"""),560001.0)</f>
        <v>560001</v>
      </c>
      <c r="E2525" s="2" t="str">
        <f>IFERROR(__xludf.DUMMYFUNCTION("""COMPUTED_VALUE"""),"Female")</f>
        <v>Female</v>
      </c>
    </row>
    <row r="2526">
      <c r="A2526" s="2">
        <v>2525.0</v>
      </c>
      <c r="B2526" s="4">
        <f>IFERROR(__xludf.DUMMYFUNCTION("""COMPUTED_VALUE"""),45065.482876620365)</f>
        <v>45065.48288</v>
      </c>
      <c r="C2526" s="2" t="str">
        <f>IFERROR(__xludf.DUMMYFUNCTION("""COMPUTED_VALUE"""),"India")</f>
        <v>India</v>
      </c>
      <c r="D2526" s="2">
        <f>IFERROR(__xludf.DUMMYFUNCTION("""COMPUTED_VALUE"""),560100.0)</f>
        <v>560100</v>
      </c>
      <c r="E2526" s="2" t="str">
        <f>IFERROR(__xludf.DUMMYFUNCTION("""COMPUTED_VALUE"""),"Female")</f>
        <v>Female</v>
      </c>
    </row>
    <row r="2527">
      <c r="A2527" s="2">
        <v>2526.0</v>
      </c>
      <c r="B2527" s="4">
        <f>IFERROR(__xludf.DUMMYFUNCTION("""COMPUTED_VALUE"""),45065.48691162037)</f>
        <v>45065.48691</v>
      </c>
      <c r="C2527" s="2" t="str">
        <f>IFERROR(__xludf.DUMMYFUNCTION("""COMPUTED_VALUE"""),"India")</f>
        <v>India</v>
      </c>
      <c r="D2527" s="2">
        <f>IFERROR(__xludf.DUMMYFUNCTION("""COMPUTED_VALUE"""),625218.0)</f>
        <v>625218</v>
      </c>
      <c r="E2527" s="2" t="str">
        <f>IFERROR(__xludf.DUMMYFUNCTION("""COMPUTED_VALUE"""),"Male")</f>
        <v>Male</v>
      </c>
    </row>
    <row r="2528">
      <c r="A2528" s="2">
        <v>2527.0</v>
      </c>
      <c r="B2528" s="4">
        <f>IFERROR(__xludf.DUMMYFUNCTION("""COMPUTED_VALUE"""),45065.48788976852)</f>
        <v>45065.48789</v>
      </c>
      <c r="C2528" s="2" t="str">
        <f>IFERROR(__xludf.DUMMYFUNCTION("""COMPUTED_VALUE"""),"India")</f>
        <v>India</v>
      </c>
      <c r="D2528" s="2">
        <f>IFERROR(__xludf.DUMMYFUNCTION("""COMPUTED_VALUE"""),533429.0)</f>
        <v>533429</v>
      </c>
      <c r="E2528" s="2" t="str">
        <f>IFERROR(__xludf.DUMMYFUNCTION("""COMPUTED_VALUE"""),"Male")</f>
        <v>Male</v>
      </c>
    </row>
    <row r="2529">
      <c r="A2529" s="2">
        <v>2528.0</v>
      </c>
      <c r="B2529" s="4">
        <f>IFERROR(__xludf.DUMMYFUNCTION("""COMPUTED_VALUE"""),45065.490997349545)</f>
        <v>45065.491</v>
      </c>
      <c r="C2529" s="2" t="str">
        <f>IFERROR(__xludf.DUMMYFUNCTION("""COMPUTED_VALUE"""),"India")</f>
        <v>India</v>
      </c>
      <c r="D2529" s="2"/>
      <c r="E2529" s="2" t="str">
        <f>IFERROR(__xludf.DUMMYFUNCTION("""COMPUTED_VALUE"""),"Female")</f>
        <v>Female</v>
      </c>
    </row>
    <row r="2530">
      <c r="A2530" s="2">
        <v>2529.0</v>
      </c>
      <c r="B2530" s="4">
        <f>IFERROR(__xludf.DUMMYFUNCTION("""COMPUTED_VALUE"""),45065.49415204861)</f>
        <v>45065.49415</v>
      </c>
      <c r="C2530" s="2" t="str">
        <f>IFERROR(__xludf.DUMMYFUNCTION("""COMPUTED_VALUE"""),"India")</f>
        <v>India</v>
      </c>
      <c r="D2530" s="2">
        <f>IFERROR(__xludf.DUMMYFUNCTION("""COMPUTED_VALUE"""),500068.0)</f>
        <v>500068</v>
      </c>
      <c r="E2530" s="2" t="str">
        <f>IFERROR(__xludf.DUMMYFUNCTION("""COMPUTED_VALUE"""),"Female")</f>
        <v>Female</v>
      </c>
    </row>
    <row r="2531">
      <c r="A2531" s="2">
        <v>2530.0</v>
      </c>
      <c r="B2531" s="4">
        <f>IFERROR(__xludf.DUMMYFUNCTION("""COMPUTED_VALUE"""),45065.50133739583)</f>
        <v>45065.50134</v>
      </c>
      <c r="C2531" s="2" t="str">
        <f>IFERROR(__xludf.DUMMYFUNCTION("""COMPUTED_VALUE"""),"India")</f>
        <v>India</v>
      </c>
      <c r="D2531" s="2">
        <f>IFERROR(__xludf.DUMMYFUNCTION("""COMPUTED_VALUE"""),201010.0)</f>
        <v>201010</v>
      </c>
      <c r="E2531" s="2" t="str">
        <f>IFERROR(__xludf.DUMMYFUNCTION("""COMPUTED_VALUE"""),"Female")</f>
        <v>Female</v>
      </c>
    </row>
    <row r="2532">
      <c r="A2532" s="2">
        <v>2531.0</v>
      </c>
      <c r="B2532" s="4">
        <f>IFERROR(__xludf.DUMMYFUNCTION("""COMPUTED_VALUE"""),45065.50228774306)</f>
        <v>45065.50229</v>
      </c>
      <c r="C2532" s="2" t="str">
        <f>IFERROR(__xludf.DUMMYFUNCTION("""COMPUTED_VALUE"""),"India")</f>
        <v>India</v>
      </c>
      <c r="D2532" s="2">
        <f>IFERROR(__xludf.DUMMYFUNCTION("""COMPUTED_VALUE"""),625218.0)</f>
        <v>625218</v>
      </c>
      <c r="E2532" s="2" t="str">
        <f>IFERROR(__xludf.DUMMYFUNCTION("""COMPUTED_VALUE"""),"Female")</f>
        <v>Female</v>
      </c>
    </row>
    <row r="2533">
      <c r="A2533" s="2">
        <v>2532.0</v>
      </c>
      <c r="B2533" s="4">
        <f>IFERROR(__xludf.DUMMYFUNCTION("""COMPUTED_VALUE"""),45065.505348865736)</f>
        <v>45065.50535</v>
      </c>
      <c r="C2533" s="2" t="str">
        <f>IFERROR(__xludf.DUMMYFUNCTION("""COMPUTED_VALUE"""),"India")</f>
        <v>India</v>
      </c>
      <c r="D2533" s="2">
        <f>IFERROR(__xludf.DUMMYFUNCTION("""COMPUTED_VALUE"""),201313.0)</f>
        <v>201313</v>
      </c>
      <c r="E2533" s="2" t="str">
        <f>IFERROR(__xludf.DUMMYFUNCTION("""COMPUTED_VALUE"""),"Female")</f>
        <v>Female</v>
      </c>
    </row>
    <row r="2534">
      <c r="A2534" s="2">
        <v>2533.0</v>
      </c>
      <c r="B2534" s="4">
        <f>IFERROR(__xludf.DUMMYFUNCTION("""COMPUTED_VALUE"""),45065.50587534722)</f>
        <v>45065.50588</v>
      </c>
      <c r="C2534" s="2" t="str">
        <f>IFERROR(__xludf.DUMMYFUNCTION("""COMPUTED_VALUE"""),"India")</f>
        <v>India</v>
      </c>
      <c r="D2534" s="2">
        <f>IFERROR(__xludf.DUMMYFUNCTION("""COMPUTED_VALUE"""),201303.0)</f>
        <v>201303</v>
      </c>
      <c r="E2534" s="2" t="str">
        <f>IFERROR(__xludf.DUMMYFUNCTION("""COMPUTED_VALUE"""),"Male")</f>
        <v>Male</v>
      </c>
    </row>
    <row r="2535">
      <c r="A2535" s="2">
        <v>2534.0</v>
      </c>
      <c r="B2535" s="4">
        <f>IFERROR(__xludf.DUMMYFUNCTION("""COMPUTED_VALUE"""),45065.50822189815)</f>
        <v>45065.50822</v>
      </c>
      <c r="C2535" s="2" t="str">
        <f>IFERROR(__xludf.DUMMYFUNCTION("""COMPUTED_VALUE"""),"India")</f>
        <v>India</v>
      </c>
      <c r="D2535" s="2">
        <f>IFERROR(__xludf.DUMMYFUNCTION("""COMPUTED_VALUE"""),201301.0)</f>
        <v>201301</v>
      </c>
      <c r="E2535" s="2" t="str">
        <f>IFERROR(__xludf.DUMMYFUNCTION("""COMPUTED_VALUE"""),"Female")</f>
        <v>Female</v>
      </c>
    </row>
    <row r="2536">
      <c r="A2536" s="2">
        <v>2535.0</v>
      </c>
      <c r="B2536" s="4">
        <f>IFERROR(__xludf.DUMMYFUNCTION("""COMPUTED_VALUE"""),45065.50847434028)</f>
        <v>45065.50847</v>
      </c>
      <c r="C2536" s="2" t="str">
        <f>IFERROR(__xludf.DUMMYFUNCTION("""COMPUTED_VALUE"""),"India")</f>
        <v>India</v>
      </c>
      <c r="D2536" s="2">
        <f>IFERROR(__xludf.DUMMYFUNCTION("""COMPUTED_VALUE"""),625008.0)</f>
        <v>625008</v>
      </c>
      <c r="E2536" s="2" t="str">
        <f>IFERROR(__xludf.DUMMYFUNCTION("""COMPUTED_VALUE"""),"Female")</f>
        <v>Female</v>
      </c>
    </row>
    <row r="2537">
      <c r="A2537" s="2">
        <v>2536.0</v>
      </c>
      <c r="B2537" s="4">
        <f>IFERROR(__xludf.DUMMYFUNCTION("""COMPUTED_VALUE"""),45065.5146082986)</f>
        <v>45065.51461</v>
      </c>
      <c r="C2537" s="2" t="str">
        <f>IFERROR(__xludf.DUMMYFUNCTION("""COMPUTED_VALUE"""),"India")</f>
        <v>India</v>
      </c>
      <c r="D2537" s="2">
        <f>IFERROR(__xludf.DUMMYFUNCTION("""COMPUTED_VALUE"""),110092.0)</f>
        <v>110092</v>
      </c>
      <c r="E2537" s="2" t="str">
        <f>IFERROR(__xludf.DUMMYFUNCTION("""COMPUTED_VALUE"""),"Male")</f>
        <v>Male</v>
      </c>
    </row>
    <row r="2538">
      <c r="A2538" s="2">
        <v>2537.0</v>
      </c>
      <c r="B2538" s="4">
        <f>IFERROR(__xludf.DUMMYFUNCTION("""COMPUTED_VALUE"""),45065.5158784375)</f>
        <v>45065.51588</v>
      </c>
      <c r="C2538" s="2" t="str">
        <f>IFERROR(__xludf.DUMMYFUNCTION("""COMPUTED_VALUE"""),"India")</f>
        <v>India</v>
      </c>
      <c r="D2538" s="2">
        <f>IFERROR(__xludf.DUMMYFUNCTION("""COMPUTED_VALUE"""),625513.0)</f>
        <v>625513</v>
      </c>
      <c r="E2538" s="2" t="str">
        <f>IFERROR(__xludf.DUMMYFUNCTION("""COMPUTED_VALUE"""),"Female")</f>
        <v>Female</v>
      </c>
    </row>
    <row r="2539">
      <c r="A2539" s="2">
        <v>2538.0</v>
      </c>
      <c r="B2539" s="4">
        <f>IFERROR(__xludf.DUMMYFUNCTION("""COMPUTED_VALUE"""),45065.53334652778)</f>
        <v>45065.53335</v>
      </c>
      <c r="C2539" s="2" t="str">
        <f>IFERROR(__xludf.DUMMYFUNCTION("""COMPUTED_VALUE"""),"India")</f>
        <v>India</v>
      </c>
      <c r="D2539" s="2">
        <f>IFERROR(__xludf.DUMMYFUNCTION("""COMPUTED_VALUE"""),110009.0)</f>
        <v>110009</v>
      </c>
      <c r="E2539" s="2" t="str">
        <f>IFERROR(__xludf.DUMMYFUNCTION("""COMPUTED_VALUE"""),"Female")</f>
        <v>Female</v>
      </c>
    </row>
    <row r="2540">
      <c r="A2540" s="2">
        <v>2539.0</v>
      </c>
      <c r="B2540" s="4">
        <f>IFERROR(__xludf.DUMMYFUNCTION("""COMPUTED_VALUE"""),45065.537344143515)</f>
        <v>45065.53734</v>
      </c>
      <c r="C2540" s="2" t="str">
        <f>IFERROR(__xludf.DUMMYFUNCTION("""COMPUTED_VALUE"""),"India")</f>
        <v>India</v>
      </c>
      <c r="D2540" s="2">
        <f>IFERROR(__xludf.DUMMYFUNCTION("""COMPUTED_VALUE"""),560105.0)</f>
        <v>560105</v>
      </c>
      <c r="E2540" s="2" t="str">
        <f>IFERROR(__xludf.DUMMYFUNCTION("""COMPUTED_VALUE"""),"Male")</f>
        <v>Male</v>
      </c>
    </row>
    <row r="2541">
      <c r="A2541" s="2">
        <v>2540.0</v>
      </c>
      <c r="B2541" s="4">
        <f>IFERROR(__xludf.DUMMYFUNCTION("""COMPUTED_VALUE"""),45065.53994974537)</f>
        <v>45065.53995</v>
      </c>
      <c r="C2541" s="2" t="str">
        <f>IFERROR(__xludf.DUMMYFUNCTION("""COMPUTED_VALUE"""),"India")</f>
        <v>India</v>
      </c>
      <c r="D2541" s="2">
        <f>IFERROR(__xludf.DUMMYFUNCTION("""COMPUTED_VALUE"""),201301.0)</f>
        <v>201301</v>
      </c>
      <c r="E2541" s="2" t="str">
        <f>IFERROR(__xludf.DUMMYFUNCTION("""COMPUTED_VALUE"""),"Female")</f>
        <v>Female</v>
      </c>
    </row>
    <row r="2542">
      <c r="A2542" s="2">
        <v>2541.0</v>
      </c>
      <c r="B2542" s="4">
        <f>IFERROR(__xludf.DUMMYFUNCTION("""COMPUTED_VALUE"""),45065.54044690972)</f>
        <v>45065.54045</v>
      </c>
      <c r="C2542" s="2" t="str">
        <f>IFERROR(__xludf.DUMMYFUNCTION("""COMPUTED_VALUE"""),"India")</f>
        <v>India</v>
      </c>
      <c r="D2542" s="2">
        <f>IFERROR(__xludf.DUMMYFUNCTION("""COMPUTED_VALUE"""),110092.0)</f>
        <v>110092</v>
      </c>
      <c r="E2542" s="2" t="str">
        <f>IFERROR(__xludf.DUMMYFUNCTION("""COMPUTED_VALUE"""),"Male")</f>
        <v>Male</v>
      </c>
    </row>
    <row r="2543">
      <c r="A2543" s="2">
        <v>2542.0</v>
      </c>
      <c r="B2543" s="4">
        <f>IFERROR(__xludf.DUMMYFUNCTION("""COMPUTED_VALUE"""),45065.54174431713)</f>
        <v>45065.54174</v>
      </c>
      <c r="C2543" s="2" t="str">
        <f>IFERROR(__xludf.DUMMYFUNCTION("""COMPUTED_VALUE"""),"India")</f>
        <v>India</v>
      </c>
      <c r="D2543" s="2">
        <f>IFERROR(__xludf.DUMMYFUNCTION("""COMPUTED_VALUE"""),440013.0)</f>
        <v>440013</v>
      </c>
      <c r="E2543" s="2" t="str">
        <f>IFERROR(__xludf.DUMMYFUNCTION("""COMPUTED_VALUE"""),"Female")</f>
        <v>Female</v>
      </c>
    </row>
    <row r="2544">
      <c r="A2544" s="2">
        <v>2543.0</v>
      </c>
      <c r="B2544" s="4">
        <f>IFERROR(__xludf.DUMMYFUNCTION("""COMPUTED_VALUE"""),45065.543242245374)</f>
        <v>45065.54324</v>
      </c>
      <c r="C2544" s="2" t="str">
        <f>IFERROR(__xludf.DUMMYFUNCTION("""COMPUTED_VALUE"""),"India")</f>
        <v>India</v>
      </c>
      <c r="D2544" s="2">
        <f>IFERROR(__xludf.DUMMYFUNCTION("""COMPUTED_VALUE"""),411011.0)</f>
        <v>411011</v>
      </c>
      <c r="E2544" s="2" t="str">
        <f>IFERROR(__xludf.DUMMYFUNCTION("""COMPUTED_VALUE"""),"Male")</f>
        <v>Male</v>
      </c>
    </row>
    <row r="2545">
      <c r="A2545" s="2">
        <v>2544.0</v>
      </c>
      <c r="B2545" s="4">
        <f>IFERROR(__xludf.DUMMYFUNCTION("""COMPUTED_VALUE"""),45065.54471137731)</f>
        <v>45065.54471</v>
      </c>
      <c r="C2545" s="2" t="str">
        <f>IFERROR(__xludf.DUMMYFUNCTION("""COMPUTED_VALUE"""),"India")</f>
        <v>India</v>
      </c>
      <c r="D2545" s="2">
        <f>IFERROR(__xludf.DUMMYFUNCTION("""COMPUTED_VALUE"""),411057.0)</f>
        <v>411057</v>
      </c>
      <c r="E2545" s="2" t="str">
        <f>IFERROR(__xludf.DUMMYFUNCTION("""COMPUTED_VALUE"""),"Male")</f>
        <v>Male</v>
      </c>
    </row>
    <row r="2546">
      <c r="A2546" s="2">
        <v>2545.0</v>
      </c>
      <c r="B2546" s="4">
        <f>IFERROR(__xludf.DUMMYFUNCTION("""COMPUTED_VALUE"""),45065.545587928245)</f>
        <v>45065.54559</v>
      </c>
      <c r="C2546" s="2" t="str">
        <f>IFERROR(__xludf.DUMMYFUNCTION("""COMPUTED_VALUE"""),"India")</f>
        <v>India</v>
      </c>
      <c r="D2546" s="2">
        <f>IFERROR(__xludf.DUMMYFUNCTION("""COMPUTED_VALUE"""),411002.0)</f>
        <v>411002</v>
      </c>
      <c r="E2546" s="2" t="str">
        <f>IFERROR(__xludf.DUMMYFUNCTION("""COMPUTED_VALUE"""),"Male")</f>
        <v>Male</v>
      </c>
    </row>
    <row r="2547">
      <c r="A2547" s="2">
        <v>2546.0</v>
      </c>
      <c r="B2547" s="4">
        <f>IFERROR(__xludf.DUMMYFUNCTION("""COMPUTED_VALUE"""),45065.545882418985)</f>
        <v>45065.54588</v>
      </c>
      <c r="C2547" s="2" t="str">
        <f>IFERROR(__xludf.DUMMYFUNCTION("""COMPUTED_VALUE"""),"India")</f>
        <v>India</v>
      </c>
      <c r="D2547" s="2">
        <f>IFERROR(__xludf.DUMMYFUNCTION("""COMPUTED_VALUE"""),415110.0)</f>
        <v>415110</v>
      </c>
      <c r="E2547" s="2" t="str">
        <f>IFERROR(__xludf.DUMMYFUNCTION("""COMPUTED_VALUE"""),"Male")</f>
        <v>Male</v>
      </c>
    </row>
    <row r="2548">
      <c r="A2548" s="2">
        <v>2547.0</v>
      </c>
      <c r="B2548" s="4">
        <f>IFERROR(__xludf.DUMMYFUNCTION("""COMPUTED_VALUE"""),45065.54821097222)</f>
        <v>45065.54821</v>
      </c>
      <c r="C2548" s="2" t="str">
        <f>IFERROR(__xludf.DUMMYFUNCTION("""COMPUTED_VALUE"""),"India")</f>
        <v>India</v>
      </c>
      <c r="D2548" s="2">
        <f>IFERROR(__xludf.DUMMYFUNCTION("""COMPUTED_VALUE"""),411002.0)</f>
        <v>411002</v>
      </c>
      <c r="E2548" s="2" t="str">
        <f>IFERROR(__xludf.DUMMYFUNCTION("""COMPUTED_VALUE"""),"Male")</f>
        <v>Male</v>
      </c>
    </row>
    <row r="2549">
      <c r="A2549" s="2">
        <v>2548.0</v>
      </c>
      <c r="B2549" s="4">
        <f>IFERROR(__xludf.DUMMYFUNCTION("""COMPUTED_VALUE"""),45065.550583171294)</f>
        <v>45065.55058</v>
      </c>
      <c r="C2549" s="2" t="str">
        <f>IFERROR(__xludf.DUMMYFUNCTION("""COMPUTED_VALUE"""),"India")</f>
        <v>India</v>
      </c>
      <c r="D2549" s="2">
        <f>IFERROR(__xludf.DUMMYFUNCTION("""COMPUTED_VALUE"""),411042.0)</f>
        <v>411042</v>
      </c>
      <c r="E2549" s="2" t="str">
        <f>IFERROR(__xludf.DUMMYFUNCTION("""COMPUTED_VALUE"""),"Male")</f>
        <v>Male</v>
      </c>
    </row>
    <row r="2550">
      <c r="A2550" s="2">
        <v>2549.0</v>
      </c>
      <c r="B2550" s="4">
        <f>IFERROR(__xludf.DUMMYFUNCTION("""COMPUTED_VALUE"""),45065.550626076394)</f>
        <v>45065.55063</v>
      </c>
      <c r="C2550" s="2" t="str">
        <f>IFERROR(__xludf.DUMMYFUNCTION("""COMPUTED_VALUE"""),"India")</f>
        <v>India</v>
      </c>
      <c r="D2550" s="2">
        <f>IFERROR(__xludf.DUMMYFUNCTION("""COMPUTED_VALUE"""),625218.0)</f>
        <v>625218</v>
      </c>
      <c r="E2550" s="2" t="str">
        <f>IFERROR(__xludf.DUMMYFUNCTION("""COMPUTED_VALUE"""),"Female")</f>
        <v>Female</v>
      </c>
    </row>
    <row r="2551">
      <c r="A2551" s="2">
        <v>2550.0</v>
      </c>
      <c r="B2551" s="4">
        <f>IFERROR(__xludf.DUMMYFUNCTION("""COMPUTED_VALUE"""),45065.55145233796)</f>
        <v>45065.55145</v>
      </c>
      <c r="C2551" s="2" t="str">
        <f>IFERROR(__xludf.DUMMYFUNCTION("""COMPUTED_VALUE"""),"India")</f>
        <v>India</v>
      </c>
      <c r="D2551" s="2">
        <f>IFERROR(__xludf.DUMMYFUNCTION("""COMPUTED_VALUE"""),411048.0)</f>
        <v>411048</v>
      </c>
      <c r="E2551" s="2" t="str">
        <f>IFERROR(__xludf.DUMMYFUNCTION("""COMPUTED_VALUE"""),"Male")</f>
        <v>Male</v>
      </c>
    </row>
    <row r="2552">
      <c r="A2552" s="2">
        <v>2551.0</v>
      </c>
      <c r="B2552" s="4">
        <f>IFERROR(__xludf.DUMMYFUNCTION("""COMPUTED_VALUE"""),45065.553421944445)</f>
        <v>45065.55342</v>
      </c>
      <c r="C2552" s="2" t="str">
        <f>IFERROR(__xludf.DUMMYFUNCTION("""COMPUTED_VALUE"""),"India")</f>
        <v>India</v>
      </c>
      <c r="D2552" s="2">
        <f>IFERROR(__xludf.DUMMYFUNCTION("""COMPUTED_VALUE"""),411037.0)</f>
        <v>411037</v>
      </c>
      <c r="E2552" s="2" t="str">
        <f>IFERROR(__xludf.DUMMYFUNCTION("""COMPUTED_VALUE"""),"Male")</f>
        <v>Male</v>
      </c>
    </row>
    <row r="2553">
      <c r="A2553" s="2">
        <v>2552.0</v>
      </c>
      <c r="B2553" s="4">
        <f>IFERROR(__xludf.DUMMYFUNCTION("""COMPUTED_VALUE"""),45065.553853391204)</f>
        <v>45065.55385</v>
      </c>
      <c r="C2553" s="2" t="str">
        <f>IFERROR(__xludf.DUMMYFUNCTION("""COMPUTED_VALUE"""),"India")</f>
        <v>India</v>
      </c>
      <c r="D2553" s="2">
        <f>IFERROR(__xludf.DUMMYFUNCTION("""COMPUTED_VALUE"""),560103.0)</f>
        <v>560103</v>
      </c>
      <c r="E2553" s="2" t="str">
        <f>IFERROR(__xludf.DUMMYFUNCTION("""COMPUTED_VALUE"""),"Male")</f>
        <v>Male</v>
      </c>
    </row>
    <row r="2554">
      <c r="A2554" s="2">
        <v>2553.0</v>
      </c>
      <c r="B2554" s="4">
        <f>IFERROR(__xludf.DUMMYFUNCTION("""COMPUTED_VALUE"""),45065.558916030095)</f>
        <v>45065.55892</v>
      </c>
      <c r="C2554" s="2" t="str">
        <f>IFERROR(__xludf.DUMMYFUNCTION("""COMPUTED_VALUE"""),"India")</f>
        <v>India</v>
      </c>
      <c r="D2554" s="2">
        <f>IFERROR(__xludf.DUMMYFUNCTION("""COMPUTED_VALUE"""),413606.0)</f>
        <v>413606</v>
      </c>
      <c r="E2554" s="2" t="str">
        <f>IFERROR(__xludf.DUMMYFUNCTION("""COMPUTED_VALUE"""),"Male")</f>
        <v>Male</v>
      </c>
    </row>
    <row r="2555">
      <c r="A2555" s="2">
        <v>2554.0</v>
      </c>
      <c r="B2555" s="4">
        <f>IFERROR(__xludf.DUMMYFUNCTION("""COMPUTED_VALUE"""),45065.5644758912)</f>
        <v>45065.56448</v>
      </c>
      <c r="C2555" s="2" t="str">
        <f>IFERROR(__xludf.DUMMYFUNCTION("""COMPUTED_VALUE"""),"India")</f>
        <v>India</v>
      </c>
      <c r="D2555" s="2">
        <f>IFERROR(__xludf.DUMMYFUNCTION("""COMPUTED_VALUE"""),122003.0)</f>
        <v>122003</v>
      </c>
      <c r="E2555" s="2" t="str">
        <f>IFERROR(__xludf.DUMMYFUNCTION("""COMPUTED_VALUE"""),"Female")</f>
        <v>Female</v>
      </c>
    </row>
    <row r="2556">
      <c r="A2556" s="2">
        <v>2555.0</v>
      </c>
      <c r="B2556" s="4">
        <f>IFERROR(__xludf.DUMMYFUNCTION("""COMPUTED_VALUE"""),45065.56564108796)</f>
        <v>45065.56564</v>
      </c>
      <c r="C2556" s="2" t="str">
        <f>IFERROR(__xludf.DUMMYFUNCTION("""COMPUTED_VALUE"""),"India")</f>
        <v>India</v>
      </c>
      <c r="D2556" s="2">
        <f>IFERROR(__xludf.DUMMYFUNCTION("""COMPUTED_VALUE"""),411057.0)</f>
        <v>411057</v>
      </c>
      <c r="E2556" s="2" t="str">
        <f>IFERROR(__xludf.DUMMYFUNCTION("""COMPUTED_VALUE"""),"Male")</f>
        <v>Male</v>
      </c>
    </row>
    <row r="2557">
      <c r="A2557" s="2">
        <v>2556.0</v>
      </c>
      <c r="B2557" s="4">
        <f>IFERROR(__xludf.DUMMYFUNCTION("""COMPUTED_VALUE"""),45065.56580394676)</f>
        <v>45065.5658</v>
      </c>
      <c r="C2557" s="2" t="str">
        <f>IFERROR(__xludf.DUMMYFUNCTION("""COMPUTED_VALUE"""),"India")</f>
        <v>India</v>
      </c>
      <c r="D2557" s="2">
        <f>IFERROR(__xludf.DUMMYFUNCTION("""COMPUTED_VALUE"""),411060.0)</f>
        <v>411060</v>
      </c>
      <c r="E2557" s="2" t="str">
        <f>IFERROR(__xludf.DUMMYFUNCTION("""COMPUTED_VALUE"""),"Male")</f>
        <v>Male</v>
      </c>
    </row>
    <row r="2558">
      <c r="A2558" s="2">
        <v>2557.0</v>
      </c>
      <c r="B2558" s="4">
        <f>IFERROR(__xludf.DUMMYFUNCTION("""COMPUTED_VALUE"""),45065.56903953704)</f>
        <v>45065.56904</v>
      </c>
      <c r="C2558" s="2" t="str">
        <f>IFERROR(__xludf.DUMMYFUNCTION("""COMPUTED_VALUE"""),"India")</f>
        <v>India</v>
      </c>
      <c r="D2558" s="2">
        <f>IFERROR(__xludf.DUMMYFUNCTION("""COMPUTED_VALUE"""),401107.0)</f>
        <v>401107</v>
      </c>
      <c r="E2558" s="2" t="str">
        <f>IFERROR(__xludf.DUMMYFUNCTION("""COMPUTED_VALUE"""),"Male")</f>
        <v>Male</v>
      </c>
    </row>
    <row r="2559">
      <c r="A2559" s="2">
        <v>2558.0</v>
      </c>
      <c r="B2559" s="4">
        <f>IFERROR(__xludf.DUMMYFUNCTION("""COMPUTED_VALUE"""),45065.57103158565)</f>
        <v>45065.57103</v>
      </c>
      <c r="C2559" s="2" t="str">
        <f>IFERROR(__xludf.DUMMYFUNCTION("""COMPUTED_VALUE"""),"India")</f>
        <v>India</v>
      </c>
      <c r="D2559" s="2">
        <f>IFERROR(__xludf.DUMMYFUNCTION("""COMPUTED_VALUE"""),411011.0)</f>
        <v>411011</v>
      </c>
      <c r="E2559" s="2" t="str">
        <f>IFERROR(__xludf.DUMMYFUNCTION("""COMPUTED_VALUE"""),"Male")</f>
        <v>Male</v>
      </c>
    </row>
    <row r="2560">
      <c r="A2560" s="2">
        <v>2559.0</v>
      </c>
      <c r="B2560" s="4">
        <f>IFERROR(__xludf.DUMMYFUNCTION("""COMPUTED_VALUE"""),45065.5712208912)</f>
        <v>45065.57122</v>
      </c>
      <c r="C2560" s="2" t="str">
        <f>IFERROR(__xludf.DUMMYFUNCTION("""COMPUTED_VALUE"""),"India")</f>
        <v>India</v>
      </c>
      <c r="D2560" s="2">
        <f>IFERROR(__xludf.DUMMYFUNCTION("""COMPUTED_VALUE"""),122003.0)</f>
        <v>122003</v>
      </c>
      <c r="E2560" s="2" t="str">
        <f>IFERROR(__xludf.DUMMYFUNCTION("""COMPUTED_VALUE"""),"Female")</f>
        <v>Female</v>
      </c>
    </row>
    <row r="2561">
      <c r="A2561" s="2">
        <v>2560.0</v>
      </c>
      <c r="B2561" s="4">
        <f>IFERROR(__xludf.DUMMYFUNCTION("""COMPUTED_VALUE"""),45065.57122309028)</f>
        <v>45065.57122</v>
      </c>
      <c r="C2561" s="2" t="str">
        <f>IFERROR(__xludf.DUMMYFUNCTION("""COMPUTED_VALUE"""),"India")</f>
        <v>India</v>
      </c>
      <c r="D2561" s="2">
        <f>IFERROR(__xludf.DUMMYFUNCTION("""COMPUTED_VALUE"""),400093.0)</f>
        <v>400093</v>
      </c>
      <c r="E2561" s="2" t="str">
        <f>IFERROR(__xludf.DUMMYFUNCTION("""COMPUTED_VALUE"""),"Male")</f>
        <v>Male</v>
      </c>
    </row>
    <row r="2562">
      <c r="A2562" s="2">
        <v>2561.0</v>
      </c>
      <c r="B2562" s="4">
        <f>IFERROR(__xludf.DUMMYFUNCTION("""COMPUTED_VALUE"""),45065.58113311342)</f>
        <v>45065.58113</v>
      </c>
      <c r="C2562" s="2" t="str">
        <f>IFERROR(__xludf.DUMMYFUNCTION("""COMPUTED_VALUE"""),"India")</f>
        <v>India</v>
      </c>
      <c r="D2562" s="2">
        <f>IFERROR(__xludf.DUMMYFUNCTION("""COMPUTED_VALUE"""),600016.0)</f>
        <v>600016</v>
      </c>
      <c r="E2562" s="2" t="str">
        <f>IFERROR(__xludf.DUMMYFUNCTION("""COMPUTED_VALUE"""),"Male")</f>
        <v>Male</v>
      </c>
    </row>
    <row r="2563">
      <c r="A2563" s="2">
        <v>2562.0</v>
      </c>
      <c r="B2563" s="4">
        <f>IFERROR(__xludf.DUMMYFUNCTION("""COMPUTED_VALUE"""),45065.58845956018)</f>
        <v>45065.58846</v>
      </c>
      <c r="C2563" s="2" t="str">
        <f>IFERROR(__xludf.DUMMYFUNCTION("""COMPUTED_VALUE"""),"India")</f>
        <v>India</v>
      </c>
      <c r="D2563" s="2">
        <f>IFERROR(__xludf.DUMMYFUNCTION("""COMPUTED_VALUE"""),445001.0)</f>
        <v>445001</v>
      </c>
      <c r="E2563" s="2" t="str">
        <f>IFERROR(__xludf.DUMMYFUNCTION("""COMPUTED_VALUE"""),"Female")</f>
        <v>Female</v>
      </c>
    </row>
    <row r="2564">
      <c r="A2564" s="2">
        <v>2563.0</v>
      </c>
      <c r="B2564" s="4">
        <f>IFERROR(__xludf.DUMMYFUNCTION("""COMPUTED_VALUE"""),45065.59227849537)</f>
        <v>45065.59228</v>
      </c>
      <c r="C2564" s="2" t="str">
        <f>IFERROR(__xludf.DUMMYFUNCTION("""COMPUTED_VALUE"""),"India")</f>
        <v>India</v>
      </c>
      <c r="D2564" s="2">
        <f>IFERROR(__xludf.DUMMYFUNCTION("""COMPUTED_VALUE"""),411057.0)</f>
        <v>411057</v>
      </c>
      <c r="E2564" s="2" t="str">
        <f>IFERROR(__xludf.DUMMYFUNCTION("""COMPUTED_VALUE"""),"Male")</f>
        <v>Male</v>
      </c>
    </row>
    <row r="2565">
      <c r="A2565" s="2">
        <v>2564.0</v>
      </c>
      <c r="B2565" s="4">
        <f>IFERROR(__xludf.DUMMYFUNCTION("""COMPUTED_VALUE"""),45065.597397453705)</f>
        <v>45065.5974</v>
      </c>
      <c r="C2565" s="2" t="str">
        <f>IFERROR(__xludf.DUMMYFUNCTION("""COMPUTED_VALUE"""),"India")</f>
        <v>India</v>
      </c>
      <c r="D2565" s="2">
        <f>IFERROR(__xludf.DUMMYFUNCTION("""COMPUTED_VALUE"""),445001.0)</f>
        <v>445001</v>
      </c>
      <c r="E2565" s="2" t="str">
        <f>IFERROR(__xludf.DUMMYFUNCTION("""COMPUTED_VALUE"""),"Female")</f>
        <v>Female</v>
      </c>
    </row>
    <row r="2566">
      <c r="A2566" s="2">
        <v>2565.0</v>
      </c>
      <c r="B2566" s="4">
        <f>IFERROR(__xludf.DUMMYFUNCTION("""COMPUTED_VALUE"""),45065.597932013894)</f>
        <v>45065.59793</v>
      </c>
      <c r="C2566" s="2" t="str">
        <f>IFERROR(__xludf.DUMMYFUNCTION("""COMPUTED_VALUE"""),"India")</f>
        <v>India</v>
      </c>
      <c r="D2566" s="2">
        <f>IFERROR(__xludf.DUMMYFUNCTION("""COMPUTED_VALUE"""),445001.0)</f>
        <v>445001</v>
      </c>
      <c r="E2566" s="2" t="str">
        <f>IFERROR(__xludf.DUMMYFUNCTION("""COMPUTED_VALUE"""),"Female")</f>
        <v>Female</v>
      </c>
    </row>
    <row r="2567">
      <c r="A2567" s="2">
        <v>2566.0</v>
      </c>
      <c r="B2567" s="4">
        <f>IFERROR(__xludf.DUMMYFUNCTION("""COMPUTED_VALUE"""),45065.60495480324)</f>
        <v>45065.60495</v>
      </c>
      <c r="C2567" s="2" t="str">
        <f>IFERROR(__xludf.DUMMYFUNCTION("""COMPUTED_VALUE"""),"India")</f>
        <v>India</v>
      </c>
      <c r="D2567" s="2">
        <f>IFERROR(__xludf.DUMMYFUNCTION("""COMPUTED_VALUE"""),410206.0)</f>
        <v>410206</v>
      </c>
      <c r="E2567" s="2" t="str">
        <f>IFERROR(__xludf.DUMMYFUNCTION("""COMPUTED_VALUE"""),"Male")</f>
        <v>Male</v>
      </c>
    </row>
    <row r="2568">
      <c r="A2568" s="2">
        <v>2567.0</v>
      </c>
      <c r="B2568" s="4">
        <f>IFERROR(__xludf.DUMMYFUNCTION("""COMPUTED_VALUE"""),45065.60856991898)</f>
        <v>45065.60857</v>
      </c>
      <c r="C2568" s="2" t="str">
        <f>IFERROR(__xludf.DUMMYFUNCTION("""COMPUTED_VALUE"""),"India")</f>
        <v>India</v>
      </c>
      <c r="D2568" s="2">
        <f>IFERROR(__xludf.DUMMYFUNCTION("""COMPUTED_VALUE"""),411004.0)</f>
        <v>411004</v>
      </c>
      <c r="E2568" s="2" t="str">
        <f>IFERROR(__xludf.DUMMYFUNCTION("""COMPUTED_VALUE"""),"Male")</f>
        <v>Male</v>
      </c>
    </row>
    <row r="2569">
      <c r="A2569" s="2">
        <v>2568.0</v>
      </c>
      <c r="B2569" s="4">
        <f>IFERROR(__xludf.DUMMYFUNCTION("""COMPUTED_VALUE"""),45065.60884765046)</f>
        <v>45065.60885</v>
      </c>
      <c r="C2569" s="2" t="str">
        <f>IFERROR(__xludf.DUMMYFUNCTION("""COMPUTED_VALUE"""),"India")</f>
        <v>India</v>
      </c>
      <c r="D2569" s="2">
        <f>IFERROR(__xludf.DUMMYFUNCTION("""COMPUTED_VALUE"""),122001.0)</f>
        <v>122001</v>
      </c>
      <c r="E2569" s="2" t="str">
        <f>IFERROR(__xludf.DUMMYFUNCTION("""COMPUTED_VALUE"""),"Female")</f>
        <v>Female</v>
      </c>
    </row>
    <row r="2570">
      <c r="A2570" s="2">
        <v>2569.0</v>
      </c>
      <c r="B2570" s="4">
        <f>IFERROR(__xludf.DUMMYFUNCTION("""COMPUTED_VALUE"""),45065.610622430555)</f>
        <v>45065.61062</v>
      </c>
      <c r="C2570" s="2" t="str">
        <f>IFERROR(__xludf.DUMMYFUNCTION("""COMPUTED_VALUE"""),"India")</f>
        <v>India</v>
      </c>
      <c r="D2570" s="2">
        <f>IFERROR(__xludf.DUMMYFUNCTION("""COMPUTED_VALUE"""),411061.0)</f>
        <v>411061</v>
      </c>
      <c r="E2570" s="2" t="str">
        <f>IFERROR(__xludf.DUMMYFUNCTION("""COMPUTED_VALUE"""),"Female")</f>
        <v>Female</v>
      </c>
    </row>
    <row r="2571">
      <c r="A2571" s="2">
        <v>2570.0</v>
      </c>
      <c r="B2571" s="4">
        <f>IFERROR(__xludf.DUMMYFUNCTION("""COMPUTED_VALUE"""),45065.61456994213)</f>
        <v>45065.61457</v>
      </c>
      <c r="C2571" s="2" t="str">
        <f>IFERROR(__xludf.DUMMYFUNCTION("""COMPUTED_VALUE"""),"India")</f>
        <v>India</v>
      </c>
      <c r="D2571" s="2">
        <f>IFERROR(__xludf.DUMMYFUNCTION("""COMPUTED_VALUE"""),110077.0)</f>
        <v>110077</v>
      </c>
      <c r="E2571" s="2" t="str">
        <f>IFERROR(__xludf.DUMMYFUNCTION("""COMPUTED_VALUE"""),"Male")</f>
        <v>Male</v>
      </c>
    </row>
    <row r="2572">
      <c r="A2572" s="2">
        <v>2571.0</v>
      </c>
      <c r="B2572" s="4">
        <f>IFERROR(__xludf.DUMMYFUNCTION("""COMPUTED_VALUE"""),45065.625196608795)</f>
        <v>45065.6252</v>
      </c>
      <c r="C2572" s="2" t="str">
        <f>IFERROR(__xludf.DUMMYFUNCTION("""COMPUTED_VALUE"""),"India")</f>
        <v>India</v>
      </c>
      <c r="D2572" s="2">
        <f>IFERROR(__xludf.DUMMYFUNCTION("""COMPUTED_VALUE"""),400090.0)</f>
        <v>400090</v>
      </c>
      <c r="E2572" s="2" t="str">
        <f>IFERROR(__xludf.DUMMYFUNCTION("""COMPUTED_VALUE"""),"Female")</f>
        <v>Female</v>
      </c>
    </row>
    <row r="2573">
      <c r="A2573" s="2">
        <v>2572.0</v>
      </c>
      <c r="B2573" s="4">
        <f>IFERROR(__xludf.DUMMYFUNCTION("""COMPUTED_VALUE"""),45065.63053229167)</f>
        <v>45065.63053</v>
      </c>
      <c r="C2573" s="2" t="str">
        <f>IFERROR(__xludf.DUMMYFUNCTION("""COMPUTED_VALUE"""),"India")</f>
        <v>India</v>
      </c>
      <c r="D2573" s="2">
        <f>IFERROR(__xludf.DUMMYFUNCTION("""COMPUTED_VALUE"""),400095.0)</f>
        <v>400095</v>
      </c>
      <c r="E2573" s="2" t="str">
        <f>IFERROR(__xludf.DUMMYFUNCTION("""COMPUTED_VALUE"""),"Male")</f>
        <v>Male</v>
      </c>
    </row>
    <row r="2574">
      <c r="A2574" s="2">
        <v>2573.0</v>
      </c>
      <c r="B2574" s="4">
        <f>IFERROR(__xludf.DUMMYFUNCTION("""COMPUTED_VALUE"""),45065.64188387732)</f>
        <v>45065.64188</v>
      </c>
      <c r="C2574" s="2" t="str">
        <f>IFERROR(__xludf.DUMMYFUNCTION("""COMPUTED_VALUE"""),"India")</f>
        <v>India</v>
      </c>
      <c r="D2574" s="2">
        <f>IFERROR(__xludf.DUMMYFUNCTION("""COMPUTED_VALUE"""),560016.0)</f>
        <v>560016</v>
      </c>
      <c r="E2574" s="2" t="str">
        <f>IFERROR(__xludf.DUMMYFUNCTION("""COMPUTED_VALUE"""),"Male")</f>
        <v>Male</v>
      </c>
    </row>
    <row r="2575">
      <c r="A2575" s="2">
        <v>2574.0</v>
      </c>
      <c r="B2575" s="4">
        <f>IFERROR(__xludf.DUMMYFUNCTION("""COMPUTED_VALUE"""),45065.642250069446)</f>
        <v>45065.64225</v>
      </c>
      <c r="C2575" s="2" t="str">
        <f>IFERROR(__xludf.DUMMYFUNCTION("""COMPUTED_VALUE"""),"India")</f>
        <v>India</v>
      </c>
      <c r="D2575" s="2">
        <f>IFERROR(__xludf.DUMMYFUNCTION("""COMPUTED_VALUE"""),431001.0)</f>
        <v>431001</v>
      </c>
      <c r="E2575" s="2" t="str">
        <f>IFERROR(__xludf.DUMMYFUNCTION("""COMPUTED_VALUE"""),"Female")</f>
        <v>Female</v>
      </c>
    </row>
    <row r="2576">
      <c r="A2576" s="2">
        <v>2575.0</v>
      </c>
      <c r="B2576" s="4">
        <f>IFERROR(__xludf.DUMMYFUNCTION("""COMPUTED_VALUE"""),45065.64375549769)</f>
        <v>45065.64376</v>
      </c>
      <c r="C2576" s="2" t="str">
        <f>IFERROR(__xludf.DUMMYFUNCTION("""COMPUTED_VALUE"""),"Germany")</f>
        <v>Germany</v>
      </c>
      <c r="D2576" s="2">
        <f>IFERROR(__xludf.DUMMYFUNCTION("""COMPUTED_VALUE"""),39108.0)</f>
        <v>39108</v>
      </c>
      <c r="E2576" s="2" t="str">
        <f>IFERROR(__xludf.DUMMYFUNCTION("""COMPUTED_VALUE"""),"Male")</f>
        <v>Male</v>
      </c>
    </row>
    <row r="2577">
      <c r="A2577" s="2">
        <v>2576.0</v>
      </c>
      <c r="B2577" s="4">
        <f>IFERROR(__xludf.DUMMYFUNCTION("""COMPUTED_VALUE"""),45065.64443141204)</f>
        <v>45065.64443</v>
      </c>
      <c r="C2577" s="2" t="str">
        <f>IFERROR(__xludf.DUMMYFUNCTION("""COMPUTED_VALUE"""),"India")</f>
        <v>India</v>
      </c>
      <c r="D2577" s="2">
        <f>IFERROR(__xludf.DUMMYFUNCTION("""COMPUTED_VALUE"""),122102.0)</f>
        <v>122102</v>
      </c>
      <c r="E2577" s="2" t="str">
        <f>IFERROR(__xludf.DUMMYFUNCTION("""COMPUTED_VALUE"""),"Male")</f>
        <v>Male</v>
      </c>
    </row>
    <row r="2578">
      <c r="A2578" s="2">
        <v>2577.0</v>
      </c>
      <c r="B2578" s="4">
        <f>IFERROR(__xludf.DUMMYFUNCTION("""COMPUTED_VALUE"""),45065.648424120365)</f>
        <v>45065.64842</v>
      </c>
      <c r="C2578" s="2" t="str">
        <f>IFERROR(__xludf.DUMMYFUNCTION("""COMPUTED_VALUE"""),"India")</f>
        <v>India</v>
      </c>
      <c r="D2578" s="2">
        <f>IFERROR(__xludf.DUMMYFUNCTION("""COMPUTED_VALUE"""),500090.0)</f>
        <v>500090</v>
      </c>
      <c r="E2578" s="2" t="str">
        <f>IFERROR(__xludf.DUMMYFUNCTION("""COMPUTED_VALUE"""),"Male")</f>
        <v>Male</v>
      </c>
    </row>
    <row r="2579">
      <c r="A2579" s="2">
        <v>2578.0</v>
      </c>
      <c r="B2579" s="4">
        <f>IFERROR(__xludf.DUMMYFUNCTION("""COMPUTED_VALUE"""),45065.65144277777)</f>
        <v>45065.65144</v>
      </c>
      <c r="C2579" s="2" t="str">
        <f>IFERROR(__xludf.DUMMYFUNCTION("""COMPUTED_VALUE"""),"India")</f>
        <v>India</v>
      </c>
      <c r="D2579" s="2">
        <f>IFERROR(__xludf.DUMMYFUNCTION("""COMPUTED_VALUE"""),583212.0)</f>
        <v>583212</v>
      </c>
      <c r="E2579" s="2" t="str">
        <f>IFERROR(__xludf.DUMMYFUNCTION("""COMPUTED_VALUE"""),"Female")</f>
        <v>Female</v>
      </c>
    </row>
    <row r="2580">
      <c r="A2580" s="2">
        <v>2579.0</v>
      </c>
      <c r="B2580" s="4">
        <f>IFERROR(__xludf.DUMMYFUNCTION("""COMPUTED_VALUE"""),45065.652047986114)</f>
        <v>45065.65205</v>
      </c>
      <c r="C2580" s="2" t="str">
        <f>IFERROR(__xludf.DUMMYFUNCTION("""COMPUTED_VALUE"""),"India")</f>
        <v>India</v>
      </c>
      <c r="D2580" s="2">
        <f>IFERROR(__xludf.DUMMYFUNCTION("""COMPUTED_VALUE"""),122001.0)</f>
        <v>122001</v>
      </c>
      <c r="E2580" s="2" t="str">
        <f>IFERROR(__xludf.DUMMYFUNCTION("""COMPUTED_VALUE"""),"Female")</f>
        <v>Female</v>
      </c>
    </row>
    <row r="2581">
      <c r="A2581" s="2">
        <v>2580.0</v>
      </c>
      <c r="B2581" s="4">
        <f>IFERROR(__xludf.DUMMYFUNCTION("""COMPUTED_VALUE"""),45065.66147981482)</f>
        <v>45065.66148</v>
      </c>
      <c r="C2581" s="2" t="str">
        <f>IFERROR(__xludf.DUMMYFUNCTION("""COMPUTED_VALUE"""),"India")</f>
        <v>India</v>
      </c>
      <c r="D2581" s="2">
        <f>IFERROR(__xludf.DUMMYFUNCTION("""COMPUTED_VALUE"""),416002.0)</f>
        <v>416002</v>
      </c>
      <c r="E2581" s="2" t="str">
        <f>IFERROR(__xludf.DUMMYFUNCTION("""COMPUTED_VALUE"""),"Male")</f>
        <v>Male</v>
      </c>
    </row>
    <row r="2582">
      <c r="A2582" s="2">
        <v>2581.0</v>
      </c>
      <c r="B2582" s="4">
        <f>IFERROR(__xludf.DUMMYFUNCTION("""COMPUTED_VALUE"""),45065.66210501157)</f>
        <v>45065.66211</v>
      </c>
      <c r="C2582" s="2" t="str">
        <f>IFERROR(__xludf.DUMMYFUNCTION("""COMPUTED_VALUE"""),"India")</f>
        <v>India</v>
      </c>
      <c r="D2582" s="2">
        <f>IFERROR(__xludf.DUMMYFUNCTION("""COMPUTED_VALUE"""),411011.0)</f>
        <v>411011</v>
      </c>
      <c r="E2582" s="2" t="str">
        <f>IFERROR(__xludf.DUMMYFUNCTION("""COMPUTED_VALUE"""),"Male")</f>
        <v>Male</v>
      </c>
    </row>
    <row r="2583">
      <c r="A2583" s="2">
        <v>2582.0</v>
      </c>
      <c r="B2583" s="4">
        <f>IFERROR(__xludf.DUMMYFUNCTION("""COMPUTED_VALUE"""),45065.66244208334)</f>
        <v>45065.66244</v>
      </c>
      <c r="C2583" s="2" t="str">
        <f>IFERROR(__xludf.DUMMYFUNCTION("""COMPUTED_VALUE"""),"India")</f>
        <v>India</v>
      </c>
      <c r="D2583" s="2">
        <f>IFERROR(__xludf.DUMMYFUNCTION("""COMPUTED_VALUE"""),431003.0)</f>
        <v>431003</v>
      </c>
      <c r="E2583" s="2" t="str">
        <f>IFERROR(__xludf.DUMMYFUNCTION("""COMPUTED_VALUE"""),"Female")</f>
        <v>Female</v>
      </c>
    </row>
    <row r="2584">
      <c r="A2584" s="2">
        <v>2583.0</v>
      </c>
      <c r="B2584" s="4">
        <f>IFERROR(__xludf.DUMMYFUNCTION("""COMPUTED_VALUE"""),45065.67170225694)</f>
        <v>45065.6717</v>
      </c>
      <c r="C2584" s="2" t="str">
        <f>IFERROR(__xludf.DUMMYFUNCTION("""COMPUTED_VALUE"""),"India")</f>
        <v>India</v>
      </c>
      <c r="D2584" s="2">
        <f>IFERROR(__xludf.DUMMYFUNCTION("""COMPUTED_VALUE"""),122001.0)</f>
        <v>122001</v>
      </c>
      <c r="E2584" s="2" t="str">
        <f>IFERROR(__xludf.DUMMYFUNCTION("""COMPUTED_VALUE"""),"Female")</f>
        <v>Female</v>
      </c>
    </row>
    <row r="2585">
      <c r="A2585" s="2">
        <v>2584.0</v>
      </c>
      <c r="B2585" s="4">
        <f>IFERROR(__xludf.DUMMYFUNCTION("""COMPUTED_VALUE"""),45065.683311504625)</f>
        <v>45065.68331</v>
      </c>
      <c r="C2585" s="2" t="str">
        <f>IFERROR(__xludf.DUMMYFUNCTION("""COMPUTED_VALUE"""),"India")</f>
        <v>India</v>
      </c>
      <c r="D2585" s="2">
        <f>IFERROR(__xludf.DUMMYFUNCTION("""COMPUTED_VALUE"""),202001.0)</f>
        <v>202001</v>
      </c>
      <c r="E2585" s="2" t="str">
        <f>IFERROR(__xludf.DUMMYFUNCTION("""COMPUTED_VALUE"""),"Male")</f>
        <v>Male</v>
      </c>
    </row>
    <row r="2586">
      <c r="A2586" s="2">
        <v>2585.0</v>
      </c>
      <c r="B2586" s="4">
        <f>IFERROR(__xludf.DUMMYFUNCTION("""COMPUTED_VALUE"""),45065.69408918982)</f>
        <v>45065.69409</v>
      </c>
      <c r="C2586" s="2" t="str">
        <f>IFERROR(__xludf.DUMMYFUNCTION("""COMPUTED_VALUE"""),"India")</f>
        <v>India</v>
      </c>
      <c r="D2586" s="2">
        <f>IFERROR(__xludf.DUMMYFUNCTION("""COMPUTED_VALUE"""),122001.0)</f>
        <v>122001</v>
      </c>
      <c r="E2586" s="2" t="str">
        <f>IFERROR(__xludf.DUMMYFUNCTION("""COMPUTED_VALUE"""),"Male")</f>
        <v>Male</v>
      </c>
    </row>
    <row r="2587">
      <c r="A2587" s="2">
        <v>2586.0</v>
      </c>
      <c r="B2587" s="4">
        <f>IFERROR(__xludf.DUMMYFUNCTION("""COMPUTED_VALUE"""),45065.697518043984)</f>
        <v>45065.69752</v>
      </c>
      <c r="C2587" s="2" t="str">
        <f>IFERROR(__xludf.DUMMYFUNCTION("""COMPUTED_VALUE"""),"India")</f>
        <v>India</v>
      </c>
      <c r="D2587" s="2">
        <f>IFERROR(__xludf.DUMMYFUNCTION("""COMPUTED_VALUE"""),411023.0)</f>
        <v>411023</v>
      </c>
      <c r="E2587" s="2" t="str">
        <f>IFERROR(__xludf.DUMMYFUNCTION("""COMPUTED_VALUE"""),"Female")</f>
        <v>Female</v>
      </c>
    </row>
    <row r="2588">
      <c r="A2588" s="2">
        <v>2587.0</v>
      </c>
      <c r="B2588" s="4">
        <f>IFERROR(__xludf.DUMMYFUNCTION("""COMPUTED_VALUE"""),45065.736025555554)</f>
        <v>45065.73603</v>
      </c>
      <c r="C2588" s="2" t="str">
        <f>IFERROR(__xludf.DUMMYFUNCTION("""COMPUTED_VALUE"""),"India")</f>
        <v>India</v>
      </c>
      <c r="D2588" s="2">
        <f>IFERROR(__xludf.DUMMYFUNCTION("""COMPUTED_VALUE"""),532421.0)</f>
        <v>532421</v>
      </c>
      <c r="E2588" s="2" t="str">
        <f>IFERROR(__xludf.DUMMYFUNCTION("""COMPUTED_VALUE"""),"Male")</f>
        <v>Male</v>
      </c>
    </row>
    <row r="2589">
      <c r="A2589" s="2">
        <v>2588.0</v>
      </c>
      <c r="B2589" s="4">
        <f>IFERROR(__xludf.DUMMYFUNCTION("""COMPUTED_VALUE"""),45065.73781303241)</f>
        <v>45065.73781</v>
      </c>
      <c r="C2589" s="2" t="str">
        <f>IFERROR(__xludf.DUMMYFUNCTION("""COMPUTED_VALUE"""),"India")</f>
        <v>India</v>
      </c>
      <c r="D2589" s="2">
        <f>IFERROR(__xludf.DUMMYFUNCTION("""COMPUTED_VALUE"""),110018.0)</f>
        <v>110018</v>
      </c>
      <c r="E2589" s="2" t="str">
        <f>IFERROR(__xludf.DUMMYFUNCTION("""COMPUTED_VALUE"""),"Male")</f>
        <v>Male</v>
      </c>
    </row>
    <row r="2590">
      <c r="A2590" s="2">
        <v>2589.0</v>
      </c>
      <c r="B2590" s="4">
        <f>IFERROR(__xludf.DUMMYFUNCTION("""COMPUTED_VALUE"""),45065.73877402777)</f>
        <v>45065.73877</v>
      </c>
      <c r="C2590" s="2" t="str">
        <f>IFERROR(__xludf.DUMMYFUNCTION("""COMPUTED_VALUE"""),"India")</f>
        <v>India</v>
      </c>
      <c r="D2590" s="2">
        <f>IFERROR(__xludf.DUMMYFUNCTION("""COMPUTED_VALUE"""),412101.0)</f>
        <v>412101</v>
      </c>
      <c r="E2590" s="2" t="str">
        <f>IFERROR(__xludf.DUMMYFUNCTION("""COMPUTED_VALUE"""),"Female")</f>
        <v>Female</v>
      </c>
    </row>
    <row r="2591">
      <c r="A2591" s="2">
        <v>2590.0</v>
      </c>
      <c r="B2591" s="4">
        <f>IFERROR(__xludf.DUMMYFUNCTION("""COMPUTED_VALUE"""),45065.74099653936)</f>
        <v>45065.741</v>
      </c>
      <c r="C2591" s="2" t="str">
        <f>IFERROR(__xludf.DUMMYFUNCTION("""COMPUTED_VALUE"""),"India")</f>
        <v>India</v>
      </c>
      <c r="D2591" s="2">
        <f>IFERROR(__xludf.DUMMYFUNCTION("""COMPUTED_VALUE"""),400065.0)</f>
        <v>400065</v>
      </c>
      <c r="E2591" s="2" t="str">
        <f>IFERROR(__xludf.DUMMYFUNCTION("""COMPUTED_VALUE"""),"Male")</f>
        <v>Male</v>
      </c>
    </row>
    <row r="2592">
      <c r="A2592" s="2">
        <v>2591.0</v>
      </c>
      <c r="B2592" s="4">
        <f>IFERROR(__xludf.DUMMYFUNCTION("""COMPUTED_VALUE"""),45065.74366733796)</f>
        <v>45065.74367</v>
      </c>
      <c r="C2592" s="2" t="str">
        <f>IFERROR(__xludf.DUMMYFUNCTION("""COMPUTED_VALUE"""),"India")</f>
        <v>India</v>
      </c>
      <c r="D2592" s="2">
        <f>IFERROR(__xludf.DUMMYFUNCTION("""COMPUTED_VALUE"""),110071.0)</f>
        <v>110071</v>
      </c>
      <c r="E2592" s="2" t="str">
        <f>IFERROR(__xludf.DUMMYFUNCTION("""COMPUTED_VALUE"""),"Male")</f>
        <v>Male</v>
      </c>
    </row>
    <row r="2593">
      <c r="A2593" s="2">
        <v>2592.0</v>
      </c>
      <c r="B2593" s="4">
        <f>IFERROR(__xludf.DUMMYFUNCTION("""COMPUTED_VALUE"""),45065.74512990741)</f>
        <v>45065.74513</v>
      </c>
      <c r="C2593" s="2" t="str">
        <f>IFERROR(__xludf.DUMMYFUNCTION("""COMPUTED_VALUE"""),"India")</f>
        <v>India</v>
      </c>
      <c r="D2593" s="2">
        <f>IFERROR(__xludf.DUMMYFUNCTION("""COMPUTED_VALUE"""),400077.0)</f>
        <v>400077</v>
      </c>
      <c r="E2593" s="2" t="str">
        <f>IFERROR(__xludf.DUMMYFUNCTION("""COMPUTED_VALUE"""),"Male")</f>
        <v>Male</v>
      </c>
    </row>
    <row r="2594">
      <c r="A2594" s="2">
        <v>2593.0</v>
      </c>
      <c r="B2594" s="4">
        <f>IFERROR(__xludf.DUMMYFUNCTION("""COMPUTED_VALUE"""),45065.74560123842)</f>
        <v>45065.7456</v>
      </c>
      <c r="C2594" s="2" t="str">
        <f>IFERROR(__xludf.DUMMYFUNCTION("""COMPUTED_VALUE"""),"India")</f>
        <v>India</v>
      </c>
      <c r="D2594" s="2">
        <f>IFERROR(__xludf.DUMMYFUNCTION("""COMPUTED_VALUE"""),122001.0)</f>
        <v>122001</v>
      </c>
      <c r="E2594" s="2" t="str">
        <f>IFERROR(__xludf.DUMMYFUNCTION("""COMPUTED_VALUE"""),"Female")</f>
        <v>Female</v>
      </c>
    </row>
    <row r="2595">
      <c r="A2595" s="2">
        <v>2594.0</v>
      </c>
      <c r="B2595" s="4">
        <f>IFERROR(__xludf.DUMMYFUNCTION("""COMPUTED_VALUE"""),45065.74668516204)</f>
        <v>45065.74669</v>
      </c>
      <c r="C2595" s="2" t="str">
        <f>IFERROR(__xludf.DUMMYFUNCTION("""COMPUTED_VALUE"""),"India")</f>
        <v>India</v>
      </c>
      <c r="D2595" s="2">
        <f>IFERROR(__xludf.DUMMYFUNCTION("""COMPUTED_VALUE"""),124001.0)</f>
        <v>124001</v>
      </c>
      <c r="E2595" s="2" t="str">
        <f>IFERROR(__xludf.DUMMYFUNCTION("""COMPUTED_VALUE"""),"Male")</f>
        <v>Male</v>
      </c>
    </row>
    <row r="2596">
      <c r="A2596" s="2">
        <v>2595.0</v>
      </c>
      <c r="B2596" s="4">
        <f>IFERROR(__xludf.DUMMYFUNCTION("""COMPUTED_VALUE"""),45065.746813900456)</f>
        <v>45065.74681</v>
      </c>
      <c r="C2596" s="2" t="str">
        <f>IFERROR(__xludf.DUMMYFUNCTION("""COMPUTED_VALUE"""),"India")</f>
        <v>India</v>
      </c>
      <c r="D2596" s="2">
        <f>IFERROR(__xludf.DUMMYFUNCTION("""COMPUTED_VALUE"""),751010.0)</f>
        <v>751010</v>
      </c>
      <c r="E2596" s="2" t="str">
        <f>IFERROR(__xludf.DUMMYFUNCTION("""COMPUTED_VALUE"""),"Male")</f>
        <v>Male</v>
      </c>
    </row>
    <row r="2597">
      <c r="A2597" s="2">
        <v>2596.0</v>
      </c>
      <c r="B2597" s="4">
        <f>IFERROR(__xludf.DUMMYFUNCTION("""COMPUTED_VALUE"""),45065.74694699074)</f>
        <v>45065.74695</v>
      </c>
      <c r="C2597" s="2" t="str">
        <f>IFERROR(__xludf.DUMMYFUNCTION("""COMPUTED_VALUE"""),"India")</f>
        <v>India</v>
      </c>
      <c r="D2597" s="2">
        <f>IFERROR(__xludf.DUMMYFUNCTION("""COMPUTED_VALUE"""),400098.0)</f>
        <v>400098</v>
      </c>
      <c r="E2597" s="2" t="str">
        <f>IFERROR(__xludf.DUMMYFUNCTION("""COMPUTED_VALUE"""),"Female")</f>
        <v>Female</v>
      </c>
    </row>
    <row r="2598">
      <c r="A2598" s="2">
        <v>2597.0</v>
      </c>
      <c r="B2598" s="4">
        <f>IFERROR(__xludf.DUMMYFUNCTION("""COMPUTED_VALUE"""),45065.747484444444)</f>
        <v>45065.74748</v>
      </c>
      <c r="C2598" s="2" t="str">
        <f>IFERROR(__xludf.DUMMYFUNCTION("""COMPUTED_VALUE"""),"India")</f>
        <v>India</v>
      </c>
      <c r="D2598" s="2">
        <f>IFERROR(__xludf.DUMMYFUNCTION("""COMPUTED_VALUE"""),110009.0)</f>
        <v>110009</v>
      </c>
      <c r="E2598" s="2" t="str">
        <f>IFERROR(__xludf.DUMMYFUNCTION("""COMPUTED_VALUE"""),"Male")</f>
        <v>Male</v>
      </c>
    </row>
    <row r="2599">
      <c r="A2599" s="2">
        <v>2598.0</v>
      </c>
      <c r="B2599" s="4">
        <f>IFERROR(__xludf.DUMMYFUNCTION("""COMPUTED_VALUE"""),45065.749518449076)</f>
        <v>45065.74952</v>
      </c>
      <c r="C2599" s="2" t="str">
        <f>IFERROR(__xludf.DUMMYFUNCTION("""COMPUTED_VALUE"""),"India")</f>
        <v>India</v>
      </c>
      <c r="D2599" s="2">
        <f>IFERROR(__xludf.DUMMYFUNCTION("""COMPUTED_VALUE"""),520002.0)</f>
        <v>520002</v>
      </c>
      <c r="E2599" s="2" t="str">
        <f>IFERROR(__xludf.DUMMYFUNCTION("""COMPUTED_VALUE"""),"Female")</f>
        <v>Female</v>
      </c>
    </row>
    <row r="2600">
      <c r="A2600" s="2">
        <v>2599.0</v>
      </c>
      <c r="B2600" s="4">
        <f>IFERROR(__xludf.DUMMYFUNCTION("""COMPUTED_VALUE"""),45065.75052046296)</f>
        <v>45065.75052</v>
      </c>
      <c r="C2600" s="2" t="str">
        <f>IFERROR(__xludf.DUMMYFUNCTION("""COMPUTED_VALUE"""),"India")</f>
        <v>India</v>
      </c>
      <c r="D2600" s="2">
        <f>IFERROR(__xludf.DUMMYFUNCTION("""COMPUTED_VALUE"""),411014.0)</f>
        <v>411014</v>
      </c>
      <c r="E2600" s="2" t="str">
        <f>IFERROR(__xludf.DUMMYFUNCTION("""COMPUTED_VALUE"""),"Female")</f>
        <v>Female</v>
      </c>
    </row>
    <row r="2601">
      <c r="A2601" s="2">
        <v>2600.0</v>
      </c>
      <c r="B2601" s="4">
        <f>IFERROR(__xludf.DUMMYFUNCTION("""COMPUTED_VALUE"""),45065.75148127315)</f>
        <v>45065.75148</v>
      </c>
      <c r="C2601" s="2" t="str">
        <f>IFERROR(__xludf.DUMMYFUNCTION("""COMPUTED_VALUE"""),"India")</f>
        <v>India</v>
      </c>
      <c r="D2601" s="2">
        <f>IFERROR(__xludf.DUMMYFUNCTION("""COMPUTED_VALUE"""),521001.0)</f>
        <v>521001</v>
      </c>
      <c r="E2601" s="2" t="str">
        <f>IFERROR(__xludf.DUMMYFUNCTION("""COMPUTED_VALUE"""),"Female")</f>
        <v>Female</v>
      </c>
    </row>
    <row r="2602">
      <c r="A2602" s="2">
        <v>2601.0</v>
      </c>
      <c r="B2602" s="4">
        <f>IFERROR(__xludf.DUMMYFUNCTION("""COMPUTED_VALUE"""),45065.753114363426)</f>
        <v>45065.75311</v>
      </c>
      <c r="C2602" s="2" t="str">
        <f>IFERROR(__xludf.DUMMYFUNCTION("""COMPUTED_VALUE"""),"India")</f>
        <v>India</v>
      </c>
      <c r="D2602" s="2">
        <f>IFERROR(__xludf.DUMMYFUNCTION("""COMPUTED_VALUE"""),560093.0)</f>
        <v>560093</v>
      </c>
      <c r="E2602" s="2" t="str">
        <f>IFERROR(__xludf.DUMMYFUNCTION("""COMPUTED_VALUE"""),"Male")</f>
        <v>Male</v>
      </c>
    </row>
    <row r="2603">
      <c r="A2603" s="2">
        <v>2602.0</v>
      </c>
      <c r="B2603" s="4">
        <f>IFERROR(__xludf.DUMMYFUNCTION("""COMPUTED_VALUE"""),45065.753429965276)</f>
        <v>45065.75343</v>
      </c>
      <c r="C2603" s="2" t="str">
        <f>IFERROR(__xludf.DUMMYFUNCTION("""COMPUTED_VALUE"""),"India")</f>
        <v>India</v>
      </c>
      <c r="D2603" s="2">
        <f>IFERROR(__xludf.DUMMYFUNCTION("""COMPUTED_VALUE"""),395009.0)</f>
        <v>395009</v>
      </c>
      <c r="E2603" s="2" t="str">
        <f>IFERROR(__xludf.DUMMYFUNCTION("""COMPUTED_VALUE"""),"Female")</f>
        <v>Female</v>
      </c>
    </row>
    <row r="2604">
      <c r="A2604" s="2">
        <v>2603.0</v>
      </c>
      <c r="B2604" s="4">
        <f>IFERROR(__xludf.DUMMYFUNCTION("""COMPUTED_VALUE"""),45065.755484189816)</f>
        <v>45065.75548</v>
      </c>
      <c r="C2604" s="2" t="str">
        <f>IFERROR(__xludf.DUMMYFUNCTION("""COMPUTED_VALUE"""),"India")</f>
        <v>India</v>
      </c>
      <c r="D2604" s="2">
        <f>IFERROR(__xludf.DUMMYFUNCTION("""COMPUTED_VALUE"""),520001.0)</f>
        <v>520001</v>
      </c>
      <c r="E2604" s="2" t="str">
        <f>IFERROR(__xludf.DUMMYFUNCTION("""COMPUTED_VALUE"""),"Male")</f>
        <v>Male</v>
      </c>
    </row>
    <row r="2605">
      <c r="A2605" s="2">
        <v>2604.0</v>
      </c>
      <c r="B2605" s="4">
        <f>IFERROR(__xludf.DUMMYFUNCTION("""COMPUTED_VALUE"""),45065.755899745374)</f>
        <v>45065.7559</v>
      </c>
      <c r="C2605" s="2" t="str">
        <f>IFERROR(__xludf.DUMMYFUNCTION("""COMPUTED_VALUE"""),"India")</f>
        <v>India</v>
      </c>
      <c r="D2605" s="2">
        <f>IFERROR(__xludf.DUMMYFUNCTION("""COMPUTED_VALUE"""),632006.0)</f>
        <v>632006</v>
      </c>
      <c r="E2605" s="2" t="str">
        <f>IFERROR(__xludf.DUMMYFUNCTION("""COMPUTED_VALUE"""),"Female")</f>
        <v>Female</v>
      </c>
    </row>
    <row r="2606">
      <c r="A2606" s="2">
        <v>2605.0</v>
      </c>
      <c r="B2606" s="4">
        <f>IFERROR(__xludf.DUMMYFUNCTION("""COMPUTED_VALUE"""),45065.75796880787)</f>
        <v>45065.75797</v>
      </c>
      <c r="C2606" s="2" t="str">
        <f>IFERROR(__xludf.DUMMYFUNCTION("""COMPUTED_VALUE"""),"India")</f>
        <v>India</v>
      </c>
      <c r="D2606" s="2">
        <f>IFERROR(__xludf.DUMMYFUNCTION("""COMPUTED_VALUE"""),600025.0)</f>
        <v>600025</v>
      </c>
      <c r="E2606" s="2" t="str">
        <f>IFERROR(__xludf.DUMMYFUNCTION("""COMPUTED_VALUE"""),"Female")</f>
        <v>Female</v>
      </c>
    </row>
    <row r="2607">
      <c r="A2607" s="2">
        <v>2606.0</v>
      </c>
      <c r="B2607" s="4">
        <f>IFERROR(__xludf.DUMMYFUNCTION("""COMPUTED_VALUE"""),45065.758534803244)</f>
        <v>45065.75853</v>
      </c>
      <c r="C2607" s="2" t="str">
        <f>IFERROR(__xludf.DUMMYFUNCTION("""COMPUTED_VALUE"""),"India")</f>
        <v>India</v>
      </c>
      <c r="D2607" s="2">
        <f>IFERROR(__xludf.DUMMYFUNCTION("""COMPUTED_VALUE"""),530029.0)</f>
        <v>530029</v>
      </c>
      <c r="E2607" s="2" t="str">
        <f>IFERROR(__xludf.DUMMYFUNCTION("""COMPUTED_VALUE"""),"Male")</f>
        <v>Male</v>
      </c>
    </row>
    <row r="2608">
      <c r="A2608" s="2">
        <v>2607.0</v>
      </c>
      <c r="B2608" s="4">
        <f>IFERROR(__xludf.DUMMYFUNCTION("""COMPUTED_VALUE"""),45065.759365555554)</f>
        <v>45065.75937</v>
      </c>
      <c r="C2608" s="2" t="str">
        <f>IFERROR(__xludf.DUMMYFUNCTION("""COMPUTED_VALUE"""),"India")</f>
        <v>India</v>
      </c>
      <c r="D2608" s="2">
        <f>IFERROR(__xludf.DUMMYFUNCTION("""COMPUTED_VALUE"""),520001.0)</f>
        <v>520001</v>
      </c>
      <c r="E2608" s="2" t="str">
        <f>IFERROR(__xludf.DUMMYFUNCTION("""COMPUTED_VALUE"""),"Female")</f>
        <v>Female</v>
      </c>
    </row>
    <row r="2609">
      <c r="A2609" s="2">
        <v>2608.0</v>
      </c>
      <c r="B2609" s="4">
        <f>IFERROR(__xludf.DUMMYFUNCTION("""COMPUTED_VALUE"""),45065.75937849537)</f>
        <v>45065.75938</v>
      </c>
      <c r="C2609" s="2" t="str">
        <f>IFERROR(__xludf.DUMMYFUNCTION("""COMPUTED_VALUE"""),"India")</f>
        <v>India</v>
      </c>
      <c r="D2609" s="2">
        <f>IFERROR(__xludf.DUMMYFUNCTION("""COMPUTED_VALUE"""),500078.0)</f>
        <v>500078</v>
      </c>
      <c r="E2609" s="2" t="str">
        <f>IFERROR(__xludf.DUMMYFUNCTION("""COMPUTED_VALUE"""),"Female")</f>
        <v>Female</v>
      </c>
    </row>
    <row r="2610">
      <c r="A2610" s="2">
        <v>2609.0</v>
      </c>
      <c r="B2610" s="4">
        <f>IFERROR(__xludf.DUMMYFUNCTION("""COMPUTED_VALUE"""),45065.760857291665)</f>
        <v>45065.76086</v>
      </c>
      <c r="C2610" s="2" t="str">
        <f>IFERROR(__xludf.DUMMYFUNCTION("""COMPUTED_VALUE"""),"India")</f>
        <v>India</v>
      </c>
      <c r="D2610" s="2">
        <f>IFERROR(__xludf.DUMMYFUNCTION("""COMPUTED_VALUE"""),632009.0)</f>
        <v>632009</v>
      </c>
      <c r="E2610" s="2" t="str">
        <f>IFERROR(__xludf.DUMMYFUNCTION("""COMPUTED_VALUE"""),"Female")</f>
        <v>Female</v>
      </c>
    </row>
    <row r="2611">
      <c r="A2611" s="2">
        <v>2610.0</v>
      </c>
      <c r="B2611" s="4">
        <f>IFERROR(__xludf.DUMMYFUNCTION("""COMPUTED_VALUE"""),45065.76139555556)</f>
        <v>45065.7614</v>
      </c>
      <c r="C2611" s="2" t="str">
        <f>IFERROR(__xludf.DUMMYFUNCTION("""COMPUTED_VALUE"""),"India")</f>
        <v>India</v>
      </c>
      <c r="D2611" s="2">
        <f>IFERROR(__xludf.DUMMYFUNCTION("""COMPUTED_VALUE"""),521301.0)</f>
        <v>521301</v>
      </c>
      <c r="E2611" s="2" t="str">
        <f>IFERROR(__xludf.DUMMYFUNCTION("""COMPUTED_VALUE"""),"Female")</f>
        <v>Female</v>
      </c>
    </row>
    <row r="2612">
      <c r="A2612" s="2">
        <v>2611.0</v>
      </c>
      <c r="B2612" s="4">
        <f>IFERROR(__xludf.DUMMYFUNCTION("""COMPUTED_VALUE"""),45065.76468210648)</f>
        <v>45065.76468</v>
      </c>
      <c r="C2612" s="2" t="str">
        <f>IFERROR(__xludf.DUMMYFUNCTION("""COMPUTED_VALUE"""),"India")</f>
        <v>India</v>
      </c>
      <c r="D2612" s="2">
        <f>IFERROR(__xludf.DUMMYFUNCTION("""COMPUTED_VALUE"""),751010.0)</f>
        <v>751010</v>
      </c>
      <c r="E2612" s="2" t="str">
        <f>IFERROR(__xludf.DUMMYFUNCTION("""COMPUTED_VALUE"""),"Female")</f>
        <v>Female</v>
      </c>
    </row>
    <row r="2613">
      <c r="A2613" s="2">
        <v>2612.0</v>
      </c>
      <c r="B2613" s="4">
        <f>IFERROR(__xludf.DUMMYFUNCTION("""COMPUTED_VALUE"""),45065.76743900463)</f>
        <v>45065.76744</v>
      </c>
      <c r="C2613" s="2" t="str">
        <f>IFERROR(__xludf.DUMMYFUNCTION("""COMPUTED_VALUE"""),"India")</f>
        <v>India</v>
      </c>
      <c r="D2613" s="2">
        <f>IFERROR(__xludf.DUMMYFUNCTION("""COMPUTED_VALUE"""),520012.0)</f>
        <v>520012</v>
      </c>
      <c r="E2613" s="2" t="str">
        <f>IFERROR(__xludf.DUMMYFUNCTION("""COMPUTED_VALUE"""),"Male")</f>
        <v>Male</v>
      </c>
    </row>
    <row r="2614">
      <c r="A2614" s="2">
        <v>2613.0</v>
      </c>
      <c r="B2614" s="4">
        <f>IFERROR(__xludf.DUMMYFUNCTION("""COMPUTED_VALUE"""),45065.76825025463)</f>
        <v>45065.76825</v>
      </c>
      <c r="C2614" s="2" t="str">
        <f>IFERROR(__xludf.DUMMYFUNCTION("""COMPUTED_VALUE"""),"India")</f>
        <v>India</v>
      </c>
      <c r="D2614" s="2">
        <f>IFERROR(__xludf.DUMMYFUNCTION("""COMPUTED_VALUE"""),122102.0)</f>
        <v>122102</v>
      </c>
      <c r="E2614" s="2" t="str">
        <f>IFERROR(__xludf.DUMMYFUNCTION("""COMPUTED_VALUE"""),"Male")</f>
        <v>Male</v>
      </c>
    </row>
    <row r="2615">
      <c r="A2615" s="2">
        <v>2614.0</v>
      </c>
      <c r="B2615" s="4">
        <f>IFERROR(__xludf.DUMMYFUNCTION("""COMPUTED_VALUE"""),45065.77666109953)</f>
        <v>45065.77666</v>
      </c>
      <c r="C2615" s="2" t="str">
        <f>IFERROR(__xludf.DUMMYFUNCTION("""COMPUTED_VALUE"""),"India")</f>
        <v>India</v>
      </c>
      <c r="D2615" s="2">
        <f>IFERROR(__xludf.DUMMYFUNCTION("""COMPUTED_VALUE"""),400055.0)</f>
        <v>400055</v>
      </c>
      <c r="E2615" s="2" t="str">
        <f>IFERROR(__xludf.DUMMYFUNCTION("""COMPUTED_VALUE"""),"Female")</f>
        <v>Female</v>
      </c>
    </row>
    <row r="2616">
      <c r="A2616" s="2">
        <v>2615.0</v>
      </c>
      <c r="B2616" s="4">
        <f>IFERROR(__xludf.DUMMYFUNCTION("""COMPUTED_VALUE"""),45065.785781805556)</f>
        <v>45065.78578</v>
      </c>
      <c r="C2616" s="2" t="str">
        <f>IFERROR(__xludf.DUMMYFUNCTION("""COMPUTED_VALUE"""),"India")</f>
        <v>India</v>
      </c>
      <c r="D2616" s="2">
        <f>IFERROR(__xludf.DUMMYFUNCTION("""COMPUTED_VALUE"""),533429.0)</f>
        <v>533429</v>
      </c>
      <c r="E2616" s="2" t="str">
        <f>IFERROR(__xludf.DUMMYFUNCTION("""COMPUTED_VALUE"""),"Male")</f>
        <v>Male</v>
      </c>
    </row>
    <row r="2617">
      <c r="A2617" s="2">
        <v>2616.0</v>
      </c>
      <c r="B2617" s="4">
        <f>IFERROR(__xludf.DUMMYFUNCTION("""COMPUTED_VALUE"""),45065.7867471875)</f>
        <v>45065.78675</v>
      </c>
      <c r="C2617" s="2" t="str">
        <f>IFERROR(__xludf.DUMMYFUNCTION("""COMPUTED_VALUE"""),"India")</f>
        <v>India</v>
      </c>
      <c r="D2617" s="2">
        <f>IFERROR(__xludf.DUMMYFUNCTION("""COMPUTED_VALUE"""),226010.0)</f>
        <v>226010</v>
      </c>
      <c r="E2617" s="2" t="str">
        <f>IFERROR(__xludf.DUMMYFUNCTION("""COMPUTED_VALUE"""),"Male")</f>
        <v>Male</v>
      </c>
    </row>
    <row r="2618">
      <c r="A2618" s="2">
        <v>2617.0</v>
      </c>
      <c r="B2618" s="4">
        <f>IFERROR(__xludf.DUMMYFUNCTION("""COMPUTED_VALUE"""),45065.79182174769)</f>
        <v>45065.79182</v>
      </c>
      <c r="C2618" s="2" t="str">
        <f>IFERROR(__xludf.DUMMYFUNCTION("""COMPUTED_VALUE"""),"India")</f>
        <v>India</v>
      </c>
      <c r="D2618" s="2">
        <f>IFERROR(__xludf.DUMMYFUNCTION("""COMPUTED_VALUE"""),577601.0)</f>
        <v>577601</v>
      </c>
      <c r="E2618" s="2" t="str">
        <f>IFERROR(__xludf.DUMMYFUNCTION("""COMPUTED_VALUE"""),"Male")</f>
        <v>Male</v>
      </c>
    </row>
    <row r="2619">
      <c r="A2619" s="2">
        <v>2618.0</v>
      </c>
      <c r="B2619" s="4">
        <f>IFERROR(__xludf.DUMMYFUNCTION("""COMPUTED_VALUE"""),45065.796475462965)</f>
        <v>45065.79648</v>
      </c>
      <c r="C2619" s="2" t="str">
        <f>IFERROR(__xludf.DUMMYFUNCTION("""COMPUTED_VALUE"""),"India")</f>
        <v>India</v>
      </c>
      <c r="D2619" s="2">
        <f>IFERROR(__xludf.DUMMYFUNCTION("""COMPUTED_VALUE"""),632006.0)</f>
        <v>632006</v>
      </c>
      <c r="E2619" s="2" t="str">
        <f>IFERROR(__xludf.DUMMYFUNCTION("""COMPUTED_VALUE"""),"Male")</f>
        <v>Male</v>
      </c>
    </row>
    <row r="2620">
      <c r="A2620" s="2">
        <v>2619.0</v>
      </c>
      <c r="B2620" s="4">
        <f>IFERROR(__xludf.DUMMYFUNCTION("""COMPUTED_VALUE"""),45065.79665900463)</f>
        <v>45065.79666</v>
      </c>
      <c r="C2620" s="2" t="str">
        <f>IFERROR(__xludf.DUMMYFUNCTION("""COMPUTED_VALUE"""),"India")</f>
        <v>India</v>
      </c>
      <c r="D2620" s="2">
        <f>IFERROR(__xludf.DUMMYFUNCTION("""COMPUTED_VALUE"""),603210.0)</f>
        <v>603210</v>
      </c>
      <c r="E2620" s="2" t="str">
        <f>IFERROR(__xludf.DUMMYFUNCTION("""COMPUTED_VALUE"""),"Male")</f>
        <v>Male</v>
      </c>
    </row>
    <row r="2621">
      <c r="A2621" s="2">
        <v>2620.0</v>
      </c>
      <c r="B2621" s="4">
        <f>IFERROR(__xludf.DUMMYFUNCTION("""COMPUTED_VALUE"""),45065.79903931713)</f>
        <v>45065.79904</v>
      </c>
      <c r="C2621" s="2" t="str">
        <f>IFERROR(__xludf.DUMMYFUNCTION("""COMPUTED_VALUE"""),"India")</f>
        <v>India</v>
      </c>
      <c r="D2621" s="2">
        <f>IFERROR(__xludf.DUMMYFUNCTION("""COMPUTED_VALUE"""),520012.0)</f>
        <v>520012</v>
      </c>
      <c r="E2621" s="2" t="str">
        <f>IFERROR(__xludf.DUMMYFUNCTION("""COMPUTED_VALUE"""),"Female")</f>
        <v>Female</v>
      </c>
    </row>
    <row r="2622">
      <c r="A2622" s="2">
        <v>2621.0</v>
      </c>
      <c r="B2622" s="4">
        <f>IFERROR(__xludf.DUMMYFUNCTION("""COMPUTED_VALUE"""),45065.80719445602)</f>
        <v>45065.80719</v>
      </c>
      <c r="C2622" s="2" t="str">
        <f>IFERROR(__xludf.DUMMYFUNCTION("""COMPUTED_VALUE"""),"India")</f>
        <v>India</v>
      </c>
      <c r="D2622" s="2">
        <f>IFERROR(__xludf.DUMMYFUNCTION("""COMPUTED_VALUE"""),416606.0)</f>
        <v>416606</v>
      </c>
      <c r="E2622" s="2" t="str">
        <f>IFERROR(__xludf.DUMMYFUNCTION("""COMPUTED_VALUE"""),"Female")</f>
        <v>Female</v>
      </c>
    </row>
    <row r="2623">
      <c r="A2623" s="2">
        <v>2622.0</v>
      </c>
      <c r="B2623" s="4">
        <f>IFERROR(__xludf.DUMMYFUNCTION("""COMPUTED_VALUE"""),45065.80829334491)</f>
        <v>45065.80829</v>
      </c>
      <c r="C2623" s="2" t="str">
        <f>IFERROR(__xludf.DUMMYFUNCTION("""COMPUTED_VALUE"""),"India")</f>
        <v>India</v>
      </c>
      <c r="D2623" s="2">
        <f>IFERROR(__xludf.DUMMYFUNCTION("""COMPUTED_VALUE"""),530017.0)</f>
        <v>530017</v>
      </c>
      <c r="E2623" s="2" t="str">
        <f>IFERROR(__xludf.DUMMYFUNCTION("""COMPUTED_VALUE"""),"Male")</f>
        <v>Male</v>
      </c>
    </row>
    <row r="2624">
      <c r="A2624" s="2">
        <v>2623.0</v>
      </c>
      <c r="B2624" s="4">
        <f>IFERROR(__xludf.DUMMYFUNCTION("""COMPUTED_VALUE"""),45065.80859140046)</f>
        <v>45065.80859</v>
      </c>
      <c r="C2624" s="2" t="str">
        <f>IFERROR(__xludf.DUMMYFUNCTION("""COMPUTED_VALUE"""),"India")</f>
        <v>India</v>
      </c>
      <c r="D2624" s="2">
        <f>IFERROR(__xludf.DUMMYFUNCTION("""COMPUTED_VALUE"""),400068.0)</f>
        <v>400068</v>
      </c>
      <c r="E2624" s="2" t="str">
        <f>IFERROR(__xludf.DUMMYFUNCTION("""COMPUTED_VALUE"""),"Male")</f>
        <v>Male</v>
      </c>
    </row>
    <row r="2625">
      <c r="A2625" s="2">
        <v>2624.0</v>
      </c>
      <c r="B2625" s="4">
        <f>IFERROR(__xludf.DUMMYFUNCTION("""COMPUTED_VALUE"""),45065.80901694445)</f>
        <v>45065.80902</v>
      </c>
      <c r="C2625" s="2" t="str">
        <f>IFERROR(__xludf.DUMMYFUNCTION("""COMPUTED_VALUE"""),"India")</f>
        <v>India</v>
      </c>
      <c r="D2625" s="2"/>
      <c r="E2625" s="2" t="str">
        <f>IFERROR(__xludf.DUMMYFUNCTION("""COMPUTED_VALUE"""),"Male")</f>
        <v>Male</v>
      </c>
    </row>
    <row r="2626">
      <c r="A2626" s="2">
        <v>2625.0</v>
      </c>
      <c r="B2626" s="4">
        <f>IFERROR(__xludf.DUMMYFUNCTION("""COMPUTED_VALUE"""),45065.80985898148)</f>
        <v>45065.80986</v>
      </c>
      <c r="C2626" s="2" t="str">
        <f>IFERROR(__xludf.DUMMYFUNCTION("""COMPUTED_VALUE"""),"India")</f>
        <v>India</v>
      </c>
      <c r="D2626" s="2">
        <f>IFERROR(__xludf.DUMMYFUNCTION("""COMPUTED_VALUE"""),122001.0)</f>
        <v>122001</v>
      </c>
      <c r="E2626" s="2" t="str">
        <f>IFERROR(__xludf.DUMMYFUNCTION("""COMPUTED_VALUE"""),"Female")</f>
        <v>Female</v>
      </c>
    </row>
    <row r="2627">
      <c r="A2627" s="2">
        <v>2626.0</v>
      </c>
      <c r="B2627" s="4">
        <f>IFERROR(__xludf.DUMMYFUNCTION("""COMPUTED_VALUE"""),45065.819996597216)</f>
        <v>45065.82</v>
      </c>
      <c r="C2627" s="2" t="str">
        <f>IFERROR(__xludf.DUMMYFUNCTION("""COMPUTED_VALUE"""),"India")</f>
        <v>India</v>
      </c>
      <c r="D2627" s="2">
        <f>IFERROR(__xludf.DUMMYFUNCTION("""COMPUTED_VALUE"""),530044.0)</f>
        <v>530044</v>
      </c>
      <c r="E2627" s="2" t="str">
        <f>IFERROR(__xludf.DUMMYFUNCTION("""COMPUTED_VALUE"""),"Male")</f>
        <v>Male</v>
      </c>
    </row>
    <row r="2628">
      <c r="A2628" s="2">
        <v>2627.0</v>
      </c>
      <c r="B2628" s="4">
        <f>IFERROR(__xludf.DUMMYFUNCTION("""COMPUTED_VALUE"""),45065.826056909726)</f>
        <v>45065.82606</v>
      </c>
      <c r="C2628" s="2" t="str">
        <f>IFERROR(__xludf.DUMMYFUNCTION("""COMPUTED_VALUE"""),"India")</f>
        <v>India</v>
      </c>
      <c r="D2628" s="2">
        <f>IFERROR(__xludf.DUMMYFUNCTION("""COMPUTED_VALUE"""),140301.0)</f>
        <v>140301</v>
      </c>
      <c r="E2628" s="2" t="str">
        <f>IFERROR(__xludf.DUMMYFUNCTION("""COMPUTED_VALUE"""),"Female")</f>
        <v>Female</v>
      </c>
    </row>
    <row r="2629">
      <c r="A2629" s="2">
        <v>2628.0</v>
      </c>
      <c r="B2629" s="4">
        <f>IFERROR(__xludf.DUMMYFUNCTION("""COMPUTED_VALUE"""),45065.827251759256)</f>
        <v>45065.82725</v>
      </c>
      <c r="C2629" s="2" t="str">
        <f>IFERROR(__xludf.DUMMYFUNCTION("""COMPUTED_VALUE"""),"India")</f>
        <v>India</v>
      </c>
      <c r="D2629" s="2">
        <f>IFERROR(__xludf.DUMMYFUNCTION("""COMPUTED_VALUE"""),533429.0)</f>
        <v>533429</v>
      </c>
      <c r="E2629" s="2" t="str">
        <f>IFERROR(__xludf.DUMMYFUNCTION("""COMPUTED_VALUE"""),"Female")</f>
        <v>Female</v>
      </c>
    </row>
    <row r="2630">
      <c r="A2630" s="2">
        <v>2629.0</v>
      </c>
      <c r="B2630" s="4">
        <f>IFERROR(__xludf.DUMMYFUNCTION("""COMPUTED_VALUE"""),45065.82991921297)</f>
        <v>45065.82992</v>
      </c>
      <c r="C2630" s="2" t="str">
        <f>IFERROR(__xludf.DUMMYFUNCTION("""COMPUTED_VALUE"""),"India")</f>
        <v>India</v>
      </c>
      <c r="D2630" s="2">
        <f>IFERROR(__xludf.DUMMYFUNCTION("""COMPUTED_VALUE"""),122001.0)</f>
        <v>122001</v>
      </c>
      <c r="E2630" s="2" t="str">
        <f>IFERROR(__xludf.DUMMYFUNCTION("""COMPUTED_VALUE"""),"Male")</f>
        <v>Male</v>
      </c>
    </row>
    <row r="2631">
      <c r="A2631" s="2">
        <v>2630.0</v>
      </c>
      <c r="B2631" s="4">
        <f>IFERROR(__xludf.DUMMYFUNCTION("""COMPUTED_VALUE"""),45065.83704800926)</f>
        <v>45065.83705</v>
      </c>
      <c r="C2631" s="2" t="str">
        <f>IFERROR(__xludf.DUMMYFUNCTION("""COMPUTED_VALUE"""),"India")</f>
        <v>India</v>
      </c>
      <c r="D2631" s="2">
        <f>IFERROR(__xludf.DUMMYFUNCTION("""COMPUTED_VALUE"""),689504.0)</f>
        <v>689504</v>
      </c>
      <c r="E2631" s="2" t="str">
        <f>IFERROR(__xludf.DUMMYFUNCTION("""COMPUTED_VALUE"""),"Female")</f>
        <v>Female</v>
      </c>
    </row>
    <row r="2632">
      <c r="A2632" s="2">
        <v>2631.0</v>
      </c>
      <c r="B2632" s="4">
        <f>IFERROR(__xludf.DUMMYFUNCTION("""COMPUTED_VALUE"""),45065.83756746528)</f>
        <v>45065.83757</v>
      </c>
      <c r="C2632" s="2" t="str">
        <f>IFERROR(__xludf.DUMMYFUNCTION("""COMPUTED_VALUE"""),"India")</f>
        <v>India</v>
      </c>
      <c r="D2632" s="2">
        <f>IFERROR(__xludf.DUMMYFUNCTION("""COMPUTED_VALUE"""),140413.0)</f>
        <v>140413</v>
      </c>
      <c r="E2632" s="2" t="str">
        <f>IFERROR(__xludf.DUMMYFUNCTION("""COMPUTED_VALUE"""),"Female")</f>
        <v>Female</v>
      </c>
    </row>
    <row r="2633">
      <c r="A2633" s="2">
        <v>2632.0</v>
      </c>
      <c r="B2633" s="4">
        <f>IFERROR(__xludf.DUMMYFUNCTION("""COMPUTED_VALUE"""),45065.837751493054)</f>
        <v>45065.83775</v>
      </c>
      <c r="C2633" s="2" t="str">
        <f>IFERROR(__xludf.DUMMYFUNCTION("""COMPUTED_VALUE"""),"India")</f>
        <v>India</v>
      </c>
      <c r="D2633" s="2">
        <f>IFERROR(__xludf.DUMMYFUNCTION("""COMPUTED_VALUE"""),140301.0)</f>
        <v>140301</v>
      </c>
      <c r="E2633" s="2" t="str">
        <f>IFERROR(__xludf.DUMMYFUNCTION("""COMPUTED_VALUE"""),"Female")</f>
        <v>Female</v>
      </c>
    </row>
    <row r="2634">
      <c r="A2634" s="2">
        <v>2633.0</v>
      </c>
      <c r="B2634" s="4">
        <f>IFERROR(__xludf.DUMMYFUNCTION("""COMPUTED_VALUE"""),45065.84031125)</f>
        <v>45065.84031</v>
      </c>
      <c r="C2634" s="2" t="str">
        <f>IFERROR(__xludf.DUMMYFUNCTION("""COMPUTED_VALUE"""),"India")</f>
        <v>India</v>
      </c>
      <c r="D2634" s="2">
        <f>IFERROR(__xludf.DUMMYFUNCTION("""COMPUTED_VALUE"""),122003.0)</f>
        <v>122003</v>
      </c>
      <c r="E2634" s="2" t="str">
        <f>IFERROR(__xludf.DUMMYFUNCTION("""COMPUTED_VALUE"""),"Female")</f>
        <v>Female</v>
      </c>
    </row>
    <row r="2635">
      <c r="A2635" s="2">
        <v>2634.0</v>
      </c>
      <c r="B2635" s="4">
        <f>IFERROR(__xludf.DUMMYFUNCTION("""COMPUTED_VALUE"""),45065.84043320602)</f>
        <v>45065.84043</v>
      </c>
      <c r="C2635" s="2" t="str">
        <f>IFERROR(__xludf.DUMMYFUNCTION("""COMPUTED_VALUE"""),"India")</f>
        <v>India</v>
      </c>
      <c r="D2635" s="2">
        <f>IFERROR(__xludf.DUMMYFUNCTION("""COMPUTED_VALUE"""),400104.0)</f>
        <v>400104</v>
      </c>
      <c r="E2635" s="2" t="str">
        <f>IFERROR(__xludf.DUMMYFUNCTION("""COMPUTED_VALUE"""),"Male")</f>
        <v>Male</v>
      </c>
    </row>
    <row r="2636">
      <c r="A2636" s="2">
        <v>2635.0</v>
      </c>
      <c r="B2636" s="4">
        <f>IFERROR(__xludf.DUMMYFUNCTION("""COMPUTED_VALUE"""),45065.84385578704)</f>
        <v>45065.84386</v>
      </c>
      <c r="C2636" s="2" t="str">
        <f>IFERROR(__xludf.DUMMYFUNCTION("""COMPUTED_VALUE"""),"India")</f>
        <v>India</v>
      </c>
      <c r="D2636" s="2">
        <f>IFERROR(__xludf.DUMMYFUNCTION("""COMPUTED_VALUE"""),140301.0)</f>
        <v>140301</v>
      </c>
      <c r="E2636" s="2" t="str">
        <f>IFERROR(__xludf.DUMMYFUNCTION("""COMPUTED_VALUE"""),"Female")</f>
        <v>Female</v>
      </c>
    </row>
    <row r="2637">
      <c r="A2637" s="2">
        <v>2636.0</v>
      </c>
      <c r="B2637" s="4">
        <f>IFERROR(__xludf.DUMMYFUNCTION("""COMPUTED_VALUE"""),45065.84478650463)</f>
        <v>45065.84479</v>
      </c>
      <c r="C2637" s="2" t="str">
        <f>IFERROR(__xludf.DUMMYFUNCTION("""COMPUTED_VALUE"""),"India")</f>
        <v>India</v>
      </c>
      <c r="D2637" s="2">
        <f>IFERROR(__xludf.DUMMYFUNCTION("""COMPUTED_VALUE"""),530044.0)</f>
        <v>530044</v>
      </c>
      <c r="E2637" s="2" t="str">
        <f>IFERROR(__xludf.DUMMYFUNCTION("""COMPUTED_VALUE"""),"Female")</f>
        <v>Female</v>
      </c>
    </row>
    <row r="2638">
      <c r="A2638" s="2">
        <v>2637.0</v>
      </c>
      <c r="B2638" s="4">
        <f>IFERROR(__xludf.DUMMYFUNCTION("""COMPUTED_VALUE"""),45065.845990104164)</f>
        <v>45065.84599</v>
      </c>
      <c r="C2638" s="2" t="str">
        <f>IFERROR(__xludf.DUMMYFUNCTION("""COMPUTED_VALUE"""),"India")</f>
        <v>India</v>
      </c>
      <c r="D2638" s="2">
        <f>IFERROR(__xludf.DUMMYFUNCTION("""COMPUTED_VALUE"""),679121.0)</f>
        <v>679121</v>
      </c>
      <c r="E2638" s="2" t="str">
        <f>IFERROR(__xludf.DUMMYFUNCTION("""COMPUTED_VALUE"""),"Female")</f>
        <v>Female</v>
      </c>
    </row>
    <row r="2639">
      <c r="A2639" s="2">
        <v>2638.0</v>
      </c>
      <c r="B2639" s="4">
        <f>IFERROR(__xludf.DUMMYFUNCTION("""COMPUTED_VALUE"""),45065.849498958334)</f>
        <v>45065.8495</v>
      </c>
      <c r="C2639" s="2" t="str">
        <f>IFERROR(__xludf.DUMMYFUNCTION("""COMPUTED_VALUE"""),"India")</f>
        <v>India</v>
      </c>
      <c r="D2639" s="2">
        <f>IFERROR(__xludf.DUMMYFUNCTION("""COMPUTED_VALUE"""),140301.0)</f>
        <v>140301</v>
      </c>
      <c r="E2639" s="2" t="str">
        <f>IFERROR(__xludf.DUMMYFUNCTION("""COMPUTED_VALUE"""),"Female")</f>
        <v>Female</v>
      </c>
    </row>
    <row r="2640">
      <c r="A2640" s="2">
        <v>2639.0</v>
      </c>
      <c r="B2640" s="4">
        <f>IFERROR(__xludf.DUMMYFUNCTION("""COMPUTED_VALUE"""),45065.85304756944)</f>
        <v>45065.85305</v>
      </c>
      <c r="C2640" s="2" t="str">
        <f>IFERROR(__xludf.DUMMYFUNCTION("""COMPUTED_VALUE"""),"India")</f>
        <v>India</v>
      </c>
      <c r="D2640" s="2">
        <f>IFERROR(__xludf.DUMMYFUNCTION("""COMPUTED_VALUE"""),533429.0)</f>
        <v>533429</v>
      </c>
      <c r="E2640" s="2" t="str">
        <f>IFERROR(__xludf.DUMMYFUNCTION("""COMPUTED_VALUE"""),"Female")</f>
        <v>Female</v>
      </c>
    </row>
    <row r="2641">
      <c r="A2641" s="2">
        <v>2640.0</v>
      </c>
      <c r="B2641" s="4">
        <f>IFERROR(__xludf.DUMMYFUNCTION("""COMPUTED_VALUE"""),45065.85465765047)</f>
        <v>45065.85466</v>
      </c>
      <c r="C2641" s="2" t="str">
        <f>IFERROR(__xludf.DUMMYFUNCTION("""COMPUTED_VALUE"""),"India")</f>
        <v>India</v>
      </c>
      <c r="D2641" s="2">
        <f>IFERROR(__xludf.DUMMYFUNCTION("""COMPUTED_VALUE"""),520001.0)</f>
        <v>520001</v>
      </c>
      <c r="E2641" s="2" t="str">
        <f>IFERROR(__xludf.DUMMYFUNCTION("""COMPUTED_VALUE"""),"Male")</f>
        <v>Male</v>
      </c>
    </row>
    <row r="2642">
      <c r="A2642" s="2">
        <v>2641.0</v>
      </c>
      <c r="B2642" s="4">
        <f>IFERROR(__xludf.DUMMYFUNCTION("""COMPUTED_VALUE"""),45065.85606240741)</f>
        <v>45065.85606</v>
      </c>
      <c r="C2642" s="2" t="str">
        <f>IFERROR(__xludf.DUMMYFUNCTION("""COMPUTED_VALUE"""),"India")</f>
        <v>India</v>
      </c>
      <c r="D2642" s="2">
        <f>IFERROR(__xludf.DUMMYFUNCTION("""COMPUTED_VALUE"""),632006.0)</f>
        <v>632006</v>
      </c>
      <c r="E2642" s="2" t="str">
        <f>IFERROR(__xludf.DUMMYFUNCTION("""COMPUTED_VALUE"""),"Male")</f>
        <v>Male</v>
      </c>
    </row>
    <row r="2643">
      <c r="A2643" s="2">
        <v>2642.0</v>
      </c>
      <c r="B2643" s="4">
        <f>IFERROR(__xludf.DUMMYFUNCTION("""COMPUTED_VALUE"""),45065.858286192124)</f>
        <v>45065.85829</v>
      </c>
      <c r="C2643" s="2" t="str">
        <f>IFERROR(__xludf.DUMMYFUNCTION("""COMPUTED_VALUE"""),"India")</f>
        <v>India</v>
      </c>
      <c r="D2643" s="2">
        <f>IFERROR(__xludf.DUMMYFUNCTION("""COMPUTED_VALUE"""),411002.0)</f>
        <v>411002</v>
      </c>
      <c r="E2643" s="2" t="str">
        <f>IFERROR(__xludf.DUMMYFUNCTION("""COMPUTED_VALUE"""),"Male")</f>
        <v>Male</v>
      </c>
    </row>
    <row r="2644">
      <c r="A2644" s="2">
        <v>2643.0</v>
      </c>
      <c r="B2644" s="4">
        <f>IFERROR(__xludf.DUMMYFUNCTION("""COMPUTED_VALUE"""),45065.86865938658)</f>
        <v>45065.86866</v>
      </c>
      <c r="C2644" s="2" t="str">
        <f>IFERROR(__xludf.DUMMYFUNCTION("""COMPUTED_VALUE"""),"India")</f>
        <v>India</v>
      </c>
      <c r="D2644" s="2">
        <f>IFERROR(__xludf.DUMMYFUNCTION("""COMPUTED_VALUE"""),500046.0)</f>
        <v>500046</v>
      </c>
      <c r="E2644" s="2" t="str">
        <f>IFERROR(__xludf.DUMMYFUNCTION("""COMPUTED_VALUE"""),"Female")</f>
        <v>Female</v>
      </c>
    </row>
    <row r="2645">
      <c r="A2645" s="2">
        <v>2644.0</v>
      </c>
      <c r="B2645" s="4">
        <f>IFERROR(__xludf.DUMMYFUNCTION("""COMPUTED_VALUE"""),45065.87134578704)</f>
        <v>45065.87135</v>
      </c>
      <c r="C2645" s="2" t="str">
        <f>IFERROR(__xludf.DUMMYFUNCTION("""COMPUTED_VALUE"""),"India")</f>
        <v>India</v>
      </c>
      <c r="D2645" s="2">
        <f>IFERROR(__xludf.DUMMYFUNCTION("""COMPUTED_VALUE"""),121004.0)</f>
        <v>121004</v>
      </c>
      <c r="E2645" s="2" t="str">
        <f>IFERROR(__xludf.DUMMYFUNCTION("""COMPUTED_VALUE"""),"Female")</f>
        <v>Female</v>
      </c>
    </row>
    <row r="2646">
      <c r="A2646" s="2">
        <v>2645.0</v>
      </c>
      <c r="B2646" s="4">
        <f>IFERROR(__xludf.DUMMYFUNCTION("""COMPUTED_VALUE"""),45065.87517435186)</f>
        <v>45065.87517</v>
      </c>
      <c r="C2646" s="2" t="str">
        <f>IFERROR(__xludf.DUMMYFUNCTION("""COMPUTED_VALUE"""),"India")</f>
        <v>India</v>
      </c>
      <c r="D2646" s="2">
        <f>IFERROR(__xludf.DUMMYFUNCTION("""COMPUTED_VALUE"""),500046.0)</f>
        <v>500046</v>
      </c>
      <c r="E2646" s="2" t="str">
        <f>IFERROR(__xludf.DUMMYFUNCTION("""COMPUTED_VALUE"""),"Female")</f>
        <v>Female</v>
      </c>
    </row>
    <row r="2647">
      <c r="A2647" s="2">
        <v>2646.0</v>
      </c>
      <c r="B2647" s="4">
        <f>IFERROR(__xludf.DUMMYFUNCTION("""COMPUTED_VALUE"""),45065.875551400466)</f>
        <v>45065.87555</v>
      </c>
      <c r="C2647" s="2" t="str">
        <f>IFERROR(__xludf.DUMMYFUNCTION("""COMPUTED_VALUE"""),"India")</f>
        <v>India</v>
      </c>
      <c r="D2647" s="2">
        <f>IFERROR(__xludf.DUMMYFUNCTION("""COMPUTED_VALUE"""),500012.0)</f>
        <v>500012</v>
      </c>
      <c r="E2647" s="2" t="str">
        <f>IFERROR(__xludf.DUMMYFUNCTION("""COMPUTED_VALUE"""),"Female")</f>
        <v>Female</v>
      </c>
    </row>
    <row r="2648">
      <c r="A2648" s="2">
        <v>2647.0</v>
      </c>
      <c r="B2648" s="4">
        <f>IFERROR(__xludf.DUMMYFUNCTION("""COMPUTED_VALUE"""),45065.88237201389)</f>
        <v>45065.88237</v>
      </c>
      <c r="C2648" s="2" t="str">
        <f>IFERROR(__xludf.DUMMYFUNCTION("""COMPUTED_VALUE"""),"Germany")</f>
        <v>Germany</v>
      </c>
      <c r="D2648" s="2"/>
      <c r="E2648" s="2" t="str">
        <f>IFERROR(__xludf.DUMMYFUNCTION("""COMPUTED_VALUE"""),"Male")</f>
        <v>Male</v>
      </c>
    </row>
    <row r="2649">
      <c r="A2649" s="2">
        <v>2648.0</v>
      </c>
      <c r="B2649" s="4">
        <f>IFERROR(__xludf.DUMMYFUNCTION("""COMPUTED_VALUE"""),45065.89255222222)</f>
        <v>45065.89255</v>
      </c>
      <c r="C2649" s="2" t="str">
        <f>IFERROR(__xludf.DUMMYFUNCTION("""COMPUTED_VALUE"""),"India")</f>
        <v>India</v>
      </c>
      <c r="D2649" s="2">
        <f>IFERROR(__xludf.DUMMYFUNCTION("""COMPUTED_VALUE"""),632006.0)</f>
        <v>632006</v>
      </c>
      <c r="E2649" s="2" t="str">
        <f>IFERROR(__xludf.DUMMYFUNCTION("""COMPUTED_VALUE"""),"Female")</f>
        <v>Female</v>
      </c>
    </row>
    <row r="2650">
      <c r="A2650" s="2">
        <v>2649.0</v>
      </c>
      <c r="B2650" s="4">
        <f>IFERROR(__xludf.DUMMYFUNCTION("""COMPUTED_VALUE"""),45065.906175104166)</f>
        <v>45065.90618</v>
      </c>
      <c r="C2650" s="2" t="str">
        <f>IFERROR(__xludf.DUMMYFUNCTION("""COMPUTED_VALUE"""),"India")</f>
        <v>India</v>
      </c>
      <c r="D2650" s="2">
        <f>IFERROR(__xludf.DUMMYFUNCTION("""COMPUTED_VALUE"""),121004.0)</f>
        <v>121004</v>
      </c>
      <c r="E2650" s="2" t="str">
        <f>IFERROR(__xludf.DUMMYFUNCTION("""COMPUTED_VALUE"""),"Female")</f>
        <v>Female</v>
      </c>
    </row>
    <row r="2651">
      <c r="A2651" s="2">
        <v>2650.0</v>
      </c>
      <c r="B2651" s="4">
        <f>IFERROR(__xludf.DUMMYFUNCTION("""COMPUTED_VALUE"""),45065.90803361111)</f>
        <v>45065.90803</v>
      </c>
      <c r="C2651" s="2" t="str">
        <f>IFERROR(__xludf.DUMMYFUNCTION("""COMPUTED_VALUE"""),"Afganistan")</f>
        <v>Afganistan</v>
      </c>
      <c r="D2651" s="2">
        <f>IFERROR(__xludf.DUMMYFUNCTION("""COMPUTED_VALUE"""),3601.0)</f>
        <v>3601</v>
      </c>
      <c r="E2651" s="2" t="str">
        <f>IFERROR(__xludf.DUMMYFUNCTION("""COMPUTED_VALUE"""),"Female")</f>
        <v>Female</v>
      </c>
    </row>
    <row r="2652">
      <c r="A2652" s="2">
        <v>2651.0</v>
      </c>
      <c r="B2652" s="4">
        <f>IFERROR(__xludf.DUMMYFUNCTION("""COMPUTED_VALUE"""),45065.93443037037)</f>
        <v>45065.93443</v>
      </c>
      <c r="C2652" s="2" t="str">
        <f>IFERROR(__xludf.DUMMYFUNCTION("""COMPUTED_VALUE"""),"India")</f>
        <v>India</v>
      </c>
      <c r="D2652" s="2">
        <f>IFERROR(__xludf.DUMMYFUNCTION("""COMPUTED_VALUE"""),520012.0)</f>
        <v>520012</v>
      </c>
      <c r="E2652" s="2" t="str">
        <f>IFERROR(__xludf.DUMMYFUNCTION("""COMPUTED_VALUE"""),"Male")</f>
        <v>Male</v>
      </c>
    </row>
    <row r="2653">
      <c r="A2653" s="2">
        <v>2652.0</v>
      </c>
      <c r="B2653" s="4">
        <f>IFERROR(__xludf.DUMMYFUNCTION("""COMPUTED_VALUE"""),45065.94680071759)</f>
        <v>45065.9468</v>
      </c>
      <c r="C2653" s="2" t="str">
        <f>IFERROR(__xludf.DUMMYFUNCTION("""COMPUTED_VALUE"""),"India")</f>
        <v>India</v>
      </c>
      <c r="D2653" s="2">
        <f>IFERROR(__xludf.DUMMYFUNCTION("""COMPUTED_VALUE"""),425001.0)</f>
        <v>425001</v>
      </c>
      <c r="E2653" s="2" t="str">
        <f>IFERROR(__xludf.DUMMYFUNCTION("""COMPUTED_VALUE"""),"Male")</f>
        <v>Male</v>
      </c>
    </row>
    <row r="2654">
      <c r="A2654" s="2">
        <v>2653.0</v>
      </c>
      <c r="B2654" s="4">
        <f>IFERROR(__xludf.DUMMYFUNCTION("""COMPUTED_VALUE"""),45065.95970050926)</f>
        <v>45065.9597</v>
      </c>
      <c r="C2654" s="2" t="str">
        <f>IFERROR(__xludf.DUMMYFUNCTION("""COMPUTED_VALUE"""),"Afganistan")</f>
        <v>Afganistan</v>
      </c>
      <c r="D2654" s="2">
        <f>IFERROR(__xludf.DUMMYFUNCTION("""COMPUTED_VALUE"""),2001.0)</f>
        <v>2001</v>
      </c>
      <c r="E2654" s="2" t="str">
        <f>IFERROR(__xludf.DUMMYFUNCTION("""COMPUTED_VALUE"""),"Female")</f>
        <v>Female</v>
      </c>
    </row>
    <row r="2655">
      <c r="A2655" s="2">
        <v>2654.0</v>
      </c>
      <c r="B2655" s="4">
        <f>IFERROR(__xludf.DUMMYFUNCTION("""COMPUTED_VALUE"""),45065.974200324075)</f>
        <v>45065.9742</v>
      </c>
      <c r="C2655" s="2" t="str">
        <f>IFERROR(__xludf.DUMMYFUNCTION("""COMPUTED_VALUE"""),"India")</f>
        <v>India</v>
      </c>
      <c r="D2655" s="2">
        <f>IFERROR(__xludf.DUMMYFUNCTION("""COMPUTED_VALUE"""),632006.0)</f>
        <v>632006</v>
      </c>
      <c r="E2655" s="2" t="str">
        <f>IFERROR(__xludf.DUMMYFUNCTION("""COMPUTED_VALUE"""),"Female")</f>
        <v>Female</v>
      </c>
    </row>
    <row r="2656">
      <c r="A2656" s="2">
        <v>2655.0</v>
      </c>
      <c r="B2656" s="4">
        <f>IFERROR(__xludf.DUMMYFUNCTION("""COMPUTED_VALUE"""),45065.97914314815)</f>
        <v>45065.97914</v>
      </c>
      <c r="C2656" s="2" t="str">
        <f>IFERROR(__xludf.DUMMYFUNCTION("""COMPUTED_VALUE"""),"India")</f>
        <v>India</v>
      </c>
      <c r="D2656" s="2">
        <f>IFERROR(__xludf.DUMMYFUNCTION("""COMPUTED_VALUE"""),400064.0)</f>
        <v>400064</v>
      </c>
      <c r="E2656" s="2" t="str">
        <f>IFERROR(__xludf.DUMMYFUNCTION("""COMPUTED_VALUE"""),"Female")</f>
        <v>Female</v>
      </c>
    </row>
    <row r="2657">
      <c r="A2657" s="2">
        <v>2656.0</v>
      </c>
      <c r="B2657" s="4">
        <f>IFERROR(__xludf.DUMMYFUNCTION("""COMPUTED_VALUE"""),45065.99101752315)</f>
        <v>45065.99102</v>
      </c>
      <c r="C2657" s="2" t="str">
        <f>IFERROR(__xludf.DUMMYFUNCTION("""COMPUTED_VALUE"""),"Other")</f>
        <v>Other</v>
      </c>
      <c r="D2657" s="2"/>
      <c r="E2657" s="2" t="str">
        <f>IFERROR(__xludf.DUMMYFUNCTION("""COMPUTED_VALUE"""),"Male")</f>
        <v>Male</v>
      </c>
    </row>
    <row r="2658">
      <c r="A2658" s="2">
        <v>2657.0</v>
      </c>
      <c r="B2658" s="4">
        <f>IFERROR(__xludf.DUMMYFUNCTION("""COMPUTED_VALUE"""),45066.131148182874)</f>
        <v>45066.13115</v>
      </c>
      <c r="C2658" s="2" t="str">
        <f>IFERROR(__xludf.DUMMYFUNCTION("""COMPUTED_VALUE"""),"India")</f>
        <v>India</v>
      </c>
      <c r="D2658" s="2">
        <f>IFERROR(__xludf.DUMMYFUNCTION("""COMPUTED_VALUE"""),560078.0)</f>
        <v>560078</v>
      </c>
      <c r="E2658" s="2" t="str">
        <f>IFERROR(__xludf.DUMMYFUNCTION("""COMPUTED_VALUE"""),"Male")</f>
        <v>Male</v>
      </c>
    </row>
    <row r="2659">
      <c r="A2659" s="2">
        <v>2658.0</v>
      </c>
      <c r="B2659" s="4">
        <f>IFERROR(__xludf.DUMMYFUNCTION("""COMPUTED_VALUE"""),45066.31818018519)</f>
        <v>45066.31818</v>
      </c>
      <c r="C2659" s="2" t="str">
        <f>IFERROR(__xludf.DUMMYFUNCTION("""COMPUTED_VALUE"""),"India")</f>
        <v>India</v>
      </c>
      <c r="D2659" s="2">
        <f>IFERROR(__xludf.DUMMYFUNCTION("""COMPUTED_VALUE"""),625016.0)</f>
        <v>625016</v>
      </c>
      <c r="E2659" s="2" t="str">
        <f>IFERROR(__xludf.DUMMYFUNCTION("""COMPUTED_VALUE"""),"Female")</f>
        <v>Female</v>
      </c>
    </row>
    <row r="2660">
      <c r="A2660" s="2">
        <v>2659.0</v>
      </c>
      <c r="B2660" s="4">
        <f>IFERROR(__xludf.DUMMYFUNCTION("""COMPUTED_VALUE"""),45066.37799905092)</f>
        <v>45066.378</v>
      </c>
      <c r="C2660" s="2" t="str">
        <f>IFERROR(__xludf.DUMMYFUNCTION("""COMPUTED_VALUE"""),"India")</f>
        <v>India</v>
      </c>
      <c r="D2660" s="2">
        <f>IFERROR(__xludf.DUMMYFUNCTION("""COMPUTED_VALUE"""),582201.0)</f>
        <v>582201</v>
      </c>
      <c r="E2660" s="2" t="str">
        <f>IFERROR(__xludf.DUMMYFUNCTION("""COMPUTED_VALUE"""),"Female")</f>
        <v>Female</v>
      </c>
    </row>
    <row r="2661">
      <c r="A2661" s="2">
        <v>2660.0</v>
      </c>
      <c r="B2661" s="4">
        <f>IFERROR(__xludf.DUMMYFUNCTION("""COMPUTED_VALUE"""),45066.38134907407)</f>
        <v>45066.38135</v>
      </c>
      <c r="C2661" s="2" t="str">
        <f>IFERROR(__xludf.DUMMYFUNCTION("""COMPUTED_VALUE"""),"India")</f>
        <v>India</v>
      </c>
      <c r="D2661" s="2">
        <f>IFERROR(__xludf.DUMMYFUNCTION("""COMPUTED_VALUE"""),121001.0)</f>
        <v>121001</v>
      </c>
      <c r="E2661" s="2" t="str">
        <f>IFERROR(__xludf.DUMMYFUNCTION("""COMPUTED_VALUE"""),"Female")</f>
        <v>Female</v>
      </c>
    </row>
    <row r="2662">
      <c r="A2662" s="2">
        <v>2661.0</v>
      </c>
      <c r="B2662" s="4">
        <f>IFERROR(__xludf.DUMMYFUNCTION("""COMPUTED_VALUE"""),45066.40658174769)</f>
        <v>45066.40658</v>
      </c>
      <c r="C2662" s="2" t="str">
        <f>IFERROR(__xludf.DUMMYFUNCTION("""COMPUTED_VALUE"""),"India")</f>
        <v>India</v>
      </c>
      <c r="D2662" s="2">
        <f>IFERROR(__xludf.DUMMYFUNCTION("""COMPUTED_VALUE"""),577004.0)</f>
        <v>577004</v>
      </c>
      <c r="E2662" s="2" t="str">
        <f>IFERROR(__xludf.DUMMYFUNCTION("""COMPUTED_VALUE"""),"Male")</f>
        <v>Male</v>
      </c>
    </row>
    <row r="2663">
      <c r="A2663" s="2">
        <v>2662.0</v>
      </c>
      <c r="B2663" s="4">
        <f>IFERROR(__xludf.DUMMYFUNCTION("""COMPUTED_VALUE"""),45066.40682355324)</f>
        <v>45066.40682</v>
      </c>
      <c r="C2663" s="2" t="str">
        <f>IFERROR(__xludf.DUMMYFUNCTION("""COMPUTED_VALUE"""),"United Arab Emirates")</f>
        <v>United Arab Emirates</v>
      </c>
      <c r="D2663" s="2">
        <f>IFERROR(__xludf.DUMMYFUNCTION("""COMPUTED_VALUE"""),560085.0)</f>
        <v>560085</v>
      </c>
      <c r="E2663" s="2" t="str">
        <f>IFERROR(__xludf.DUMMYFUNCTION("""COMPUTED_VALUE"""),"Male")</f>
        <v>Male</v>
      </c>
    </row>
    <row r="2664">
      <c r="A2664" s="2">
        <v>2663.0</v>
      </c>
      <c r="B2664" s="4">
        <f>IFERROR(__xludf.DUMMYFUNCTION("""COMPUTED_VALUE"""),45066.41185451389)</f>
        <v>45066.41185</v>
      </c>
      <c r="C2664" s="2" t="str">
        <f>IFERROR(__xludf.DUMMYFUNCTION("""COMPUTED_VALUE"""),"India")</f>
        <v>India</v>
      </c>
      <c r="D2664" s="2">
        <f>IFERROR(__xludf.DUMMYFUNCTION("""COMPUTED_VALUE"""),122102.0)</f>
        <v>122102</v>
      </c>
      <c r="E2664" s="2" t="str">
        <f>IFERROR(__xludf.DUMMYFUNCTION("""COMPUTED_VALUE"""),"Female")</f>
        <v>Female</v>
      </c>
    </row>
    <row r="2665">
      <c r="A2665" s="2">
        <v>2664.0</v>
      </c>
      <c r="B2665" s="4">
        <f>IFERROR(__xludf.DUMMYFUNCTION("""COMPUTED_VALUE"""),45066.412086192126)</f>
        <v>45066.41209</v>
      </c>
      <c r="C2665" s="2" t="str">
        <f>IFERROR(__xludf.DUMMYFUNCTION("""COMPUTED_VALUE"""),"India")</f>
        <v>India</v>
      </c>
      <c r="D2665" s="2">
        <f>IFERROR(__xludf.DUMMYFUNCTION("""COMPUTED_VALUE"""),560078.0)</f>
        <v>560078</v>
      </c>
      <c r="E2665" s="2" t="str">
        <f>IFERROR(__xludf.DUMMYFUNCTION("""COMPUTED_VALUE"""),"Male")</f>
        <v>Male</v>
      </c>
    </row>
    <row r="2666">
      <c r="A2666" s="2">
        <v>2665.0</v>
      </c>
      <c r="B2666" s="4">
        <f>IFERROR(__xludf.DUMMYFUNCTION("""COMPUTED_VALUE"""),45066.44774652778)</f>
        <v>45066.44775</v>
      </c>
      <c r="C2666" s="2" t="str">
        <f>IFERROR(__xludf.DUMMYFUNCTION("""COMPUTED_VALUE"""),"India")</f>
        <v>India</v>
      </c>
      <c r="D2666" s="2">
        <f>IFERROR(__xludf.DUMMYFUNCTION("""COMPUTED_VALUE"""),632007.0)</f>
        <v>632007</v>
      </c>
      <c r="E2666" s="2" t="str">
        <f>IFERROR(__xludf.DUMMYFUNCTION("""COMPUTED_VALUE"""),"Female")</f>
        <v>Female</v>
      </c>
    </row>
    <row r="2667">
      <c r="A2667" s="2">
        <v>2666.0</v>
      </c>
      <c r="B2667" s="4">
        <f>IFERROR(__xludf.DUMMYFUNCTION("""COMPUTED_VALUE"""),45066.45881075231)</f>
        <v>45066.45881</v>
      </c>
      <c r="C2667" s="2" t="str">
        <f>IFERROR(__xludf.DUMMYFUNCTION("""COMPUTED_VALUE"""),"India")</f>
        <v>India</v>
      </c>
      <c r="D2667" s="2">
        <f>IFERROR(__xludf.DUMMYFUNCTION("""COMPUTED_VALUE"""),400614.0)</f>
        <v>400614</v>
      </c>
      <c r="E2667" s="2" t="str">
        <f>IFERROR(__xludf.DUMMYFUNCTION("""COMPUTED_VALUE"""),"Male")</f>
        <v>Male</v>
      </c>
    </row>
    <row r="2668">
      <c r="A2668" s="2">
        <v>2667.0</v>
      </c>
      <c r="B2668" s="4">
        <f>IFERROR(__xludf.DUMMYFUNCTION("""COMPUTED_VALUE"""),45066.461265902784)</f>
        <v>45066.46127</v>
      </c>
      <c r="C2668" s="2" t="str">
        <f>IFERROR(__xludf.DUMMYFUNCTION("""COMPUTED_VALUE"""),"India")</f>
        <v>India</v>
      </c>
      <c r="D2668" s="2">
        <f>IFERROR(__xludf.DUMMYFUNCTION("""COMPUTED_VALUE"""),577004.0)</f>
        <v>577004</v>
      </c>
      <c r="E2668" s="2" t="str">
        <f>IFERROR(__xludf.DUMMYFUNCTION("""COMPUTED_VALUE"""),"Male")</f>
        <v>Male</v>
      </c>
    </row>
    <row r="2669">
      <c r="A2669" s="2">
        <v>2668.0</v>
      </c>
      <c r="B2669" s="4">
        <f>IFERROR(__xludf.DUMMYFUNCTION("""COMPUTED_VALUE"""),45066.46186377315)</f>
        <v>45066.46186</v>
      </c>
      <c r="C2669" s="2" t="str">
        <f>IFERROR(__xludf.DUMMYFUNCTION("""COMPUTED_VALUE"""),"India")</f>
        <v>India</v>
      </c>
      <c r="D2669" s="2">
        <f>IFERROR(__xludf.DUMMYFUNCTION("""COMPUTED_VALUE"""),600052.0)</f>
        <v>600052</v>
      </c>
      <c r="E2669" s="2" t="str">
        <f>IFERROR(__xludf.DUMMYFUNCTION("""COMPUTED_VALUE"""),"Male")</f>
        <v>Male</v>
      </c>
    </row>
    <row r="2670">
      <c r="A2670" s="2">
        <v>2669.0</v>
      </c>
      <c r="B2670" s="4">
        <f>IFERROR(__xludf.DUMMYFUNCTION("""COMPUTED_VALUE"""),45066.48448384259)</f>
        <v>45066.48448</v>
      </c>
      <c r="C2670" s="2" t="str">
        <f>IFERROR(__xludf.DUMMYFUNCTION("""COMPUTED_VALUE"""),"India")</f>
        <v>India</v>
      </c>
      <c r="D2670" s="2">
        <f>IFERROR(__xludf.DUMMYFUNCTION("""COMPUTED_VALUE"""),400606.0)</f>
        <v>400606</v>
      </c>
      <c r="E2670" s="2" t="str">
        <f>IFERROR(__xludf.DUMMYFUNCTION("""COMPUTED_VALUE"""),"Male")</f>
        <v>Male</v>
      </c>
    </row>
    <row r="2671">
      <c r="A2671" s="2">
        <v>2670.0</v>
      </c>
      <c r="B2671" s="4">
        <f>IFERROR(__xludf.DUMMYFUNCTION("""COMPUTED_VALUE"""),45066.52135416667)</f>
        <v>45066.52135</v>
      </c>
      <c r="C2671" s="2" t="str">
        <f>IFERROR(__xludf.DUMMYFUNCTION("""COMPUTED_VALUE"""),"India")</f>
        <v>India</v>
      </c>
      <c r="D2671" s="2">
        <f>IFERROR(__xludf.DUMMYFUNCTION("""COMPUTED_VALUE"""),500046.0)</f>
        <v>500046</v>
      </c>
      <c r="E2671" s="2" t="str">
        <f>IFERROR(__xludf.DUMMYFUNCTION("""COMPUTED_VALUE"""),"Female")</f>
        <v>Female</v>
      </c>
    </row>
    <row r="2672">
      <c r="A2672" s="2">
        <v>2671.0</v>
      </c>
      <c r="B2672" s="4">
        <f>IFERROR(__xludf.DUMMYFUNCTION("""COMPUTED_VALUE"""),45066.52731744212)</f>
        <v>45066.52732</v>
      </c>
      <c r="C2672" s="2" t="str">
        <f>IFERROR(__xludf.DUMMYFUNCTION("""COMPUTED_VALUE"""),"India")</f>
        <v>India</v>
      </c>
      <c r="D2672" s="2">
        <f>IFERROR(__xludf.DUMMYFUNCTION("""COMPUTED_VALUE"""),751024.0)</f>
        <v>751024</v>
      </c>
      <c r="E2672" s="2" t="str">
        <f>IFERROR(__xludf.DUMMYFUNCTION("""COMPUTED_VALUE"""),"Male")</f>
        <v>Male</v>
      </c>
    </row>
    <row r="2673">
      <c r="A2673" s="2">
        <v>2672.0</v>
      </c>
      <c r="B2673" s="4">
        <f>IFERROR(__xludf.DUMMYFUNCTION("""COMPUTED_VALUE"""),45066.530769062505)</f>
        <v>45066.53077</v>
      </c>
      <c r="C2673" s="2" t="str">
        <f>IFERROR(__xludf.DUMMYFUNCTION("""COMPUTED_VALUE"""),"India")</f>
        <v>India</v>
      </c>
      <c r="D2673" s="2">
        <f>IFERROR(__xludf.DUMMYFUNCTION("""COMPUTED_VALUE"""),503230.0)</f>
        <v>503230</v>
      </c>
      <c r="E2673" s="2" t="str">
        <f>IFERROR(__xludf.DUMMYFUNCTION("""COMPUTED_VALUE"""),"Male")</f>
        <v>Male</v>
      </c>
    </row>
    <row r="2674">
      <c r="A2674" s="2">
        <v>2673.0</v>
      </c>
      <c r="B2674" s="4">
        <f>IFERROR(__xludf.DUMMYFUNCTION("""COMPUTED_VALUE"""),45066.537763437496)</f>
        <v>45066.53776</v>
      </c>
      <c r="C2674" s="2" t="str">
        <f>IFERROR(__xludf.DUMMYFUNCTION("""COMPUTED_VALUE"""),"India")</f>
        <v>India</v>
      </c>
      <c r="D2674" s="2">
        <f>IFERROR(__xludf.DUMMYFUNCTION("""COMPUTED_VALUE"""),122018.0)</f>
        <v>122018</v>
      </c>
      <c r="E2674" s="2" t="str">
        <f>IFERROR(__xludf.DUMMYFUNCTION("""COMPUTED_VALUE"""),"Male")</f>
        <v>Male</v>
      </c>
    </row>
    <row r="2675">
      <c r="A2675" s="2">
        <v>2674.0</v>
      </c>
      <c r="B2675" s="4">
        <f>IFERROR(__xludf.DUMMYFUNCTION("""COMPUTED_VALUE"""),45066.54928627314)</f>
        <v>45066.54929</v>
      </c>
      <c r="C2675" s="2" t="str">
        <f>IFERROR(__xludf.DUMMYFUNCTION("""COMPUTED_VALUE"""),"India")</f>
        <v>India</v>
      </c>
      <c r="D2675" s="2">
        <f>IFERROR(__xludf.DUMMYFUNCTION("""COMPUTED_VALUE"""),400701.0)</f>
        <v>400701</v>
      </c>
      <c r="E2675" s="2" t="str">
        <f>IFERROR(__xludf.DUMMYFUNCTION("""COMPUTED_VALUE"""),"Male")</f>
        <v>Male</v>
      </c>
    </row>
    <row r="2676">
      <c r="A2676" s="2">
        <v>2675.0</v>
      </c>
      <c r="B2676" s="4">
        <f>IFERROR(__xludf.DUMMYFUNCTION("""COMPUTED_VALUE"""),45066.551721805554)</f>
        <v>45066.55172</v>
      </c>
      <c r="C2676" s="2" t="str">
        <f>IFERROR(__xludf.DUMMYFUNCTION("""COMPUTED_VALUE"""),"India")</f>
        <v>India</v>
      </c>
      <c r="D2676" s="2">
        <f>IFERROR(__xludf.DUMMYFUNCTION("""COMPUTED_VALUE"""),421201.0)</f>
        <v>421201</v>
      </c>
      <c r="E2676" s="2" t="str">
        <f>IFERROR(__xludf.DUMMYFUNCTION("""COMPUTED_VALUE"""),"Female")</f>
        <v>Female</v>
      </c>
    </row>
    <row r="2677">
      <c r="A2677" s="2">
        <v>2676.0</v>
      </c>
      <c r="B2677" s="4">
        <f>IFERROR(__xludf.DUMMYFUNCTION("""COMPUTED_VALUE"""),45066.555338425926)</f>
        <v>45066.55534</v>
      </c>
      <c r="C2677" s="2" t="str">
        <f>IFERROR(__xludf.DUMMYFUNCTION("""COMPUTED_VALUE"""),"India")</f>
        <v>India</v>
      </c>
      <c r="D2677" s="2">
        <f>IFERROR(__xludf.DUMMYFUNCTION("""COMPUTED_VALUE"""),631502.0)</f>
        <v>631502</v>
      </c>
      <c r="E2677" s="2" t="str">
        <f>IFERROR(__xludf.DUMMYFUNCTION("""COMPUTED_VALUE"""),"Male")</f>
        <v>Male</v>
      </c>
    </row>
    <row r="2678">
      <c r="A2678" s="2">
        <v>2677.0</v>
      </c>
      <c r="B2678" s="4">
        <f>IFERROR(__xludf.DUMMYFUNCTION("""COMPUTED_VALUE"""),45066.556908032406)</f>
        <v>45066.55691</v>
      </c>
      <c r="C2678" s="2" t="str">
        <f>IFERROR(__xludf.DUMMYFUNCTION("""COMPUTED_VALUE"""),"India")</f>
        <v>India</v>
      </c>
      <c r="D2678" s="2">
        <f>IFERROR(__xludf.DUMMYFUNCTION("""COMPUTED_VALUE"""),421301.0)</f>
        <v>421301</v>
      </c>
      <c r="E2678" s="2" t="str">
        <f>IFERROR(__xludf.DUMMYFUNCTION("""COMPUTED_VALUE"""),"Male")</f>
        <v>Male</v>
      </c>
    </row>
    <row r="2679">
      <c r="A2679" s="2">
        <v>2678.0</v>
      </c>
      <c r="B2679" s="4">
        <f>IFERROR(__xludf.DUMMYFUNCTION("""COMPUTED_VALUE"""),45066.561851562496)</f>
        <v>45066.56185</v>
      </c>
      <c r="C2679" s="2" t="str">
        <f>IFERROR(__xludf.DUMMYFUNCTION("""COMPUTED_VALUE"""),"India")</f>
        <v>India</v>
      </c>
      <c r="D2679" s="2">
        <f>IFERROR(__xludf.DUMMYFUNCTION("""COMPUTED_VALUE"""),632513.0)</f>
        <v>632513</v>
      </c>
      <c r="E2679" s="2" t="str">
        <f>IFERROR(__xludf.DUMMYFUNCTION("""COMPUTED_VALUE"""),"Female")</f>
        <v>Female</v>
      </c>
    </row>
    <row r="2680">
      <c r="A2680" s="2">
        <v>2679.0</v>
      </c>
      <c r="B2680" s="4">
        <f>IFERROR(__xludf.DUMMYFUNCTION("""COMPUTED_VALUE"""),45066.56730543981)</f>
        <v>45066.56731</v>
      </c>
      <c r="C2680" s="2" t="str">
        <f>IFERROR(__xludf.DUMMYFUNCTION("""COMPUTED_VALUE"""),"India")</f>
        <v>India</v>
      </c>
      <c r="D2680" s="2">
        <f>IFERROR(__xludf.DUMMYFUNCTION("""COMPUTED_VALUE"""),600117.0)</f>
        <v>600117</v>
      </c>
      <c r="E2680" s="2" t="str">
        <f>IFERROR(__xludf.DUMMYFUNCTION("""COMPUTED_VALUE"""),"Male")</f>
        <v>Male</v>
      </c>
    </row>
    <row r="2681">
      <c r="A2681" s="2">
        <v>2680.0</v>
      </c>
      <c r="B2681" s="4">
        <f>IFERROR(__xludf.DUMMYFUNCTION("""COMPUTED_VALUE"""),45066.56772378473)</f>
        <v>45066.56772</v>
      </c>
      <c r="C2681" s="2" t="str">
        <f>IFERROR(__xludf.DUMMYFUNCTION("""COMPUTED_VALUE"""),"India")</f>
        <v>India</v>
      </c>
      <c r="D2681" s="2">
        <f>IFERROR(__xludf.DUMMYFUNCTION("""COMPUTED_VALUE"""),603211.0)</f>
        <v>603211</v>
      </c>
      <c r="E2681" s="2" t="str">
        <f>IFERROR(__xludf.DUMMYFUNCTION("""COMPUTED_VALUE"""),"Male")</f>
        <v>Male</v>
      </c>
    </row>
    <row r="2682">
      <c r="A2682" s="2">
        <v>2681.0</v>
      </c>
      <c r="B2682" s="4">
        <f>IFERROR(__xludf.DUMMYFUNCTION("""COMPUTED_VALUE"""),45066.56936043982)</f>
        <v>45066.56936</v>
      </c>
      <c r="C2682" s="2" t="str">
        <f>IFERROR(__xludf.DUMMYFUNCTION("""COMPUTED_VALUE"""),"India")</f>
        <v>India</v>
      </c>
      <c r="D2682" s="2">
        <f>IFERROR(__xludf.DUMMYFUNCTION("""COMPUTED_VALUE"""),600127.0)</f>
        <v>600127</v>
      </c>
      <c r="E2682" s="2" t="str">
        <f>IFERROR(__xludf.DUMMYFUNCTION("""COMPUTED_VALUE"""),"Male")</f>
        <v>Male</v>
      </c>
    </row>
    <row r="2683">
      <c r="A2683" s="2">
        <v>2682.0</v>
      </c>
      <c r="B2683" s="4">
        <f>IFERROR(__xludf.DUMMYFUNCTION("""COMPUTED_VALUE"""),45066.57058349537)</f>
        <v>45066.57058</v>
      </c>
      <c r="C2683" s="2" t="str">
        <f>IFERROR(__xludf.DUMMYFUNCTION("""COMPUTED_VALUE"""),"India")</f>
        <v>India</v>
      </c>
      <c r="D2683" s="2">
        <f>IFERROR(__xludf.DUMMYFUNCTION("""COMPUTED_VALUE"""),631203.0)</f>
        <v>631203</v>
      </c>
      <c r="E2683" s="2" t="str">
        <f>IFERROR(__xludf.DUMMYFUNCTION("""COMPUTED_VALUE"""),"Male")</f>
        <v>Male</v>
      </c>
    </row>
    <row r="2684">
      <c r="A2684" s="2">
        <v>2683.0</v>
      </c>
      <c r="B2684" s="4">
        <f>IFERROR(__xludf.DUMMYFUNCTION("""COMPUTED_VALUE"""),45066.57828178241)</f>
        <v>45066.57828</v>
      </c>
      <c r="C2684" s="2" t="str">
        <f>IFERROR(__xludf.DUMMYFUNCTION("""COMPUTED_VALUE"""),"India")</f>
        <v>India</v>
      </c>
      <c r="D2684" s="2">
        <f>IFERROR(__xludf.DUMMYFUNCTION("""COMPUTED_VALUE"""),756001.0)</f>
        <v>756001</v>
      </c>
      <c r="E2684" s="2" t="str">
        <f>IFERROR(__xludf.DUMMYFUNCTION("""COMPUTED_VALUE"""),"Male")</f>
        <v>Male</v>
      </c>
    </row>
    <row r="2685">
      <c r="A2685" s="2">
        <v>2684.0</v>
      </c>
      <c r="B2685" s="4">
        <f>IFERROR(__xludf.DUMMYFUNCTION("""COMPUTED_VALUE"""),45066.59343140046)</f>
        <v>45066.59343</v>
      </c>
      <c r="C2685" s="2" t="str">
        <f>IFERROR(__xludf.DUMMYFUNCTION("""COMPUTED_VALUE"""),"India")</f>
        <v>India</v>
      </c>
      <c r="D2685" s="2">
        <f>IFERROR(__xludf.DUMMYFUNCTION("""COMPUTED_VALUE"""),756045.0)</f>
        <v>756045</v>
      </c>
      <c r="E2685" s="2" t="str">
        <f>IFERROR(__xludf.DUMMYFUNCTION("""COMPUTED_VALUE"""),"Male")</f>
        <v>Male</v>
      </c>
    </row>
    <row r="2686">
      <c r="A2686" s="2">
        <v>2685.0</v>
      </c>
      <c r="B2686" s="4">
        <f>IFERROR(__xludf.DUMMYFUNCTION("""COMPUTED_VALUE"""),45066.59995694444)</f>
        <v>45066.59996</v>
      </c>
      <c r="C2686" s="2" t="str">
        <f>IFERROR(__xludf.DUMMYFUNCTION("""COMPUTED_VALUE"""),"India")</f>
        <v>India</v>
      </c>
      <c r="D2686" s="2">
        <f>IFERROR(__xludf.DUMMYFUNCTION("""COMPUTED_VALUE"""),416510.0)</f>
        <v>416510</v>
      </c>
      <c r="E2686" s="2" t="str">
        <f>IFERROR(__xludf.DUMMYFUNCTION("""COMPUTED_VALUE"""),"Female")</f>
        <v>Female</v>
      </c>
    </row>
    <row r="2687">
      <c r="A2687" s="2">
        <v>2686.0</v>
      </c>
      <c r="B2687" s="4">
        <f>IFERROR(__xludf.DUMMYFUNCTION("""COMPUTED_VALUE"""),45066.64204175925)</f>
        <v>45066.64204</v>
      </c>
      <c r="C2687" s="2" t="str">
        <f>IFERROR(__xludf.DUMMYFUNCTION("""COMPUTED_VALUE"""),"India")</f>
        <v>India</v>
      </c>
      <c r="D2687" s="2">
        <f>IFERROR(__xludf.DUMMYFUNCTION("""COMPUTED_VALUE"""),400701.0)</f>
        <v>400701</v>
      </c>
      <c r="E2687" s="2" t="str">
        <f>IFERROR(__xludf.DUMMYFUNCTION("""COMPUTED_VALUE"""),"Male")</f>
        <v>Male</v>
      </c>
    </row>
    <row r="2688">
      <c r="A2688" s="2">
        <v>2687.0</v>
      </c>
      <c r="B2688" s="4">
        <f>IFERROR(__xludf.DUMMYFUNCTION("""COMPUTED_VALUE"""),45066.644071435185)</f>
        <v>45066.64407</v>
      </c>
      <c r="C2688" s="2" t="str">
        <f>IFERROR(__xludf.DUMMYFUNCTION("""COMPUTED_VALUE"""),"India")</f>
        <v>India</v>
      </c>
      <c r="D2688" s="2">
        <f>IFERROR(__xludf.DUMMYFUNCTION("""COMPUTED_VALUE"""),522509.0)</f>
        <v>522509</v>
      </c>
      <c r="E2688" s="2" t="str">
        <f>IFERROR(__xludf.DUMMYFUNCTION("""COMPUTED_VALUE"""),"Female")</f>
        <v>Female</v>
      </c>
    </row>
    <row r="2689">
      <c r="A2689" s="2">
        <v>2688.0</v>
      </c>
      <c r="B2689" s="4">
        <f>IFERROR(__xludf.DUMMYFUNCTION("""COMPUTED_VALUE"""),45066.645708993055)</f>
        <v>45066.64571</v>
      </c>
      <c r="C2689" s="2" t="str">
        <f>IFERROR(__xludf.DUMMYFUNCTION("""COMPUTED_VALUE"""),"India")</f>
        <v>India</v>
      </c>
      <c r="D2689" s="2">
        <f>IFERROR(__xludf.DUMMYFUNCTION("""COMPUTED_VALUE"""),522613.0)</f>
        <v>522613</v>
      </c>
      <c r="E2689" s="2" t="str">
        <f>IFERROR(__xludf.DUMMYFUNCTION("""COMPUTED_VALUE"""),"Male")</f>
        <v>Male</v>
      </c>
    </row>
    <row r="2690">
      <c r="A2690" s="2">
        <v>2689.0</v>
      </c>
      <c r="B2690" s="4">
        <f>IFERROR(__xludf.DUMMYFUNCTION("""COMPUTED_VALUE"""),45066.645922800926)</f>
        <v>45066.64592</v>
      </c>
      <c r="C2690" s="2" t="str">
        <f>IFERROR(__xludf.DUMMYFUNCTION("""COMPUTED_VALUE"""),"India")</f>
        <v>India</v>
      </c>
      <c r="D2690" s="2">
        <f>IFERROR(__xludf.DUMMYFUNCTION("""COMPUTED_VALUE"""),500072.0)</f>
        <v>500072</v>
      </c>
      <c r="E2690" s="2" t="str">
        <f>IFERROR(__xludf.DUMMYFUNCTION("""COMPUTED_VALUE"""),"Female")</f>
        <v>Female</v>
      </c>
    </row>
    <row r="2691">
      <c r="A2691" s="2">
        <v>2690.0</v>
      </c>
      <c r="B2691" s="4">
        <f>IFERROR(__xludf.DUMMYFUNCTION("""COMPUTED_VALUE"""),45066.64635497685)</f>
        <v>45066.64635</v>
      </c>
      <c r="C2691" s="2" t="str">
        <f>IFERROR(__xludf.DUMMYFUNCTION("""COMPUTED_VALUE"""),"India")</f>
        <v>India</v>
      </c>
      <c r="D2691" s="2">
        <f>IFERROR(__xludf.DUMMYFUNCTION("""COMPUTED_VALUE"""),572136.0)</f>
        <v>572136</v>
      </c>
      <c r="E2691" s="2" t="str">
        <f>IFERROR(__xludf.DUMMYFUNCTION("""COMPUTED_VALUE"""),"Male")</f>
        <v>Male</v>
      </c>
    </row>
    <row r="2692">
      <c r="A2692" s="2">
        <v>2691.0</v>
      </c>
      <c r="B2692" s="4">
        <f>IFERROR(__xludf.DUMMYFUNCTION("""COMPUTED_VALUE"""),45066.646806469915)</f>
        <v>45066.64681</v>
      </c>
      <c r="C2692" s="2" t="str">
        <f>IFERROR(__xludf.DUMMYFUNCTION("""COMPUTED_VALUE"""),"India")</f>
        <v>India</v>
      </c>
      <c r="D2692" s="2">
        <f>IFERROR(__xludf.DUMMYFUNCTION("""COMPUTED_VALUE"""),421201.0)</f>
        <v>421201</v>
      </c>
      <c r="E2692" s="2" t="str">
        <f>IFERROR(__xludf.DUMMYFUNCTION("""COMPUTED_VALUE"""),"Male")</f>
        <v>Male</v>
      </c>
    </row>
    <row r="2693">
      <c r="A2693" s="2">
        <v>2692.0</v>
      </c>
      <c r="B2693" s="4">
        <f>IFERROR(__xludf.DUMMYFUNCTION("""COMPUTED_VALUE"""),45066.65597658565)</f>
        <v>45066.65598</v>
      </c>
      <c r="C2693" s="2" t="str">
        <f>IFERROR(__xludf.DUMMYFUNCTION("""COMPUTED_VALUE"""),"India")</f>
        <v>India</v>
      </c>
      <c r="D2693" s="2">
        <f>IFERROR(__xludf.DUMMYFUNCTION("""COMPUTED_VALUE"""),421306.0)</f>
        <v>421306</v>
      </c>
      <c r="E2693" s="2" t="str">
        <f>IFERROR(__xludf.DUMMYFUNCTION("""COMPUTED_VALUE"""),"Male")</f>
        <v>Male</v>
      </c>
    </row>
    <row r="2694">
      <c r="A2694" s="2">
        <v>2693.0</v>
      </c>
      <c r="B2694" s="4">
        <f>IFERROR(__xludf.DUMMYFUNCTION("""COMPUTED_VALUE"""),45066.67555128472)</f>
        <v>45066.67555</v>
      </c>
      <c r="C2694" s="2" t="str">
        <f>IFERROR(__xludf.DUMMYFUNCTION("""COMPUTED_VALUE"""),"India")</f>
        <v>India</v>
      </c>
      <c r="D2694" s="2">
        <f>IFERROR(__xludf.DUMMYFUNCTION("""COMPUTED_VALUE"""),500055.0)</f>
        <v>500055</v>
      </c>
      <c r="E2694" s="2" t="str">
        <f>IFERROR(__xludf.DUMMYFUNCTION("""COMPUTED_VALUE"""),"Female")</f>
        <v>Female</v>
      </c>
    </row>
    <row r="2695">
      <c r="A2695" s="2">
        <v>2694.0</v>
      </c>
      <c r="B2695" s="4">
        <f>IFERROR(__xludf.DUMMYFUNCTION("""COMPUTED_VALUE"""),45066.69738780092)</f>
        <v>45066.69739</v>
      </c>
      <c r="C2695" s="2" t="str">
        <f>IFERROR(__xludf.DUMMYFUNCTION("""COMPUTED_VALUE"""),"India")</f>
        <v>India</v>
      </c>
      <c r="D2695" s="2">
        <f>IFERROR(__xludf.DUMMYFUNCTION("""COMPUTED_VALUE"""),500062.0)</f>
        <v>500062</v>
      </c>
      <c r="E2695" s="2" t="str">
        <f>IFERROR(__xludf.DUMMYFUNCTION("""COMPUTED_VALUE"""),"Female")</f>
        <v>Female</v>
      </c>
    </row>
    <row r="2696">
      <c r="A2696" s="2">
        <v>2695.0</v>
      </c>
      <c r="B2696" s="4">
        <f>IFERROR(__xludf.DUMMYFUNCTION("""COMPUTED_VALUE"""),45066.698753206016)</f>
        <v>45066.69875</v>
      </c>
      <c r="C2696" s="2" t="str">
        <f>IFERROR(__xludf.DUMMYFUNCTION("""COMPUTED_VALUE"""),"India")</f>
        <v>India</v>
      </c>
      <c r="D2696" s="2">
        <f>IFERROR(__xludf.DUMMYFUNCTION("""COMPUTED_VALUE"""),221001.0)</f>
        <v>221001</v>
      </c>
      <c r="E2696" s="2" t="str">
        <f>IFERROR(__xludf.DUMMYFUNCTION("""COMPUTED_VALUE"""),"Female")</f>
        <v>Female</v>
      </c>
    </row>
    <row r="2697">
      <c r="A2697" s="2">
        <v>2696.0</v>
      </c>
      <c r="B2697" s="4">
        <f>IFERROR(__xludf.DUMMYFUNCTION("""COMPUTED_VALUE"""),45066.70747758102)</f>
        <v>45066.70748</v>
      </c>
      <c r="C2697" s="2" t="str">
        <f>IFERROR(__xludf.DUMMYFUNCTION("""COMPUTED_VALUE"""),"India")</f>
        <v>India</v>
      </c>
      <c r="D2697" s="2">
        <f>IFERROR(__xludf.DUMMYFUNCTION("""COMPUTED_VALUE"""),464001.0)</f>
        <v>464001</v>
      </c>
      <c r="E2697" s="2" t="str">
        <f>IFERROR(__xludf.DUMMYFUNCTION("""COMPUTED_VALUE"""),"Female")</f>
        <v>Female</v>
      </c>
    </row>
    <row r="2698">
      <c r="A2698" s="2">
        <v>2697.0</v>
      </c>
      <c r="B2698" s="4">
        <f>IFERROR(__xludf.DUMMYFUNCTION("""COMPUTED_VALUE"""),45066.71389832176)</f>
        <v>45066.7139</v>
      </c>
      <c r="C2698" s="2" t="str">
        <f>IFERROR(__xludf.DUMMYFUNCTION("""COMPUTED_VALUE"""),"India")</f>
        <v>India</v>
      </c>
      <c r="D2698" s="2">
        <f>IFERROR(__xludf.DUMMYFUNCTION("""COMPUTED_VALUE"""),500018.0)</f>
        <v>500018</v>
      </c>
      <c r="E2698" s="2" t="str">
        <f>IFERROR(__xludf.DUMMYFUNCTION("""COMPUTED_VALUE"""),"Female")</f>
        <v>Female</v>
      </c>
    </row>
    <row r="2699">
      <c r="A2699" s="2">
        <v>2698.0</v>
      </c>
      <c r="B2699" s="4">
        <f>IFERROR(__xludf.DUMMYFUNCTION("""COMPUTED_VALUE"""),45066.715381759255)</f>
        <v>45066.71538</v>
      </c>
      <c r="C2699" s="2" t="str">
        <f>IFERROR(__xludf.DUMMYFUNCTION("""COMPUTED_VALUE"""),"India")</f>
        <v>India</v>
      </c>
      <c r="D2699" s="2">
        <f>IFERROR(__xludf.DUMMYFUNCTION("""COMPUTED_VALUE"""),464001.0)</f>
        <v>464001</v>
      </c>
      <c r="E2699" s="2" t="str">
        <f>IFERROR(__xludf.DUMMYFUNCTION("""COMPUTED_VALUE"""),"Female")</f>
        <v>Female</v>
      </c>
    </row>
    <row r="2700">
      <c r="A2700" s="2">
        <v>2699.0</v>
      </c>
      <c r="B2700" s="4">
        <f>IFERROR(__xludf.DUMMYFUNCTION("""COMPUTED_VALUE"""),45066.715943518524)</f>
        <v>45066.71594</v>
      </c>
      <c r="C2700" s="2" t="str">
        <f>IFERROR(__xludf.DUMMYFUNCTION("""COMPUTED_VALUE"""),"India")</f>
        <v>India</v>
      </c>
      <c r="D2700" s="2">
        <f>IFERROR(__xludf.DUMMYFUNCTION("""COMPUTED_VALUE"""),462023.0)</f>
        <v>462023</v>
      </c>
      <c r="E2700" s="2" t="str">
        <f>IFERROR(__xludf.DUMMYFUNCTION("""COMPUTED_VALUE"""),"Male")</f>
        <v>Male</v>
      </c>
    </row>
    <row r="2701">
      <c r="A2701" s="2">
        <v>2700.0</v>
      </c>
      <c r="B2701" s="4">
        <f>IFERROR(__xludf.DUMMYFUNCTION("""COMPUTED_VALUE"""),45066.71782509259)</f>
        <v>45066.71783</v>
      </c>
      <c r="C2701" s="2" t="str">
        <f>IFERROR(__xludf.DUMMYFUNCTION("""COMPUTED_VALUE"""),"India")</f>
        <v>India</v>
      </c>
      <c r="D2701" s="2">
        <f>IFERROR(__xludf.DUMMYFUNCTION("""COMPUTED_VALUE"""),491001.0)</f>
        <v>491001</v>
      </c>
      <c r="E2701" s="2" t="str">
        <f>IFERROR(__xludf.DUMMYFUNCTION("""COMPUTED_VALUE"""),"Male")</f>
        <v>Male</v>
      </c>
    </row>
    <row r="2702">
      <c r="A2702" s="2">
        <v>2701.0</v>
      </c>
      <c r="B2702" s="4">
        <f>IFERROR(__xludf.DUMMYFUNCTION("""COMPUTED_VALUE"""),45066.71933041667)</f>
        <v>45066.71933</v>
      </c>
      <c r="C2702" s="2" t="str">
        <f>IFERROR(__xludf.DUMMYFUNCTION("""COMPUTED_VALUE"""),"India")</f>
        <v>India</v>
      </c>
      <c r="D2702" s="2">
        <f>IFERROR(__xludf.DUMMYFUNCTION("""COMPUTED_VALUE"""),464001.0)</f>
        <v>464001</v>
      </c>
      <c r="E2702" s="2" t="str">
        <f>IFERROR(__xludf.DUMMYFUNCTION("""COMPUTED_VALUE"""),"Male")</f>
        <v>Male</v>
      </c>
    </row>
    <row r="2703">
      <c r="A2703" s="2">
        <v>2702.0</v>
      </c>
      <c r="B2703" s="4">
        <f>IFERROR(__xludf.DUMMYFUNCTION("""COMPUTED_VALUE"""),45066.723969548606)</f>
        <v>45066.72397</v>
      </c>
      <c r="C2703" s="2" t="str">
        <f>IFERROR(__xludf.DUMMYFUNCTION("""COMPUTED_VALUE"""),"India")</f>
        <v>India</v>
      </c>
      <c r="D2703" s="2">
        <f>IFERROR(__xludf.DUMMYFUNCTION("""COMPUTED_VALUE"""),464001.0)</f>
        <v>464001</v>
      </c>
      <c r="E2703" s="2" t="str">
        <f>IFERROR(__xludf.DUMMYFUNCTION("""COMPUTED_VALUE"""),"Male")</f>
        <v>Male</v>
      </c>
    </row>
    <row r="2704">
      <c r="A2704" s="2">
        <v>2703.0</v>
      </c>
      <c r="B2704" s="4">
        <f>IFERROR(__xludf.DUMMYFUNCTION("""COMPUTED_VALUE"""),45066.72477009259)</f>
        <v>45066.72477</v>
      </c>
      <c r="C2704" s="2" t="str">
        <f>IFERROR(__xludf.DUMMYFUNCTION("""COMPUTED_VALUE"""),"India")</f>
        <v>India</v>
      </c>
      <c r="D2704" s="2">
        <f>IFERROR(__xludf.DUMMYFUNCTION("""COMPUTED_VALUE"""),464001.0)</f>
        <v>464001</v>
      </c>
      <c r="E2704" s="2" t="str">
        <f>IFERROR(__xludf.DUMMYFUNCTION("""COMPUTED_VALUE"""),"Female")</f>
        <v>Female</v>
      </c>
    </row>
    <row r="2705">
      <c r="A2705" s="2">
        <v>2704.0</v>
      </c>
      <c r="B2705" s="4">
        <f>IFERROR(__xludf.DUMMYFUNCTION("""COMPUTED_VALUE"""),45066.728006805555)</f>
        <v>45066.72801</v>
      </c>
      <c r="C2705" s="2" t="str">
        <f>IFERROR(__xludf.DUMMYFUNCTION("""COMPUTED_VALUE"""),"India")</f>
        <v>India</v>
      </c>
      <c r="D2705" s="2">
        <f>IFERROR(__xludf.DUMMYFUNCTION("""COMPUTED_VALUE"""),500015.0)</f>
        <v>500015</v>
      </c>
      <c r="E2705" s="2" t="str">
        <f>IFERROR(__xludf.DUMMYFUNCTION("""COMPUTED_VALUE"""),"Male")</f>
        <v>Male</v>
      </c>
    </row>
    <row r="2706">
      <c r="A2706" s="2">
        <v>2705.0</v>
      </c>
      <c r="B2706" s="4">
        <f>IFERROR(__xludf.DUMMYFUNCTION("""COMPUTED_VALUE"""),45066.738578530094)</f>
        <v>45066.73858</v>
      </c>
      <c r="C2706" s="2" t="str">
        <f>IFERROR(__xludf.DUMMYFUNCTION("""COMPUTED_VALUE"""),"India")</f>
        <v>India</v>
      </c>
      <c r="D2706" s="2">
        <f>IFERROR(__xludf.DUMMYFUNCTION("""COMPUTED_VALUE"""),50090.0)</f>
        <v>50090</v>
      </c>
      <c r="E2706" s="2" t="str">
        <f>IFERROR(__xludf.DUMMYFUNCTION("""COMPUTED_VALUE"""),"Female")</f>
        <v>Female</v>
      </c>
    </row>
    <row r="2707">
      <c r="A2707" s="2">
        <v>2706.0</v>
      </c>
      <c r="B2707" s="4">
        <f>IFERROR(__xludf.DUMMYFUNCTION("""COMPUTED_VALUE"""),45066.738583321756)</f>
        <v>45066.73858</v>
      </c>
      <c r="C2707" s="2" t="str">
        <f>IFERROR(__xludf.DUMMYFUNCTION("""COMPUTED_VALUE"""),"India")</f>
        <v>India</v>
      </c>
      <c r="D2707" s="2">
        <f>IFERROR(__xludf.DUMMYFUNCTION("""COMPUTED_VALUE"""),122001.0)</f>
        <v>122001</v>
      </c>
      <c r="E2707" s="2" t="str">
        <f>IFERROR(__xludf.DUMMYFUNCTION("""COMPUTED_VALUE"""),"Male")</f>
        <v>Male</v>
      </c>
    </row>
    <row r="2708">
      <c r="A2708" s="2">
        <v>2707.0</v>
      </c>
      <c r="B2708" s="4">
        <f>IFERROR(__xludf.DUMMYFUNCTION("""COMPUTED_VALUE"""),45066.739519560186)</f>
        <v>45066.73952</v>
      </c>
      <c r="C2708" s="2" t="str">
        <f>IFERROR(__xludf.DUMMYFUNCTION("""COMPUTED_VALUE"""),"India")</f>
        <v>India</v>
      </c>
      <c r="D2708" s="2">
        <f>IFERROR(__xludf.DUMMYFUNCTION("""COMPUTED_VALUE"""),452010.0)</f>
        <v>452010</v>
      </c>
      <c r="E2708" s="2" t="str">
        <f>IFERROR(__xludf.DUMMYFUNCTION("""COMPUTED_VALUE"""),"Female")</f>
        <v>Female</v>
      </c>
    </row>
    <row r="2709">
      <c r="A2709" s="2">
        <v>2708.0</v>
      </c>
      <c r="B2709" s="4">
        <f>IFERROR(__xludf.DUMMYFUNCTION("""COMPUTED_VALUE"""),45066.74427581018)</f>
        <v>45066.74428</v>
      </c>
      <c r="C2709" s="2" t="str">
        <f>IFERROR(__xludf.DUMMYFUNCTION("""COMPUTED_VALUE"""),"India")</f>
        <v>India</v>
      </c>
      <c r="D2709" s="2">
        <f>IFERROR(__xludf.DUMMYFUNCTION("""COMPUTED_VALUE"""),464001.0)</f>
        <v>464001</v>
      </c>
      <c r="E2709" s="2" t="str">
        <f>IFERROR(__xludf.DUMMYFUNCTION("""COMPUTED_VALUE"""),"Male")</f>
        <v>Male</v>
      </c>
    </row>
    <row r="2710">
      <c r="A2710" s="2">
        <v>2709.0</v>
      </c>
      <c r="B2710" s="4">
        <f>IFERROR(__xludf.DUMMYFUNCTION("""COMPUTED_VALUE"""),45066.752614178244)</f>
        <v>45066.75261</v>
      </c>
      <c r="C2710" s="2" t="str">
        <f>IFERROR(__xludf.DUMMYFUNCTION("""COMPUTED_VALUE"""),"India")</f>
        <v>India</v>
      </c>
      <c r="D2710" s="2">
        <f>IFERROR(__xludf.DUMMYFUNCTION("""COMPUTED_VALUE"""),500091.0)</f>
        <v>500091</v>
      </c>
      <c r="E2710" s="2" t="str">
        <f>IFERROR(__xludf.DUMMYFUNCTION("""COMPUTED_VALUE"""),"Female")</f>
        <v>Female</v>
      </c>
    </row>
    <row r="2711">
      <c r="A2711" s="2">
        <v>2710.0</v>
      </c>
      <c r="B2711" s="4">
        <f>IFERROR(__xludf.DUMMYFUNCTION("""COMPUTED_VALUE"""),45066.75366232639)</f>
        <v>45066.75366</v>
      </c>
      <c r="C2711" s="2" t="str">
        <f>IFERROR(__xludf.DUMMYFUNCTION("""COMPUTED_VALUE"""),"India")</f>
        <v>India</v>
      </c>
      <c r="D2711" s="2">
        <f>IFERROR(__xludf.DUMMYFUNCTION("""COMPUTED_VALUE"""),462023.0)</f>
        <v>462023</v>
      </c>
      <c r="E2711" s="2" t="str">
        <f>IFERROR(__xludf.DUMMYFUNCTION("""COMPUTED_VALUE"""),"Female")</f>
        <v>Female</v>
      </c>
    </row>
    <row r="2712">
      <c r="A2712" s="2">
        <v>2711.0</v>
      </c>
      <c r="B2712" s="4">
        <f>IFERROR(__xludf.DUMMYFUNCTION("""COMPUTED_VALUE"""),45066.75619238426)</f>
        <v>45066.75619</v>
      </c>
      <c r="C2712" s="2" t="str">
        <f>IFERROR(__xludf.DUMMYFUNCTION("""COMPUTED_VALUE"""),"India")</f>
        <v>India</v>
      </c>
      <c r="D2712" s="2">
        <f>IFERROR(__xludf.DUMMYFUNCTION("""COMPUTED_VALUE"""),464001.0)</f>
        <v>464001</v>
      </c>
      <c r="E2712" s="2" t="str">
        <f>IFERROR(__xludf.DUMMYFUNCTION("""COMPUTED_VALUE"""),"Female")</f>
        <v>Female</v>
      </c>
    </row>
    <row r="2713">
      <c r="A2713" s="2">
        <v>2712.0</v>
      </c>
      <c r="B2713" s="4">
        <f>IFERROR(__xludf.DUMMYFUNCTION("""COMPUTED_VALUE"""),45066.78179008102)</f>
        <v>45066.78179</v>
      </c>
      <c r="C2713" s="2" t="str">
        <f>IFERROR(__xludf.DUMMYFUNCTION("""COMPUTED_VALUE"""),"India")</f>
        <v>India</v>
      </c>
      <c r="D2713" s="2">
        <f>IFERROR(__xludf.DUMMYFUNCTION("""COMPUTED_VALUE"""),632006.0)</f>
        <v>632006</v>
      </c>
      <c r="E2713" s="2" t="str">
        <f>IFERROR(__xludf.DUMMYFUNCTION("""COMPUTED_VALUE"""),"Female")</f>
        <v>Female</v>
      </c>
    </row>
    <row r="2714">
      <c r="A2714" s="2">
        <v>2713.0</v>
      </c>
      <c r="B2714" s="4">
        <f>IFERROR(__xludf.DUMMYFUNCTION("""COMPUTED_VALUE"""),45066.78299746528)</f>
        <v>45066.783</v>
      </c>
      <c r="C2714" s="2" t="str">
        <f>IFERROR(__xludf.DUMMYFUNCTION("""COMPUTED_VALUE"""),"India")</f>
        <v>India</v>
      </c>
      <c r="D2714" s="2">
        <f>IFERROR(__xludf.DUMMYFUNCTION("""COMPUTED_VALUE"""),515411.0)</f>
        <v>515411</v>
      </c>
      <c r="E2714" s="2" t="str">
        <f>IFERROR(__xludf.DUMMYFUNCTION("""COMPUTED_VALUE"""),"Male")</f>
        <v>Male</v>
      </c>
    </row>
    <row r="2715">
      <c r="A2715" s="2">
        <v>2714.0</v>
      </c>
      <c r="B2715" s="4">
        <f>IFERROR(__xludf.DUMMYFUNCTION("""COMPUTED_VALUE"""),45066.787302337965)</f>
        <v>45066.7873</v>
      </c>
      <c r="C2715" s="2" t="str">
        <f>IFERROR(__xludf.DUMMYFUNCTION("""COMPUTED_VALUE"""),"India")</f>
        <v>India</v>
      </c>
      <c r="D2715" s="2">
        <f>IFERROR(__xludf.DUMMYFUNCTION("""COMPUTED_VALUE"""),474001.0)</f>
        <v>474001</v>
      </c>
      <c r="E2715" s="2" t="str">
        <f>IFERROR(__xludf.DUMMYFUNCTION("""COMPUTED_VALUE"""),"Male")</f>
        <v>Male</v>
      </c>
    </row>
    <row r="2716">
      <c r="A2716" s="2">
        <v>2715.0</v>
      </c>
      <c r="B2716" s="4">
        <f>IFERROR(__xludf.DUMMYFUNCTION("""COMPUTED_VALUE"""),45066.80604116898)</f>
        <v>45066.80604</v>
      </c>
      <c r="C2716" s="2" t="str">
        <f>IFERROR(__xludf.DUMMYFUNCTION("""COMPUTED_VALUE"""),"India")</f>
        <v>India</v>
      </c>
      <c r="D2716" s="2">
        <f>IFERROR(__xludf.DUMMYFUNCTION("""COMPUTED_VALUE"""),440023.0)</f>
        <v>440023</v>
      </c>
      <c r="E2716" s="2" t="str">
        <f>IFERROR(__xludf.DUMMYFUNCTION("""COMPUTED_VALUE"""),"Female")</f>
        <v>Female</v>
      </c>
    </row>
    <row r="2717">
      <c r="A2717" s="2">
        <v>2716.0</v>
      </c>
      <c r="B2717" s="4">
        <f>IFERROR(__xludf.DUMMYFUNCTION("""COMPUTED_VALUE"""),45066.811786412036)</f>
        <v>45066.81179</v>
      </c>
      <c r="C2717" s="2" t="str">
        <f>IFERROR(__xludf.DUMMYFUNCTION("""COMPUTED_VALUE"""),"India")</f>
        <v>India</v>
      </c>
      <c r="D2717" s="2">
        <f>IFERROR(__xludf.DUMMYFUNCTION("""COMPUTED_VALUE"""),500019.0)</f>
        <v>500019</v>
      </c>
      <c r="E2717" s="2" t="str">
        <f>IFERROR(__xludf.DUMMYFUNCTION("""COMPUTED_VALUE"""),"Female")</f>
        <v>Female</v>
      </c>
    </row>
    <row r="2718">
      <c r="A2718" s="2">
        <v>2717.0</v>
      </c>
      <c r="B2718" s="4">
        <f>IFERROR(__xludf.DUMMYFUNCTION("""COMPUTED_VALUE"""),45066.831414918975)</f>
        <v>45066.83141</v>
      </c>
      <c r="C2718" s="2" t="str">
        <f>IFERROR(__xludf.DUMMYFUNCTION("""COMPUTED_VALUE"""),"India")</f>
        <v>India</v>
      </c>
      <c r="D2718" s="2">
        <f>IFERROR(__xludf.DUMMYFUNCTION("""COMPUTED_VALUE"""),416234.0)</f>
        <v>416234</v>
      </c>
      <c r="E2718" s="2" t="str">
        <f>IFERROR(__xludf.DUMMYFUNCTION("""COMPUTED_VALUE"""),"Female")</f>
        <v>Female</v>
      </c>
    </row>
    <row r="2719">
      <c r="A2719" s="2">
        <v>2718.0</v>
      </c>
      <c r="B2719" s="4">
        <f>IFERROR(__xludf.DUMMYFUNCTION("""COMPUTED_VALUE"""),45066.836352384256)</f>
        <v>45066.83635</v>
      </c>
      <c r="C2719" s="2" t="str">
        <f>IFERROR(__xludf.DUMMYFUNCTION("""COMPUTED_VALUE"""),"India")</f>
        <v>India</v>
      </c>
      <c r="D2719" s="2">
        <f>IFERROR(__xludf.DUMMYFUNCTION("""COMPUTED_VALUE"""),416606.0)</f>
        <v>416606</v>
      </c>
      <c r="E2719" s="2" t="str">
        <f>IFERROR(__xludf.DUMMYFUNCTION("""COMPUTED_VALUE"""),"Female")</f>
        <v>Female</v>
      </c>
    </row>
    <row r="2720">
      <c r="A2720" s="2">
        <v>2719.0</v>
      </c>
      <c r="B2720" s="4">
        <f>IFERROR(__xludf.DUMMYFUNCTION("""COMPUTED_VALUE"""),45066.84122553241)</f>
        <v>45066.84123</v>
      </c>
      <c r="C2720" s="2" t="str">
        <f>IFERROR(__xludf.DUMMYFUNCTION("""COMPUTED_VALUE"""),"India")</f>
        <v>India</v>
      </c>
      <c r="D2720" s="2">
        <f>IFERROR(__xludf.DUMMYFUNCTION("""COMPUTED_VALUE"""),464001.0)</f>
        <v>464001</v>
      </c>
      <c r="E2720" s="2" t="str">
        <f>IFERROR(__xludf.DUMMYFUNCTION("""COMPUTED_VALUE"""),"Female")</f>
        <v>Female</v>
      </c>
    </row>
    <row r="2721">
      <c r="A2721" s="2">
        <v>2720.0</v>
      </c>
      <c r="B2721" s="4">
        <f>IFERROR(__xludf.DUMMYFUNCTION("""COMPUTED_VALUE"""),45066.85100048611)</f>
        <v>45066.851</v>
      </c>
      <c r="C2721" s="2" t="str">
        <f>IFERROR(__xludf.DUMMYFUNCTION("""COMPUTED_VALUE"""),"India")</f>
        <v>India</v>
      </c>
      <c r="D2721" s="2">
        <f>IFERROR(__xludf.DUMMYFUNCTION("""COMPUTED_VALUE"""),532263.0)</f>
        <v>532263</v>
      </c>
      <c r="E2721" s="2" t="str">
        <f>IFERROR(__xludf.DUMMYFUNCTION("""COMPUTED_VALUE"""),"Female")</f>
        <v>Female</v>
      </c>
    </row>
    <row r="2722">
      <c r="A2722" s="2">
        <v>2721.0</v>
      </c>
      <c r="B2722" s="4">
        <f>IFERROR(__xludf.DUMMYFUNCTION("""COMPUTED_VALUE"""),45066.858031157404)</f>
        <v>45066.85803</v>
      </c>
      <c r="C2722" s="2" t="str">
        <f>IFERROR(__xludf.DUMMYFUNCTION("""COMPUTED_VALUE"""),"India")</f>
        <v>India</v>
      </c>
      <c r="D2722" s="2">
        <f>IFERROR(__xludf.DUMMYFUNCTION("""COMPUTED_VALUE"""),560066.0)</f>
        <v>560066</v>
      </c>
      <c r="E2722" s="2" t="str">
        <f>IFERROR(__xludf.DUMMYFUNCTION("""COMPUTED_VALUE"""),"Male")</f>
        <v>Male</v>
      </c>
    </row>
    <row r="2723">
      <c r="A2723" s="2">
        <v>2722.0</v>
      </c>
      <c r="B2723" s="4">
        <f>IFERROR(__xludf.DUMMYFUNCTION("""COMPUTED_VALUE"""),45066.87894231482)</f>
        <v>45066.87894</v>
      </c>
      <c r="C2723" s="2" t="str">
        <f>IFERROR(__xludf.DUMMYFUNCTION("""COMPUTED_VALUE"""),"India")</f>
        <v>India</v>
      </c>
      <c r="D2723" s="2">
        <f>IFERROR(__xludf.DUMMYFUNCTION("""COMPUTED_VALUE"""),110071.0)</f>
        <v>110071</v>
      </c>
      <c r="E2723" s="2" t="str">
        <f>IFERROR(__xludf.DUMMYFUNCTION("""COMPUTED_VALUE"""),"Female")</f>
        <v>Female</v>
      </c>
    </row>
    <row r="2724">
      <c r="A2724" s="2">
        <v>2723.0</v>
      </c>
      <c r="B2724" s="4">
        <f>IFERROR(__xludf.DUMMYFUNCTION("""COMPUTED_VALUE"""),45066.884227592585)</f>
        <v>45066.88423</v>
      </c>
      <c r="C2724" s="2" t="str">
        <f>IFERROR(__xludf.DUMMYFUNCTION("""COMPUTED_VALUE"""),"India")</f>
        <v>India</v>
      </c>
      <c r="D2724" s="2">
        <f>IFERROR(__xludf.DUMMYFUNCTION("""COMPUTED_VALUE"""),464001.0)</f>
        <v>464001</v>
      </c>
      <c r="E2724" s="2" t="str">
        <f>IFERROR(__xludf.DUMMYFUNCTION("""COMPUTED_VALUE"""),"Female")</f>
        <v>Female</v>
      </c>
    </row>
    <row r="2725">
      <c r="A2725" s="2">
        <v>2724.0</v>
      </c>
      <c r="B2725" s="4">
        <f>IFERROR(__xludf.DUMMYFUNCTION("""COMPUTED_VALUE"""),45066.89888825232)</f>
        <v>45066.89889</v>
      </c>
      <c r="C2725" s="2" t="str">
        <f>IFERROR(__xludf.DUMMYFUNCTION("""COMPUTED_VALUE"""),"India")</f>
        <v>India</v>
      </c>
      <c r="D2725" s="2">
        <f>IFERROR(__xludf.DUMMYFUNCTION("""COMPUTED_VALUE"""),411046.0)</f>
        <v>411046</v>
      </c>
      <c r="E2725" s="2" t="str">
        <f>IFERROR(__xludf.DUMMYFUNCTION("""COMPUTED_VALUE"""),"Male")</f>
        <v>Male</v>
      </c>
    </row>
    <row r="2726">
      <c r="A2726" s="2">
        <v>2725.0</v>
      </c>
      <c r="B2726" s="4">
        <f>IFERROR(__xludf.DUMMYFUNCTION("""COMPUTED_VALUE"""),45066.8995722801)</f>
        <v>45066.89957</v>
      </c>
      <c r="C2726" s="2" t="str">
        <f>IFERROR(__xludf.DUMMYFUNCTION("""COMPUTED_VALUE"""),"India")</f>
        <v>India</v>
      </c>
      <c r="D2726" s="2">
        <f>IFERROR(__xludf.DUMMYFUNCTION("""COMPUTED_VALUE"""),132103.0)</f>
        <v>132103</v>
      </c>
      <c r="E2726" s="2" t="str">
        <f>IFERROR(__xludf.DUMMYFUNCTION("""COMPUTED_VALUE"""),"Male")</f>
        <v>Male</v>
      </c>
    </row>
    <row r="2727">
      <c r="A2727" s="2">
        <v>2726.0</v>
      </c>
      <c r="B2727" s="4">
        <f>IFERROR(__xludf.DUMMYFUNCTION("""COMPUTED_VALUE"""),45066.918450625)</f>
        <v>45066.91845</v>
      </c>
      <c r="C2727" s="2" t="str">
        <f>IFERROR(__xludf.DUMMYFUNCTION("""COMPUTED_VALUE"""),"India")</f>
        <v>India</v>
      </c>
      <c r="D2727" s="2">
        <f>IFERROR(__xludf.DUMMYFUNCTION("""COMPUTED_VALUE"""),522101.0)</f>
        <v>522101</v>
      </c>
      <c r="E2727" s="2" t="str">
        <f>IFERROR(__xludf.DUMMYFUNCTION("""COMPUTED_VALUE"""),"Male")</f>
        <v>Male</v>
      </c>
    </row>
    <row r="2728">
      <c r="A2728" s="2">
        <v>2727.0</v>
      </c>
      <c r="B2728" s="4">
        <f>IFERROR(__xludf.DUMMYFUNCTION("""COMPUTED_VALUE"""),45066.919049791664)</f>
        <v>45066.91905</v>
      </c>
      <c r="C2728" s="2" t="str">
        <f>IFERROR(__xludf.DUMMYFUNCTION("""COMPUTED_VALUE"""),"India")</f>
        <v>India</v>
      </c>
      <c r="D2728" s="2">
        <f>IFERROR(__xludf.DUMMYFUNCTION("""COMPUTED_VALUE"""),464001.0)</f>
        <v>464001</v>
      </c>
      <c r="E2728" s="2" t="str">
        <f>IFERROR(__xludf.DUMMYFUNCTION("""COMPUTED_VALUE"""),"Female")</f>
        <v>Female</v>
      </c>
    </row>
    <row r="2729">
      <c r="A2729" s="2">
        <v>2728.0</v>
      </c>
      <c r="B2729" s="4">
        <f>IFERROR(__xludf.DUMMYFUNCTION("""COMPUTED_VALUE"""),45066.925373784725)</f>
        <v>45066.92537</v>
      </c>
      <c r="C2729" s="2" t="str">
        <f>IFERROR(__xludf.DUMMYFUNCTION("""COMPUTED_VALUE"""),"India")</f>
        <v>India</v>
      </c>
      <c r="D2729" s="2">
        <f>IFERROR(__xludf.DUMMYFUNCTION("""COMPUTED_VALUE"""),464001.0)</f>
        <v>464001</v>
      </c>
      <c r="E2729" s="2" t="str">
        <f>IFERROR(__xludf.DUMMYFUNCTION("""COMPUTED_VALUE"""),"Female")</f>
        <v>Female</v>
      </c>
    </row>
    <row r="2730">
      <c r="A2730" s="2">
        <v>2729.0</v>
      </c>
      <c r="B2730" s="4">
        <f>IFERROR(__xludf.DUMMYFUNCTION("""COMPUTED_VALUE"""),45066.95057736111)</f>
        <v>45066.95058</v>
      </c>
      <c r="C2730" s="2" t="str">
        <f>IFERROR(__xludf.DUMMYFUNCTION("""COMPUTED_VALUE"""),"India")</f>
        <v>India</v>
      </c>
      <c r="D2730" s="2">
        <f>IFERROR(__xludf.DUMMYFUNCTION("""COMPUTED_VALUE"""),520012.0)</f>
        <v>520012</v>
      </c>
      <c r="E2730" s="2" t="str">
        <f>IFERROR(__xludf.DUMMYFUNCTION("""COMPUTED_VALUE"""),"Female")</f>
        <v>Female</v>
      </c>
    </row>
    <row r="2731">
      <c r="A2731" s="2">
        <v>2730.0</v>
      </c>
      <c r="B2731" s="4">
        <f>IFERROR(__xludf.DUMMYFUNCTION("""COMPUTED_VALUE"""),45066.96372096065)</f>
        <v>45066.96372</v>
      </c>
      <c r="C2731" s="2" t="str">
        <f>IFERROR(__xludf.DUMMYFUNCTION("""COMPUTED_VALUE"""),"India")</f>
        <v>India</v>
      </c>
      <c r="D2731" s="2">
        <f>IFERROR(__xludf.DUMMYFUNCTION("""COMPUTED_VALUE"""),464001.0)</f>
        <v>464001</v>
      </c>
      <c r="E2731" s="2" t="str">
        <f>IFERROR(__xludf.DUMMYFUNCTION("""COMPUTED_VALUE"""),"Female")</f>
        <v>Female</v>
      </c>
    </row>
    <row r="2732">
      <c r="A2732" s="2">
        <v>2731.0</v>
      </c>
      <c r="B2732" s="4">
        <f>IFERROR(__xludf.DUMMYFUNCTION("""COMPUTED_VALUE"""),45066.96381284722)</f>
        <v>45066.96381</v>
      </c>
      <c r="C2732" s="2" t="str">
        <f>IFERROR(__xludf.DUMMYFUNCTION("""COMPUTED_VALUE"""),"India")</f>
        <v>India</v>
      </c>
      <c r="D2732" s="2">
        <f>IFERROR(__xludf.DUMMYFUNCTION("""COMPUTED_VALUE"""),421201.0)</f>
        <v>421201</v>
      </c>
      <c r="E2732" s="2" t="str">
        <f>IFERROR(__xludf.DUMMYFUNCTION("""COMPUTED_VALUE"""),"Male")</f>
        <v>Male</v>
      </c>
    </row>
    <row r="2733">
      <c r="A2733" s="2">
        <v>2732.0</v>
      </c>
      <c r="B2733" s="4">
        <f>IFERROR(__xludf.DUMMYFUNCTION("""COMPUTED_VALUE"""),45067.01319091435)</f>
        <v>45067.01319</v>
      </c>
      <c r="C2733" s="2" t="str">
        <f>IFERROR(__xludf.DUMMYFUNCTION("""COMPUTED_VALUE"""),"India")</f>
        <v>India</v>
      </c>
      <c r="D2733" s="2">
        <f>IFERROR(__xludf.DUMMYFUNCTION("""COMPUTED_VALUE"""),508116.0)</f>
        <v>508116</v>
      </c>
      <c r="E2733" s="2" t="str">
        <f>IFERROR(__xludf.DUMMYFUNCTION("""COMPUTED_VALUE"""),"Male")</f>
        <v>Male</v>
      </c>
    </row>
    <row r="2734">
      <c r="A2734" s="2">
        <v>2733.0</v>
      </c>
      <c r="B2734" s="4">
        <f>IFERROR(__xludf.DUMMYFUNCTION("""COMPUTED_VALUE"""),45067.04983138889)</f>
        <v>45067.04983</v>
      </c>
      <c r="C2734" s="2" t="str">
        <f>IFERROR(__xludf.DUMMYFUNCTION("""COMPUTED_VALUE"""),"India")</f>
        <v>India</v>
      </c>
      <c r="D2734" s="2">
        <f>IFERROR(__xludf.DUMMYFUNCTION("""COMPUTED_VALUE"""),400604.0)</f>
        <v>400604</v>
      </c>
      <c r="E2734" s="2" t="str">
        <f>IFERROR(__xludf.DUMMYFUNCTION("""COMPUTED_VALUE"""),"Female")</f>
        <v>Female</v>
      </c>
    </row>
    <row r="2735">
      <c r="A2735" s="2">
        <v>2734.0</v>
      </c>
      <c r="B2735" s="4">
        <f>IFERROR(__xludf.DUMMYFUNCTION("""COMPUTED_VALUE"""),45067.45026981481)</f>
        <v>45067.45027</v>
      </c>
      <c r="C2735" s="2" t="str">
        <f>IFERROR(__xludf.DUMMYFUNCTION("""COMPUTED_VALUE"""),"India")</f>
        <v>India</v>
      </c>
      <c r="D2735" s="2">
        <f>IFERROR(__xludf.DUMMYFUNCTION("""COMPUTED_VALUE"""),411057.0)</f>
        <v>411057</v>
      </c>
      <c r="E2735" s="2" t="str">
        <f>IFERROR(__xludf.DUMMYFUNCTION("""COMPUTED_VALUE"""),"Male")</f>
        <v>Male</v>
      </c>
    </row>
    <row r="2736">
      <c r="A2736" s="2">
        <v>2735.0</v>
      </c>
      <c r="B2736" s="4">
        <f>IFERROR(__xludf.DUMMYFUNCTION("""COMPUTED_VALUE"""),45067.478013437496)</f>
        <v>45067.47801</v>
      </c>
      <c r="C2736" s="2" t="str">
        <f>IFERROR(__xludf.DUMMYFUNCTION("""COMPUTED_VALUE"""),"India")</f>
        <v>India</v>
      </c>
      <c r="D2736" s="2">
        <f>IFERROR(__xludf.DUMMYFUNCTION("""COMPUTED_VALUE"""),520002.0)</f>
        <v>520002</v>
      </c>
      <c r="E2736" s="2" t="str">
        <f>IFERROR(__xludf.DUMMYFUNCTION("""COMPUTED_VALUE"""),"Male")</f>
        <v>Male</v>
      </c>
    </row>
    <row r="2737">
      <c r="A2737" s="2">
        <v>2736.0</v>
      </c>
      <c r="B2737" s="4">
        <f>IFERROR(__xludf.DUMMYFUNCTION("""COMPUTED_VALUE"""),45067.530429317136)</f>
        <v>45067.53043</v>
      </c>
      <c r="C2737" s="2" t="str">
        <f>IFERROR(__xludf.DUMMYFUNCTION("""COMPUTED_VALUE"""),"India")</f>
        <v>India</v>
      </c>
      <c r="D2737" s="2">
        <f>IFERROR(__xludf.DUMMYFUNCTION("""COMPUTED_VALUE"""),500090.0)</f>
        <v>500090</v>
      </c>
      <c r="E2737" s="2" t="str">
        <f>IFERROR(__xludf.DUMMYFUNCTION("""COMPUTED_VALUE"""),"Female")</f>
        <v>Female</v>
      </c>
    </row>
    <row r="2738">
      <c r="A2738" s="2">
        <v>2737.0</v>
      </c>
      <c r="B2738" s="4">
        <f>IFERROR(__xludf.DUMMYFUNCTION("""COMPUTED_VALUE"""),45067.53493825232)</f>
        <v>45067.53494</v>
      </c>
      <c r="C2738" s="2" t="str">
        <f>IFERROR(__xludf.DUMMYFUNCTION("""COMPUTED_VALUE"""),"India")</f>
        <v>India</v>
      </c>
      <c r="D2738" s="2">
        <f>IFERROR(__xludf.DUMMYFUNCTION("""COMPUTED_VALUE"""),464001.0)</f>
        <v>464001</v>
      </c>
      <c r="E2738" s="2" t="str">
        <f>IFERROR(__xludf.DUMMYFUNCTION("""COMPUTED_VALUE"""),"Female")</f>
        <v>Female</v>
      </c>
    </row>
    <row r="2739">
      <c r="A2739" s="2">
        <v>2738.0</v>
      </c>
      <c r="B2739" s="4">
        <f>IFERROR(__xludf.DUMMYFUNCTION("""COMPUTED_VALUE"""),45067.558086666664)</f>
        <v>45067.55809</v>
      </c>
      <c r="C2739" s="2" t="str">
        <f>IFERROR(__xludf.DUMMYFUNCTION("""COMPUTED_VALUE"""),"India")</f>
        <v>India</v>
      </c>
      <c r="D2739" s="2">
        <f>IFERROR(__xludf.DUMMYFUNCTION("""COMPUTED_VALUE"""),124111.0)</f>
        <v>124111</v>
      </c>
      <c r="E2739" s="2" t="str">
        <f>IFERROR(__xludf.DUMMYFUNCTION("""COMPUTED_VALUE"""),"Male")</f>
        <v>Male</v>
      </c>
    </row>
    <row r="2740">
      <c r="A2740" s="2">
        <v>2739.0</v>
      </c>
      <c r="B2740" s="4">
        <f>IFERROR(__xludf.DUMMYFUNCTION("""COMPUTED_VALUE"""),45067.56273623842)</f>
        <v>45067.56274</v>
      </c>
      <c r="C2740" s="2" t="str">
        <f>IFERROR(__xludf.DUMMYFUNCTION("""COMPUTED_VALUE"""),"India")</f>
        <v>India</v>
      </c>
      <c r="D2740" s="2">
        <f>IFERROR(__xludf.DUMMYFUNCTION("""COMPUTED_VALUE"""),122505.0)</f>
        <v>122505</v>
      </c>
      <c r="E2740" s="2" t="str">
        <f>IFERROR(__xludf.DUMMYFUNCTION("""COMPUTED_VALUE"""),"Female")</f>
        <v>Female</v>
      </c>
    </row>
    <row r="2741">
      <c r="A2741" s="2">
        <v>2740.0</v>
      </c>
      <c r="B2741" s="4">
        <f>IFERROR(__xludf.DUMMYFUNCTION("""COMPUTED_VALUE"""),45067.565610624995)</f>
        <v>45067.56561</v>
      </c>
      <c r="C2741" s="2" t="str">
        <f>IFERROR(__xludf.DUMMYFUNCTION("""COMPUTED_VALUE"""),"India")</f>
        <v>India</v>
      </c>
      <c r="D2741" s="2">
        <f>IFERROR(__xludf.DUMMYFUNCTION("""COMPUTED_VALUE"""),122052.0)</f>
        <v>122052</v>
      </c>
      <c r="E2741" s="2" t="str">
        <f>IFERROR(__xludf.DUMMYFUNCTION("""COMPUTED_VALUE"""),"Male")</f>
        <v>Male</v>
      </c>
    </row>
    <row r="2742">
      <c r="A2742" s="2">
        <v>2741.0</v>
      </c>
      <c r="B2742" s="4">
        <f>IFERROR(__xludf.DUMMYFUNCTION("""COMPUTED_VALUE"""),45067.56936282408)</f>
        <v>45067.56936</v>
      </c>
      <c r="C2742" s="2" t="str">
        <f>IFERROR(__xludf.DUMMYFUNCTION("""COMPUTED_VALUE"""),"India")</f>
        <v>India</v>
      </c>
      <c r="D2742" s="2">
        <f>IFERROR(__xludf.DUMMYFUNCTION("""COMPUTED_VALUE"""),411048.0)</f>
        <v>411048</v>
      </c>
      <c r="E2742" s="2" t="str">
        <f>IFERROR(__xludf.DUMMYFUNCTION("""COMPUTED_VALUE"""),"Male")</f>
        <v>Male</v>
      </c>
    </row>
    <row r="2743">
      <c r="A2743" s="2">
        <v>2742.0</v>
      </c>
      <c r="B2743" s="4">
        <f>IFERROR(__xludf.DUMMYFUNCTION("""COMPUTED_VALUE"""),45067.60178428241)</f>
        <v>45067.60178</v>
      </c>
      <c r="C2743" s="2" t="str">
        <f>IFERROR(__xludf.DUMMYFUNCTION("""COMPUTED_VALUE"""),"India")</f>
        <v>India</v>
      </c>
      <c r="D2743" s="2">
        <f>IFERROR(__xludf.DUMMYFUNCTION("""COMPUTED_VALUE"""),600072.0)</f>
        <v>600072</v>
      </c>
      <c r="E2743" s="2" t="str">
        <f>IFERROR(__xludf.DUMMYFUNCTION("""COMPUTED_VALUE"""),"Male")</f>
        <v>Male</v>
      </c>
    </row>
    <row r="2744">
      <c r="A2744" s="2">
        <v>2743.0</v>
      </c>
      <c r="B2744" s="4">
        <f>IFERROR(__xludf.DUMMYFUNCTION("""COMPUTED_VALUE"""),45067.642948043984)</f>
        <v>45067.64295</v>
      </c>
      <c r="C2744" s="2" t="str">
        <f>IFERROR(__xludf.DUMMYFUNCTION("""COMPUTED_VALUE"""),"India")</f>
        <v>India</v>
      </c>
      <c r="D2744" s="2">
        <f>IFERROR(__xludf.DUMMYFUNCTION("""COMPUTED_VALUE"""),474001.0)</f>
        <v>474001</v>
      </c>
      <c r="E2744" s="2" t="str">
        <f>IFERROR(__xludf.DUMMYFUNCTION("""COMPUTED_VALUE"""),"Male")</f>
        <v>Male</v>
      </c>
    </row>
    <row r="2745">
      <c r="A2745" s="2">
        <v>2744.0</v>
      </c>
      <c r="B2745" s="4">
        <f>IFERROR(__xludf.DUMMYFUNCTION("""COMPUTED_VALUE"""),45067.644399317134)</f>
        <v>45067.6444</v>
      </c>
      <c r="C2745" s="2" t="str">
        <f>IFERROR(__xludf.DUMMYFUNCTION("""COMPUTED_VALUE"""),"India")</f>
        <v>India</v>
      </c>
      <c r="D2745" s="2">
        <f>IFERROR(__xludf.DUMMYFUNCTION("""COMPUTED_VALUE"""),474001.0)</f>
        <v>474001</v>
      </c>
      <c r="E2745" s="2" t="str">
        <f>IFERROR(__xludf.DUMMYFUNCTION("""COMPUTED_VALUE"""),"Male")</f>
        <v>Male</v>
      </c>
    </row>
    <row r="2746">
      <c r="A2746" s="2">
        <v>2745.0</v>
      </c>
      <c r="B2746" s="4">
        <f>IFERROR(__xludf.DUMMYFUNCTION("""COMPUTED_VALUE"""),45067.76807313657)</f>
        <v>45067.76807</v>
      </c>
      <c r="C2746" s="2" t="str">
        <f>IFERROR(__xludf.DUMMYFUNCTION("""COMPUTED_VALUE"""),"India")</f>
        <v>India</v>
      </c>
      <c r="D2746" s="2">
        <f>IFERROR(__xludf.DUMMYFUNCTION("""COMPUTED_VALUE"""),208021.0)</f>
        <v>208021</v>
      </c>
      <c r="E2746" s="2" t="str">
        <f>IFERROR(__xludf.DUMMYFUNCTION("""COMPUTED_VALUE"""),"Female")</f>
        <v>Female</v>
      </c>
    </row>
    <row r="2747">
      <c r="A2747" s="2">
        <v>2746.0</v>
      </c>
      <c r="B2747" s="4">
        <f>IFERROR(__xludf.DUMMYFUNCTION("""COMPUTED_VALUE"""),45067.79170976852)</f>
        <v>45067.79171</v>
      </c>
      <c r="C2747" s="2" t="str">
        <f>IFERROR(__xludf.DUMMYFUNCTION("""COMPUTED_VALUE"""),"India")</f>
        <v>India</v>
      </c>
      <c r="D2747" s="2">
        <f>IFERROR(__xludf.DUMMYFUNCTION("""COMPUTED_VALUE"""),464001.0)</f>
        <v>464001</v>
      </c>
      <c r="E2747" s="2" t="str">
        <f>IFERROR(__xludf.DUMMYFUNCTION("""COMPUTED_VALUE"""),"Male")</f>
        <v>Male</v>
      </c>
    </row>
    <row r="2748">
      <c r="A2748" s="2">
        <v>2747.0</v>
      </c>
      <c r="B2748" s="4">
        <f>IFERROR(__xludf.DUMMYFUNCTION("""COMPUTED_VALUE"""),45067.86134916667)</f>
        <v>45067.86135</v>
      </c>
      <c r="C2748" s="2" t="str">
        <f>IFERROR(__xludf.DUMMYFUNCTION("""COMPUTED_VALUE"""),"India")</f>
        <v>India</v>
      </c>
      <c r="D2748" s="2">
        <f>IFERROR(__xludf.DUMMYFUNCTION("""COMPUTED_VALUE"""),600126.0)</f>
        <v>600126</v>
      </c>
      <c r="E2748" s="2" t="str">
        <f>IFERROR(__xludf.DUMMYFUNCTION("""COMPUTED_VALUE"""),"Male")</f>
        <v>Male</v>
      </c>
    </row>
    <row r="2749">
      <c r="A2749" s="2">
        <v>2748.0</v>
      </c>
      <c r="B2749" s="4">
        <f>IFERROR(__xludf.DUMMYFUNCTION("""COMPUTED_VALUE"""),45067.89882150463)</f>
        <v>45067.89882</v>
      </c>
      <c r="C2749" s="2" t="str">
        <f>IFERROR(__xludf.DUMMYFUNCTION("""COMPUTED_VALUE"""),"India")</f>
        <v>India</v>
      </c>
      <c r="D2749" s="2">
        <f>IFERROR(__xludf.DUMMYFUNCTION("""COMPUTED_VALUE"""),400068.0)</f>
        <v>400068</v>
      </c>
      <c r="E2749" s="2" t="str">
        <f>IFERROR(__xludf.DUMMYFUNCTION("""COMPUTED_VALUE"""),"Female")</f>
        <v>Female</v>
      </c>
    </row>
    <row r="2750">
      <c r="A2750" s="2">
        <v>2749.0</v>
      </c>
      <c r="B2750" s="4">
        <f>IFERROR(__xludf.DUMMYFUNCTION("""COMPUTED_VALUE"""),45067.91242607639)</f>
        <v>45067.91243</v>
      </c>
      <c r="C2750" s="2" t="str">
        <f>IFERROR(__xludf.DUMMYFUNCTION("""COMPUTED_VALUE"""),"India")</f>
        <v>India</v>
      </c>
      <c r="D2750" s="2">
        <f>IFERROR(__xludf.DUMMYFUNCTION("""COMPUTED_VALUE"""),211008.0)</f>
        <v>211008</v>
      </c>
      <c r="E2750" s="2" t="str">
        <f>IFERROR(__xludf.DUMMYFUNCTION("""COMPUTED_VALUE"""),"Female")</f>
        <v>Female</v>
      </c>
    </row>
    <row r="2751">
      <c r="A2751" s="2">
        <v>2750.0</v>
      </c>
      <c r="B2751" s="4">
        <f>IFERROR(__xludf.DUMMYFUNCTION("""COMPUTED_VALUE"""),45067.9914715162)</f>
        <v>45067.99147</v>
      </c>
      <c r="C2751" s="2" t="str">
        <f>IFERROR(__xludf.DUMMYFUNCTION("""COMPUTED_VALUE"""),"India")</f>
        <v>India</v>
      </c>
      <c r="D2751" s="2">
        <f>IFERROR(__xludf.DUMMYFUNCTION("""COMPUTED_VALUE"""),431136.0)</f>
        <v>431136</v>
      </c>
      <c r="E2751" s="2" t="str">
        <f>IFERROR(__xludf.DUMMYFUNCTION("""COMPUTED_VALUE"""),"Male")</f>
        <v>Male</v>
      </c>
    </row>
    <row r="2752">
      <c r="A2752" s="2">
        <v>2751.0</v>
      </c>
      <c r="B2752" s="4">
        <f>IFERROR(__xludf.DUMMYFUNCTION("""COMPUTED_VALUE"""),45068.42291217593)</f>
        <v>45068.42291</v>
      </c>
      <c r="C2752" s="2" t="str">
        <f>IFERROR(__xludf.DUMMYFUNCTION("""COMPUTED_VALUE"""),"India")</f>
        <v>India</v>
      </c>
      <c r="D2752" s="2">
        <f>IFERROR(__xludf.DUMMYFUNCTION("""COMPUTED_VALUE"""),495220.0)</f>
        <v>495220</v>
      </c>
      <c r="E2752" s="2" t="str">
        <f>IFERROR(__xludf.DUMMYFUNCTION("""COMPUTED_VALUE"""),"Male")</f>
        <v>Male</v>
      </c>
    </row>
    <row r="2753">
      <c r="A2753" s="2">
        <v>2752.0</v>
      </c>
      <c r="B2753" s="4">
        <f>IFERROR(__xludf.DUMMYFUNCTION("""COMPUTED_VALUE"""),45068.423723148146)</f>
        <v>45068.42372</v>
      </c>
      <c r="C2753" s="2" t="str">
        <f>IFERROR(__xludf.DUMMYFUNCTION("""COMPUTED_VALUE"""),"India")</f>
        <v>India</v>
      </c>
      <c r="D2753" s="2">
        <f>IFERROR(__xludf.DUMMYFUNCTION("""COMPUTED_VALUE"""),624003.0)</f>
        <v>624003</v>
      </c>
      <c r="E2753" s="2" t="str">
        <f>IFERROR(__xludf.DUMMYFUNCTION("""COMPUTED_VALUE"""),"Male")</f>
        <v>Male</v>
      </c>
    </row>
    <row r="2754">
      <c r="A2754" s="2">
        <v>2753.0</v>
      </c>
      <c r="B2754" s="4">
        <f>IFERROR(__xludf.DUMMYFUNCTION("""COMPUTED_VALUE"""),45068.44920966435)</f>
        <v>45068.44921</v>
      </c>
      <c r="C2754" s="2" t="str">
        <f>IFERROR(__xludf.DUMMYFUNCTION("""COMPUTED_VALUE"""),"India")</f>
        <v>India</v>
      </c>
      <c r="D2754" s="2">
        <f>IFERROR(__xludf.DUMMYFUNCTION("""COMPUTED_VALUE"""),110071.0)</f>
        <v>110071</v>
      </c>
      <c r="E2754" s="2" t="str">
        <f>IFERROR(__xludf.DUMMYFUNCTION("""COMPUTED_VALUE"""),"Male")</f>
        <v>Male</v>
      </c>
    </row>
    <row r="2755">
      <c r="A2755" s="2">
        <v>2754.0</v>
      </c>
      <c r="B2755" s="4">
        <f>IFERROR(__xludf.DUMMYFUNCTION("""COMPUTED_VALUE"""),45068.46003362268)</f>
        <v>45068.46003</v>
      </c>
      <c r="C2755" s="2" t="str">
        <f>IFERROR(__xludf.DUMMYFUNCTION("""COMPUTED_VALUE"""),"India")</f>
        <v>India</v>
      </c>
      <c r="D2755" s="2">
        <f>IFERROR(__xludf.DUMMYFUNCTION("""COMPUTED_VALUE"""),110071.0)</f>
        <v>110071</v>
      </c>
      <c r="E2755" s="2" t="str">
        <f>IFERROR(__xludf.DUMMYFUNCTION("""COMPUTED_VALUE"""),"Male")</f>
        <v>Male</v>
      </c>
    </row>
    <row r="2756">
      <c r="A2756" s="2">
        <v>2755.0</v>
      </c>
      <c r="B2756" s="4">
        <f>IFERROR(__xludf.DUMMYFUNCTION("""COMPUTED_VALUE"""),45068.48250561342)</f>
        <v>45068.48251</v>
      </c>
      <c r="C2756" s="2" t="str">
        <f>IFERROR(__xludf.DUMMYFUNCTION("""COMPUTED_VALUE"""),"India")</f>
        <v>India</v>
      </c>
      <c r="D2756" s="2">
        <f>IFERROR(__xludf.DUMMYFUNCTION("""COMPUTED_VALUE"""),110071.0)</f>
        <v>110071</v>
      </c>
      <c r="E2756" s="2" t="str">
        <f>IFERROR(__xludf.DUMMYFUNCTION("""COMPUTED_VALUE"""),"Male")</f>
        <v>Male</v>
      </c>
    </row>
    <row r="2757">
      <c r="A2757" s="2">
        <v>2756.0</v>
      </c>
      <c r="B2757" s="4">
        <f>IFERROR(__xludf.DUMMYFUNCTION("""COMPUTED_VALUE"""),45068.49996439815)</f>
        <v>45068.49996</v>
      </c>
      <c r="C2757" s="2" t="str">
        <f>IFERROR(__xludf.DUMMYFUNCTION("""COMPUTED_VALUE"""),"India")</f>
        <v>India</v>
      </c>
      <c r="D2757" s="2">
        <f>IFERROR(__xludf.DUMMYFUNCTION("""COMPUTED_VALUE"""),206122.0)</f>
        <v>206122</v>
      </c>
      <c r="E2757" s="2" t="str">
        <f>IFERROR(__xludf.DUMMYFUNCTION("""COMPUTED_VALUE"""),"Female")</f>
        <v>Female</v>
      </c>
    </row>
    <row r="2758">
      <c r="A2758" s="2">
        <v>2757.0</v>
      </c>
      <c r="B2758" s="4">
        <f>IFERROR(__xludf.DUMMYFUNCTION("""COMPUTED_VALUE"""),45068.50632143518)</f>
        <v>45068.50632</v>
      </c>
      <c r="C2758" s="2" t="str">
        <f>IFERROR(__xludf.DUMMYFUNCTION("""COMPUTED_VALUE"""),"India")</f>
        <v>India</v>
      </c>
      <c r="D2758" s="2">
        <f>IFERROR(__xludf.DUMMYFUNCTION("""COMPUTED_VALUE"""),530017.0)</f>
        <v>530017</v>
      </c>
      <c r="E2758" s="2" t="str">
        <f>IFERROR(__xludf.DUMMYFUNCTION("""COMPUTED_VALUE"""),"Male")</f>
        <v>Male</v>
      </c>
    </row>
    <row r="2759">
      <c r="A2759" s="2">
        <v>2758.0</v>
      </c>
      <c r="B2759" s="4">
        <f>IFERROR(__xludf.DUMMYFUNCTION("""COMPUTED_VALUE"""),45068.65013108797)</f>
        <v>45068.65013</v>
      </c>
      <c r="C2759" s="2" t="str">
        <f>IFERROR(__xludf.DUMMYFUNCTION("""COMPUTED_VALUE"""),"India")</f>
        <v>India</v>
      </c>
      <c r="D2759" s="2">
        <f>IFERROR(__xludf.DUMMYFUNCTION("""COMPUTED_VALUE"""),281001.0)</f>
        <v>281001</v>
      </c>
      <c r="E2759" s="2" t="str">
        <f>IFERROR(__xludf.DUMMYFUNCTION("""COMPUTED_VALUE"""),"Male")</f>
        <v>Male</v>
      </c>
    </row>
    <row r="2760">
      <c r="A2760" s="2">
        <v>2759.0</v>
      </c>
      <c r="B2760" s="4">
        <f>IFERROR(__xludf.DUMMYFUNCTION("""COMPUTED_VALUE"""),45068.68072678241)</f>
        <v>45068.68073</v>
      </c>
      <c r="C2760" s="2" t="str">
        <f>IFERROR(__xludf.DUMMYFUNCTION("""COMPUTED_VALUE"""),"India")</f>
        <v>India</v>
      </c>
      <c r="D2760" s="2">
        <f>IFERROR(__xludf.DUMMYFUNCTION("""COMPUTED_VALUE"""),600073.0)</f>
        <v>600073</v>
      </c>
      <c r="E2760" s="2" t="str">
        <f>IFERROR(__xludf.DUMMYFUNCTION("""COMPUTED_VALUE"""),"Male")</f>
        <v>Male</v>
      </c>
    </row>
    <row r="2761">
      <c r="A2761" s="2">
        <v>2760.0</v>
      </c>
      <c r="B2761" s="4">
        <f>IFERROR(__xludf.DUMMYFUNCTION("""COMPUTED_VALUE"""),45068.76356706018)</f>
        <v>45068.76357</v>
      </c>
      <c r="C2761" s="2" t="str">
        <f>IFERROR(__xludf.DUMMYFUNCTION("""COMPUTED_VALUE"""),"India")</f>
        <v>India</v>
      </c>
      <c r="D2761" s="2">
        <f>IFERROR(__xludf.DUMMYFUNCTION("""COMPUTED_VALUE"""),600091.0)</f>
        <v>600091</v>
      </c>
      <c r="E2761" s="2" t="str">
        <f>IFERROR(__xludf.DUMMYFUNCTION("""COMPUTED_VALUE"""),"Male")</f>
        <v>Male</v>
      </c>
    </row>
    <row r="2762">
      <c r="A2762" s="2">
        <v>2761.0</v>
      </c>
      <c r="B2762" s="4">
        <f>IFERROR(__xludf.DUMMYFUNCTION("""COMPUTED_VALUE"""),45068.78886100694)</f>
        <v>45068.78886</v>
      </c>
      <c r="C2762" s="2" t="str">
        <f>IFERROR(__xludf.DUMMYFUNCTION("""COMPUTED_VALUE"""),"India")</f>
        <v>India</v>
      </c>
      <c r="D2762" s="2">
        <f>IFERROR(__xludf.DUMMYFUNCTION("""COMPUTED_VALUE"""),41613.0)</f>
        <v>41613</v>
      </c>
      <c r="E2762" s="2" t="str">
        <f>IFERROR(__xludf.DUMMYFUNCTION("""COMPUTED_VALUE"""),"Male")</f>
        <v>Male</v>
      </c>
    </row>
    <row r="2763">
      <c r="A2763" s="2">
        <v>2762.0</v>
      </c>
      <c r="B2763" s="4">
        <f>IFERROR(__xludf.DUMMYFUNCTION("""COMPUTED_VALUE"""),45068.79032020833)</f>
        <v>45068.79032</v>
      </c>
      <c r="C2763" s="2" t="str">
        <f>IFERROR(__xludf.DUMMYFUNCTION("""COMPUTED_VALUE"""),"India")</f>
        <v>India</v>
      </c>
      <c r="D2763" s="2">
        <f>IFERROR(__xludf.DUMMYFUNCTION("""COMPUTED_VALUE"""),400101.0)</f>
        <v>400101</v>
      </c>
      <c r="E2763" s="2" t="str">
        <f>IFERROR(__xludf.DUMMYFUNCTION("""COMPUTED_VALUE"""),"Male")</f>
        <v>Male</v>
      </c>
    </row>
    <row r="2764">
      <c r="A2764" s="2">
        <v>2763.0</v>
      </c>
      <c r="B2764" s="4">
        <f>IFERROR(__xludf.DUMMYFUNCTION("""COMPUTED_VALUE"""),45068.81559693287)</f>
        <v>45068.8156</v>
      </c>
      <c r="C2764" s="2" t="str">
        <f>IFERROR(__xludf.DUMMYFUNCTION("""COMPUTED_VALUE"""),"India")</f>
        <v>India</v>
      </c>
      <c r="D2764" s="2">
        <f>IFERROR(__xludf.DUMMYFUNCTION("""COMPUTED_VALUE"""),411037.0)</f>
        <v>411037</v>
      </c>
      <c r="E2764" s="2" t="str">
        <f>IFERROR(__xludf.DUMMYFUNCTION("""COMPUTED_VALUE"""),"Female")</f>
        <v>Female</v>
      </c>
    </row>
    <row r="2765">
      <c r="A2765" s="2">
        <v>2764.0</v>
      </c>
      <c r="B2765" s="4">
        <f>IFERROR(__xludf.DUMMYFUNCTION("""COMPUTED_VALUE"""),45068.82905594907)</f>
        <v>45068.82906</v>
      </c>
      <c r="C2765" s="2" t="str">
        <f>IFERROR(__xludf.DUMMYFUNCTION("""COMPUTED_VALUE"""),"India")</f>
        <v>India</v>
      </c>
      <c r="D2765" s="2">
        <f>IFERROR(__xludf.DUMMYFUNCTION("""COMPUTED_VALUE"""),602105.0)</f>
        <v>602105</v>
      </c>
      <c r="E2765" s="2" t="str">
        <f>IFERROR(__xludf.DUMMYFUNCTION("""COMPUTED_VALUE"""),"Male")</f>
        <v>Male</v>
      </c>
    </row>
    <row r="2766">
      <c r="A2766" s="2">
        <v>2765.0</v>
      </c>
      <c r="B2766" s="4">
        <f>IFERROR(__xludf.DUMMYFUNCTION("""COMPUTED_VALUE"""),45069.85419954861)</f>
        <v>45069.8542</v>
      </c>
      <c r="C2766" s="2" t="str">
        <f>IFERROR(__xludf.DUMMYFUNCTION("""COMPUTED_VALUE"""),"India")</f>
        <v>India</v>
      </c>
      <c r="D2766" s="2">
        <f>IFERROR(__xludf.DUMMYFUNCTION("""COMPUTED_VALUE"""),416001.0)</f>
        <v>416001</v>
      </c>
      <c r="E2766" s="2" t="str">
        <f>IFERROR(__xludf.DUMMYFUNCTION("""COMPUTED_VALUE"""),"Male")</f>
        <v>Male</v>
      </c>
    </row>
    <row r="2767">
      <c r="A2767" s="2">
        <v>2766.0</v>
      </c>
      <c r="B2767" s="4">
        <f>IFERROR(__xludf.DUMMYFUNCTION("""COMPUTED_VALUE"""),45070.245014791675)</f>
        <v>45070.24501</v>
      </c>
      <c r="C2767" s="2" t="str">
        <f>IFERROR(__xludf.DUMMYFUNCTION("""COMPUTED_VALUE"""),"India")</f>
        <v>India</v>
      </c>
      <c r="D2767" s="2">
        <f>IFERROR(__xludf.DUMMYFUNCTION("""COMPUTED_VALUE"""),462046.0)</f>
        <v>462046</v>
      </c>
      <c r="E2767" s="2" t="str">
        <f>IFERROR(__xludf.DUMMYFUNCTION("""COMPUTED_VALUE"""),"Female")</f>
        <v>Female</v>
      </c>
    </row>
    <row r="2768">
      <c r="A2768" s="2">
        <v>2767.0</v>
      </c>
      <c r="B2768" s="4">
        <f>IFERROR(__xludf.DUMMYFUNCTION("""COMPUTED_VALUE"""),45070.41439326389)</f>
        <v>45070.41439</v>
      </c>
      <c r="C2768" s="2" t="str">
        <f>IFERROR(__xludf.DUMMYFUNCTION("""COMPUTED_VALUE"""),"India")</f>
        <v>India</v>
      </c>
      <c r="D2768" s="2">
        <f>IFERROR(__xludf.DUMMYFUNCTION("""COMPUTED_VALUE"""),560100.0)</f>
        <v>560100</v>
      </c>
      <c r="E2768" s="2" t="str">
        <f>IFERROR(__xludf.DUMMYFUNCTION("""COMPUTED_VALUE"""),"Male")</f>
        <v>Male</v>
      </c>
    </row>
    <row r="2769">
      <c r="A2769" s="2">
        <v>2768.0</v>
      </c>
      <c r="B2769" s="4">
        <f>IFERROR(__xludf.DUMMYFUNCTION("""COMPUTED_VALUE"""),45071.66341645834)</f>
        <v>45071.66342</v>
      </c>
      <c r="C2769" s="2" t="str">
        <f>IFERROR(__xludf.DUMMYFUNCTION("""COMPUTED_VALUE"""),"India")</f>
        <v>India</v>
      </c>
      <c r="D2769" s="2">
        <f>IFERROR(__xludf.DUMMYFUNCTION("""COMPUTED_VALUE"""),521456.0)</f>
        <v>521456</v>
      </c>
      <c r="E2769" s="2" t="str">
        <f>IFERROR(__xludf.DUMMYFUNCTION("""COMPUTED_VALUE"""),"Female")</f>
        <v>Female</v>
      </c>
    </row>
    <row r="2770">
      <c r="A2770" s="2">
        <v>2769.0</v>
      </c>
      <c r="B2770" s="4">
        <f>IFERROR(__xludf.DUMMYFUNCTION("""COMPUTED_VALUE"""),45072.80747980325)</f>
        <v>45072.80748</v>
      </c>
      <c r="C2770" s="2" t="str">
        <f>IFERROR(__xludf.DUMMYFUNCTION("""COMPUTED_VALUE"""),"India")</f>
        <v>India</v>
      </c>
      <c r="D2770" s="2">
        <f>IFERROR(__xludf.DUMMYFUNCTION("""COMPUTED_VALUE"""),445202.0)</f>
        <v>445202</v>
      </c>
      <c r="E2770" s="2" t="str">
        <f>IFERROR(__xludf.DUMMYFUNCTION("""COMPUTED_VALUE"""),"Male")</f>
        <v>Male</v>
      </c>
    </row>
    <row r="2771">
      <c r="A2771" s="2">
        <v>2770.0</v>
      </c>
      <c r="B2771" s="4">
        <f>IFERROR(__xludf.DUMMYFUNCTION("""COMPUTED_VALUE"""),45073.46882760417)</f>
        <v>45073.46883</v>
      </c>
      <c r="C2771" s="2" t="str">
        <f>IFERROR(__xludf.DUMMYFUNCTION("""COMPUTED_VALUE"""),"India")</f>
        <v>India</v>
      </c>
      <c r="D2771" s="2">
        <f>IFERROR(__xludf.DUMMYFUNCTION("""COMPUTED_VALUE"""),122101.0)</f>
        <v>122101</v>
      </c>
      <c r="E2771" s="2" t="str">
        <f>IFERROR(__xludf.DUMMYFUNCTION("""COMPUTED_VALUE"""),"Male")</f>
        <v>Male</v>
      </c>
    </row>
    <row r="2772">
      <c r="A2772" s="2">
        <v>2771.0</v>
      </c>
      <c r="B2772" s="4">
        <f>IFERROR(__xludf.DUMMYFUNCTION("""COMPUTED_VALUE"""),45073.811978287034)</f>
        <v>45073.81198</v>
      </c>
      <c r="C2772" s="2" t="str">
        <f>IFERROR(__xludf.DUMMYFUNCTION("""COMPUTED_VALUE"""),"India")</f>
        <v>India</v>
      </c>
      <c r="D2772" s="2">
        <f>IFERROR(__xludf.DUMMYFUNCTION("""COMPUTED_VALUE"""),620023.0)</f>
        <v>620023</v>
      </c>
      <c r="E2772" s="2" t="str">
        <f>IFERROR(__xludf.DUMMYFUNCTION("""COMPUTED_VALUE"""),"Female")</f>
        <v>Female</v>
      </c>
    </row>
    <row r="2773">
      <c r="A2773" s="2">
        <v>2772.0</v>
      </c>
      <c r="B2773" s="4">
        <f>IFERROR(__xludf.DUMMYFUNCTION("""COMPUTED_VALUE"""),45074.56024506945)</f>
        <v>45074.56025</v>
      </c>
      <c r="C2773" s="2" t="str">
        <f>IFERROR(__xludf.DUMMYFUNCTION("""COMPUTED_VALUE"""),"India")</f>
        <v>India</v>
      </c>
      <c r="D2773" s="2">
        <f>IFERROR(__xludf.DUMMYFUNCTION("""COMPUTED_VALUE"""),411015.0)</f>
        <v>411015</v>
      </c>
      <c r="E2773" s="2" t="str">
        <f>IFERROR(__xludf.DUMMYFUNCTION("""COMPUTED_VALUE"""),"Female")</f>
        <v>Female</v>
      </c>
    </row>
    <row r="2774">
      <c r="A2774" s="2">
        <v>2773.0</v>
      </c>
      <c r="B2774" s="4">
        <f>IFERROR(__xludf.DUMMYFUNCTION("""COMPUTED_VALUE"""),45074.76749039352)</f>
        <v>45074.76749</v>
      </c>
      <c r="C2774" s="2" t="str">
        <f>IFERROR(__xludf.DUMMYFUNCTION("""COMPUTED_VALUE"""),"India")</f>
        <v>India</v>
      </c>
      <c r="D2774" s="2">
        <f>IFERROR(__xludf.DUMMYFUNCTION("""COMPUTED_VALUE"""),122017.0)</f>
        <v>122017</v>
      </c>
      <c r="E2774" s="2" t="str">
        <f>IFERROR(__xludf.DUMMYFUNCTION("""COMPUTED_VALUE"""),"Male")</f>
        <v>Male</v>
      </c>
    </row>
    <row r="2775">
      <c r="A2775" s="2">
        <v>2774.0</v>
      </c>
      <c r="B2775" s="4">
        <f>IFERROR(__xludf.DUMMYFUNCTION("""COMPUTED_VALUE"""),45074.93386175926)</f>
        <v>45074.93386</v>
      </c>
      <c r="C2775" s="2" t="str">
        <f>IFERROR(__xludf.DUMMYFUNCTION("""COMPUTED_VALUE"""),"India")</f>
        <v>India</v>
      </c>
      <c r="D2775" s="2">
        <f>IFERROR(__xludf.DUMMYFUNCTION("""COMPUTED_VALUE"""),411018.0)</f>
        <v>411018</v>
      </c>
      <c r="E2775" s="2" t="str">
        <f>IFERROR(__xludf.DUMMYFUNCTION("""COMPUTED_VALUE"""),"Female")</f>
        <v>Female</v>
      </c>
    </row>
    <row r="2776">
      <c r="A2776" s="2">
        <v>2775.0</v>
      </c>
      <c r="B2776" s="4">
        <f>IFERROR(__xludf.DUMMYFUNCTION("""COMPUTED_VALUE"""),45075.655045023144)</f>
        <v>45075.65505</v>
      </c>
      <c r="C2776" s="2" t="str">
        <f>IFERROR(__xludf.DUMMYFUNCTION("""COMPUTED_VALUE"""),"India")</f>
        <v>India</v>
      </c>
      <c r="D2776" s="2">
        <f>IFERROR(__xludf.DUMMYFUNCTION("""COMPUTED_VALUE"""),580027.0)</f>
        <v>580027</v>
      </c>
      <c r="E2776" s="2" t="str">
        <f>IFERROR(__xludf.DUMMYFUNCTION("""COMPUTED_VALUE"""),"Female")</f>
        <v>Female</v>
      </c>
    </row>
    <row r="2777">
      <c r="A2777" s="2">
        <v>2776.0</v>
      </c>
      <c r="B2777" s="4">
        <f>IFERROR(__xludf.DUMMYFUNCTION("""COMPUTED_VALUE"""),45075.65806560185)</f>
        <v>45075.65807</v>
      </c>
      <c r="C2777" s="2" t="str">
        <f>IFERROR(__xludf.DUMMYFUNCTION("""COMPUTED_VALUE"""),"India")</f>
        <v>India</v>
      </c>
      <c r="D2777" s="2">
        <f>IFERROR(__xludf.DUMMYFUNCTION("""COMPUTED_VALUE"""),560037.0)</f>
        <v>560037</v>
      </c>
      <c r="E2777" s="2" t="str">
        <f>IFERROR(__xludf.DUMMYFUNCTION("""COMPUTED_VALUE"""),"Male")</f>
        <v>Male</v>
      </c>
    </row>
    <row r="2778">
      <c r="A2778" s="2">
        <v>2777.0</v>
      </c>
      <c r="B2778" s="4">
        <f>IFERROR(__xludf.DUMMYFUNCTION("""COMPUTED_VALUE"""),45076.33372693287)</f>
        <v>45076.33373</v>
      </c>
      <c r="C2778" s="2" t="str">
        <f>IFERROR(__xludf.DUMMYFUNCTION("""COMPUTED_VALUE"""),"India")</f>
        <v>India</v>
      </c>
      <c r="D2778" s="2">
        <f>IFERROR(__xludf.DUMMYFUNCTION("""COMPUTED_VALUE"""),700102.0)</f>
        <v>700102</v>
      </c>
      <c r="E2778" s="2" t="str">
        <f>IFERROR(__xludf.DUMMYFUNCTION("""COMPUTED_VALUE"""),"Male")</f>
        <v>Male</v>
      </c>
    </row>
    <row r="2779">
      <c r="A2779" s="2">
        <v>2778.0</v>
      </c>
      <c r="B2779" s="4">
        <f>IFERROR(__xludf.DUMMYFUNCTION("""COMPUTED_VALUE"""),45077.50742451388)</f>
        <v>45077.50742</v>
      </c>
      <c r="C2779" s="2" t="str">
        <f>IFERROR(__xludf.DUMMYFUNCTION("""COMPUTED_VALUE"""),"India")</f>
        <v>India</v>
      </c>
      <c r="D2779" s="2">
        <f>IFERROR(__xludf.DUMMYFUNCTION("""COMPUTED_VALUE"""),464001.0)</f>
        <v>464001</v>
      </c>
      <c r="E2779" s="2" t="str">
        <f>IFERROR(__xludf.DUMMYFUNCTION("""COMPUTED_VALUE"""),"Male")</f>
        <v>Male</v>
      </c>
    </row>
    <row r="2780">
      <c r="A2780" s="2">
        <v>2779.0</v>
      </c>
      <c r="B2780" s="4">
        <f>IFERROR(__xludf.DUMMYFUNCTION("""COMPUTED_VALUE"""),45077.92471528935)</f>
        <v>45077.92472</v>
      </c>
      <c r="C2780" s="2" t="str">
        <f>IFERROR(__xludf.DUMMYFUNCTION("""COMPUTED_VALUE"""),"India")</f>
        <v>India</v>
      </c>
      <c r="D2780" s="2">
        <f>IFERROR(__xludf.DUMMYFUNCTION("""COMPUTED_VALUE"""),605008.0)</f>
        <v>605008</v>
      </c>
      <c r="E2780" s="2" t="str">
        <f>IFERROR(__xludf.DUMMYFUNCTION("""COMPUTED_VALUE"""),"Male")</f>
        <v>Male</v>
      </c>
    </row>
    <row r="2781">
      <c r="A2781" s="2">
        <v>2780.0</v>
      </c>
      <c r="B2781" s="4">
        <f>IFERROR(__xludf.DUMMYFUNCTION("""COMPUTED_VALUE"""),45079.85032840278)</f>
        <v>45079.85033</v>
      </c>
      <c r="C2781" s="2" t="str">
        <f>IFERROR(__xludf.DUMMYFUNCTION("""COMPUTED_VALUE"""),"India")</f>
        <v>India</v>
      </c>
      <c r="D2781" s="2">
        <f>IFERROR(__xludf.DUMMYFUNCTION("""COMPUTED_VALUE"""),464228.0)</f>
        <v>464228</v>
      </c>
      <c r="E2781" s="2" t="str">
        <f>IFERROR(__xludf.DUMMYFUNCTION("""COMPUTED_VALUE"""),"Female")</f>
        <v>Female</v>
      </c>
    </row>
    <row r="2782">
      <c r="A2782" s="2">
        <v>2781.0</v>
      </c>
      <c r="B2782" s="4">
        <f>IFERROR(__xludf.DUMMYFUNCTION("""COMPUTED_VALUE"""),45080.46189976852)</f>
        <v>45080.4619</v>
      </c>
      <c r="C2782" s="2" t="str">
        <f>IFERROR(__xludf.DUMMYFUNCTION("""COMPUTED_VALUE"""),"India")</f>
        <v>India</v>
      </c>
      <c r="D2782" s="2">
        <f>IFERROR(__xludf.DUMMYFUNCTION("""COMPUTED_VALUE"""),500084.0)</f>
        <v>500084</v>
      </c>
      <c r="E2782" s="2" t="str">
        <f>IFERROR(__xludf.DUMMYFUNCTION("""COMPUTED_VALUE"""),"Male")</f>
        <v>Male</v>
      </c>
    </row>
    <row r="2783">
      <c r="A2783" s="2">
        <v>2782.0</v>
      </c>
      <c r="B2783" s="4">
        <f>IFERROR(__xludf.DUMMYFUNCTION("""COMPUTED_VALUE"""),45081.78960178241)</f>
        <v>45081.7896</v>
      </c>
      <c r="C2783" s="2" t="str">
        <f>IFERROR(__xludf.DUMMYFUNCTION("""COMPUTED_VALUE"""),"India")</f>
        <v>India</v>
      </c>
      <c r="D2783" s="2">
        <f>IFERROR(__xludf.DUMMYFUNCTION("""COMPUTED_VALUE"""),411027.0)</f>
        <v>411027</v>
      </c>
      <c r="E2783" s="2" t="str">
        <f>IFERROR(__xludf.DUMMYFUNCTION("""COMPUTED_VALUE"""),"Male")</f>
        <v>Male</v>
      </c>
    </row>
    <row r="2784">
      <c r="A2784" s="2">
        <v>2783.0</v>
      </c>
      <c r="B2784" s="4">
        <f>IFERROR(__xludf.DUMMYFUNCTION("""COMPUTED_VALUE"""),45082.6265447801)</f>
        <v>45082.62654</v>
      </c>
      <c r="C2784" s="2" t="str">
        <f>IFERROR(__xludf.DUMMYFUNCTION("""COMPUTED_VALUE"""),"India")</f>
        <v>India</v>
      </c>
      <c r="D2784" s="2">
        <f>IFERROR(__xludf.DUMMYFUNCTION("""COMPUTED_VALUE"""),442001.0)</f>
        <v>442001</v>
      </c>
      <c r="E2784" s="2" t="str">
        <f>IFERROR(__xludf.DUMMYFUNCTION("""COMPUTED_VALUE"""),"Female")</f>
        <v>Female</v>
      </c>
    </row>
    <row r="2785">
      <c r="A2785" s="2">
        <v>2784.0</v>
      </c>
      <c r="B2785" s="4">
        <f>IFERROR(__xludf.DUMMYFUNCTION("""COMPUTED_VALUE"""),45083.914113472216)</f>
        <v>45083.91411</v>
      </c>
      <c r="C2785" s="2" t="str">
        <f>IFERROR(__xludf.DUMMYFUNCTION("""COMPUTED_VALUE"""),"India")</f>
        <v>India</v>
      </c>
      <c r="D2785" s="2">
        <f>IFERROR(__xludf.DUMMYFUNCTION("""COMPUTED_VALUE"""),411041.0)</f>
        <v>411041</v>
      </c>
      <c r="E2785" s="2" t="str">
        <f>IFERROR(__xludf.DUMMYFUNCTION("""COMPUTED_VALUE"""),"Male")</f>
        <v>Male</v>
      </c>
    </row>
    <row r="2786">
      <c r="A2786" s="2">
        <v>2785.0</v>
      </c>
      <c r="B2786" s="4">
        <f>IFERROR(__xludf.DUMMYFUNCTION("""COMPUTED_VALUE"""),45085.94005978009)</f>
        <v>45085.94006</v>
      </c>
      <c r="C2786" s="2" t="str">
        <f>IFERROR(__xludf.DUMMYFUNCTION("""COMPUTED_VALUE"""),"India")</f>
        <v>India</v>
      </c>
      <c r="D2786" s="2">
        <f>IFERROR(__xludf.DUMMYFUNCTION("""COMPUTED_VALUE"""),826001.0)</f>
        <v>826001</v>
      </c>
      <c r="E2786" s="2" t="str">
        <f>IFERROR(__xludf.DUMMYFUNCTION("""COMPUTED_VALUE"""),"Male")</f>
        <v>Male</v>
      </c>
    </row>
    <row r="2787">
      <c r="A2787" s="2">
        <v>2786.0</v>
      </c>
      <c r="B2787" s="4">
        <f>IFERROR(__xludf.DUMMYFUNCTION("""COMPUTED_VALUE"""),45087.6352223611)</f>
        <v>45087.63522</v>
      </c>
      <c r="C2787" s="2" t="str">
        <f>IFERROR(__xludf.DUMMYFUNCTION("""COMPUTED_VALUE"""),"India")</f>
        <v>India</v>
      </c>
      <c r="D2787" s="2">
        <f>IFERROR(__xludf.DUMMYFUNCTION("""COMPUTED_VALUE"""),281004.0)</f>
        <v>281004</v>
      </c>
      <c r="E2787" s="2" t="str">
        <f>IFERROR(__xludf.DUMMYFUNCTION("""COMPUTED_VALUE"""),"Male")</f>
        <v>Male</v>
      </c>
    </row>
    <row r="2788">
      <c r="A2788" s="2">
        <v>2787.0</v>
      </c>
      <c r="B2788" s="4">
        <f>IFERROR(__xludf.DUMMYFUNCTION("""COMPUTED_VALUE"""),45087.679297847215)</f>
        <v>45087.6793</v>
      </c>
      <c r="C2788" s="2" t="str">
        <f>IFERROR(__xludf.DUMMYFUNCTION("""COMPUTED_VALUE"""),"India")</f>
        <v>India</v>
      </c>
      <c r="D2788" s="2">
        <f>IFERROR(__xludf.DUMMYFUNCTION("""COMPUTED_VALUE"""),422006.0)</f>
        <v>422006</v>
      </c>
      <c r="E2788" s="2" t="str">
        <f>IFERROR(__xludf.DUMMYFUNCTION("""COMPUTED_VALUE"""),"Male")</f>
        <v>Male</v>
      </c>
    </row>
    <row r="2789">
      <c r="A2789" s="2">
        <v>2788.0</v>
      </c>
      <c r="B2789" s="4">
        <f>IFERROR(__xludf.DUMMYFUNCTION("""COMPUTED_VALUE"""),45087.835009282404)</f>
        <v>45087.83501</v>
      </c>
      <c r="C2789" s="2" t="str">
        <f>IFERROR(__xludf.DUMMYFUNCTION("""COMPUTED_VALUE"""),"India")</f>
        <v>India</v>
      </c>
      <c r="D2789" s="2">
        <f>IFERROR(__xludf.DUMMYFUNCTION("""COMPUTED_VALUE"""),416601.0)</f>
        <v>416601</v>
      </c>
      <c r="E2789" s="2" t="str">
        <f>IFERROR(__xludf.DUMMYFUNCTION("""COMPUTED_VALUE"""),"Female")</f>
        <v>Female</v>
      </c>
    </row>
    <row r="2790">
      <c r="A2790" s="2">
        <v>2789.0</v>
      </c>
      <c r="B2790" s="4">
        <f>IFERROR(__xludf.DUMMYFUNCTION("""COMPUTED_VALUE"""),45088.59022954861)</f>
        <v>45088.59023</v>
      </c>
      <c r="C2790" s="2" t="str">
        <f>IFERROR(__xludf.DUMMYFUNCTION("""COMPUTED_VALUE"""),"Other")</f>
        <v>Other</v>
      </c>
      <c r="D2790" s="2"/>
      <c r="E2790" s="2" t="str">
        <f>IFERROR(__xludf.DUMMYFUNCTION("""COMPUTED_VALUE"""),"Female")</f>
        <v>Female</v>
      </c>
    </row>
    <row r="2791">
      <c r="A2791" s="2">
        <v>2790.0</v>
      </c>
      <c r="B2791" s="4">
        <f>IFERROR(__xludf.DUMMYFUNCTION("""COMPUTED_VALUE"""),45090.310016828706)</f>
        <v>45090.31002</v>
      </c>
      <c r="C2791" s="2" t="str">
        <f>IFERROR(__xludf.DUMMYFUNCTION("""COMPUTED_VALUE"""),"India")</f>
        <v>India</v>
      </c>
      <c r="D2791" s="2">
        <f>IFERROR(__xludf.DUMMYFUNCTION("""COMPUTED_VALUE"""),382425.0)</f>
        <v>382425</v>
      </c>
      <c r="E2791" s="2" t="str">
        <f>IFERROR(__xludf.DUMMYFUNCTION("""COMPUTED_VALUE"""),"Male")</f>
        <v>Male</v>
      </c>
    </row>
    <row r="2792">
      <c r="A2792" s="2">
        <v>2791.0</v>
      </c>
      <c r="B2792" s="4">
        <f>IFERROR(__xludf.DUMMYFUNCTION("""COMPUTED_VALUE"""),45091.15697596065)</f>
        <v>45091.15698</v>
      </c>
      <c r="C2792" s="2" t="str">
        <f>IFERROR(__xludf.DUMMYFUNCTION("""COMPUTED_VALUE"""),"India")</f>
        <v>India</v>
      </c>
      <c r="D2792" s="2">
        <f>IFERROR(__xludf.DUMMYFUNCTION("""COMPUTED_VALUE"""),251001.0)</f>
        <v>251001</v>
      </c>
      <c r="E2792" s="2" t="str">
        <f>IFERROR(__xludf.DUMMYFUNCTION("""COMPUTED_VALUE"""),"Male")</f>
        <v>Male</v>
      </c>
    </row>
    <row r="2793">
      <c r="A2793" s="2">
        <v>2792.0</v>
      </c>
      <c r="B2793" s="4">
        <f>IFERROR(__xludf.DUMMYFUNCTION("""COMPUTED_VALUE"""),45091.39003929398)</f>
        <v>45091.39004</v>
      </c>
      <c r="C2793" s="2" t="str">
        <f>IFERROR(__xludf.DUMMYFUNCTION("""COMPUTED_VALUE"""),"India")</f>
        <v>India</v>
      </c>
      <c r="D2793" s="2">
        <f>IFERROR(__xludf.DUMMYFUNCTION("""COMPUTED_VALUE"""),221107.0)</f>
        <v>221107</v>
      </c>
      <c r="E2793" s="2" t="str">
        <f>IFERROR(__xludf.DUMMYFUNCTION("""COMPUTED_VALUE"""),"Male")</f>
        <v>Male</v>
      </c>
    </row>
    <row r="2794">
      <c r="A2794" s="2">
        <v>2793.0</v>
      </c>
      <c r="B2794" s="4">
        <f>IFERROR(__xludf.DUMMYFUNCTION("""COMPUTED_VALUE"""),45091.43265017361)</f>
        <v>45091.43265</v>
      </c>
      <c r="C2794" s="2" t="str">
        <f>IFERROR(__xludf.DUMMYFUNCTION("""COMPUTED_VALUE"""),"India")</f>
        <v>India</v>
      </c>
      <c r="D2794" s="2">
        <f>IFERROR(__xludf.DUMMYFUNCTION("""COMPUTED_VALUE"""),324010.0)</f>
        <v>324010</v>
      </c>
      <c r="E2794" s="2" t="str">
        <f>IFERROR(__xludf.DUMMYFUNCTION("""COMPUTED_VALUE"""),"Male")</f>
        <v>Male</v>
      </c>
    </row>
    <row r="2795">
      <c r="A2795" s="2">
        <v>2794.0</v>
      </c>
      <c r="B2795" s="4">
        <f>IFERROR(__xludf.DUMMYFUNCTION("""COMPUTED_VALUE"""),45091.53428015047)</f>
        <v>45091.53428</v>
      </c>
      <c r="C2795" s="2" t="str">
        <f>IFERROR(__xludf.DUMMYFUNCTION("""COMPUTED_VALUE"""),"India")</f>
        <v>India</v>
      </c>
      <c r="D2795" s="2">
        <f>IFERROR(__xludf.DUMMYFUNCTION("""COMPUTED_VALUE"""),600040.0)</f>
        <v>600040</v>
      </c>
      <c r="E2795" s="2" t="str">
        <f>IFERROR(__xludf.DUMMYFUNCTION("""COMPUTED_VALUE"""),"Male")</f>
        <v>Male</v>
      </c>
    </row>
    <row r="2796">
      <c r="A2796" s="2">
        <v>2795.0</v>
      </c>
      <c r="B2796" s="4">
        <f>IFERROR(__xludf.DUMMYFUNCTION("""COMPUTED_VALUE"""),45091.538449988424)</f>
        <v>45091.53845</v>
      </c>
      <c r="C2796" s="2" t="str">
        <f>IFERROR(__xludf.DUMMYFUNCTION("""COMPUTED_VALUE"""),"India")</f>
        <v>India</v>
      </c>
      <c r="D2796" s="2">
        <f>IFERROR(__xludf.DUMMYFUNCTION("""COMPUTED_VALUE"""),600092.0)</f>
        <v>600092</v>
      </c>
      <c r="E2796" s="2" t="str">
        <f>IFERROR(__xludf.DUMMYFUNCTION("""COMPUTED_VALUE"""),"Female")</f>
        <v>Female</v>
      </c>
    </row>
    <row r="2797">
      <c r="A2797" s="2">
        <v>2796.0</v>
      </c>
      <c r="B2797" s="4">
        <f>IFERROR(__xludf.DUMMYFUNCTION("""COMPUTED_VALUE"""),45091.55905178241)</f>
        <v>45091.55905</v>
      </c>
      <c r="C2797" s="2" t="str">
        <f>IFERROR(__xludf.DUMMYFUNCTION("""COMPUTED_VALUE"""),"India")</f>
        <v>India</v>
      </c>
      <c r="D2797" s="2">
        <f>IFERROR(__xludf.DUMMYFUNCTION("""COMPUTED_VALUE"""),625016.0)</f>
        <v>625016</v>
      </c>
      <c r="E2797" s="2" t="str">
        <f>IFERROR(__xludf.DUMMYFUNCTION("""COMPUTED_VALUE"""),"Female")</f>
        <v>Female</v>
      </c>
    </row>
    <row r="2798">
      <c r="A2798" s="2">
        <v>2797.0</v>
      </c>
      <c r="B2798" s="4">
        <f>IFERROR(__xludf.DUMMYFUNCTION("""COMPUTED_VALUE"""),45094.45058979167)</f>
        <v>45094.45059</v>
      </c>
      <c r="C2798" s="2" t="str">
        <f>IFERROR(__xludf.DUMMYFUNCTION("""COMPUTED_VALUE"""),"India")</f>
        <v>India</v>
      </c>
      <c r="D2798" s="2">
        <f>IFERROR(__xludf.DUMMYFUNCTION("""COMPUTED_VALUE"""),515672.0)</f>
        <v>515672</v>
      </c>
      <c r="E2798" s="2" t="str">
        <f>IFERROR(__xludf.DUMMYFUNCTION("""COMPUTED_VALUE"""),"Male")</f>
        <v>Male</v>
      </c>
    </row>
    <row r="2799">
      <c r="A2799" s="2">
        <v>2798.0</v>
      </c>
      <c r="B2799" s="4">
        <f>IFERROR(__xludf.DUMMYFUNCTION("""COMPUTED_VALUE"""),45095.40235387731)</f>
        <v>45095.40235</v>
      </c>
      <c r="C2799" s="2" t="str">
        <f>IFERROR(__xludf.DUMMYFUNCTION("""COMPUTED_VALUE"""),"India")</f>
        <v>India</v>
      </c>
      <c r="D2799" s="2">
        <f>IFERROR(__xludf.DUMMYFUNCTION("""COMPUTED_VALUE"""),700020.0)</f>
        <v>700020</v>
      </c>
      <c r="E2799" s="2" t="str">
        <f>IFERROR(__xludf.DUMMYFUNCTION("""COMPUTED_VALUE"""),"Male")</f>
        <v>Male</v>
      </c>
    </row>
    <row r="2800">
      <c r="A2800" s="2">
        <v>2799.0</v>
      </c>
      <c r="B2800" s="4">
        <f>IFERROR(__xludf.DUMMYFUNCTION("""COMPUTED_VALUE"""),45099.82288310186)</f>
        <v>45099.82288</v>
      </c>
      <c r="C2800" s="2" t="str">
        <f>IFERROR(__xludf.DUMMYFUNCTION("""COMPUTED_VALUE"""),"India")</f>
        <v>India</v>
      </c>
      <c r="D2800" s="2">
        <f>IFERROR(__xludf.DUMMYFUNCTION("""COMPUTED_VALUE"""),631205.0)</f>
        <v>631205</v>
      </c>
      <c r="E2800" s="2" t="str">
        <f>IFERROR(__xludf.DUMMYFUNCTION("""COMPUTED_VALUE"""),"Male")</f>
        <v>Male</v>
      </c>
    </row>
    <row r="2801">
      <c r="A2801" s="2">
        <v>2800.0</v>
      </c>
      <c r="B2801" s="4">
        <f>IFERROR(__xludf.DUMMYFUNCTION("""COMPUTED_VALUE"""),45116.39531450231)</f>
        <v>45116.39531</v>
      </c>
      <c r="C2801" s="2" t="str">
        <f>IFERROR(__xludf.DUMMYFUNCTION("""COMPUTED_VALUE"""),"India")</f>
        <v>India</v>
      </c>
      <c r="D2801" s="2">
        <f>IFERROR(__xludf.DUMMYFUNCTION("""COMPUTED_VALUE"""),440023.0)</f>
        <v>440023</v>
      </c>
      <c r="E2801" s="2" t="str">
        <f>IFERROR(__xludf.DUMMYFUNCTION("""COMPUTED_VALUE"""),"Male")</f>
        <v>Male</v>
      </c>
    </row>
    <row r="2802">
      <c r="A2802" s="2">
        <v>2801.0</v>
      </c>
      <c r="B2802" s="4">
        <f>IFERROR(__xludf.DUMMYFUNCTION("""COMPUTED_VALUE"""),45124.41952502315)</f>
        <v>45124.41953</v>
      </c>
      <c r="C2802" s="2" t="str">
        <f>IFERROR(__xludf.DUMMYFUNCTION("""COMPUTED_VALUE"""),"India")</f>
        <v>India</v>
      </c>
      <c r="D2802" s="2">
        <f>IFERROR(__xludf.DUMMYFUNCTION("""COMPUTED_VALUE"""),700160.0)</f>
        <v>700160</v>
      </c>
      <c r="E2802" s="2" t="str">
        <f>IFERROR(__xludf.DUMMYFUNCTION("""COMPUTED_VALUE"""),"Male")</f>
        <v>Male</v>
      </c>
    </row>
    <row r="2803">
      <c r="A2803" s="2">
        <v>2802.0</v>
      </c>
      <c r="B2803" s="4">
        <f>IFERROR(__xludf.DUMMYFUNCTION("""COMPUTED_VALUE"""),45124.47614239583)</f>
        <v>45124.47614</v>
      </c>
      <c r="C2803" s="2" t="str">
        <f>IFERROR(__xludf.DUMMYFUNCTION("""COMPUTED_VALUE"""),"India")</f>
        <v>India</v>
      </c>
      <c r="D2803" s="2">
        <f>IFERROR(__xludf.DUMMYFUNCTION("""COMPUTED_VALUE"""),462001.0)</f>
        <v>462001</v>
      </c>
      <c r="E2803" s="2" t="str">
        <f>IFERROR(__xludf.DUMMYFUNCTION("""COMPUTED_VALUE"""),"Male")</f>
        <v>Male</v>
      </c>
    </row>
    <row r="2804">
      <c r="A2804" s="2">
        <v>2803.0</v>
      </c>
      <c r="B2804" s="4">
        <f>IFERROR(__xludf.DUMMYFUNCTION("""COMPUTED_VALUE"""),45125.30672782407)</f>
        <v>45125.30673</v>
      </c>
      <c r="C2804" s="2" t="str">
        <f>IFERROR(__xludf.DUMMYFUNCTION("""COMPUTED_VALUE"""),"India")</f>
        <v>India</v>
      </c>
      <c r="D2804" s="2">
        <f>IFERROR(__xludf.DUMMYFUNCTION("""COMPUTED_VALUE"""),700160.0)</f>
        <v>700160</v>
      </c>
      <c r="E2804" s="2" t="str">
        <f>IFERROR(__xludf.DUMMYFUNCTION("""COMPUTED_VALUE"""),"Female")</f>
        <v>Female</v>
      </c>
    </row>
    <row r="2805">
      <c r="A2805" s="2">
        <v>2804.0</v>
      </c>
      <c r="B2805" s="4">
        <f>IFERROR(__xludf.DUMMYFUNCTION("""COMPUTED_VALUE"""),45137.44540798611)</f>
        <v>45137.44541</v>
      </c>
      <c r="C2805" s="2" t="str">
        <f>IFERROR(__xludf.DUMMYFUNCTION("""COMPUTED_VALUE"""),"India")</f>
        <v>India</v>
      </c>
      <c r="D2805" s="2">
        <f>IFERROR(__xludf.DUMMYFUNCTION("""COMPUTED_VALUE"""),505325.0)</f>
        <v>505325</v>
      </c>
      <c r="E2805" s="2" t="str">
        <f>IFERROR(__xludf.DUMMYFUNCTION("""COMPUTED_VALUE"""),"Female")</f>
        <v>Female</v>
      </c>
    </row>
    <row r="2806">
      <c r="A2806" s="2">
        <v>2805.0</v>
      </c>
      <c r="B2806" s="4">
        <f>IFERROR(__xludf.DUMMYFUNCTION("""COMPUTED_VALUE"""),45140.91623194445)</f>
        <v>45140.91623</v>
      </c>
      <c r="C2806" s="2" t="str">
        <f>IFERROR(__xludf.DUMMYFUNCTION("""COMPUTED_VALUE"""),"India")</f>
        <v>India</v>
      </c>
      <c r="D2806" s="2">
        <f>IFERROR(__xludf.DUMMYFUNCTION("""COMPUTED_VALUE"""),400069.0)</f>
        <v>400069</v>
      </c>
      <c r="E2806" s="2" t="str">
        <f>IFERROR(__xludf.DUMMYFUNCTION("""COMPUTED_VALUE"""),"Male")</f>
        <v>Male</v>
      </c>
    </row>
    <row r="2807">
      <c r="A2807" s="2">
        <v>2806.0</v>
      </c>
      <c r="B2807" s="4">
        <f>IFERROR(__xludf.DUMMYFUNCTION("""COMPUTED_VALUE"""),45141.06362869213)</f>
        <v>45141.06363</v>
      </c>
      <c r="C2807" s="2" t="str">
        <f>IFERROR(__xludf.DUMMYFUNCTION("""COMPUTED_VALUE"""),"Pakistan")</f>
        <v>Pakistan</v>
      </c>
      <c r="D2807" s="2">
        <f>IFERROR(__xludf.DUMMYFUNCTION("""COMPUTED_VALUE"""),53757.0)</f>
        <v>53757</v>
      </c>
      <c r="E2807" s="2" t="str">
        <f>IFERROR(__xludf.DUMMYFUNCTION("""COMPUTED_VALUE"""),"Male")</f>
        <v>Male</v>
      </c>
    </row>
    <row r="2808">
      <c r="A2808" s="2">
        <v>2807.0</v>
      </c>
      <c r="B2808" s="4">
        <f>IFERROR(__xludf.DUMMYFUNCTION("""COMPUTED_VALUE"""),45141.06981320601)</f>
        <v>45141.06981</v>
      </c>
      <c r="C2808" s="2" t="str">
        <f>IFERROR(__xludf.DUMMYFUNCTION("""COMPUTED_VALUE"""),"Germany")</f>
        <v>Germany</v>
      </c>
      <c r="D2808" s="2">
        <f>IFERROR(__xludf.DUMMYFUNCTION("""COMPUTED_VALUE"""),63263.0)</f>
        <v>63263</v>
      </c>
      <c r="E2808" s="2" t="str">
        <f>IFERROR(__xludf.DUMMYFUNCTION("""COMPUTED_VALUE"""),"Female")</f>
        <v>Female</v>
      </c>
    </row>
    <row r="2809">
      <c r="A2809" s="2">
        <v>2808.0</v>
      </c>
      <c r="B2809" s="4">
        <f>IFERROR(__xludf.DUMMYFUNCTION("""COMPUTED_VALUE"""),45141.078777083334)</f>
        <v>45141.07878</v>
      </c>
      <c r="C2809" s="2" t="str">
        <f>IFERROR(__xludf.DUMMYFUNCTION("""COMPUTED_VALUE"""),"India")</f>
        <v>India</v>
      </c>
      <c r="D2809" s="2">
        <f>IFERROR(__xludf.DUMMYFUNCTION("""COMPUTED_VALUE"""),110037.0)</f>
        <v>110037</v>
      </c>
      <c r="E2809" s="2" t="str">
        <f>IFERROR(__xludf.DUMMYFUNCTION("""COMPUTED_VALUE"""),"Male")</f>
        <v>Male</v>
      </c>
    </row>
    <row r="2810">
      <c r="A2810" s="2">
        <v>2809.0</v>
      </c>
      <c r="B2810" s="4">
        <f>IFERROR(__xludf.DUMMYFUNCTION("""COMPUTED_VALUE"""),45141.104520243054)</f>
        <v>45141.10452</v>
      </c>
      <c r="C2810" s="2" t="str">
        <f>IFERROR(__xludf.DUMMYFUNCTION("""COMPUTED_VALUE"""),"Germany")</f>
        <v>Germany</v>
      </c>
      <c r="D2810" s="2">
        <f>IFERROR(__xludf.DUMMYFUNCTION("""COMPUTED_VALUE"""),63263.0)</f>
        <v>63263</v>
      </c>
      <c r="E2810" s="2" t="str">
        <f>IFERROR(__xludf.DUMMYFUNCTION("""COMPUTED_VALUE"""),"Male")</f>
        <v>Male</v>
      </c>
    </row>
    <row r="2811">
      <c r="A2811" s="2">
        <v>2810.0</v>
      </c>
      <c r="B2811" s="4">
        <f>IFERROR(__xludf.DUMMYFUNCTION("""COMPUTED_VALUE"""),45141.27450126157)</f>
        <v>45141.2745</v>
      </c>
      <c r="C2811" s="2" t="str">
        <f>IFERROR(__xludf.DUMMYFUNCTION("""COMPUTED_VALUE"""),"India")</f>
        <v>India</v>
      </c>
      <c r="D2811" s="2">
        <f>IFERROR(__xludf.DUMMYFUNCTION("""COMPUTED_VALUE"""),444001.0)</f>
        <v>444001</v>
      </c>
      <c r="E2811" s="2" t="str">
        <f>IFERROR(__xludf.DUMMYFUNCTION("""COMPUTED_VALUE"""),"Male")</f>
        <v>Male</v>
      </c>
    </row>
    <row r="2812">
      <c r="A2812" s="2">
        <v>2811.0</v>
      </c>
      <c r="B2812" s="4">
        <f>IFERROR(__xludf.DUMMYFUNCTION("""COMPUTED_VALUE"""),45141.32695679398)</f>
        <v>45141.32696</v>
      </c>
      <c r="C2812" s="2" t="str">
        <f>IFERROR(__xludf.DUMMYFUNCTION("""COMPUTED_VALUE"""),"India")</f>
        <v>India</v>
      </c>
      <c r="D2812" s="2">
        <f>IFERROR(__xludf.DUMMYFUNCTION("""COMPUTED_VALUE"""),500068.0)</f>
        <v>500068</v>
      </c>
      <c r="E2812" s="2" t="str">
        <f>IFERROR(__xludf.DUMMYFUNCTION("""COMPUTED_VALUE"""),"Male")</f>
        <v>Male</v>
      </c>
    </row>
    <row r="2813">
      <c r="A2813" s="2">
        <v>2812.0</v>
      </c>
      <c r="B2813" s="4">
        <f>IFERROR(__xludf.DUMMYFUNCTION("""COMPUTED_VALUE"""),45141.345170960645)</f>
        <v>45141.34517</v>
      </c>
      <c r="C2813" s="2" t="str">
        <f>IFERROR(__xludf.DUMMYFUNCTION("""COMPUTED_VALUE"""),"India")</f>
        <v>India</v>
      </c>
      <c r="D2813" s="2">
        <f>IFERROR(__xludf.DUMMYFUNCTION("""COMPUTED_VALUE"""),382418.0)</f>
        <v>382418</v>
      </c>
      <c r="E2813" s="2" t="str">
        <f>IFERROR(__xludf.DUMMYFUNCTION("""COMPUTED_VALUE"""),"Male")</f>
        <v>Male</v>
      </c>
    </row>
    <row r="2814">
      <c r="A2814" s="2">
        <v>2813.0</v>
      </c>
      <c r="B2814" s="4">
        <f>IFERROR(__xludf.DUMMYFUNCTION("""COMPUTED_VALUE"""),45141.377572627316)</f>
        <v>45141.37757</v>
      </c>
      <c r="C2814" s="2" t="str">
        <f>IFERROR(__xludf.DUMMYFUNCTION("""COMPUTED_VALUE"""),"India")</f>
        <v>India</v>
      </c>
      <c r="D2814" s="2">
        <f>IFERROR(__xludf.DUMMYFUNCTION("""COMPUTED_VALUE"""),500081.0)</f>
        <v>500081</v>
      </c>
      <c r="E2814" s="2" t="str">
        <f>IFERROR(__xludf.DUMMYFUNCTION("""COMPUTED_VALUE"""),"Male")</f>
        <v>Male</v>
      </c>
    </row>
    <row r="2815">
      <c r="A2815" s="2">
        <v>2814.0</v>
      </c>
      <c r="B2815" s="4">
        <f>IFERROR(__xludf.DUMMYFUNCTION("""COMPUTED_VALUE"""),45141.49123237269)</f>
        <v>45141.49123</v>
      </c>
      <c r="C2815" s="2" t="str">
        <f>IFERROR(__xludf.DUMMYFUNCTION("""COMPUTED_VALUE"""),"India")</f>
        <v>India</v>
      </c>
      <c r="D2815" s="2">
        <f>IFERROR(__xludf.DUMMYFUNCTION("""COMPUTED_VALUE"""),560068.0)</f>
        <v>560068</v>
      </c>
      <c r="E2815" s="2" t="str">
        <f>IFERROR(__xludf.DUMMYFUNCTION("""COMPUTED_VALUE"""),"Female")</f>
        <v>Female</v>
      </c>
    </row>
    <row r="2816">
      <c r="A2816" s="2">
        <v>2815.0</v>
      </c>
      <c r="B2816" s="4">
        <f>IFERROR(__xludf.DUMMYFUNCTION("""COMPUTED_VALUE"""),45141.611179537045)</f>
        <v>45141.61118</v>
      </c>
      <c r="C2816" s="2" t="str">
        <f>IFERROR(__xludf.DUMMYFUNCTION("""COMPUTED_VALUE"""),"India")</f>
        <v>India</v>
      </c>
      <c r="D2816" s="2">
        <f>IFERROR(__xludf.DUMMYFUNCTION("""COMPUTED_VALUE"""),281001.0)</f>
        <v>281001</v>
      </c>
      <c r="E2816" s="2" t="str">
        <f>IFERROR(__xludf.DUMMYFUNCTION("""COMPUTED_VALUE"""),"Male")</f>
        <v>Male</v>
      </c>
    </row>
    <row r="2817">
      <c r="A2817" s="2">
        <v>2816.0</v>
      </c>
      <c r="B2817" s="4">
        <f>IFERROR(__xludf.DUMMYFUNCTION("""COMPUTED_VALUE"""),45141.77818180556)</f>
        <v>45141.77818</v>
      </c>
      <c r="C2817" s="2" t="str">
        <f>IFERROR(__xludf.DUMMYFUNCTION("""COMPUTED_VALUE"""),"India")</f>
        <v>India</v>
      </c>
      <c r="D2817" s="2">
        <f>IFERROR(__xludf.DUMMYFUNCTION("""COMPUTED_VALUE"""),517425.0)</f>
        <v>517425</v>
      </c>
      <c r="E2817" s="2" t="str">
        <f>IFERROR(__xludf.DUMMYFUNCTION("""COMPUTED_VALUE"""),"Male")</f>
        <v>Male</v>
      </c>
    </row>
    <row r="2818">
      <c r="A2818" s="2">
        <v>2817.0</v>
      </c>
      <c r="B2818" s="4">
        <f>IFERROR(__xludf.DUMMYFUNCTION("""COMPUTED_VALUE"""),45141.94770725695)</f>
        <v>45141.94771</v>
      </c>
      <c r="C2818" s="2" t="str">
        <f>IFERROR(__xludf.DUMMYFUNCTION("""COMPUTED_VALUE"""),"India")</f>
        <v>India</v>
      </c>
      <c r="D2818" s="2">
        <f>IFERROR(__xludf.DUMMYFUNCTION("""COMPUTED_VALUE"""),410303.0)</f>
        <v>410303</v>
      </c>
      <c r="E2818" s="2" t="str">
        <f>IFERROR(__xludf.DUMMYFUNCTION("""COMPUTED_VALUE"""),"Male")</f>
        <v>Male</v>
      </c>
    </row>
    <row r="2819">
      <c r="A2819" s="2">
        <v>2818.0</v>
      </c>
      <c r="B2819" s="4">
        <f>IFERROR(__xludf.DUMMYFUNCTION("""COMPUTED_VALUE"""),45141.95019611111)</f>
        <v>45141.9502</v>
      </c>
      <c r="C2819" s="2" t="str">
        <f>IFERROR(__xludf.DUMMYFUNCTION("""COMPUTED_VALUE"""),"India")</f>
        <v>India</v>
      </c>
      <c r="D2819" s="2">
        <f>IFERROR(__xludf.DUMMYFUNCTION("""COMPUTED_VALUE"""),262401.0)</f>
        <v>262401</v>
      </c>
      <c r="E2819" s="2" t="str">
        <f>IFERROR(__xludf.DUMMYFUNCTION("""COMPUTED_VALUE"""),"Male")</f>
        <v>Male</v>
      </c>
    </row>
    <row r="2820">
      <c r="A2820" s="2">
        <v>2819.0</v>
      </c>
      <c r="B2820" s="4">
        <f>IFERROR(__xludf.DUMMYFUNCTION("""COMPUTED_VALUE"""),45141.95021550926)</f>
        <v>45141.95022</v>
      </c>
      <c r="C2820" s="2" t="str">
        <f>IFERROR(__xludf.DUMMYFUNCTION("""COMPUTED_VALUE"""),"India")</f>
        <v>India</v>
      </c>
      <c r="D2820" s="2">
        <f>IFERROR(__xludf.DUMMYFUNCTION("""COMPUTED_VALUE"""),401303.0)</f>
        <v>401303</v>
      </c>
      <c r="E2820" s="2" t="str">
        <f>IFERROR(__xludf.DUMMYFUNCTION("""COMPUTED_VALUE"""),"Male")</f>
        <v>Male</v>
      </c>
    </row>
    <row r="2821">
      <c r="A2821" s="2">
        <v>2820.0</v>
      </c>
      <c r="B2821" s="4">
        <f>IFERROR(__xludf.DUMMYFUNCTION("""COMPUTED_VALUE"""),45141.95981945602)</f>
        <v>45141.95982</v>
      </c>
      <c r="C2821" s="2" t="str">
        <f>IFERROR(__xludf.DUMMYFUNCTION("""COMPUTED_VALUE"""),"India")</f>
        <v>India</v>
      </c>
      <c r="D2821" s="2">
        <f>IFERROR(__xludf.DUMMYFUNCTION("""COMPUTED_VALUE"""),401303.0)</f>
        <v>401303</v>
      </c>
      <c r="E2821" s="2" t="str">
        <f>IFERROR(__xludf.DUMMYFUNCTION("""COMPUTED_VALUE"""),"Male")</f>
        <v>Male</v>
      </c>
    </row>
    <row r="2822">
      <c r="A2822" s="2">
        <v>2821.0</v>
      </c>
      <c r="B2822" s="4">
        <f>IFERROR(__xludf.DUMMYFUNCTION("""COMPUTED_VALUE"""),45141.961831932866)</f>
        <v>45141.96183</v>
      </c>
      <c r="C2822" s="2" t="str">
        <f>IFERROR(__xludf.DUMMYFUNCTION("""COMPUTED_VALUE"""),"India")</f>
        <v>India</v>
      </c>
      <c r="D2822" s="2">
        <f>IFERROR(__xludf.DUMMYFUNCTION("""COMPUTED_VALUE"""),482001.0)</f>
        <v>482001</v>
      </c>
      <c r="E2822" s="2" t="str">
        <f>IFERROR(__xludf.DUMMYFUNCTION("""COMPUTED_VALUE"""),"Male")</f>
        <v>Male</v>
      </c>
    </row>
    <row r="2823">
      <c r="A2823" s="2">
        <v>2822.0</v>
      </c>
      <c r="B2823" s="4">
        <f>IFERROR(__xludf.DUMMYFUNCTION("""COMPUTED_VALUE"""),45141.974078287036)</f>
        <v>45141.97408</v>
      </c>
      <c r="C2823" s="2" t="str">
        <f>IFERROR(__xludf.DUMMYFUNCTION("""COMPUTED_VALUE"""),"India")</f>
        <v>India</v>
      </c>
      <c r="D2823" s="2">
        <f>IFERROR(__xludf.DUMMYFUNCTION("""COMPUTED_VALUE"""),401304.0)</f>
        <v>401304</v>
      </c>
      <c r="E2823" s="2" t="str">
        <f>IFERROR(__xludf.DUMMYFUNCTION("""COMPUTED_VALUE"""),"Male")</f>
        <v>Male</v>
      </c>
    </row>
    <row r="2824">
      <c r="A2824" s="2">
        <v>2823.0</v>
      </c>
      <c r="B2824" s="4">
        <f>IFERROR(__xludf.DUMMYFUNCTION("""COMPUTED_VALUE"""),45141.9845162963)</f>
        <v>45141.98452</v>
      </c>
      <c r="C2824" s="2" t="str">
        <f>IFERROR(__xludf.DUMMYFUNCTION("""COMPUTED_VALUE"""),"India")</f>
        <v>India</v>
      </c>
      <c r="D2824" s="2">
        <f>IFERROR(__xludf.DUMMYFUNCTION("""COMPUTED_VALUE"""),400020.0)</f>
        <v>400020</v>
      </c>
      <c r="E2824" s="2" t="str">
        <f>IFERROR(__xludf.DUMMYFUNCTION("""COMPUTED_VALUE"""),"Male")</f>
        <v>Male</v>
      </c>
    </row>
    <row r="2825">
      <c r="A2825" s="2">
        <v>2824.0</v>
      </c>
      <c r="B2825" s="4">
        <f>IFERROR(__xludf.DUMMYFUNCTION("""COMPUTED_VALUE"""),45142.04898228009)</f>
        <v>45142.04898</v>
      </c>
      <c r="C2825" s="2" t="str">
        <f>IFERROR(__xludf.DUMMYFUNCTION("""COMPUTED_VALUE"""),"India")</f>
        <v>India</v>
      </c>
      <c r="D2825" s="2">
        <f>IFERROR(__xludf.DUMMYFUNCTION("""COMPUTED_VALUE"""),342030.0)</f>
        <v>342030</v>
      </c>
      <c r="E2825" s="2" t="str">
        <f>IFERROR(__xludf.DUMMYFUNCTION("""COMPUTED_VALUE"""),"Male")</f>
        <v>Male</v>
      </c>
    </row>
    <row r="2826">
      <c r="A2826" s="2">
        <v>2825.0</v>
      </c>
      <c r="B2826" s="4">
        <f>IFERROR(__xludf.DUMMYFUNCTION("""COMPUTED_VALUE"""),45142.05864122685)</f>
        <v>45142.05864</v>
      </c>
      <c r="C2826" s="2" t="str">
        <f>IFERROR(__xludf.DUMMYFUNCTION("""COMPUTED_VALUE"""),"India")</f>
        <v>India</v>
      </c>
      <c r="D2826" s="2">
        <f>IFERROR(__xludf.DUMMYFUNCTION("""COMPUTED_VALUE"""),226005.0)</f>
        <v>226005</v>
      </c>
      <c r="E2826" s="2" t="str">
        <f>IFERROR(__xludf.DUMMYFUNCTION("""COMPUTED_VALUE"""),"Male")</f>
        <v>Male</v>
      </c>
    </row>
    <row r="2827">
      <c r="A2827" s="2">
        <v>2826.0</v>
      </c>
      <c r="B2827" s="4">
        <f>IFERROR(__xludf.DUMMYFUNCTION("""COMPUTED_VALUE"""),45142.0847795949)</f>
        <v>45142.08478</v>
      </c>
      <c r="C2827" s="2" t="str">
        <f>IFERROR(__xludf.DUMMYFUNCTION("""COMPUTED_VALUE"""),"India")</f>
        <v>India</v>
      </c>
      <c r="D2827" s="2">
        <f>IFERROR(__xludf.DUMMYFUNCTION("""COMPUTED_VALUE"""),500042.0)</f>
        <v>500042</v>
      </c>
      <c r="E2827" s="2" t="str">
        <f>IFERROR(__xludf.DUMMYFUNCTION("""COMPUTED_VALUE"""),"Male")</f>
        <v>Male</v>
      </c>
    </row>
    <row r="2828">
      <c r="A2828" s="2">
        <v>2827.0</v>
      </c>
      <c r="B2828" s="4">
        <f>IFERROR(__xludf.DUMMYFUNCTION("""COMPUTED_VALUE"""),45142.11415381944)</f>
        <v>45142.11415</v>
      </c>
      <c r="C2828" s="2" t="str">
        <f>IFERROR(__xludf.DUMMYFUNCTION("""COMPUTED_VALUE"""),"India")</f>
        <v>India</v>
      </c>
      <c r="D2828" s="2">
        <f>IFERROR(__xludf.DUMMYFUNCTION("""COMPUTED_VALUE"""),400059.0)</f>
        <v>400059</v>
      </c>
      <c r="E2828" s="2" t="str">
        <f>IFERROR(__xludf.DUMMYFUNCTION("""COMPUTED_VALUE"""),"Male")</f>
        <v>Male</v>
      </c>
    </row>
    <row r="2829">
      <c r="A2829" s="2">
        <v>2828.0</v>
      </c>
      <c r="B2829" s="4">
        <f>IFERROR(__xludf.DUMMYFUNCTION("""COMPUTED_VALUE"""),45142.11425979167)</f>
        <v>45142.11426</v>
      </c>
      <c r="C2829" s="2" t="str">
        <f>IFERROR(__xludf.DUMMYFUNCTION("""COMPUTED_VALUE"""),"India")</f>
        <v>India</v>
      </c>
      <c r="D2829" s="2">
        <f>IFERROR(__xludf.DUMMYFUNCTION("""COMPUTED_VALUE"""),421202.0)</f>
        <v>421202</v>
      </c>
      <c r="E2829" s="2" t="str">
        <f>IFERROR(__xludf.DUMMYFUNCTION("""COMPUTED_VALUE"""),"Male")</f>
        <v>Male</v>
      </c>
    </row>
    <row r="2830">
      <c r="A2830" s="2">
        <v>2829.0</v>
      </c>
      <c r="B2830" s="4">
        <f>IFERROR(__xludf.DUMMYFUNCTION("""COMPUTED_VALUE"""),45142.13872945602)</f>
        <v>45142.13873</v>
      </c>
      <c r="C2830" s="2" t="str">
        <f>IFERROR(__xludf.DUMMYFUNCTION("""COMPUTED_VALUE"""),"India")</f>
        <v>India</v>
      </c>
      <c r="D2830" s="2">
        <f>IFERROR(__xludf.DUMMYFUNCTION("""COMPUTED_VALUE"""),500029.0)</f>
        <v>500029</v>
      </c>
      <c r="E2830" s="2" t="str">
        <f>IFERROR(__xludf.DUMMYFUNCTION("""COMPUTED_VALUE"""),"Male")</f>
        <v>Male</v>
      </c>
    </row>
    <row r="2831">
      <c r="A2831" s="2">
        <v>2830.0</v>
      </c>
      <c r="B2831" s="4">
        <f>IFERROR(__xludf.DUMMYFUNCTION("""COMPUTED_VALUE"""),45142.26624938658)</f>
        <v>45142.26625</v>
      </c>
      <c r="C2831" s="2" t="str">
        <f>IFERROR(__xludf.DUMMYFUNCTION("""COMPUTED_VALUE"""),"India")</f>
        <v>India</v>
      </c>
      <c r="D2831" s="2">
        <f>IFERROR(__xludf.DUMMYFUNCTION("""COMPUTED_VALUE"""),560036.0)</f>
        <v>560036</v>
      </c>
      <c r="E2831" s="2" t="str">
        <f>IFERROR(__xludf.DUMMYFUNCTION("""COMPUTED_VALUE"""),"Female")</f>
        <v>Female</v>
      </c>
    </row>
    <row r="2832">
      <c r="A2832" s="2">
        <v>2831.0</v>
      </c>
      <c r="B2832" s="4">
        <f>IFERROR(__xludf.DUMMYFUNCTION("""COMPUTED_VALUE"""),45142.33797576388)</f>
        <v>45142.33798</v>
      </c>
      <c r="C2832" s="2" t="str">
        <f>IFERROR(__xludf.DUMMYFUNCTION("""COMPUTED_VALUE"""),"India")</f>
        <v>India</v>
      </c>
      <c r="D2832" s="2">
        <f>IFERROR(__xludf.DUMMYFUNCTION("""COMPUTED_VALUE"""),400074.0)</f>
        <v>400074</v>
      </c>
      <c r="E2832" s="2" t="str">
        <f>IFERROR(__xludf.DUMMYFUNCTION("""COMPUTED_VALUE"""),"Male")</f>
        <v>Male</v>
      </c>
    </row>
    <row r="2833">
      <c r="A2833" s="2">
        <v>2832.0</v>
      </c>
      <c r="B2833" s="4">
        <f>IFERROR(__xludf.DUMMYFUNCTION("""COMPUTED_VALUE"""),45142.37410042824)</f>
        <v>45142.3741</v>
      </c>
      <c r="C2833" s="2" t="str">
        <f>IFERROR(__xludf.DUMMYFUNCTION("""COMPUTED_VALUE"""),"India")</f>
        <v>India</v>
      </c>
      <c r="D2833" s="2">
        <f>IFERROR(__xludf.DUMMYFUNCTION("""COMPUTED_VALUE"""),712201.0)</f>
        <v>712201</v>
      </c>
      <c r="E2833" s="2" t="str">
        <f>IFERROR(__xludf.DUMMYFUNCTION("""COMPUTED_VALUE"""),"Male")</f>
        <v>Male</v>
      </c>
    </row>
    <row r="2834">
      <c r="A2834" s="2">
        <v>2833.0</v>
      </c>
      <c r="B2834" s="4">
        <f>IFERROR(__xludf.DUMMYFUNCTION("""COMPUTED_VALUE"""),45142.428555486105)</f>
        <v>45142.42856</v>
      </c>
      <c r="C2834" s="2" t="str">
        <f>IFERROR(__xludf.DUMMYFUNCTION("""COMPUTED_VALUE"""),"India")</f>
        <v>India</v>
      </c>
      <c r="D2834" s="2">
        <f>IFERROR(__xludf.DUMMYFUNCTION("""COMPUTED_VALUE"""),410208.0)</f>
        <v>410208</v>
      </c>
      <c r="E2834" s="2" t="str">
        <f>IFERROR(__xludf.DUMMYFUNCTION("""COMPUTED_VALUE"""),"Male")</f>
        <v>Male</v>
      </c>
    </row>
    <row r="2835">
      <c r="A2835" s="2">
        <v>2834.0</v>
      </c>
      <c r="B2835" s="4">
        <f>IFERROR(__xludf.DUMMYFUNCTION("""COMPUTED_VALUE"""),45142.46659186342)</f>
        <v>45142.46659</v>
      </c>
      <c r="C2835" s="2" t="str">
        <f>IFERROR(__xludf.DUMMYFUNCTION("""COMPUTED_VALUE"""),"India")</f>
        <v>India</v>
      </c>
      <c r="D2835" s="2">
        <f>IFERROR(__xludf.DUMMYFUNCTION("""COMPUTED_VALUE"""),462001.0)</f>
        <v>462001</v>
      </c>
      <c r="E2835" s="2" t="str">
        <f>IFERROR(__xludf.DUMMYFUNCTION("""COMPUTED_VALUE"""),"Male")</f>
        <v>Male</v>
      </c>
    </row>
    <row r="2836">
      <c r="A2836" s="2">
        <v>2835.0</v>
      </c>
      <c r="B2836" s="4">
        <f>IFERROR(__xludf.DUMMYFUNCTION("""COMPUTED_VALUE"""),45142.48070177083)</f>
        <v>45142.4807</v>
      </c>
      <c r="C2836" s="2" t="str">
        <f>IFERROR(__xludf.DUMMYFUNCTION("""COMPUTED_VALUE"""),"India")</f>
        <v>India</v>
      </c>
      <c r="D2836" s="2">
        <f>IFERROR(__xludf.DUMMYFUNCTION("""COMPUTED_VALUE"""),501501.0)</f>
        <v>501501</v>
      </c>
      <c r="E2836" s="2" t="str">
        <f>IFERROR(__xludf.DUMMYFUNCTION("""COMPUTED_VALUE"""),"Male")</f>
        <v>Male</v>
      </c>
    </row>
    <row r="2837">
      <c r="A2837" s="2">
        <v>2836.0</v>
      </c>
      <c r="B2837" s="4">
        <f>IFERROR(__xludf.DUMMYFUNCTION("""COMPUTED_VALUE"""),45142.489784178244)</f>
        <v>45142.48978</v>
      </c>
      <c r="C2837" s="2" t="str">
        <f>IFERROR(__xludf.DUMMYFUNCTION("""COMPUTED_VALUE"""),"India")</f>
        <v>India</v>
      </c>
      <c r="D2837" s="2">
        <f>IFERROR(__xludf.DUMMYFUNCTION("""COMPUTED_VALUE"""),603001.0)</f>
        <v>603001</v>
      </c>
      <c r="E2837" s="2" t="str">
        <f>IFERROR(__xludf.DUMMYFUNCTION("""COMPUTED_VALUE"""),"Male")</f>
        <v>Male</v>
      </c>
    </row>
    <row r="2838">
      <c r="A2838" s="2">
        <v>2837.0</v>
      </c>
      <c r="B2838" s="4">
        <f>IFERROR(__xludf.DUMMYFUNCTION("""COMPUTED_VALUE"""),45142.50297)</f>
        <v>45142.50297</v>
      </c>
      <c r="C2838" s="2" t="str">
        <f>IFERROR(__xludf.DUMMYFUNCTION("""COMPUTED_VALUE"""),"India")</f>
        <v>India</v>
      </c>
      <c r="D2838" s="2">
        <f>IFERROR(__xludf.DUMMYFUNCTION("""COMPUTED_VALUE"""),600127.0)</f>
        <v>600127</v>
      </c>
      <c r="E2838" s="2" t="str">
        <f>IFERROR(__xludf.DUMMYFUNCTION("""COMPUTED_VALUE"""),"Female")</f>
        <v>Female</v>
      </c>
    </row>
    <row r="2839">
      <c r="A2839" s="2">
        <v>2838.0</v>
      </c>
      <c r="B2839" s="4">
        <f>IFERROR(__xludf.DUMMYFUNCTION("""COMPUTED_VALUE"""),45142.50364517361)</f>
        <v>45142.50365</v>
      </c>
      <c r="C2839" s="2" t="str">
        <f>IFERROR(__xludf.DUMMYFUNCTION("""COMPUTED_VALUE"""),"India")</f>
        <v>India</v>
      </c>
      <c r="D2839" s="2">
        <f>IFERROR(__xludf.DUMMYFUNCTION("""COMPUTED_VALUE"""),522034.0)</f>
        <v>522034</v>
      </c>
      <c r="E2839" s="2" t="str">
        <f>IFERROR(__xludf.DUMMYFUNCTION("""COMPUTED_VALUE"""),"Female")</f>
        <v>Female</v>
      </c>
    </row>
    <row r="2840">
      <c r="A2840" s="2">
        <v>2839.0</v>
      </c>
      <c r="B2840" s="4">
        <f>IFERROR(__xludf.DUMMYFUNCTION("""COMPUTED_VALUE"""),45142.50427420139)</f>
        <v>45142.50427</v>
      </c>
      <c r="C2840" s="2" t="str">
        <f>IFERROR(__xludf.DUMMYFUNCTION("""COMPUTED_VALUE"""),"India")</f>
        <v>India</v>
      </c>
      <c r="D2840" s="2">
        <f>IFERROR(__xludf.DUMMYFUNCTION("""COMPUTED_VALUE"""),521456.0)</f>
        <v>521456</v>
      </c>
      <c r="E2840" s="2" t="str">
        <f>IFERROR(__xludf.DUMMYFUNCTION("""COMPUTED_VALUE"""),"Male")</f>
        <v>Male</v>
      </c>
    </row>
    <row r="2841">
      <c r="A2841" s="2">
        <v>2840.0</v>
      </c>
      <c r="B2841" s="4">
        <f>IFERROR(__xludf.DUMMYFUNCTION("""COMPUTED_VALUE"""),45142.52157599537)</f>
        <v>45142.52158</v>
      </c>
      <c r="C2841" s="2" t="str">
        <f>IFERROR(__xludf.DUMMYFUNCTION("""COMPUTED_VALUE"""),"India")</f>
        <v>India</v>
      </c>
      <c r="D2841" s="2">
        <f>IFERROR(__xludf.DUMMYFUNCTION("""COMPUTED_VALUE"""),500075.0)</f>
        <v>500075</v>
      </c>
      <c r="E2841" s="2" t="str">
        <f>IFERROR(__xludf.DUMMYFUNCTION("""COMPUTED_VALUE"""),"Male")</f>
        <v>Male</v>
      </c>
    </row>
    <row r="2842">
      <c r="A2842" s="2">
        <v>2841.0</v>
      </c>
      <c r="B2842" s="4">
        <f>IFERROR(__xludf.DUMMYFUNCTION("""COMPUTED_VALUE"""),45142.52860972222)</f>
        <v>45142.52861</v>
      </c>
      <c r="C2842" s="2" t="str">
        <f>IFERROR(__xludf.DUMMYFUNCTION("""COMPUTED_VALUE"""),"India")</f>
        <v>India</v>
      </c>
      <c r="D2842" s="2">
        <f>IFERROR(__xludf.DUMMYFUNCTION("""COMPUTED_VALUE"""),585214.0)</f>
        <v>585214</v>
      </c>
      <c r="E2842" s="2" t="str">
        <f>IFERROR(__xludf.DUMMYFUNCTION("""COMPUTED_VALUE"""),"Male")</f>
        <v>Male</v>
      </c>
    </row>
    <row r="2843">
      <c r="A2843" s="2">
        <v>2842.0</v>
      </c>
      <c r="B2843" s="4">
        <f>IFERROR(__xludf.DUMMYFUNCTION("""COMPUTED_VALUE"""),45142.569305046294)</f>
        <v>45142.56931</v>
      </c>
      <c r="C2843" s="2" t="str">
        <f>IFERROR(__xludf.DUMMYFUNCTION("""COMPUTED_VALUE"""),"India")</f>
        <v>India</v>
      </c>
      <c r="D2843" s="2">
        <f>IFERROR(__xludf.DUMMYFUNCTION("""COMPUTED_VALUE"""),221007.0)</f>
        <v>221007</v>
      </c>
      <c r="E2843" s="2" t="str">
        <f>IFERROR(__xludf.DUMMYFUNCTION("""COMPUTED_VALUE"""),"Male")</f>
        <v>Male</v>
      </c>
    </row>
    <row r="2844">
      <c r="A2844" s="2">
        <v>2843.0</v>
      </c>
      <c r="B2844" s="4">
        <f>IFERROR(__xludf.DUMMYFUNCTION("""COMPUTED_VALUE"""),45142.59379741898)</f>
        <v>45142.5938</v>
      </c>
      <c r="C2844" s="2" t="str">
        <f>IFERROR(__xludf.DUMMYFUNCTION("""COMPUTED_VALUE"""),"India")</f>
        <v>India</v>
      </c>
      <c r="D2844" s="2">
        <f>IFERROR(__xludf.DUMMYFUNCTION("""COMPUTED_VALUE"""),799004.0)</f>
        <v>799004</v>
      </c>
      <c r="E2844" s="2" t="str">
        <f>IFERROR(__xludf.DUMMYFUNCTION("""COMPUTED_VALUE"""),"Female")</f>
        <v>Female</v>
      </c>
    </row>
    <row r="2845">
      <c r="A2845" s="2">
        <v>2844.0</v>
      </c>
      <c r="B2845" s="4">
        <f>IFERROR(__xludf.DUMMYFUNCTION("""COMPUTED_VALUE"""),45142.86718096065)</f>
        <v>45142.86718</v>
      </c>
      <c r="C2845" s="2" t="str">
        <f>IFERROR(__xludf.DUMMYFUNCTION("""COMPUTED_VALUE"""),"India")</f>
        <v>India</v>
      </c>
      <c r="D2845" s="2">
        <f>IFERROR(__xludf.DUMMYFUNCTION("""COMPUTED_VALUE"""),160047.0)</f>
        <v>160047</v>
      </c>
      <c r="E2845" s="2" t="str">
        <f>IFERROR(__xludf.DUMMYFUNCTION("""COMPUTED_VALUE"""),"Female")</f>
        <v>Female</v>
      </c>
    </row>
    <row r="2846">
      <c r="A2846" s="2">
        <v>2845.0</v>
      </c>
      <c r="B2846" s="4">
        <f>IFERROR(__xludf.DUMMYFUNCTION("""COMPUTED_VALUE"""),45142.88694856481)</f>
        <v>45142.88695</v>
      </c>
      <c r="C2846" s="2" t="str">
        <f>IFERROR(__xludf.DUMMYFUNCTION("""COMPUTED_VALUE"""),"India")</f>
        <v>India</v>
      </c>
      <c r="D2846" s="2">
        <f>IFERROR(__xludf.DUMMYFUNCTION("""COMPUTED_VALUE"""),501301.0)</f>
        <v>501301</v>
      </c>
      <c r="E2846" s="2" t="str">
        <f>IFERROR(__xludf.DUMMYFUNCTION("""COMPUTED_VALUE"""),"Female")</f>
        <v>Female</v>
      </c>
    </row>
    <row r="2847">
      <c r="A2847" s="2">
        <v>2846.0</v>
      </c>
      <c r="B2847" s="4">
        <f>IFERROR(__xludf.DUMMYFUNCTION("""COMPUTED_VALUE"""),45142.89715482639)</f>
        <v>45142.89715</v>
      </c>
      <c r="C2847" s="2" t="str">
        <f>IFERROR(__xludf.DUMMYFUNCTION("""COMPUTED_VALUE"""),"United States of America")</f>
        <v>United States of America</v>
      </c>
      <c r="D2847" s="2">
        <f>IFERROR(__xludf.DUMMYFUNCTION("""COMPUTED_VALUE"""),47408.0)</f>
        <v>47408</v>
      </c>
      <c r="E2847" s="2" t="str">
        <f>IFERROR(__xludf.DUMMYFUNCTION("""COMPUTED_VALUE"""),"Male")</f>
        <v>Male</v>
      </c>
    </row>
    <row r="2848">
      <c r="A2848" s="2">
        <v>2847.0</v>
      </c>
      <c r="B2848" s="4">
        <f>IFERROR(__xludf.DUMMYFUNCTION("""COMPUTED_VALUE"""),45142.90503482639)</f>
        <v>45142.90503</v>
      </c>
      <c r="C2848" s="2" t="str">
        <f>IFERROR(__xludf.DUMMYFUNCTION("""COMPUTED_VALUE"""),"India")</f>
        <v>India</v>
      </c>
      <c r="D2848" s="2">
        <f>IFERROR(__xludf.DUMMYFUNCTION("""COMPUTED_VALUE"""),500010.0)</f>
        <v>500010</v>
      </c>
      <c r="E2848" s="2" t="str">
        <f>IFERROR(__xludf.DUMMYFUNCTION("""COMPUTED_VALUE"""),"Female")</f>
        <v>Female</v>
      </c>
    </row>
    <row r="2849">
      <c r="A2849" s="2">
        <v>2848.0</v>
      </c>
      <c r="B2849" s="4">
        <f>IFERROR(__xludf.DUMMYFUNCTION("""COMPUTED_VALUE"""),45142.91978070602)</f>
        <v>45142.91978</v>
      </c>
      <c r="C2849" s="2" t="str">
        <f>IFERROR(__xludf.DUMMYFUNCTION("""COMPUTED_VALUE"""),"India")</f>
        <v>India</v>
      </c>
      <c r="D2849" s="2">
        <f>IFERROR(__xludf.DUMMYFUNCTION("""COMPUTED_VALUE"""),500047.0)</f>
        <v>500047</v>
      </c>
      <c r="E2849" s="2" t="str">
        <f>IFERROR(__xludf.DUMMYFUNCTION("""COMPUTED_VALUE"""),"Female")</f>
        <v>Female</v>
      </c>
    </row>
    <row r="2850">
      <c r="A2850" s="2">
        <v>2849.0</v>
      </c>
      <c r="B2850" s="4">
        <f>IFERROR(__xludf.DUMMYFUNCTION("""COMPUTED_VALUE"""),45142.925581944444)</f>
        <v>45142.92558</v>
      </c>
      <c r="C2850" s="2" t="str">
        <f>IFERROR(__xludf.DUMMYFUNCTION("""COMPUTED_VALUE"""),"India")</f>
        <v>India</v>
      </c>
      <c r="D2850" s="2">
        <f>IFERROR(__xludf.DUMMYFUNCTION("""COMPUTED_VALUE"""),50062.0)</f>
        <v>50062</v>
      </c>
      <c r="E2850" s="2" t="str">
        <f>IFERROR(__xludf.DUMMYFUNCTION("""COMPUTED_VALUE"""),"Female")</f>
        <v>Female</v>
      </c>
    </row>
    <row r="2851">
      <c r="A2851" s="2">
        <v>2850.0</v>
      </c>
      <c r="B2851" s="4">
        <f>IFERROR(__xludf.DUMMYFUNCTION("""COMPUTED_VALUE"""),45142.99815689815)</f>
        <v>45142.99816</v>
      </c>
      <c r="C2851" s="2" t="str">
        <f>IFERROR(__xludf.DUMMYFUNCTION("""COMPUTED_VALUE"""),"Germany")</f>
        <v>Germany</v>
      </c>
      <c r="D2851" s="2">
        <f>IFERROR(__xludf.DUMMYFUNCTION("""COMPUTED_VALUE"""),52064.0)</f>
        <v>52064</v>
      </c>
      <c r="E2851" s="2" t="str">
        <f>IFERROR(__xludf.DUMMYFUNCTION("""COMPUTED_VALUE"""),"Male")</f>
        <v>Male</v>
      </c>
    </row>
    <row r="2852">
      <c r="A2852" s="2">
        <v>2851.0</v>
      </c>
      <c r="B2852" s="4">
        <f>IFERROR(__xludf.DUMMYFUNCTION("""COMPUTED_VALUE"""),45143.450103449075)</f>
        <v>45143.4501</v>
      </c>
      <c r="C2852" s="2" t="str">
        <f>IFERROR(__xludf.DUMMYFUNCTION("""COMPUTED_VALUE"""),"India")</f>
        <v>India</v>
      </c>
      <c r="D2852" s="2">
        <f>IFERROR(__xludf.DUMMYFUNCTION("""COMPUTED_VALUE"""),500047.0)</f>
        <v>500047</v>
      </c>
      <c r="E2852" s="2" t="str">
        <f>IFERROR(__xludf.DUMMYFUNCTION("""COMPUTED_VALUE"""),"Female")</f>
        <v>Female</v>
      </c>
    </row>
    <row r="2853">
      <c r="A2853" s="2">
        <v>2852.0</v>
      </c>
      <c r="B2853" s="4">
        <f>IFERROR(__xludf.DUMMYFUNCTION("""COMPUTED_VALUE"""),45143.94798956018)</f>
        <v>45143.94799</v>
      </c>
      <c r="C2853" s="2" t="str">
        <f>IFERROR(__xludf.DUMMYFUNCTION("""COMPUTED_VALUE"""),"India")</f>
        <v>India</v>
      </c>
      <c r="D2853" s="2">
        <f>IFERROR(__xludf.DUMMYFUNCTION("""COMPUTED_VALUE"""),411028.0)</f>
        <v>411028</v>
      </c>
      <c r="E2853" s="2" t="str">
        <f>IFERROR(__xludf.DUMMYFUNCTION("""COMPUTED_VALUE"""),"Male")</f>
        <v>Male</v>
      </c>
    </row>
    <row r="2854">
      <c r="A2854" s="2">
        <v>2853.0</v>
      </c>
      <c r="B2854" s="4">
        <f>IFERROR(__xludf.DUMMYFUNCTION("""COMPUTED_VALUE"""),45143.948321736105)</f>
        <v>45143.94832</v>
      </c>
      <c r="C2854" s="2" t="str">
        <f>IFERROR(__xludf.DUMMYFUNCTION("""COMPUTED_VALUE"""),"India")</f>
        <v>India</v>
      </c>
      <c r="D2854" s="2">
        <f>IFERROR(__xludf.DUMMYFUNCTION("""COMPUTED_VALUE"""),411028.0)</f>
        <v>411028</v>
      </c>
      <c r="E2854" s="2" t="str">
        <f>IFERROR(__xludf.DUMMYFUNCTION("""COMPUTED_VALUE"""),"Female")</f>
        <v>Female</v>
      </c>
    </row>
    <row r="2855">
      <c r="A2855" s="2">
        <v>2854.0</v>
      </c>
      <c r="B2855" s="4">
        <f>IFERROR(__xludf.DUMMYFUNCTION("""COMPUTED_VALUE"""),45143.95751119214)</f>
        <v>45143.95751</v>
      </c>
      <c r="C2855" s="2" t="str">
        <f>IFERROR(__xludf.DUMMYFUNCTION("""COMPUTED_VALUE"""),"India")</f>
        <v>India</v>
      </c>
      <c r="D2855" s="2">
        <f>IFERROR(__xludf.DUMMYFUNCTION("""COMPUTED_VALUE"""),695001.0)</f>
        <v>695001</v>
      </c>
      <c r="E2855" s="2" t="str">
        <f>IFERROR(__xludf.DUMMYFUNCTION("""COMPUTED_VALUE"""),"Male")</f>
        <v>Male</v>
      </c>
    </row>
    <row r="2856">
      <c r="A2856" s="2">
        <v>2855.0</v>
      </c>
      <c r="B2856" s="4">
        <f>IFERROR(__xludf.DUMMYFUNCTION("""COMPUTED_VALUE"""),45143.96663969907)</f>
        <v>45143.96664</v>
      </c>
      <c r="C2856" s="2" t="str">
        <f>IFERROR(__xludf.DUMMYFUNCTION("""COMPUTED_VALUE"""),"India")</f>
        <v>India</v>
      </c>
      <c r="D2856" s="2">
        <f>IFERROR(__xludf.DUMMYFUNCTION("""COMPUTED_VALUE"""),500085.0)</f>
        <v>500085</v>
      </c>
      <c r="E2856" s="2" t="str">
        <f>IFERROR(__xludf.DUMMYFUNCTION("""COMPUTED_VALUE"""),"Female")</f>
        <v>Female</v>
      </c>
    </row>
    <row r="2857">
      <c r="A2857" s="2">
        <v>2856.0</v>
      </c>
      <c r="B2857" s="4">
        <f>IFERROR(__xludf.DUMMYFUNCTION("""COMPUTED_VALUE"""),45143.981872118056)</f>
        <v>45143.98187</v>
      </c>
      <c r="C2857" s="2" t="str">
        <f>IFERROR(__xludf.DUMMYFUNCTION("""COMPUTED_VALUE"""),"India")</f>
        <v>India</v>
      </c>
      <c r="D2857" s="2">
        <f>IFERROR(__xludf.DUMMYFUNCTION("""COMPUTED_VALUE"""),122010.0)</f>
        <v>122010</v>
      </c>
      <c r="E2857" s="2" t="str">
        <f>IFERROR(__xludf.DUMMYFUNCTION("""COMPUTED_VALUE"""),"Male")</f>
        <v>Male</v>
      </c>
    </row>
    <row r="2858">
      <c r="A2858" s="2">
        <v>2857.0</v>
      </c>
      <c r="B2858" s="4">
        <f>IFERROR(__xludf.DUMMYFUNCTION("""COMPUTED_VALUE"""),45144.00344729166)</f>
        <v>45144.00345</v>
      </c>
      <c r="C2858" s="2" t="str">
        <f>IFERROR(__xludf.DUMMYFUNCTION("""COMPUTED_VALUE"""),"India")</f>
        <v>India</v>
      </c>
      <c r="D2858" s="2">
        <f>IFERROR(__xludf.DUMMYFUNCTION("""COMPUTED_VALUE"""),201007.0)</f>
        <v>201007</v>
      </c>
      <c r="E2858" s="2" t="str">
        <f>IFERROR(__xludf.DUMMYFUNCTION("""COMPUTED_VALUE"""),"Male")</f>
        <v>Male</v>
      </c>
    </row>
    <row r="2859">
      <c r="A2859" s="2">
        <v>2858.0</v>
      </c>
      <c r="B2859" s="4">
        <f>IFERROR(__xludf.DUMMYFUNCTION("""COMPUTED_VALUE"""),45144.04881678241)</f>
        <v>45144.04882</v>
      </c>
      <c r="C2859" s="2" t="str">
        <f>IFERROR(__xludf.DUMMYFUNCTION("""COMPUTED_VALUE"""),"India")</f>
        <v>India</v>
      </c>
      <c r="D2859" s="2">
        <f>IFERROR(__xludf.DUMMYFUNCTION("""COMPUTED_VALUE"""),400071.0)</f>
        <v>400071</v>
      </c>
      <c r="E2859" s="2" t="str">
        <f>IFERROR(__xludf.DUMMYFUNCTION("""COMPUTED_VALUE"""),"Male")</f>
        <v>Male</v>
      </c>
    </row>
    <row r="2860">
      <c r="A2860" s="2">
        <v>2859.0</v>
      </c>
      <c r="B2860" s="4">
        <f>IFERROR(__xludf.DUMMYFUNCTION("""COMPUTED_VALUE"""),45144.05213619213)</f>
        <v>45144.05214</v>
      </c>
      <c r="C2860" s="2" t="str">
        <f>IFERROR(__xludf.DUMMYFUNCTION("""COMPUTED_VALUE"""),"India")</f>
        <v>India</v>
      </c>
      <c r="D2860" s="2">
        <f>IFERROR(__xludf.DUMMYFUNCTION("""COMPUTED_VALUE"""),700040.0)</f>
        <v>700040</v>
      </c>
      <c r="E2860" s="2" t="str">
        <f>IFERROR(__xludf.DUMMYFUNCTION("""COMPUTED_VALUE"""),"Female")</f>
        <v>Female</v>
      </c>
    </row>
    <row r="2861">
      <c r="A2861" s="2">
        <v>2860.0</v>
      </c>
      <c r="B2861" s="4">
        <f>IFERROR(__xludf.DUMMYFUNCTION("""COMPUTED_VALUE"""),45144.35360631944)</f>
        <v>45144.35361</v>
      </c>
      <c r="C2861" s="2" t="str">
        <f>IFERROR(__xludf.DUMMYFUNCTION("""COMPUTED_VALUE"""),"India")</f>
        <v>India</v>
      </c>
      <c r="D2861" s="2">
        <f>IFERROR(__xludf.DUMMYFUNCTION("""COMPUTED_VALUE"""),34348.0)</f>
        <v>34348</v>
      </c>
      <c r="E2861" s="2" t="str">
        <f>IFERROR(__xludf.DUMMYFUNCTION("""COMPUTED_VALUE"""),"Male")</f>
        <v>Male</v>
      </c>
    </row>
    <row r="2862">
      <c r="A2862" s="2">
        <v>2861.0</v>
      </c>
      <c r="B2862" s="4">
        <f>IFERROR(__xludf.DUMMYFUNCTION("""COMPUTED_VALUE"""),45144.50203520834)</f>
        <v>45144.50204</v>
      </c>
      <c r="C2862" s="2" t="str">
        <f>IFERROR(__xludf.DUMMYFUNCTION("""COMPUTED_VALUE"""),"India")</f>
        <v>India</v>
      </c>
      <c r="D2862" s="2">
        <f>IFERROR(__xludf.DUMMYFUNCTION("""COMPUTED_VALUE"""),410210.0)</f>
        <v>410210</v>
      </c>
      <c r="E2862" s="2" t="str">
        <f>IFERROR(__xludf.DUMMYFUNCTION("""COMPUTED_VALUE"""),"Male")</f>
        <v>Male</v>
      </c>
    </row>
    <row r="2863">
      <c r="A2863" s="2">
        <v>2862.0</v>
      </c>
      <c r="B2863" s="4">
        <f>IFERROR(__xludf.DUMMYFUNCTION("""COMPUTED_VALUE"""),45144.50668224537)</f>
        <v>45144.50668</v>
      </c>
      <c r="C2863" s="2" t="str">
        <f>IFERROR(__xludf.DUMMYFUNCTION("""COMPUTED_VALUE"""),"India")</f>
        <v>India</v>
      </c>
      <c r="D2863" s="2">
        <f>IFERROR(__xludf.DUMMYFUNCTION("""COMPUTED_VALUE"""),411047.0)</f>
        <v>411047</v>
      </c>
      <c r="E2863" s="2" t="str">
        <f>IFERROR(__xludf.DUMMYFUNCTION("""COMPUTED_VALUE"""),"Male")</f>
        <v>Male</v>
      </c>
    </row>
    <row r="2864">
      <c r="A2864" s="2">
        <v>2863.0</v>
      </c>
      <c r="B2864" s="4">
        <f>IFERROR(__xludf.DUMMYFUNCTION("""COMPUTED_VALUE"""),45144.50724947917)</f>
        <v>45144.50725</v>
      </c>
      <c r="C2864" s="2" t="str">
        <f>IFERROR(__xludf.DUMMYFUNCTION("""COMPUTED_VALUE"""),"India")</f>
        <v>India</v>
      </c>
      <c r="D2864" s="2">
        <f>IFERROR(__xludf.DUMMYFUNCTION("""COMPUTED_VALUE"""),201009.0)</f>
        <v>201009</v>
      </c>
      <c r="E2864" s="2" t="str">
        <f>IFERROR(__xludf.DUMMYFUNCTION("""COMPUTED_VALUE"""),"Male")</f>
        <v>Male</v>
      </c>
    </row>
    <row r="2865">
      <c r="A2865" s="2">
        <v>2864.0</v>
      </c>
      <c r="B2865" s="4">
        <f>IFERROR(__xludf.DUMMYFUNCTION("""COMPUTED_VALUE"""),45144.50898578704)</f>
        <v>45144.50899</v>
      </c>
      <c r="C2865" s="2" t="str">
        <f>IFERROR(__xludf.DUMMYFUNCTION("""COMPUTED_VALUE"""),"India")</f>
        <v>India</v>
      </c>
      <c r="D2865" s="2">
        <f>IFERROR(__xludf.DUMMYFUNCTION("""COMPUTED_VALUE"""),110044.0)</f>
        <v>110044</v>
      </c>
      <c r="E2865" s="2" t="str">
        <f>IFERROR(__xludf.DUMMYFUNCTION("""COMPUTED_VALUE"""),"Male")</f>
        <v>Male</v>
      </c>
    </row>
    <row r="2866">
      <c r="A2866" s="2">
        <v>2865.0</v>
      </c>
      <c r="B2866" s="4">
        <f>IFERROR(__xludf.DUMMYFUNCTION("""COMPUTED_VALUE"""),45144.51653141204)</f>
        <v>45144.51653</v>
      </c>
      <c r="C2866" s="2" t="str">
        <f>IFERROR(__xludf.DUMMYFUNCTION("""COMPUTED_VALUE"""),"India")</f>
        <v>India</v>
      </c>
      <c r="D2866" s="2">
        <f>IFERROR(__xludf.DUMMYFUNCTION("""COMPUTED_VALUE"""),600017.0)</f>
        <v>600017</v>
      </c>
      <c r="E2866" s="2" t="str">
        <f>IFERROR(__xludf.DUMMYFUNCTION("""COMPUTED_VALUE"""),"Male")</f>
        <v>Male</v>
      </c>
    </row>
    <row r="2867">
      <c r="A2867" s="2">
        <v>2866.0</v>
      </c>
      <c r="B2867" s="4">
        <f>IFERROR(__xludf.DUMMYFUNCTION("""COMPUTED_VALUE"""),45144.52160876157)</f>
        <v>45144.52161</v>
      </c>
      <c r="C2867" s="2" t="str">
        <f>IFERROR(__xludf.DUMMYFUNCTION("""COMPUTED_VALUE"""),"India")</f>
        <v>India</v>
      </c>
      <c r="D2867" s="2">
        <f>IFERROR(__xludf.DUMMYFUNCTION("""COMPUTED_VALUE"""),400043.0)</f>
        <v>400043</v>
      </c>
      <c r="E2867" s="2" t="str">
        <f>IFERROR(__xludf.DUMMYFUNCTION("""COMPUTED_VALUE"""),"Male")</f>
        <v>Male</v>
      </c>
    </row>
    <row r="2868">
      <c r="A2868" s="2">
        <v>2867.0</v>
      </c>
      <c r="B2868" s="4">
        <f>IFERROR(__xludf.DUMMYFUNCTION("""COMPUTED_VALUE"""),45144.536214618056)</f>
        <v>45144.53621</v>
      </c>
      <c r="C2868" s="2" t="str">
        <f>IFERROR(__xludf.DUMMYFUNCTION("""COMPUTED_VALUE"""),"India")</f>
        <v>India</v>
      </c>
      <c r="D2868" s="2">
        <f>IFERROR(__xludf.DUMMYFUNCTION("""COMPUTED_VALUE"""),313001.0)</f>
        <v>313001</v>
      </c>
      <c r="E2868" s="2" t="str">
        <f>IFERROR(__xludf.DUMMYFUNCTION("""COMPUTED_VALUE"""),"Male")</f>
        <v>Male</v>
      </c>
    </row>
    <row r="2869">
      <c r="A2869" s="2">
        <v>2868.0</v>
      </c>
      <c r="B2869" s="4">
        <f>IFERROR(__xludf.DUMMYFUNCTION("""COMPUTED_VALUE"""),45144.54618942129)</f>
        <v>45144.54619</v>
      </c>
      <c r="C2869" s="2" t="str">
        <f>IFERROR(__xludf.DUMMYFUNCTION("""COMPUTED_VALUE"""),"India")</f>
        <v>India</v>
      </c>
      <c r="D2869" s="2">
        <f>IFERROR(__xludf.DUMMYFUNCTION("""COMPUTED_VALUE"""),582209.0)</f>
        <v>582209</v>
      </c>
      <c r="E2869" s="2" t="str">
        <f>IFERROR(__xludf.DUMMYFUNCTION("""COMPUTED_VALUE"""),"Male")</f>
        <v>Male</v>
      </c>
    </row>
    <row r="2870">
      <c r="A2870" s="2">
        <v>2869.0</v>
      </c>
      <c r="B2870" s="4">
        <f>IFERROR(__xludf.DUMMYFUNCTION("""COMPUTED_VALUE"""),45144.82433545139)</f>
        <v>45144.82434</v>
      </c>
      <c r="C2870" s="2" t="str">
        <f>IFERROR(__xludf.DUMMYFUNCTION("""COMPUTED_VALUE"""),"India")</f>
        <v>India</v>
      </c>
      <c r="D2870" s="2">
        <f>IFERROR(__xludf.DUMMYFUNCTION("""COMPUTED_VALUE"""),441108.0)</f>
        <v>441108</v>
      </c>
      <c r="E2870" s="2" t="str">
        <f>IFERROR(__xludf.DUMMYFUNCTION("""COMPUTED_VALUE"""),"Male")</f>
        <v>Male</v>
      </c>
    </row>
    <row r="2871">
      <c r="A2871" s="2">
        <v>2870.0</v>
      </c>
      <c r="B2871" s="4">
        <f>IFERROR(__xludf.DUMMYFUNCTION("""COMPUTED_VALUE"""),45144.84493355324)</f>
        <v>45144.84493</v>
      </c>
      <c r="C2871" s="2" t="str">
        <f>IFERROR(__xludf.DUMMYFUNCTION("""COMPUTED_VALUE"""),"Others")</f>
        <v>Others</v>
      </c>
      <c r="D2871" s="2">
        <f>IFERROR(__xludf.DUMMYFUNCTION("""COMPUTED_VALUE"""),743145.0)</f>
        <v>743145</v>
      </c>
      <c r="E2871" s="2" t="str">
        <f>IFERROR(__xludf.DUMMYFUNCTION("""COMPUTED_VALUE"""),"Male")</f>
        <v>Male</v>
      </c>
    </row>
    <row r="2872">
      <c r="A2872" s="2">
        <v>2871.0</v>
      </c>
      <c r="B2872" s="4">
        <f>IFERROR(__xludf.DUMMYFUNCTION("""COMPUTED_VALUE"""),45145.47184929399)</f>
        <v>45145.47185</v>
      </c>
      <c r="C2872" s="2" t="str">
        <f>IFERROR(__xludf.DUMMYFUNCTION("""COMPUTED_VALUE"""),"India")</f>
        <v>India</v>
      </c>
      <c r="D2872" s="2">
        <f>IFERROR(__xludf.DUMMYFUNCTION("""COMPUTED_VALUE"""),495001.0)</f>
        <v>495001</v>
      </c>
      <c r="E2872" s="2" t="str">
        <f>IFERROR(__xludf.DUMMYFUNCTION("""COMPUTED_VALUE"""),"Male")</f>
        <v>Male</v>
      </c>
    </row>
    <row r="2873">
      <c r="A2873" s="2">
        <v>2872.0</v>
      </c>
      <c r="B2873" s="4">
        <f>IFERROR(__xludf.DUMMYFUNCTION("""COMPUTED_VALUE"""),45145.58224412037)</f>
        <v>45145.58224</v>
      </c>
      <c r="C2873" s="2" t="str">
        <f>IFERROR(__xludf.DUMMYFUNCTION("""COMPUTED_VALUE"""),"India")</f>
        <v>India</v>
      </c>
      <c r="D2873" s="2">
        <f>IFERROR(__xludf.DUMMYFUNCTION("""COMPUTED_VALUE"""),632009.0)</f>
        <v>632009</v>
      </c>
      <c r="E2873" s="2" t="str">
        <f>IFERROR(__xludf.DUMMYFUNCTION("""COMPUTED_VALUE"""),"Female")</f>
        <v>Female</v>
      </c>
    </row>
    <row r="2874">
      <c r="A2874" s="2">
        <v>2873.0</v>
      </c>
      <c r="B2874" s="4">
        <f>IFERROR(__xludf.DUMMYFUNCTION("""COMPUTED_VALUE"""),45145.6526980787)</f>
        <v>45145.6527</v>
      </c>
      <c r="C2874" s="2" t="str">
        <f>IFERROR(__xludf.DUMMYFUNCTION("""COMPUTED_VALUE"""),"India")</f>
        <v>India</v>
      </c>
      <c r="D2874" s="2">
        <f>IFERROR(__xludf.DUMMYFUNCTION("""COMPUTED_VALUE"""),622514.0)</f>
        <v>622514</v>
      </c>
      <c r="E2874" s="2" t="str">
        <f>IFERROR(__xludf.DUMMYFUNCTION("""COMPUTED_VALUE"""),"Female")</f>
        <v>Female</v>
      </c>
    </row>
    <row r="2875">
      <c r="A2875" s="2">
        <v>2874.0</v>
      </c>
      <c r="B2875" s="4">
        <f>IFERROR(__xludf.DUMMYFUNCTION("""COMPUTED_VALUE"""),45145.71074763889)</f>
        <v>45145.71075</v>
      </c>
      <c r="C2875" s="2" t="str">
        <f>IFERROR(__xludf.DUMMYFUNCTION("""COMPUTED_VALUE"""),"India")</f>
        <v>India</v>
      </c>
      <c r="D2875" s="2">
        <f>IFERROR(__xludf.DUMMYFUNCTION("""COMPUTED_VALUE"""),431002.0)</f>
        <v>431002</v>
      </c>
      <c r="E2875" s="2" t="str">
        <f>IFERROR(__xludf.DUMMYFUNCTION("""COMPUTED_VALUE"""),"Female")</f>
        <v>Female</v>
      </c>
    </row>
    <row r="2876">
      <c r="A2876" s="2">
        <v>2875.0</v>
      </c>
      <c r="B2876" s="4">
        <f>IFERROR(__xludf.DUMMYFUNCTION("""COMPUTED_VALUE"""),45145.94779190972)</f>
        <v>45145.94779</v>
      </c>
      <c r="C2876" s="2" t="str">
        <f>IFERROR(__xludf.DUMMYFUNCTION("""COMPUTED_VALUE"""),"India")</f>
        <v>India</v>
      </c>
      <c r="D2876" s="2">
        <f>IFERROR(__xludf.DUMMYFUNCTION("""COMPUTED_VALUE"""),411038.0)</f>
        <v>411038</v>
      </c>
      <c r="E2876" s="2" t="str">
        <f>IFERROR(__xludf.DUMMYFUNCTION("""COMPUTED_VALUE"""),"Female")</f>
        <v>Female</v>
      </c>
    </row>
    <row r="2877">
      <c r="A2877" s="2">
        <v>2876.0</v>
      </c>
      <c r="B2877" s="4">
        <f>IFERROR(__xludf.DUMMYFUNCTION("""COMPUTED_VALUE"""),45146.49381150463)</f>
        <v>45146.49381</v>
      </c>
      <c r="C2877" s="2" t="str">
        <f>IFERROR(__xludf.DUMMYFUNCTION("""COMPUTED_VALUE"""),"India")</f>
        <v>India</v>
      </c>
      <c r="D2877" s="2">
        <f>IFERROR(__xludf.DUMMYFUNCTION("""COMPUTED_VALUE"""),600073.0)</f>
        <v>600073</v>
      </c>
      <c r="E2877" s="2" t="str">
        <f>IFERROR(__xludf.DUMMYFUNCTION("""COMPUTED_VALUE"""),"Female")</f>
        <v>Female</v>
      </c>
    </row>
    <row r="2878">
      <c r="A2878" s="2">
        <v>2877.0</v>
      </c>
      <c r="B2878" s="4">
        <f>IFERROR(__xludf.DUMMYFUNCTION("""COMPUTED_VALUE"""),45146.51477486111)</f>
        <v>45146.51477</v>
      </c>
      <c r="C2878" s="2" t="str">
        <f>IFERROR(__xludf.DUMMYFUNCTION("""COMPUTED_VALUE"""),"India")</f>
        <v>India</v>
      </c>
      <c r="D2878" s="2">
        <f>IFERROR(__xludf.DUMMYFUNCTION("""COMPUTED_VALUE"""),201301.0)</f>
        <v>201301</v>
      </c>
      <c r="E2878" s="2" t="str">
        <f>IFERROR(__xludf.DUMMYFUNCTION("""COMPUTED_VALUE"""),"Female")</f>
        <v>Female</v>
      </c>
    </row>
    <row r="2879">
      <c r="A2879" s="2">
        <v>2878.0</v>
      </c>
      <c r="B2879" s="4">
        <f>IFERROR(__xludf.DUMMYFUNCTION("""COMPUTED_VALUE"""),45146.57756498842)</f>
        <v>45146.57756</v>
      </c>
      <c r="C2879" s="2" t="str">
        <f>IFERROR(__xludf.DUMMYFUNCTION("""COMPUTED_VALUE"""),"India")</f>
        <v>India</v>
      </c>
      <c r="D2879" s="2">
        <f>IFERROR(__xludf.DUMMYFUNCTION("""COMPUTED_VALUE"""),501301.0)</f>
        <v>501301</v>
      </c>
      <c r="E2879" s="2" t="str">
        <f>IFERROR(__xludf.DUMMYFUNCTION("""COMPUTED_VALUE"""),"Male")</f>
        <v>Male</v>
      </c>
    </row>
    <row r="2880">
      <c r="A2880" s="2">
        <v>2879.0</v>
      </c>
      <c r="B2880" s="4">
        <f>IFERROR(__xludf.DUMMYFUNCTION("""COMPUTED_VALUE"""),45146.616629386575)</f>
        <v>45146.61663</v>
      </c>
      <c r="C2880" s="2" t="str">
        <f>IFERROR(__xludf.DUMMYFUNCTION("""COMPUTED_VALUE"""),"India")</f>
        <v>India</v>
      </c>
      <c r="D2880" s="2">
        <f>IFERROR(__xludf.DUMMYFUNCTION("""COMPUTED_VALUE"""),500037.0)</f>
        <v>500037</v>
      </c>
      <c r="E2880" s="2" t="str">
        <f>IFERROR(__xludf.DUMMYFUNCTION("""COMPUTED_VALUE"""),"Male")</f>
        <v>Male</v>
      </c>
    </row>
    <row r="2881">
      <c r="A2881" s="2">
        <v>2880.0</v>
      </c>
      <c r="B2881" s="4">
        <f>IFERROR(__xludf.DUMMYFUNCTION("""COMPUTED_VALUE"""),45146.673447002315)</f>
        <v>45146.67345</v>
      </c>
      <c r="C2881" s="2" t="str">
        <f>IFERROR(__xludf.DUMMYFUNCTION("""COMPUTED_VALUE"""),"India")</f>
        <v>India</v>
      </c>
      <c r="D2881" s="2">
        <f>IFERROR(__xludf.DUMMYFUNCTION("""COMPUTED_VALUE"""),401202.0)</f>
        <v>401202</v>
      </c>
      <c r="E2881" s="2" t="str">
        <f>IFERROR(__xludf.DUMMYFUNCTION("""COMPUTED_VALUE"""),"Female")</f>
        <v>Female</v>
      </c>
    </row>
    <row r="2882">
      <c r="A2882" s="2">
        <v>2881.0</v>
      </c>
      <c r="B2882" s="4">
        <f>IFERROR(__xludf.DUMMYFUNCTION("""COMPUTED_VALUE"""),45146.69924770833)</f>
        <v>45146.69925</v>
      </c>
      <c r="C2882" s="2" t="str">
        <f>IFERROR(__xludf.DUMMYFUNCTION("""COMPUTED_VALUE"""),"India")</f>
        <v>India</v>
      </c>
      <c r="D2882" s="2">
        <f>IFERROR(__xludf.DUMMYFUNCTION("""COMPUTED_VALUE"""),560003.0)</f>
        <v>560003</v>
      </c>
      <c r="E2882" s="2" t="str">
        <f>IFERROR(__xludf.DUMMYFUNCTION("""COMPUTED_VALUE"""),"Male")</f>
        <v>Male</v>
      </c>
    </row>
    <row r="2883">
      <c r="A2883" s="2">
        <v>2882.0</v>
      </c>
      <c r="B2883" s="4">
        <f>IFERROR(__xludf.DUMMYFUNCTION("""COMPUTED_VALUE"""),45146.7016237037)</f>
        <v>45146.70162</v>
      </c>
      <c r="C2883" s="2" t="str">
        <f>IFERROR(__xludf.DUMMYFUNCTION("""COMPUTED_VALUE"""),"India")</f>
        <v>India</v>
      </c>
      <c r="D2883" s="2">
        <f>IFERROR(__xludf.DUMMYFUNCTION("""COMPUTED_VALUE"""),401202.0)</f>
        <v>401202</v>
      </c>
      <c r="E2883" s="2" t="str">
        <f>IFERROR(__xludf.DUMMYFUNCTION("""COMPUTED_VALUE"""),"Female")</f>
        <v>Female</v>
      </c>
    </row>
    <row r="2884">
      <c r="A2884" s="2">
        <v>2883.0</v>
      </c>
      <c r="B2884" s="4">
        <f>IFERROR(__xludf.DUMMYFUNCTION("""COMPUTED_VALUE"""),45146.73021835648)</f>
        <v>45146.73022</v>
      </c>
      <c r="C2884" s="2" t="str">
        <f>IFERROR(__xludf.DUMMYFUNCTION("""COMPUTED_VALUE"""),"India")</f>
        <v>India</v>
      </c>
      <c r="D2884" s="2">
        <f>IFERROR(__xludf.DUMMYFUNCTION("""COMPUTED_VALUE"""),401202.0)</f>
        <v>401202</v>
      </c>
      <c r="E2884" s="2" t="str">
        <f>IFERROR(__xludf.DUMMYFUNCTION("""COMPUTED_VALUE"""),"Female")</f>
        <v>Female</v>
      </c>
    </row>
    <row r="2885">
      <c r="A2885" s="2">
        <v>2884.0</v>
      </c>
      <c r="B2885" s="4">
        <f>IFERROR(__xludf.DUMMYFUNCTION("""COMPUTED_VALUE"""),45146.76738172454)</f>
        <v>45146.76738</v>
      </c>
      <c r="C2885" s="2" t="str">
        <f>IFERROR(__xludf.DUMMYFUNCTION("""COMPUTED_VALUE"""),"India")</f>
        <v>India</v>
      </c>
      <c r="D2885" s="2">
        <f>IFERROR(__xludf.DUMMYFUNCTION("""COMPUTED_VALUE"""),500054.0)</f>
        <v>500054</v>
      </c>
      <c r="E2885" s="2" t="str">
        <f>IFERROR(__xludf.DUMMYFUNCTION("""COMPUTED_VALUE"""),"Male")</f>
        <v>Male</v>
      </c>
    </row>
    <row r="2886">
      <c r="A2886" s="2">
        <v>2885.0</v>
      </c>
      <c r="B2886" s="4">
        <f>IFERROR(__xludf.DUMMYFUNCTION("""COMPUTED_VALUE"""),45146.812460092595)</f>
        <v>45146.81246</v>
      </c>
      <c r="C2886" s="2" t="str">
        <f>IFERROR(__xludf.DUMMYFUNCTION("""COMPUTED_VALUE"""),"India")</f>
        <v>India</v>
      </c>
      <c r="D2886" s="2">
        <f>IFERROR(__xludf.DUMMYFUNCTION("""COMPUTED_VALUE"""),603103.0)</f>
        <v>603103</v>
      </c>
      <c r="E2886" s="2" t="str">
        <f>IFERROR(__xludf.DUMMYFUNCTION("""COMPUTED_VALUE"""),"Male")</f>
        <v>Male</v>
      </c>
    </row>
    <row r="2887">
      <c r="A2887" s="2">
        <v>2886.0</v>
      </c>
      <c r="B2887" s="4">
        <f>IFERROR(__xludf.DUMMYFUNCTION("""COMPUTED_VALUE"""),45146.851969375)</f>
        <v>45146.85197</v>
      </c>
      <c r="C2887" s="2" t="str">
        <f>IFERROR(__xludf.DUMMYFUNCTION("""COMPUTED_VALUE"""),"India")</f>
        <v>India</v>
      </c>
      <c r="D2887" s="2">
        <f>IFERROR(__xludf.DUMMYFUNCTION("""COMPUTED_VALUE"""),91.0)</f>
        <v>91</v>
      </c>
      <c r="E2887" s="2" t="str">
        <f>IFERROR(__xludf.DUMMYFUNCTION("""COMPUTED_VALUE"""),"Female")</f>
        <v>Female</v>
      </c>
    </row>
    <row r="2888">
      <c r="A2888" s="2">
        <v>2887.0</v>
      </c>
      <c r="B2888" s="4">
        <f>IFERROR(__xludf.DUMMYFUNCTION("""COMPUTED_VALUE"""),45146.862371655094)</f>
        <v>45146.86237</v>
      </c>
      <c r="C2888" s="2" t="str">
        <f>IFERROR(__xludf.DUMMYFUNCTION("""COMPUTED_VALUE"""),"India")</f>
        <v>India</v>
      </c>
      <c r="D2888" s="2">
        <f>IFERROR(__xludf.DUMMYFUNCTION("""COMPUTED_VALUE"""),500072.0)</f>
        <v>500072</v>
      </c>
      <c r="E2888" s="2" t="str">
        <f>IFERROR(__xludf.DUMMYFUNCTION("""COMPUTED_VALUE"""),"Male")</f>
        <v>Male</v>
      </c>
    </row>
    <row r="2889">
      <c r="A2889" s="2">
        <v>2888.0</v>
      </c>
      <c r="B2889" s="4">
        <f>IFERROR(__xludf.DUMMYFUNCTION("""COMPUTED_VALUE"""),45146.865975625)</f>
        <v>45146.86598</v>
      </c>
      <c r="C2889" s="2" t="str">
        <f>IFERROR(__xludf.DUMMYFUNCTION("""COMPUTED_VALUE"""),"India")</f>
        <v>India</v>
      </c>
      <c r="D2889" s="2">
        <f>IFERROR(__xludf.DUMMYFUNCTION("""COMPUTED_VALUE"""),560068.0)</f>
        <v>560068</v>
      </c>
      <c r="E2889" s="2" t="str">
        <f>IFERROR(__xludf.DUMMYFUNCTION("""COMPUTED_VALUE"""),"Male")</f>
        <v>Male</v>
      </c>
    </row>
    <row r="2890">
      <c r="A2890" s="2">
        <v>2889.0</v>
      </c>
      <c r="B2890" s="4">
        <f>IFERROR(__xludf.DUMMYFUNCTION("""COMPUTED_VALUE"""),45146.8693582176)</f>
        <v>45146.86936</v>
      </c>
      <c r="C2890" s="2" t="str">
        <f>IFERROR(__xludf.DUMMYFUNCTION("""COMPUTED_VALUE"""),"India")</f>
        <v>India</v>
      </c>
      <c r="D2890" s="2">
        <f>IFERROR(__xludf.DUMMYFUNCTION("""COMPUTED_VALUE"""),743248.0)</f>
        <v>743248</v>
      </c>
      <c r="E2890" s="2" t="str">
        <f>IFERROR(__xludf.DUMMYFUNCTION("""COMPUTED_VALUE"""),"Male")</f>
        <v>Male</v>
      </c>
    </row>
    <row r="2891">
      <c r="A2891" s="2">
        <v>2890.0</v>
      </c>
      <c r="B2891" s="4">
        <f>IFERROR(__xludf.DUMMYFUNCTION("""COMPUTED_VALUE"""),45146.92414386574)</f>
        <v>45146.92414</v>
      </c>
      <c r="C2891" s="2" t="str">
        <f>IFERROR(__xludf.DUMMYFUNCTION("""COMPUTED_VALUE"""),"India")</f>
        <v>India</v>
      </c>
      <c r="D2891" s="2">
        <f>IFERROR(__xludf.DUMMYFUNCTION("""COMPUTED_VALUE"""),415004.0)</f>
        <v>415004</v>
      </c>
      <c r="E2891" s="2" t="str">
        <f>IFERROR(__xludf.DUMMYFUNCTION("""COMPUTED_VALUE"""),"Female")</f>
        <v>Female</v>
      </c>
    </row>
    <row r="2892">
      <c r="A2892" s="2">
        <v>2891.0</v>
      </c>
      <c r="B2892" s="4">
        <f>IFERROR(__xludf.DUMMYFUNCTION("""COMPUTED_VALUE"""),45146.945202187504)</f>
        <v>45146.9452</v>
      </c>
      <c r="C2892" s="2" t="str">
        <f>IFERROR(__xludf.DUMMYFUNCTION("""COMPUTED_VALUE"""),"India")</f>
        <v>India</v>
      </c>
      <c r="D2892" s="2">
        <f>IFERROR(__xludf.DUMMYFUNCTION("""COMPUTED_VALUE"""),411022.0)</f>
        <v>411022</v>
      </c>
      <c r="E2892" s="2" t="str">
        <f>IFERROR(__xludf.DUMMYFUNCTION("""COMPUTED_VALUE"""),"Female")</f>
        <v>Female</v>
      </c>
    </row>
    <row r="2893">
      <c r="A2893" s="2">
        <v>2892.0</v>
      </c>
      <c r="B2893" s="4">
        <f>IFERROR(__xludf.DUMMYFUNCTION("""COMPUTED_VALUE"""),45147.08885053241)</f>
        <v>45147.08885</v>
      </c>
      <c r="C2893" s="2" t="str">
        <f>IFERROR(__xludf.DUMMYFUNCTION("""COMPUTED_VALUE"""),"India")</f>
        <v>India</v>
      </c>
      <c r="D2893" s="2">
        <f>IFERROR(__xludf.DUMMYFUNCTION("""COMPUTED_VALUE"""),110059.0)</f>
        <v>110059</v>
      </c>
      <c r="E2893" s="2" t="str">
        <f>IFERROR(__xludf.DUMMYFUNCTION("""COMPUTED_VALUE"""),"Male")</f>
        <v>Male</v>
      </c>
    </row>
    <row r="2894">
      <c r="A2894" s="2">
        <v>2893.0</v>
      </c>
      <c r="B2894" s="4">
        <f>IFERROR(__xludf.DUMMYFUNCTION("""COMPUTED_VALUE"""),45147.75723488425)</f>
        <v>45147.75723</v>
      </c>
      <c r="C2894" s="2" t="str">
        <f>IFERROR(__xludf.DUMMYFUNCTION("""COMPUTED_VALUE"""),"India")</f>
        <v>India</v>
      </c>
      <c r="D2894" s="2">
        <f>IFERROR(__xludf.DUMMYFUNCTION("""COMPUTED_VALUE"""),570017.0)</f>
        <v>570017</v>
      </c>
      <c r="E2894" s="2" t="str">
        <f>IFERROR(__xludf.DUMMYFUNCTION("""COMPUTED_VALUE"""),"Male")</f>
        <v>Male</v>
      </c>
    </row>
    <row r="2895">
      <c r="A2895" s="2">
        <v>2894.0</v>
      </c>
      <c r="B2895" s="4">
        <f>IFERROR(__xludf.DUMMYFUNCTION("""COMPUTED_VALUE"""),45147.800461342595)</f>
        <v>45147.80046</v>
      </c>
      <c r="C2895" s="2" t="str">
        <f>IFERROR(__xludf.DUMMYFUNCTION("""COMPUTED_VALUE"""),"India")</f>
        <v>India</v>
      </c>
      <c r="D2895" s="2">
        <f>IFERROR(__xludf.DUMMYFUNCTION("""COMPUTED_VALUE"""),603313.0)</f>
        <v>603313</v>
      </c>
      <c r="E2895" s="2" t="str">
        <f>IFERROR(__xludf.DUMMYFUNCTION("""COMPUTED_VALUE"""),"Male")</f>
        <v>Male</v>
      </c>
    </row>
    <row r="2896">
      <c r="A2896" s="2">
        <v>2895.0</v>
      </c>
      <c r="B2896" s="4">
        <f>IFERROR(__xludf.DUMMYFUNCTION("""COMPUTED_VALUE"""),45147.87160471065)</f>
        <v>45147.8716</v>
      </c>
      <c r="C2896" s="2" t="str">
        <f>IFERROR(__xludf.DUMMYFUNCTION("""COMPUTED_VALUE"""),"India")</f>
        <v>India</v>
      </c>
      <c r="D2896" s="2">
        <f>IFERROR(__xludf.DUMMYFUNCTION("""COMPUTED_VALUE"""),422009.0)</f>
        <v>422009</v>
      </c>
      <c r="E2896" s="2" t="str">
        <f>IFERROR(__xludf.DUMMYFUNCTION("""COMPUTED_VALUE"""),"Male")</f>
        <v>Male</v>
      </c>
    </row>
    <row r="2897">
      <c r="A2897" s="2">
        <v>2896.0</v>
      </c>
      <c r="B2897" s="4">
        <f>IFERROR(__xludf.DUMMYFUNCTION("""COMPUTED_VALUE"""),45147.93220435185)</f>
        <v>45147.9322</v>
      </c>
      <c r="C2897" s="2" t="str">
        <f>IFERROR(__xludf.DUMMYFUNCTION("""COMPUTED_VALUE"""),"India")</f>
        <v>India</v>
      </c>
      <c r="D2897" s="2">
        <f>IFERROR(__xludf.DUMMYFUNCTION("""COMPUTED_VALUE"""),401202.0)</f>
        <v>401202</v>
      </c>
      <c r="E2897" s="2" t="str">
        <f>IFERROR(__xludf.DUMMYFUNCTION("""COMPUTED_VALUE"""),"Female")</f>
        <v>Female</v>
      </c>
    </row>
    <row r="2898">
      <c r="A2898" s="2">
        <v>2897.0</v>
      </c>
      <c r="B2898" s="4">
        <f>IFERROR(__xludf.DUMMYFUNCTION("""COMPUTED_VALUE"""),45147.94664150463)</f>
        <v>45147.94664</v>
      </c>
      <c r="C2898" s="2" t="str">
        <f>IFERROR(__xludf.DUMMYFUNCTION("""COMPUTED_VALUE"""),"India")</f>
        <v>India</v>
      </c>
      <c r="D2898" s="2">
        <f>IFERROR(__xludf.DUMMYFUNCTION("""COMPUTED_VALUE"""),573112.0)</f>
        <v>573112</v>
      </c>
      <c r="E2898" s="2" t="str">
        <f>IFERROR(__xludf.DUMMYFUNCTION("""COMPUTED_VALUE"""),"Male")</f>
        <v>Male</v>
      </c>
    </row>
    <row r="2899">
      <c r="A2899" s="2">
        <v>2898.0</v>
      </c>
      <c r="B2899" s="4">
        <f>IFERROR(__xludf.DUMMYFUNCTION("""COMPUTED_VALUE"""),45147.95381443287)</f>
        <v>45147.95381</v>
      </c>
      <c r="C2899" s="2" t="str">
        <f>IFERROR(__xludf.DUMMYFUNCTION("""COMPUTED_VALUE"""),"India")</f>
        <v>India</v>
      </c>
      <c r="D2899" s="2">
        <f>IFERROR(__xludf.DUMMYFUNCTION("""COMPUTED_VALUE"""),732142.0)</f>
        <v>732142</v>
      </c>
      <c r="E2899" s="2" t="str">
        <f>IFERROR(__xludf.DUMMYFUNCTION("""COMPUTED_VALUE"""),"Male")</f>
        <v>Male</v>
      </c>
    </row>
    <row r="2900">
      <c r="A2900" s="2">
        <v>2899.0</v>
      </c>
      <c r="B2900" s="4">
        <f>IFERROR(__xludf.DUMMYFUNCTION("""COMPUTED_VALUE"""),45147.96220306712)</f>
        <v>45147.9622</v>
      </c>
      <c r="C2900" s="2" t="str">
        <f>IFERROR(__xludf.DUMMYFUNCTION("""COMPUTED_VALUE"""),"India")</f>
        <v>India</v>
      </c>
      <c r="D2900" s="2">
        <f>IFERROR(__xludf.DUMMYFUNCTION("""COMPUTED_VALUE"""),562162.0)</f>
        <v>562162</v>
      </c>
      <c r="E2900" s="2" t="str">
        <f>IFERROR(__xludf.DUMMYFUNCTION("""COMPUTED_VALUE"""),"Male")</f>
        <v>Male</v>
      </c>
    </row>
    <row r="2901">
      <c r="A2901" s="2">
        <v>2900.0</v>
      </c>
      <c r="B2901" s="4">
        <f>IFERROR(__xludf.DUMMYFUNCTION("""COMPUTED_VALUE"""),45148.015061134254)</f>
        <v>45148.01506</v>
      </c>
      <c r="C2901" s="2" t="str">
        <f>IFERROR(__xludf.DUMMYFUNCTION("""COMPUTED_VALUE"""),"India")</f>
        <v>India</v>
      </c>
      <c r="D2901" s="2">
        <f>IFERROR(__xludf.DUMMYFUNCTION("""COMPUTED_VALUE"""),600086.0)</f>
        <v>600086</v>
      </c>
      <c r="E2901" s="2" t="str">
        <f>IFERROR(__xludf.DUMMYFUNCTION("""COMPUTED_VALUE"""),"Male")</f>
        <v>Male</v>
      </c>
    </row>
    <row r="2902">
      <c r="A2902" s="2">
        <v>2901.0</v>
      </c>
      <c r="B2902" s="4">
        <f>IFERROR(__xludf.DUMMYFUNCTION("""COMPUTED_VALUE"""),45148.030016122684)</f>
        <v>45148.03002</v>
      </c>
      <c r="C2902" s="2" t="str">
        <f>IFERROR(__xludf.DUMMYFUNCTION("""COMPUTED_VALUE"""),"India")</f>
        <v>India</v>
      </c>
      <c r="D2902" s="2">
        <f>IFERROR(__xludf.DUMMYFUNCTION("""COMPUTED_VALUE"""),560100.0)</f>
        <v>560100</v>
      </c>
      <c r="E2902" s="2" t="str">
        <f>IFERROR(__xludf.DUMMYFUNCTION("""COMPUTED_VALUE"""),"Male")</f>
        <v>Male</v>
      </c>
    </row>
    <row r="2903">
      <c r="A2903" s="2">
        <v>2902.0</v>
      </c>
      <c r="B2903" s="4">
        <f>IFERROR(__xludf.DUMMYFUNCTION("""COMPUTED_VALUE"""),45148.28193616898)</f>
        <v>45148.28194</v>
      </c>
      <c r="C2903" s="2" t="str">
        <f>IFERROR(__xludf.DUMMYFUNCTION("""COMPUTED_VALUE"""),"India")</f>
        <v>India</v>
      </c>
      <c r="D2903" s="2">
        <f>IFERROR(__xludf.DUMMYFUNCTION("""COMPUTED_VALUE"""),643201.0)</f>
        <v>643201</v>
      </c>
      <c r="E2903" s="2" t="str">
        <f>IFERROR(__xludf.DUMMYFUNCTION("""COMPUTED_VALUE"""),"Male")</f>
        <v>Male</v>
      </c>
    </row>
    <row r="2904">
      <c r="A2904" s="2">
        <v>2903.0</v>
      </c>
      <c r="B2904" s="4">
        <f>IFERROR(__xludf.DUMMYFUNCTION("""COMPUTED_VALUE"""),45148.41368930556)</f>
        <v>45148.41369</v>
      </c>
      <c r="C2904" s="2" t="str">
        <f>IFERROR(__xludf.DUMMYFUNCTION("""COMPUTED_VALUE"""),"India")</f>
        <v>India</v>
      </c>
      <c r="D2904" s="2">
        <f>IFERROR(__xludf.DUMMYFUNCTION("""COMPUTED_VALUE"""),560029.0)</f>
        <v>560029</v>
      </c>
      <c r="E2904" s="2" t="str">
        <f>IFERROR(__xludf.DUMMYFUNCTION("""COMPUTED_VALUE"""),"Male")</f>
        <v>Male</v>
      </c>
    </row>
    <row r="2905">
      <c r="A2905" s="2">
        <v>2904.0</v>
      </c>
      <c r="B2905" s="4">
        <f>IFERROR(__xludf.DUMMYFUNCTION("""COMPUTED_VALUE"""),45148.45052983796)</f>
        <v>45148.45053</v>
      </c>
      <c r="C2905" s="2" t="str">
        <f>IFERROR(__xludf.DUMMYFUNCTION("""COMPUTED_VALUE"""),"India")</f>
        <v>India</v>
      </c>
      <c r="D2905" s="2">
        <f>IFERROR(__xludf.DUMMYFUNCTION("""COMPUTED_VALUE"""),560048.0)</f>
        <v>560048</v>
      </c>
      <c r="E2905" s="2" t="str">
        <f>IFERROR(__xludf.DUMMYFUNCTION("""COMPUTED_VALUE"""),"Male")</f>
        <v>Male</v>
      </c>
    </row>
    <row r="2906">
      <c r="A2906" s="2">
        <v>2905.0</v>
      </c>
      <c r="B2906" s="4">
        <f>IFERROR(__xludf.DUMMYFUNCTION("""COMPUTED_VALUE"""),45148.48257143518)</f>
        <v>45148.48257</v>
      </c>
      <c r="C2906" s="2" t="str">
        <f>IFERROR(__xludf.DUMMYFUNCTION("""COMPUTED_VALUE"""),"India")</f>
        <v>India</v>
      </c>
      <c r="D2906" s="2">
        <f>IFERROR(__xludf.DUMMYFUNCTION("""COMPUTED_VALUE"""),802301.0)</f>
        <v>802301</v>
      </c>
      <c r="E2906" s="2" t="str">
        <f>IFERROR(__xludf.DUMMYFUNCTION("""COMPUTED_VALUE"""),"Female")</f>
        <v>Female</v>
      </c>
    </row>
    <row r="2907">
      <c r="A2907" s="2">
        <v>2906.0</v>
      </c>
      <c r="B2907" s="4">
        <f>IFERROR(__xludf.DUMMYFUNCTION("""COMPUTED_VALUE"""),45148.520943993055)</f>
        <v>45148.52094</v>
      </c>
      <c r="C2907" s="2" t="str">
        <f>IFERROR(__xludf.DUMMYFUNCTION("""COMPUTED_VALUE"""),"India")</f>
        <v>India</v>
      </c>
      <c r="D2907" s="2">
        <f>IFERROR(__xludf.DUMMYFUNCTION("""COMPUTED_VALUE"""),110065.0)</f>
        <v>110065</v>
      </c>
      <c r="E2907" s="2" t="str">
        <f>IFERROR(__xludf.DUMMYFUNCTION("""COMPUTED_VALUE"""),"Male")</f>
        <v>Male</v>
      </c>
    </row>
    <row r="2908">
      <c r="A2908" s="2">
        <v>2907.0</v>
      </c>
      <c r="B2908" s="4">
        <f>IFERROR(__xludf.DUMMYFUNCTION("""COMPUTED_VALUE"""),45148.534497280096)</f>
        <v>45148.5345</v>
      </c>
      <c r="C2908" s="2" t="str">
        <f>IFERROR(__xludf.DUMMYFUNCTION("""COMPUTED_VALUE"""),"India")</f>
        <v>India</v>
      </c>
      <c r="D2908" s="2">
        <f>IFERROR(__xludf.DUMMYFUNCTION("""COMPUTED_VALUE"""),201005.0)</f>
        <v>201005</v>
      </c>
      <c r="E2908" s="2" t="str">
        <f>IFERROR(__xludf.DUMMYFUNCTION("""COMPUTED_VALUE"""),"Male")</f>
        <v>Male</v>
      </c>
    </row>
    <row r="2909">
      <c r="A2909" s="2">
        <v>2908.0</v>
      </c>
      <c r="B2909" s="4">
        <f>IFERROR(__xludf.DUMMYFUNCTION("""COMPUTED_VALUE"""),45148.64528680555)</f>
        <v>45148.64529</v>
      </c>
      <c r="C2909" s="2" t="str">
        <f>IFERROR(__xludf.DUMMYFUNCTION("""COMPUTED_VALUE"""),"India")</f>
        <v>India</v>
      </c>
      <c r="D2909" s="2">
        <f>IFERROR(__xludf.DUMMYFUNCTION("""COMPUTED_VALUE"""),585105.0)</f>
        <v>585105</v>
      </c>
      <c r="E2909" s="2" t="str">
        <f>IFERROR(__xludf.DUMMYFUNCTION("""COMPUTED_VALUE"""),"Female")</f>
        <v>Female</v>
      </c>
    </row>
    <row r="2910">
      <c r="A2910" s="2">
        <v>2909.0</v>
      </c>
      <c r="B2910" s="4">
        <f>IFERROR(__xludf.DUMMYFUNCTION("""COMPUTED_VALUE"""),45148.64824030092)</f>
        <v>45148.64824</v>
      </c>
      <c r="C2910" s="2" t="str">
        <f>IFERROR(__xludf.DUMMYFUNCTION("""COMPUTED_VALUE"""),"Canada")</f>
        <v>Canada</v>
      </c>
      <c r="D2910" s="2">
        <f>IFERROR(__xludf.DUMMYFUNCTION("""COMPUTED_VALUE"""),63743.0)</f>
        <v>63743</v>
      </c>
      <c r="E2910" s="2" t="str">
        <f>IFERROR(__xludf.DUMMYFUNCTION("""COMPUTED_VALUE"""),"Male")</f>
        <v>Male</v>
      </c>
    </row>
    <row r="2911">
      <c r="A2911" s="2">
        <v>2910.0</v>
      </c>
      <c r="B2911" s="4">
        <f>IFERROR(__xludf.DUMMYFUNCTION("""COMPUTED_VALUE"""),45148.66207074075)</f>
        <v>45148.66207</v>
      </c>
      <c r="C2911" s="2" t="str">
        <f>IFERROR(__xludf.DUMMYFUNCTION("""COMPUTED_VALUE"""),"India")</f>
        <v>India</v>
      </c>
      <c r="D2911" s="2">
        <f>IFERROR(__xludf.DUMMYFUNCTION("""COMPUTED_VALUE"""),221106.0)</f>
        <v>221106</v>
      </c>
      <c r="E2911" s="2" t="str">
        <f>IFERROR(__xludf.DUMMYFUNCTION("""COMPUTED_VALUE"""),"Male")</f>
        <v>Male</v>
      </c>
    </row>
    <row r="2912">
      <c r="A2912" s="2">
        <v>2911.0</v>
      </c>
      <c r="B2912" s="4">
        <f>IFERROR(__xludf.DUMMYFUNCTION("""COMPUTED_VALUE"""),45148.818587222224)</f>
        <v>45148.81859</v>
      </c>
      <c r="C2912" s="2" t="str">
        <f>IFERROR(__xludf.DUMMYFUNCTION("""COMPUTED_VALUE"""),"India")</f>
        <v>India</v>
      </c>
      <c r="D2912" s="2">
        <f>IFERROR(__xludf.DUMMYFUNCTION("""COMPUTED_VALUE"""),560068.0)</f>
        <v>560068</v>
      </c>
      <c r="E2912" s="2" t="str">
        <f>IFERROR(__xludf.DUMMYFUNCTION("""COMPUTED_VALUE"""),"Female")</f>
        <v>Female</v>
      </c>
    </row>
    <row r="2913">
      <c r="A2913" s="2">
        <v>2912.0</v>
      </c>
      <c r="B2913" s="4">
        <f>IFERROR(__xludf.DUMMYFUNCTION("""COMPUTED_VALUE"""),45148.86822712963)</f>
        <v>45148.86823</v>
      </c>
      <c r="C2913" s="2" t="str">
        <f>IFERROR(__xludf.DUMMYFUNCTION("""COMPUTED_VALUE"""),"India")</f>
        <v>India</v>
      </c>
      <c r="D2913" s="2">
        <f>IFERROR(__xludf.DUMMYFUNCTION("""COMPUTED_VALUE"""),743144.0)</f>
        <v>743144</v>
      </c>
      <c r="E2913" s="2" t="str">
        <f>IFERROR(__xludf.DUMMYFUNCTION("""COMPUTED_VALUE"""),"Male")</f>
        <v>Male</v>
      </c>
    </row>
    <row r="2914">
      <c r="A2914" s="2">
        <v>2913.0</v>
      </c>
      <c r="B2914" s="4">
        <f>IFERROR(__xludf.DUMMYFUNCTION("""COMPUTED_VALUE"""),45149.01846353009)</f>
        <v>45149.01846</v>
      </c>
      <c r="C2914" s="2" t="str">
        <f>IFERROR(__xludf.DUMMYFUNCTION("""COMPUTED_VALUE"""),"India")</f>
        <v>India</v>
      </c>
      <c r="D2914" s="2">
        <f>IFERROR(__xludf.DUMMYFUNCTION("""COMPUTED_VALUE"""),110037.0)</f>
        <v>110037</v>
      </c>
      <c r="E2914" s="2" t="str">
        <f>IFERROR(__xludf.DUMMYFUNCTION("""COMPUTED_VALUE"""),"Male")</f>
        <v>Male</v>
      </c>
    </row>
    <row r="2915">
      <c r="A2915" s="2">
        <v>2914.0</v>
      </c>
      <c r="B2915" s="4">
        <f>IFERROR(__xludf.DUMMYFUNCTION("""COMPUTED_VALUE"""),45149.13617789352)</f>
        <v>45149.13618</v>
      </c>
      <c r="C2915" s="2" t="str">
        <f>IFERROR(__xludf.DUMMYFUNCTION("""COMPUTED_VALUE"""),"India")</f>
        <v>India</v>
      </c>
      <c r="D2915" s="2">
        <f>IFERROR(__xludf.DUMMYFUNCTION("""COMPUTED_VALUE"""),302031.0)</f>
        <v>302031</v>
      </c>
      <c r="E2915" s="2" t="str">
        <f>IFERROR(__xludf.DUMMYFUNCTION("""COMPUTED_VALUE"""),"Male")</f>
        <v>Male</v>
      </c>
    </row>
    <row r="2916">
      <c r="A2916" s="2">
        <v>2915.0</v>
      </c>
      <c r="B2916" s="4">
        <f>IFERROR(__xludf.DUMMYFUNCTION("""COMPUTED_VALUE"""),45149.47470921296)</f>
        <v>45149.47471</v>
      </c>
      <c r="C2916" s="2" t="str">
        <f>IFERROR(__xludf.DUMMYFUNCTION("""COMPUTED_VALUE"""),"India")</f>
        <v>India</v>
      </c>
      <c r="D2916" s="2">
        <f>IFERROR(__xludf.DUMMYFUNCTION("""COMPUTED_VALUE"""),400615.0)</f>
        <v>400615</v>
      </c>
      <c r="E2916" s="2" t="str">
        <f>IFERROR(__xludf.DUMMYFUNCTION("""COMPUTED_VALUE"""),"Male")</f>
        <v>Male</v>
      </c>
    </row>
    <row r="2917">
      <c r="A2917" s="2">
        <v>2916.0</v>
      </c>
      <c r="B2917" s="4">
        <f>IFERROR(__xludf.DUMMYFUNCTION("""COMPUTED_VALUE"""),45149.4914337037)</f>
        <v>45149.49143</v>
      </c>
      <c r="C2917" s="2" t="str">
        <f>IFERROR(__xludf.DUMMYFUNCTION("""COMPUTED_VALUE"""),"India")</f>
        <v>India</v>
      </c>
      <c r="D2917" s="2">
        <f>IFERROR(__xludf.DUMMYFUNCTION("""COMPUTED_VALUE"""),271313.0)</f>
        <v>271313</v>
      </c>
      <c r="E2917" s="2" t="str">
        <f>IFERROR(__xludf.DUMMYFUNCTION("""COMPUTED_VALUE"""),"Male")</f>
        <v>Male</v>
      </c>
    </row>
    <row r="2918">
      <c r="A2918" s="2">
        <v>2917.0</v>
      </c>
      <c r="B2918" s="4">
        <f>IFERROR(__xludf.DUMMYFUNCTION("""COMPUTED_VALUE"""),45149.53172673611)</f>
        <v>45149.53173</v>
      </c>
      <c r="C2918" s="2" t="str">
        <f>IFERROR(__xludf.DUMMYFUNCTION("""COMPUTED_VALUE"""),"India")</f>
        <v>India</v>
      </c>
      <c r="D2918" s="2">
        <f>IFERROR(__xludf.DUMMYFUNCTION("""COMPUTED_VALUE"""),560037.0)</f>
        <v>560037</v>
      </c>
      <c r="E2918" s="2" t="str">
        <f>IFERROR(__xludf.DUMMYFUNCTION("""COMPUTED_VALUE"""),"Male")</f>
        <v>Male</v>
      </c>
    </row>
    <row r="2919">
      <c r="A2919" s="2">
        <v>2918.0</v>
      </c>
      <c r="B2919" s="4">
        <f>IFERROR(__xludf.DUMMYFUNCTION("""COMPUTED_VALUE"""),45149.533086192125)</f>
        <v>45149.53309</v>
      </c>
      <c r="C2919" s="2" t="str">
        <f>IFERROR(__xludf.DUMMYFUNCTION("""COMPUTED_VALUE"""),"India")</f>
        <v>India</v>
      </c>
      <c r="D2919" s="2">
        <f>IFERROR(__xludf.DUMMYFUNCTION("""COMPUTED_VALUE"""),401202.0)</f>
        <v>401202</v>
      </c>
      <c r="E2919" s="2" t="str">
        <f>IFERROR(__xludf.DUMMYFUNCTION("""COMPUTED_VALUE"""),"Female")</f>
        <v>Female</v>
      </c>
    </row>
    <row r="2920">
      <c r="A2920" s="2">
        <v>2919.0</v>
      </c>
      <c r="B2920" s="4">
        <f>IFERROR(__xludf.DUMMYFUNCTION("""COMPUTED_VALUE"""),45149.55808318287)</f>
        <v>45149.55808</v>
      </c>
      <c r="C2920" s="2" t="str">
        <f>IFERROR(__xludf.DUMMYFUNCTION("""COMPUTED_VALUE"""),"India")</f>
        <v>India</v>
      </c>
      <c r="D2920" s="2">
        <f>IFERROR(__xludf.DUMMYFUNCTION("""COMPUTED_VALUE"""),324002.0)</f>
        <v>324002</v>
      </c>
      <c r="E2920" s="2" t="str">
        <f>IFERROR(__xludf.DUMMYFUNCTION("""COMPUTED_VALUE"""),"Male")</f>
        <v>Male</v>
      </c>
    </row>
    <row r="2921">
      <c r="A2921" s="2">
        <v>2920.0</v>
      </c>
      <c r="B2921" s="4">
        <f>IFERROR(__xludf.DUMMYFUNCTION("""COMPUTED_VALUE"""),45149.57408090278)</f>
        <v>45149.57408</v>
      </c>
      <c r="C2921" s="2" t="str">
        <f>IFERROR(__xludf.DUMMYFUNCTION("""COMPUTED_VALUE"""),"India")</f>
        <v>India</v>
      </c>
      <c r="D2921" s="2">
        <f>IFERROR(__xludf.DUMMYFUNCTION("""COMPUTED_VALUE"""),203001.0)</f>
        <v>203001</v>
      </c>
      <c r="E2921" s="2" t="str">
        <f>IFERROR(__xludf.DUMMYFUNCTION("""COMPUTED_VALUE"""),"Male")</f>
        <v>Male</v>
      </c>
    </row>
    <row r="2922">
      <c r="A2922" s="2">
        <v>2921.0</v>
      </c>
      <c r="B2922" s="4">
        <f>IFERROR(__xludf.DUMMYFUNCTION("""COMPUTED_VALUE"""),45149.593210555555)</f>
        <v>45149.59321</v>
      </c>
      <c r="C2922" s="2" t="str">
        <f>IFERROR(__xludf.DUMMYFUNCTION("""COMPUTED_VALUE"""),"India")</f>
        <v>India</v>
      </c>
      <c r="D2922" s="2">
        <f>IFERROR(__xludf.DUMMYFUNCTION("""COMPUTED_VALUE"""),110030.0)</f>
        <v>110030</v>
      </c>
      <c r="E2922" s="2" t="str">
        <f>IFERROR(__xludf.DUMMYFUNCTION("""COMPUTED_VALUE"""),"Male")</f>
        <v>Male</v>
      </c>
    </row>
    <row r="2923">
      <c r="A2923" s="2">
        <v>2922.0</v>
      </c>
      <c r="B2923" s="4">
        <f>IFERROR(__xludf.DUMMYFUNCTION("""COMPUTED_VALUE"""),45149.603876215275)</f>
        <v>45149.60388</v>
      </c>
      <c r="C2923" s="2" t="str">
        <f>IFERROR(__xludf.DUMMYFUNCTION("""COMPUTED_VALUE"""),"India")</f>
        <v>India</v>
      </c>
      <c r="D2923" s="2">
        <f>IFERROR(__xludf.DUMMYFUNCTION("""COMPUTED_VALUE"""),800020.0)</f>
        <v>800020</v>
      </c>
      <c r="E2923" s="2" t="str">
        <f>IFERROR(__xludf.DUMMYFUNCTION("""COMPUTED_VALUE"""),"Male")</f>
        <v>Male</v>
      </c>
    </row>
    <row r="2924">
      <c r="A2924" s="2">
        <v>2923.0</v>
      </c>
      <c r="B2924" s="4">
        <f>IFERROR(__xludf.DUMMYFUNCTION("""COMPUTED_VALUE"""),45149.775591261576)</f>
        <v>45149.77559</v>
      </c>
      <c r="C2924" s="2" t="str">
        <f>IFERROR(__xludf.DUMMYFUNCTION("""COMPUTED_VALUE"""),"India")</f>
        <v>India</v>
      </c>
      <c r="D2924" s="2">
        <f>IFERROR(__xludf.DUMMYFUNCTION("""COMPUTED_VALUE"""),226012.0)</f>
        <v>226012</v>
      </c>
      <c r="E2924" s="2" t="str">
        <f>IFERROR(__xludf.DUMMYFUNCTION("""COMPUTED_VALUE"""),"Male")</f>
        <v>Male</v>
      </c>
    </row>
    <row r="2925">
      <c r="A2925" s="2">
        <v>2924.0</v>
      </c>
      <c r="B2925" s="4">
        <f>IFERROR(__xludf.DUMMYFUNCTION("""COMPUTED_VALUE"""),45149.81480407407)</f>
        <v>45149.8148</v>
      </c>
      <c r="C2925" s="2" t="str">
        <f>IFERROR(__xludf.DUMMYFUNCTION("""COMPUTED_VALUE"""),"India")</f>
        <v>India</v>
      </c>
      <c r="D2925" s="2">
        <f>IFERROR(__xludf.DUMMYFUNCTION("""COMPUTED_VALUE"""),518501.0)</f>
        <v>518501</v>
      </c>
      <c r="E2925" s="2" t="str">
        <f>IFERROR(__xludf.DUMMYFUNCTION("""COMPUTED_VALUE"""),"Male")</f>
        <v>Male</v>
      </c>
    </row>
    <row r="2926">
      <c r="A2926" s="2">
        <v>2925.0</v>
      </c>
      <c r="B2926" s="4">
        <f>IFERROR(__xludf.DUMMYFUNCTION("""COMPUTED_VALUE"""),45149.835785763884)</f>
        <v>45149.83579</v>
      </c>
      <c r="C2926" s="2" t="str">
        <f>IFERROR(__xludf.DUMMYFUNCTION("""COMPUTED_VALUE"""),"India")</f>
        <v>India</v>
      </c>
      <c r="D2926" s="2">
        <f>IFERROR(__xludf.DUMMYFUNCTION("""COMPUTED_VALUE"""),581115.0)</f>
        <v>581115</v>
      </c>
      <c r="E2926" s="2" t="str">
        <f>IFERROR(__xludf.DUMMYFUNCTION("""COMPUTED_VALUE"""),"Male")</f>
        <v>Male</v>
      </c>
    </row>
    <row r="2927">
      <c r="A2927" s="2">
        <v>2926.0</v>
      </c>
      <c r="B2927" s="4">
        <f>IFERROR(__xludf.DUMMYFUNCTION("""COMPUTED_VALUE"""),45149.858310173615)</f>
        <v>45149.85831</v>
      </c>
      <c r="C2927" s="2" t="str">
        <f>IFERROR(__xludf.DUMMYFUNCTION("""COMPUTED_VALUE"""),"India")</f>
        <v>India</v>
      </c>
      <c r="D2927" s="2">
        <f>IFERROR(__xludf.DUMMYFUNCTION("""COMPUTED_VALUE"""),802301.0)</f>
        <v>802301</v>
      </c>
      <c r="E2927" s="2" t="str">
        <f>IFERROR(__xludf.DUMMYFUNCTION("""COMPUTED_VALUE"""),"Male")</f>
        <v>Male</v>
      </c>
    </row>
    <row r="2928">
      <c r="A2928" s="2">
        <v>2927.0</v>
      </c>
      <c r="B2928" s="4">
        <f>IFERROR(__xludf.DUMMYFUNCTION("""COMPUTED_VALUE"""),45149.90743076389)</f>
        <v>45149.90743</v>
      </c>
      <c r="C2928" s="2" t="str">
        <f>IFERROR(__xludf.DUMMYFUNCTION("""COMPUTED_VALUE"""),"India")</f>
        <v>India</v>
      </c>
      <c r="D2928" s="2">
        <f>IFERROR(__xludf.DUMMYFUNCTION("""COMPUTED_VALUE"""),515465.0)</f>
        <v>515465</v>
      </c>
      <c r="E2928" s="2" t="str">
        <f>IFERROR(__xludf.DUMMYFUNCTION("""COMPUTED_VALUE"""),"Female")</f>
        <v>Female</v>
      </c>
    </row>
    <row r="2929">
      <c r="A2929" s="2">
        <v>2928.0</v>
      </c>
      <c r="B2929" s="4">
        <f>IFERROR(__xludf.DUMMYFUNCTION("""COMPUTED_VALUE"""),45149.9472855787)</f>
        <v>45149.94729</v>
      </c>
      <c r="C2929" s="2" t="str">
        <f>IFERROR(__xludf.DUMMYFUNCTION("""COMPUTED_VALUE"""),"India")</f>
        <v>India</v>
      </c>
      <c r="D2929" s="2">
        <f>IFERROR(__xludf.DUMMYFUNCTION("""COMPUTED_VALUE"""),515411.0)</f>
        <v>515411</v>
      </c>
      <c r="E2929" s="2" t="str">
        <f>IFERROR(__xludf.DUMMYFUNCTION("""COMPUTED_VALUE"""),"Male")</f>
        <v>Male</v>
      </c>
    </row>
    <row r="2930">
      <c r="A2930" s="2">
        <v>2929.0</v>
      </c>
      <c r="B2930" s="4">
        <f>IFERROR(__xludf.DUMMYFUNCTION("""COMPUTED_VALUE"""),45149.94820171296)</f>
        <v>45149.9482</v>
      </c>
      <c r="C2930" s="2" t="str">
        <f>IFERROR(__xludf.DUMMYFUNCTION("""COMPUTED_VALUE"""),"India")</f>
        <v>India</v>
      </c>
      <c r="D2930" s="2">
        <f>IFERROR(__xludf.DUMMYFUNCTION("""COMPUTED_VALUE"""),421502.0)</f>
        <v>421502</v>
      </c>
      <c r="E2930" s="2" t="str">
        <f>IFERROR(__xludf.DUMMYFUNCTION("""COMPUTED_VALUE"""),"Female")</f>
        <v>Female</v>
      </c>
    </row>
    <row r="2931">
      <c r="A2931" s="2">
        <v>2930.0</v>
      </c>
      <c r="B2931" s="4">
        <f>IFERROR(__xludf.DUMMYFUNCTION("""COMPUTED_VALUE"""),45150.28265680555)</f>
        <v>45150.28266</v>
      </c>
      <c r="C2931" s="2" t="str">
        <f>IFERROR(__xludf.DUMMYFUNCTION("""COMPUTED_VALUE"""),"India")</f>
        <v>India</v>
      </c>
      <c r="D2931" s="2">
        <f>IFERROR(__xludf.DUMMYFUNCTION("""COMPUTED_VALUE"""),91.0)</f>
        <v>91</v>
      </c>
      <c r="E2931" s="2" t="str">
        <f>IFERROR(__xludf.DUMMYFUNCTION("""COMPUTED_VALUE"""),"Male")</f>
        <v>Male</v>
      </c>
    </row>
    <row r="2932">
      <c r="A2932" s="2">
        <v>2931.0</v>
      </c>
      <c r="B2932" s="4">
        <f>IFERROR(__xludf.DUMMYFUNCTION("""COMPUTED_VALUE"""),45150.376997708336)</f>
        <v>45150.377</v>
      </c>
      <c r="C2932" s="2" t="str">
        <f>IFERROR(__xludf.DUMMYFUNCTION("""COMPUTED_VALUE"""),"India")</f>
        <v>India</v>
      </c>
      <c r="D2932" s="2">
        <f>IFERROR(__xludf.DUMMYFUNCTION("""COMPUTED_VALUE"""),203202.0)</f>
        <v>203202</v>
      </c>
      <c r="E2932" s="2" t="str">
        <f>IFERROR(__xludf.DUMMYFUNCTION("""COMPUTED_VALUE"""),"Male")</f>
        <v>Male</v>
      </c>
    </row>
    <row r="2933">
      <c r="A2933" s="2">
        <v>2932.0</v>
      </c>
      <c r="B2933" s="4">
        <f>IFERROR(__xludf.DUMMYFUNCTION("""COMPUTED_VALUE"""),45150.587465983794)</f>
        <v>45150.58747</v>
      </c>
      <c r="C2933" s="2" t="str">
        <f>IFERROR(__xludf.DUMMYFUNCTION("""COMPUTED_VALUE"""),"India")</f>
        <v>India</v>
      </c>
      <c r="D2933" s="2">
        <f>IFERROR(__xludf.DUMMYFUNCTION("""COMPUTED_VALUE"""),848101.0)</f>
        <v>848101</v>
      </c>
      <c r="E2933" s="2" t="str">
        <f>IFERROR(__xludf.DUMMYFUNCTION("""COMPUTED_VALUE"""),"Male")</f>
        <v>Male</v>
      </c>
    </row>
    <row r="2934">
      <c r="A2934" s="2">
        <v>2933.0</v>
      </c>
      <c r="B2934" s="4">
        <f>IFERROR(__xludf.DUMMYFUNCTION("""COMPUTED_VALUE"""),45150.62666946759)</f>
        <v>45150.62667</v>
      </c>
      <c r="C2934" s="2" t="str">
        <f>IFERROR(__xludf.DUMMYFUNCTION("""COMPUTED_VALUE"""),"India")</f>
        <v>India</v>
      </c>
      <c r="D2934" s="2">
        <f>IFERROR(__xludf.DUMMYFUNCTION("""COMPUTED_VALUE"""),201307.0)</f>
        <v>201307</v>
      </c>
      <c r="E2934" s="2" t="str">
        <f>IFERROR(__xludf.DUMMYFUNCTION("""COMPUTED_VALUE"""),"Female")</f>
        <v>Female</v>
      </c>
    </row>
    <row r="2935">
      <c r="A2935" s="2">
        <v>2934.0</v>
      </c>
      <c r="B2935" s="4">
        <f>IFERROR(__xludf.DUMMYFUNCTION("""COMPUTED_VALUE"""),45150.95166111111)</f>
        <v>45150.95166</v>
      </c>
      <c r="C2935" s="2" t="str">
        <f>IFERROR(__xludf.DUMMYFUNCTION("""COMPUTED_VALUE"""),"India")</f>
        <v>India</v>
      </c>
      <c r="D2935" s="2">
        <f>IFERROR(__xludf.DUMMYFUNCTION("""COMPUTED_VALUE"""),500036.0)</f>
        <v>500036</v>
      </c>
      <c r="E2935" s="2" t="str">
        <f>IFERROR(__xludf.DUMMYFUNCTION("""COMPUTED_VALUE"""),"Male")</f>
        <v>Male</v>
      </c>
    </row>
    <row r="2936">
      <c r="A2936" s="2">
        <v>2935.0</v>
      </c>
      <c r="B2936" s="4">
        <f>IFERROR(__xludf.DUMMYFUNCTION("""COMPUTED_VALUE"""),45151.006837442124)</f>
        <v>45151.00684</v>
      </c>
      <c r="C2936" s="2" t="str">
        <f>IFERROR(__xludf.DUMMYFUNCTION("""COMPUTED_VALUE"""),"India")</f>
        <v>India</v>
      </c>
      <c r="D2936" s="2">
        <f>IFERROR(__xludf.DUMMYFUNCTION("""COMPUTED_VALUE"""),751003.0)</f>
        <v>751003</v>
      </c>
      <c r="E2936" s="2" t="str">
        <f>IFERROR(__xludf.DUMMYFUNCTION("""COMPUTED_VALUE"""),"Male")</f>
        <v>Male</v>
      </c>
    </row>
    <row r="2937">
      <c r="A2937" s="2">
        <v>2936.0</v>
      </c>
      <c r="B2937" s="4">
        <f>IFERROR(__xludf.DUMMYFUNCTION("""COMPUTED_VALUE"""),45151.213110000004)</f>
        <v>45151.21311</v>
      </c>
      <c r="C2937" s="2" t="str">
        <f>IFERROR(__xludf.DUMMYFUNCTION("""COMPUTED_VALUE"""),"India")</f>
        <v>India</v>
      </c>
      <c r="D2937" s="2">
        <f>IFERROR(__xludf.DUMMYFUNCTION("""COMPUTED_VALUE"""),560068.0)</f>
        <v>560068</v>
      </c>
      <c r="E2937" s="2" t="str">
        <f>IFERROR(__xludf.DUMMYFUNCTION("""COMPUTED_VALUE"""),"Male")</f>
        <v>Male</v>
      </c>
    </row>
    <row r="2938">
      <c r="A2938" s="2">
        <v>2937.0</v>
      </c>
      <c r="B2938" s="4">
        <f>IFERROR(__xludf.DUMMYFUNCTION("""COMPUTED_VALUE"""),45151.44731949073)</f>
        <v>45151.44732</v>
      </c>
      <c r="C2938" s="2" t="str">
        <f>IFERROR(__xludf.DUMMYFUNCTION("""COMPUTED_VALUE"""),"India")</f>
        <v>India</v>
      </c>
      <c r="D2938" s="2">
        <f>IFERROR(__xludf.DUMMYFUNCTION("""COMPUTED_VALUE"""),600053.0)</f>
        <v>600053</v>
      </c>
      <c r="E2938" s="2" t="str">
        <f>IFERROR(__xludf.DUMMYFUNCTION("""COMPUTED_VALUE"""),"Male")</f>
        <v>Male</v>
      </c>
    </row>
    <row r="2939">
      <c r="A2939" s="2">
        <v>2938.0</v>
      </c>
      <c r="B2939" s="4">
        <f>IFERROR(__xludf.DUMMYFUNCTION("""COMPUTED_VALUE"""),45151.49840722223)</f>
        <v>45151.49841</v>
      </c>
      <c r="C2939" s="2" t="str">
        <f>IFERROR(__xludf.DUMMYFUNCTION("""COMPUTED_VALUE"""),"India")</f>
        <v>India</v>
      </c>
      <c r="D2939" s="2">
        <f>IFERROR(__xludf.DUMMYFUNCTION("""COMPUTED_VALUE"""),247776.0)</f>
        <v>247776</v>
      </c>
      <c r="E2939" s="2" t="str">
        <f>IFERROR(__xludf.DUMMYFUNCTION("""COMPUTED_VALUE"""),"Male")</f>
        <v>Male</v>
      </c>
    </row>
    <row r="2940">
      <c r="A2940" s="2">
        <v>2939.0</v>
      </c>
      <c r="B2940" s="4">
        <f>IFERROR(__xludf.DUMMYFUNCTION("""COMPUTED_VALUE"""),45151.50362287037)</f>
        <v>45151.50362</v>
      </c>
      <c r="C2940" s="2" t="str">
        <f>IFERROR(__xludf.DUMMYFUNCTION("""COMPUTED_VALUE"""),"India")</f>
        <v>India</v>
      </c>
      <c r="D2940" s="2">
        <f>IFERROR(__xludf.DUMMYFUNCTION("""COMPUTED_VALUE"""),560076.0)</f>
        <v>560076</v>
      </c>
      <c r="E2940" s="2" t="str">
        <f>IFERROR(__xludf.DUMMYFUNCTION("""COMPUTED_VALUE"""),"Female")</f>
        <v>Female</v>
      </c>
    </row>
    <row r="2941">
      <c r="A2941" s="2">
        <v>2940.0</v>
      </c>
      <c r="B2941" s="4">
        <f>IFERROR(__xludf.DUMMYFUNCTION("""COMPUTED_VALUE"""),45151.511726018514)</f>
        <v>45151.51173</v>
      </c>
      <c r="C2941" s="2" t="str">
        <f>IFERROR(__xludf.DUMMYFUNCTION("""COMPUTED_VALUE"""),"India")</f>
        <v>India</v>
      </c>
      <c r="D2941" s="2">
        <f>IFERROR(__xludf.DUMMYFUNCTION("""COMPUTED_VALUE"""),110030.0)</f>
        <v>110030</v>
      </c>
      <c r="E2941" s="2" t="str">
        <f>IFERROR(__xludf.DUMMYFUNCTION("""COMPUTED_VALUE"""),"Male")</f>
        <v>Male</v>
      </c>
    </row>
    <row r="2942">
      <c r="A2942" s="2">
        <v>2941.0</v>
      </c>
      <c r="B2942" s="4">
        <f>IFERROR(__xludf.DUMMYFUNCTION("""COMPUTED_VALUE"""),45151.513447013895)</f>
        <v>45151.51345</v>
      </c>
      <c r="C2942" s="2" t="str">
        <f>IFERROR(__xludf.DUMMYFUNCTION("""COMPUTED_VALUE"""),"India")</f>
        <v>India</v>
      </c>
      <c r="D2942" s="2">
        <f>IFERROR(__xludf.DUMMYFUNCTION("""COMPUTED_VALUE"""),400052.0)</f>
        <v>400052</v>
      </c>
      <c r="E2942" s="2" t="str">
        <f>IFERROR(__xludf.DUMMYFUNCTION("""COMPUTED_VALUE"""),"Male")</f>
        <v>Male</v>
      </c>
    </row>
    <row r="2943">
      <c r="A2943" s="2">
        <v>2942.0</v>
      </c>
      <c r="B2943" s="4">
        <f>IFERROR(__xludf.DUMMYFUNCTION("""COMPUTED_VALUE"""),45151.52732984954)</f>
        <v>45151.52733</v>
      </c>
      <c r="C2943" s="2" t="str">
        <f>IFERROR(__xludf.DUMMYFUNCTION("""COMPUTED_VALUE"""),"India")</f>
        <v>India</v>
      </c>
      <c r="D2943" s="2">
        <f>IFERROR(__xludf.DUMMYFUNCTION("""COMPUTED_VALUE"""),442401.0)</f>
        <v>442401</v>
      </c>
      <c r="E2943" s="2" t="str">
        <f>IFERROR(__xludf.DUMMYFUNCTION("""COMPUTED_VALUE"""),"Male")</f>
        <v>Male</v>
      </c>
    </row>
    <row r="2944">
      <c r="A2944" s="2">
        <v>2943.0</v>
      </c>
      <c r="B2944" s="4">
        <f>IFERROR(__xludf.DUMMYFUNCTION("""COMPUTED_VALUE"""),45151.554103344904)</f>
        <v>45151.5541</v>
      </c>
      <c r="C2944" s="2" t="str">
        <f>IFERROR(__xludf.DUMMYFUNCTION("""COMPUTED_VALUE"""),"India")</f>
        <v>India</v>
      </c>
      <c r="D2944" s="2">
        <f>IFERROR(__xludf.DUMMYFUNCTION("""COMPUTED_VALUE"""),110030.0)</f>
        <v>110030</v>
      </c>
      <c r="E2944" s="2" t="str">
        <f>IFERROR(__xludf.DUMMYFUNCTION("""COMPUTED_VALUE"""),"Male")</f>
        <v>Male</v>
      </c>
    </row>
    <row r="2945">
      <c r="A2945" s="2">
        <v>2944.0</v>
      </c>
      <c r="B2945" s="4">
        <f>IFERROR(__xludf.DUMMYFUNCTION("""COMPUTED_VALUE"""),45151.56321035879)</f>
        <v>45151.56321</v>
      </c>
      <c r="C2945" s="2" t="str">
        <f>IFERROR(__xludf.DUMMYFUNCTION("""COMPUTED_VALUE"""),"India")</f>
        <v>India</v>
      </c>
      <c r="D2945" s="2">
        <f>IFERROR(__xludf.DUMMYFUNCTION("""COMPUTED_VALUE"""),110030.0)</f>
        <v>110030</v>
      </c>
      <c r="E2945" s="2" t="str">
        <f>IFERROR(__xludf.DUMMYFUNCTION("""COMPUTED_VALUE"""),"Female")</f>
        <v>Female</v>
      </c>
    </row>
    <row r="2946">
      <c r="A2946" s="2">
        <v>2945.0</v>
      </c>
      <c r="B2946" s="4">
        <f>IFERROR(__xludf.DUMMYFUNCTION("""COMPUTED_VALUE"""),45151.70805652778)</f>
        <v>45151.70806</v>
      </c>
      <c r="C2946" s="2" t="str">
        <f>IFERROR(__xludf.DUMMYFUNCTION("""COMPUTED_VALUE"""),"India")</f>
        <v>India</v>
      </c>
      <c r="D2946" s="2">
        <f>IFERROR(__xludf.DUMMYFUNCTION("""COMPUTED_VALUE"""),110053.0)</f>
        <v>110053</v>
      </c>
      <c r="E2946" s="2" t="str">
        <f>IFERROR(__xludf.DUMMYFUNCTION("""COMPUTED_VALUE"""),"Male")</f>
        <v>Male</v>
      </c>
    </row>
    <row r="2947">
      <c r="A2947" s="2">
        <v>2946.0</v>
      </c>
      <c r="B2947" s="4">
        <f>IFERROR(__xludf.DUMMYFUNCTION("""COMPUTED_VALUE"""),45151.78909758102)</f>
        <v>45151.7891</v>
      </c>
      <c r="C2947" s="2" t="str">
        <f>IFERROR(__xludf.DUMMYFUNCTION("""COMPUTED_VALUE"""),"India")</f>
        <v>India</v>
      </c>
      <c r="D2947" s="2">
        <f>IFERROR(__xludf.DUMMYFUNCTION("""COMPUTED_VALUE"""),600017.0)</f>
        <v>600017</v>
      </c>
      <c r="E2947" s="2" t="str">
        <f>IFERROR(__xludf.DUMMYFUNCTION("""COMPUTED_VALUE"""),"Male")</f>
        <v>Male</v>
      </c>
    </row>
    <row r="2948">
      <c r="A2948" s="2">
        <v>2947.0</v>
      </c>
      <c r="B2948" s="4">
        <f>IFERROR(__xludf.DUMMYFUNCTION("""COMPUTED_VALUE"""),45151.811408229165)</f>
        <v>45151.81141</v>
      </c>
      <c r="C2948" s="2" t="str">
        <f>IFERROR(__xludf.DUMMYFUNCTION("""COMPUTED_VALUE"""),"India")</f>
        <v>India</v>
      </c>
      <c r="D2948" s="2">
        <f>IFERROR(__xludf.DUMMYFUNCTION("""COMPUTED_VALUE"""),515761.0)</f>
        <v>515761</v>
      </c>
      <c r="E2948" s="2" t="str">
        <f>IFERROR(__xludf.DUMMYFUNCTION("""COMPUTED_VALUE"""),"Female")</f>
        <v>Female</v>
      </c>
    </row>
    <row r="2949">
      <c r="A2949" s="2">
        <v>2948.0</v>
      </c>
      <c r="B2949" s="4">
        <f>IFERROR(__xludf.DUMMYFUNCTION("""COMPUTED_VALUE"""),45151.812642881945)</f>
        <v>45151.81264</v>
      </c>
      <c r="C2949" s="2" t="str">
        <f>IFERROR(__xludf.DUMMYFUNCTION("""COMPUTED_VALUE"""),"India")</f>
        <v>India</v>
      </c>
      <c r="D2949" s="2">
        <f>IFERROR(__xludf.DUMMYFUNCTION("""COMPUTED_VALUE"""),515414.0)</f>
        <v>515414</v>
      </c>
      <c r="E2949" s="2" t="str">
        <f>IFERROR(__xludf.DUMMYFUNCTION("""COMPUTED_VALUE"""),"Male")</f>
        <v>Male</v>
      </c>
    </row>
    <row r="2950">
      <c r="A2950" s="2">
        <v>2949.0</v>
      </c>
      <c r="B2950" s="4">
        <f>IFERROR(__xludf.DUMMYFUNCTION("""COMPUTED_VALUE"""),45151.848129756945)</f>
        <v>45151.84813</v>
      </c>
      <c r="C2950" s="2" t="str">
        <f>IFERROR(__xludf.DUMMYFUNCTION("""COMPUTED_VALUE"""),"India")</f>
        <v>India</v>
      </c>
      <c r="D2950" s="2">
        <f>IFERROR(__xludf.DUMMYFUNCTION("""COMPUTED_VALUE"""),515414.0)</f>
        <v>515414</v>
      </c>
      <c r="E2950" s="2" t="str">
        <f>IFERROR(__xludf.DUMMYFUNCTION("""COMPUTED_VALUE"""),"Female")</f>
        <v>Female</v>
      </c>
    </row>
    <row r="2951">
      <c r="A2951" s="2">
        <v>2950.0</v>
      </c>
      <c r="B2951" s="4">
        <f>IFERROR(__xludf.DUMMYFUNCTION("""COMPUTED_VALUE"""),45151.85445799769)</f>
        <v>45151.85446</v>
      </c>
      <c r="C2951" s="2" t="str">
        <f>IFERROR(__xludf.DUMMYFUNCTION("""COMPUTED_VALUE"""),"India")</f>
        <v>India</v>
      </c>
      <c r="D2951" s="2">
        <f>IFERROR(__xludf.DUMMYFUNCTION("""COMPUTED_VALUE"""),411021.0)</f>
        <v>411021</v>
      </c>
      <c r="E2951" s="2" t="str">
        <f>IFERROR(__xludf.DUMMYFUNCTION("""COMPUTED_VALUE"""),"Female")</f>
        <v>Female</v>
      </c>
    </row>
    <row r="2952">
      <c r="A2952" s="2">
        <v>2951.0</v>
      </c>
      <c r="B2952" s="4">
        <f>IFERROR(__xludf.DUMMYFUNCTION("""COMPUTED_VALUE"""),45151.88405815972)</f>
        <v>45151.88406</v>
      </c>
      <c r="C2952" s="2" t="str">
        <f>IFERROR(__xludf.DUMMYFUNCTION("""COMPUTED_VALUE"""),"India")</f>
        <v>India</v>
      </c>
      <c r="D2952" s="2">
        <f>IFERROR(__xludf.DUMMYFUNCTION("""COMPUTED_VALUE"""),515414.0)</f>
        <v>515414</v>
      </c>
      <c r="E2952" s="2" t="str">
        <f>IFERROR(__xludf.DUMMYFUNCTION("""COMPUTED_VALUE"""),"Male")</f>
        <v>Male</v>
      </c>
    </row>
    <row r="2953">
      <c r="A2953" s="2">
        <v>2952.0</v>
      </c>
      <c r="B2953" s="4">
        <f>IFERROR(__xludf.DUMMYFUNCTION("""COMPUTED_VALUE"""),45151.98417637731)</f>
        <v>45151.98418</v>
      </c>
      <c r="C2953" s="2" t="str">
        <f>IFERROR(__xludf.DUMMYFUNCTION("""COMPUTED_VALUE"""),"India")</f>
        <v>India</v>
      </c>
      <c r="D2953" s="2">
        <f>IFERROR(__xludf.DUMMYFUNCTION("""COMPUTED_VALUE"""),221011.0)</f>
        <v>221011</v>
      </c>
      <c r="E2953" s="2" t="str">
        <f>IFERROR(__xludf.DUMMYFUNCTION("""COMPUTED_VALUE"""),"Male")</f>
        <v>Male</v>
      </c>
    </row>
    <row r="2954">
      <c r="A2954" s="2">
        <v>2953.0</v>
      </c>
      <c r="B2954" s="4">
        <f>IFERROR(__xludf.DUMMYFUNCTION("""COMPUTED_VALUE"""),45151.98636454862)</f>
        <v>45151.98636</v>
      </c>
      <c r="C2954" s="2" t="str">
        <f>IFERROR(__xludf.DUMMYFUNCTION("""COMPUTED_VALUE"""),"India")</f>
        <v>India</v>
      </c>
      <c r="D2954" s="2">
        <f>IFERROR(__xludf.DUMMYFUNCTION("""COMPUTED_VALUE"""),700018.0)</f>
        <v>700018</v>
      </c>
      <c r="E2954" s="2" t="str">
        <f>IFERROR(__xludf.DUMMYFUNCTION("""COMPUTED_VALUE"""),"Female")</f>
        <v>Female</v>
      </c>
    </row>
    <row r="2955">
      <c r="A2955" s="2">
        <v>2954.0</v>
      </c>
      <c r="B2955" s="4">
        <f>IFERROR(__xludf.DUMMYFUNCTION("""COMPUTED_VALUE"""),45151.9933675463)</f>
        <v>45151.99337</v>
      </c>
      <c r="C2955" s="2" t="str">
        <f>IFERROR(__xludf.DUMMYFUNCTION("""COMPUTED_VALUE"""),"India")</f>
        <v>India</v>
      </c>
      <c r="D2955" s="2">
        <f>IFERROR(__xludf.DUMMYFUNCTION("""COMPUTED_VALUE"""),577133.0)</f>
        <v>577133</v>
      </c>
      <c r="E2955" s="2" t="str">
        <f>IFERROR(__xludf.DUMMYFUNCTION("""COMPUTED_VALUE"""),"Female")</f>
        <v>Female</v>
      </c>
    </row>
    <row r="2956">
      <c r="A2956" s="2">
        <v>2955.0</v>
      </c>
      <c r="B2956" s="4">
        <f>IFERROR(__xludf.DUMMYFUNCTION("""COMPUTED_VALUE"""),45152.00468951389)</f>
        <v>45152.00469</v>
      </c>
      <c r="C2956" s="2" t="str">
        <f>IFERROR(__xludf.DUMMYFUNCTION("""COMPUTED_VALUE"""),"India")</f>
        <v>India</v>
      </c>
      <c r="D2956" s="2">
        <f>IFERROR(__xludf.DUMMYFUNCTION("""COMPUTED_VALUE"""),560068.0)</f>
        <v>560068</v>
      </c>
      <c r="E2956" s="2" t="str">
        <f>IFERROR(__xludf.DUMMYFUNCTION("""COMPUTED_VALUE"""),"Male")</f>
        <v>Male</v>
      </c>
    </row>
    <row r="2957">
      <c r="A2957" s="2">
        <v>2956.0</v>
      </c>
      <c r="B2957" s="4">
        <f>IFERROR(__xludf.DUMMYFUNCTION("""COMPUTED_VALUE"""),45152.3934997801)</f>
        <v>45152.3935</v>
      </c>
      <c r="C2957" s="2" t="str">
        <f>IFERROR(__xludf.DUMMYFUNCTION("""COMPUTED_VALUE"""),"India")</f>
        <v>India</v>
      </c>
      <c r="D2957" s="2">
        <f>IFERROR(__xludf.DUMMYFUNCTION("""COMPUTED_VALUE"""),502279.0)</f>
        <v>502279</v>
      </c>
      <c r="E2957" s="2" t="str">
        <f>IFERROR(__xludf.DUMMYFUNCTION("""COMPUTED_VALUE"""),"Male")</f>
        <v>Male</v>
      </c>
    </row>
    <row r="2958">
      <c r="A2958" s="2">
        <v>2957.0</v>
      </c>
      <c r="B2958" s="4">
        <f>IFERROR(__xludf.DUMMYFUNCTION("""COMPUTED_VALUE"""),45152.50648635417)</f>
        <v>45152.50649</v>
      </c>
      <c r="C2958" s="2" t="str">
        <f>IFERROR(__xludf.DUMMYFUNCTION("""COMPUTED_VALUE"""),"India")</f>
        <v>India</v>
      </c>
      <c r="D2958" s="2">
        <f>IFERROR(__xludf.DUMMYFUNCTION("""COMPUTED_VALUE"""),571105.0)</f>
        <v>571105</v>
      </c>
      <c r="E2958" s="2" t="str">
        <f>IFERROR(__xludf.DUMMYFUNCTION("""COMPUTED_VALUE"""),"Male")</f>
        <v>Male</v>
      </c>
    </row>
    <row r="2959">
      <c r="A2959" s="2">
        <v>2958.0</v>
      </c>
      <c r="B2959" s="4">
        <f>IFERROR(__xludf.DUMMYFUNCTION("""COMPUTED_VALUE"""),45152.560380509254)</f>
        <v>45152.56038</v>
      </c>
      <c r="C2959" s="2" t="str">
        <f>IFERROR(__xludf.DUMMYFUNCTION("""COMPUTED_VALUE"""),"India")</f>
        <v>India</v>
      </c>
      <c r="D2959" s="2">
        <f>IFERROR(__xludf.DUMMYFUNCTION("""COMPUTED_VALUE"""),522601.0)</f>
        <v>522601</v>
      </c>
      <c r="E2959" s="2" t="str">
        <f>IFERROR(__xludf.DUMMYFUNCTION("""COMPUTED_VALUE"""),"Male")</f>
        <v>Male</v>
      </c>
    </row>
    <row r="2960">
      <c r="A2960" s="2">
        <v>2959.0</v>
      </c>
      <c r="B2960" s="4">
        <f>IFERROR(__xludf.DUMMYFUNCTION("""COMPUTED_VALUE"""),45152.71787865741)</f>
        <v>45152.71788</v>
      </c>
      <c r="C2960" s="2" t="str">
        <f>IFERROR(__xludf.DUMMYFUNCTION("""COMPUTED_VALUE"""),"India")</f>
        <v>India</v>
      </c>
      <c r="D2960" s="2">
        <f>IFERROR(__xludf.DUMMYFUNCTION("""COMPUTED_VALUE"""),415612.0)</f>
        <v>415612</v>
      </c>
      <c r="E2960" s="2" t="str">
        <f>IFERROR(__xludf.DUMMYFUNCTION("""COMPUTED_VALUE"""),"Male")</f>
        <v>Male</v>
      </c>
    </row>
    <row r="2961">
      <c r="A2961" s="2">
        <v>2960.0</v>
      </c>
      <c r="B2961" s="4">
        <f>IFERROR(__xludf.DUMMYFUNCTION("""COMPUTED_VALUE"""),45152.90667145833)</f>
        <v>45152.90667</v>
      </c>
      <c r="C2961" s="2" t="str">
        <f>IFERROR(__xludf.DUMMYFUNCTION("""COMPUTED_VALUE"""),"India")</f>
        <v>India</v>
      </c>
      <c r="D2961" s="2">
        <f>IFERROR(__xludf.DUMMYFUNCTION("""COMPUTED_VALUE"""),530001.0)</f>
        <v>530001</v>
      </c>
      <c r="E2961" s="2" t="str">
        <f>IFERROR(__xludf.DUMMYFUNCTION("""COMPUTED_VALUE"""),"Male")</f>
        <v>Male</v>
      </c>
    </row>
    <row r="2962">
      <c r="A2962" s="2">
        <v>2961.0</v>
      </c>
      <c r="B2962" s="4">
        <f>IFERROR(__xludf.DUMMYFUNCTION("""COMPUTED_VALUE"""),45152.93854570601)</f>
        <v>45152.93855</v>
      </c>
      <c r="C2962" s="2" t="str">
        <f>IFERROR(__xludf.DUMMYFUNCTION("""COMPUTED_VALUE"""),"India")</f>
        <v>India</v>
      </c>
      <c r="D2962" s="2">
        <f>IFERROR(__xludf.DUMMYFUNCTION("""COMPUTED_VALUE"""),226028.0)</f>
        <v>226028</v>
      </c>
      <c r="E2962" s="2" t="str">
        <f>IFERROR(__xludf.DUMMYFUNCTION("""COMPUTED_VALUE"""),"Male")</f>
        <v>Male</v>
      </c>
    </row>
    <row r="2963">
      <c r="A2963" s="2">
        <v>2962.0</v>
      </c>
      <c r="B2963" s="4">
        <f>IFERROR(__xludf.DUMMYFUNCTION("""COMPUTED_VALUE"""),45153.40718101852)</f>
        <v>45153.40718</v>
      </c>
      <c r="C2963" s="2" t="str">
        <f>IFERROR(__xludf.DUMMYFUNCTION("""COMPUTED_VALUE"""),"India")</f>
        <v>India</v>
      </c>
      <c r="D2963" s="2">
        <f>IFERROR(__xludf.DUMMYFUNCTION("""COMPUTED_VALUE"""),577134.0)</f>
        <v>577134</v>
      </c>
      <c r="E2963" s="2" t="str">
        <f>IFERROR(__xludf.DUMMYFUNCTION("""COMPUTED_VALUE"""),"Male")</f>
        <v>Male</v>
      </c>
    </row>
    <row r="2964">
      <c r="A2964" s="2">
        <v>2963.0</v>
      </c>
      <c r="B2964" s="4">
        <f>IFERROR(__xludf.DUMMYFUNCTION("""COMPUTED_VALUE"""),45153.458654953705)</f>
        <v>45153.45865</v>
      </c>
      <c r="C2964" s="2" t="str">
        <f>IFERROR(__xludf.DUMMYFUNCTION("""COMPUTED_VALUE"""),"India")</f>
        <v>India</v>
      </c>
      <c r="D2964" s="2">
        <f>IFERROR(__xludf.DUMMYFUNCTION("""COMPUTED_VALUE"""),530027.0)</f>
        <v>530027</v>
      </c>
      <c r="E2964" s="2" t="str">
        <f>IFERROR(__xludf.DUMMYFUNCTION("""COMPUTED_VALUE"""),"Female")</f>
        <v>Female</v>
      </c>
    </row>
    <row r="2965">
      <c r="A2965" s="2">
        <v>2964.0</v>
      </c>
      <c r="B2965" s="4">
        <f>IFERROR(__xludf.DUMMYFUNCTION("""COMPUTED_VALUE"""),45153.672669050924)</f>
        <v>45153.67267</v>
      </c>
      <c r="C2965" s="2" t="str">
        <f>IFERROR(__xludf.DUMMYFUNCTION("""COMPUTED_VALUE"""),"India")</f>
        <v>India</v>
      </c>
      <c r="D2965" s="2">
        <f>IFERROR(__xludf.DUMMYFUNCTION("""COMPUTED_VALUE"""),201301.0)</f>
        <v>201301</v>
      </c>
      <c r="E2965" s="2" t="str">
        <f>IFERROR(__xludf.DUMMYFUNCTION("""COMPUTED_VALUE"""),"Male")</f>
        <v>Male</v>
      </c>
    </row>
    <row r="2966">
      <c r="A2966" s="2">
        <v>2965.0</v>
      </c>
      <c r="B2966" s="4">
        <f>IFERROR(__xludf.DUMMYFUNCTION("""COMPUTED_VALUE"""),45153.6882093287)</f>
        <v>45153.68821</v>
      </c>
      <c r="C2966" s="2" t="str">
        <f>IFERROR(__xludf.DUMMYFUNCTION("""COMPUTED_VALUE"""),"India")</f>
        <v>India</v>
      </c>
      <c r="D2966" s="2">
        <f>IFERROR(__xludf.DUMMYFUNCTION("""COMPUTED_VALUE"""),802119.0)</f>
        <v>802119</v>
      </c>
      <c r="E2966" s="2" t="str">
        <f>IFERROR(__xludf.DUMMYFUNCTION("""COMPUTED_VALUE"""),"Female")</f>
        <v>Female</v>
      </c>
    </row>
    <row r="2967">
      <c r="A2967" s="2">
        <v>2966.0</v>
      </c>
      <c r="B2967" s="4">
        <f>IFERROR(__xludf.DUMMYFUNCTION("""COMPUTED_VALUE"""),45153.69124702546)</f>
        <v>45153.69125</v>
      </c>
      <c r="C2967" s="2" t="str">
        <f>IFERROR(__xludf.DUMMYFUNCTION("""COMPUTED_VALUE"""),"India")</f>
        <v>India</v>
      </c>
      <c r="D2967" s="2">
        <f>IFERROR(__xludf.DUMMYFUNCTION("""COMPUTED_VALUE"""),636141.0)</f>
        <v>636141</v>
      </c>
      <c r="E2967" s="2" t="str">
        <f>IFERROR(__xludf.DUMMYFUNCTION("""COMPUTED_VALUE"""),"Male")</f>
        <v>Male</v>
      </c>
    </row>
    <row r="2968">
      <c r="A2968" s="2">
        <v>2967.0</v>
      </c>
      <c r="B2968" s="4">
        <f>IFERROR(__xludf.DUMMYFUNCTION("""COMPUTED_VALUE"""),45153.703551273145)</f>
        <v>45153.70355</v>
      </c>
      <c r="C2968" s="2" t="str">
        <f>IFERROR(__xludf.DUMMYFUNCTION("""COMPUTED_VALUE"""),"India")</f>
        <v>India</v>
      </c>
      <c r="D2968" s="2">
        <f>IFERROR(__xludf.DUMMYFUNCTION("""COMPUTED_VALUE"""),626002.0)</f>
        <v>626002</v>
      </c>
      <c r="E2968" s="2" t="str">
        <f>IFERROR(__xludf.DUMMYFUNCTION("""COMPUTED_VALUE"""),"Female")</f>
        <v>Female</v>
      </c>
    </row>
    <row r="2969">
      <c r="A2969" s="2">
        <v>2968.0</v>
      </c>
      <c r="B2969" s="4">
        <f>IFERROR(__xludf.DUMMYFUNCTION("""COMPUTED_VALUE"""),45153.810574814815)</f>
        <v>45153.81057</v>
      </c>
      <c r="C2969" s="2" t="str">
        <f>IFERROR(__xludf.DUMMYFUNCTION("""COMPUTED_VALUE"""),"India")</f>
        <v>India</v>
      </c>
      <c r="D2969" s="2">
        <f>IFERROR(__xludf.DUMMYFUNCTION("""COMPUTED_VALUE"""),761008.0)</f>
        <v>761008</v>
      </c>
      <c r="E2969" s="2" t="str">
        <f>IFERROR(__xludf.DUMMYFUNCTION("""COMPUTED_VALUE"""),"Female")</f>
        <v>Female</v>
      </c>
    </row>
    <row r="2970">
      <c r="A2970" s="2">
        <v>2969.0</v>
      </c>
      <c r="B2970" s="4">
        <f>IFERROR(__xludf.DUMMYFUNCTION("""COMPUTED_VALUE"""),45153.944597800924)</f>
        <v>45153.9446</v>
      </c>
      <c r="C2970" s="2" t="str">
        <f>IFERROR(__xludf.DUMMYFUNCTION("""COMPUTED_VALUE"""),"India")</f>
        <v>India</v>
      </c>
      <c r="D2970" s="2">
        <f>IFERROR(__xludf.DUMMYFUNCTION("""COMPUTED_VALUE"""),500081.0)</f>
        <v>500081</v>
      </c>
      <c r="E2970" s="2" t="str">
        <f>IFERROR(__xludf.DUMMYFUNCTION("""COMPUTED_VALUE"""),"Male")</f>
        <v>Male</v>
      </c>
    </row>
    <row r="2971">
      <c r="A2971" s="2">
        <v>2970.0</v>
      </c>
      <c r="B2971" s="4">
        <f>IFERROR(__xludf.DUMMYFUNCTION("""COMPUTED_VALUE"""),45154.10908638889)</f>
        <v>45154.10909</v>
      </c>
      <c r="C2971" s="2" t="str">
        <f>IFERROR(__xludf.DUMMYFUNCTION("""COMPUTED_VALUE"""),"India")</f>
        <v>India</v>
      </c>
      <c r="D2971" s="2">
        <f>IFERROR(__xludf.DUMMYFUNCTION("""COMPUTED_VALUE"""),500072.0)</f>
        <v>500072</v>
      </c>
      <c r="E2971" s="2" t="str">
        <f>IFERROR(__xludf.DUMMYFUNCTION("""COMPUTED_VALUE"""),"Male")</f>
        <v>Male</v>
      </c>
    </row>
    <row r="2972">
      <c r="A2972" s="2">
        <v>2971.0</v>
      </c>
      <c r="B2972" s="4">
        <f>IFERROR(__xludf.DUMMYFUNCTION("""COMPUTED_VALUE"""),45154.47203521991)</f>
        <v>45154.47204</v>
      </c>
      <c r="C2972" s="2" t="str">
        <f>IFERROR(__xludf.DUMMYFUNCTION("""COMPUTED_VALUE"""),"India")</f>
        <v>India</v>
      </c>
      <c r="D2972" s="2">
        <f>IFERROR(__xludf.DUMMYFUNCTION("""COMPUTED_VALUE"""),380015.0)</f>
        <v>380015</v>
      </c>
      <c r="E2972" s="2" t="str">
        <f>IFERROR(__xludf.DUMMYFUNCTION("""COMPUTED_VALUE"""),"Male")</f>
        <v>Male</v>
      </c>
    </row>
    <row r="2973">
      <c r="A2973" s="2">
        <v>2972.0</v>
      </c>
      <c r="B2973" s="4">
        <f>IFERROR(__xludf.DUMMYFUNCTION("""COMPUTED_VALUE"""),45154.47393744213)</f>
        <v>45154.47394</v>
      </c>
      <c r="C2973" s="2" t="str">
        <f>IFERROR(__xludf.DUMMYFUNCTION("""COMPUTED_VALUE"""),"India")</f>
        <v>India</v>
      </c>
      <c r="D2973" s="2">
        <f>IFERROR(__xludf.DUMMYFUNCTION("""COMPUTED_VALUE"""),126102.0)</f>
        <v>126102</v>
      </c>
      <c r="E2973" s="2" t="str">
        <f>IFERROR(__xludf.DUMMYFUNCTION("""COMPUTED_VALUE"""),"Male")</f>
        <v>Male</v>
      </c>
    </row>
    <row r="2974">
      <c r="A2974" s="2">
        <v>2973.0</v>
      </c>
      <c r="B2974" s="4">
        <f>IFERROR(__xludf.DUMMYFUNCTION("""COMPUTED_VALUE"""),45154.47873320602)</f>
        <v>45154.47873</v>
      </c>
      <c r="C2974" s="2" t="str">
        <f>IFERROR(__xludf.DUMMYFUNCTION("""COMPUTED_VALUE"""),"India")</f>
        <v>India</v>
      </c>
      <c r="D2974" s="2">
        <f>IFERROR(__xludf.DUMMYFUNCTION("""COMPUTED_VALUE"""),400601.0)</f>
        <v>400601</v>
      </c>
      <c r="E2974" s="2" t="str">
        <f>IFERROR(__xludf.DUMMYFUNCTION("""COMPUTED_VALUE"""),"Male")</f>
        <v>Male</v>
      </c>
    </row>
    <row r="2975">
      <c r="A2975" s="2">
        <v>2974.0</v>
      </c>
      <c r="B2975" s="4">
        <f>IFERROR(__xludf.DUMMYFUNCTION("""COMPUTED_VALUE"""),45154.479716435184)</f>
        <v>45154.47972</v>
      </c>
      <c r="C2975" s="2" t="str">
        <f>IFERROR(__xludf.DUMMYFUNCTION("""COMPUTED_VALUE"""),"India")</f>
        <v>India</v>
      </c>
      <c r="D2975" s="2">
        <f>IFERROR(__xludf.DUMMYFUNCTION("""COMPUTED_VALUE"""),396191.0)</f>
        <v>396191</v>
      </c>
      <c r="E2975" s="2" t="str">
        <f>IFERROR(__xludf.DUMMYFUNCTION("""COMPUTED_VALUE"""),"Female")</f>
        <v>Female</v>
      </c>
    </row>
    <row r="2976">
      <c r="A2976" s="2">
        <v>2975.0</v>
      </c>
      <c r="B2976" s="4">
        <f>IFERROR(__xludf.DUMMYFUNCTION("""COMPUTED_VALUE"""),45154.48358190972)</f>
        <v>45154.48358</v>
      </c>
      <c r="C2976" s="2" t="str">
        <f>IFERROR(__xludf.DUMMYFUNCTION("""COMPUTED_VALUE"""),"India")</f>
        <v>India</v>
      </c>
      <c r="D2976" s="2">
        <f>IFERROR(__xludf.DUMMYFUNCTION("""COMPUTED_VALUE"""),396191.0)</f>
        <v>396191</v>
      </c>
      <c r="E2976" s="2" t="str">
        <f>IFERROR(__xludf.DUMMYFUNCTION("""COMPUTED_VALUE"""),"Female")</f>
        <v>Female</v>
      </c>
    </row>
    <row r="2977">
      <c r="A2977" s="2">
        <v>2976.0</v>
      </c>
      <c r="B2977" s="4">
        <f>IFERROR(__xludf.DUMMYFUNCTION("""COMPUTED_VALUE"""),45154.485601319444)</f>
        <v>45154.4856</v>
      </c>
      <c r="C2977" s="2" t="str">
        <f>IFERROR(__xludf.DUMMYFUNCTION("""COMPUTED_VALUE"""),"India")</f>
        <v>India</v>
      </c>
      <c r="D2977" s="2">
        <f>IFERROR(__xludf.DUMMYFUNCTION("""COMPUTED_VALUE"""),396185.0)</f>
        <v>396185</v>
      </c>
      <c r="E2977" s="2" t="str">
        <f>IFERROR(__xludf.DUMMYFUNCTION("""COMPUTED_VALUE"""),"Male")</f>
        <v>Male</v>
      </c>
    </row>
    <row r="2978">
      <c r="A2978" s="2">
        <v>2977.0</v>
      </c>
      <c r="B2978" s="4">
        <f>IFERROR(__xludf.DUMMYFUNCTION("""COMPUTED_VALUE"""),45154.49041143519)</f>
        <v>45154.49041</v>
      </c>
      <c r="C2978" s="2" t="str">
        <f>IFERROR(__xludf.DUMMYFUNCTION("""COMPUTED_VALUE"""),"India")</f>
        <v>India</v>
      </c>
      <c r="D2978" s="2">
        <f>IFERROR(__xludf.DUMMYFUNCTION("""COMPUTED_VALUE"""),396125.0)</f>
        <v>396125</v>
      </c>
      <c r="E2978" s="2" t="str">
        <f>IFERROR(__xludf.DUMMYFUNCTION("""COMPUTED_VALUE"""),"Male")</f>
        <v>Male</v>
      </c>
    </row>
    <row r="2979">
      <c r="A2979" s="2">
        <v>2978.0</v>
      </c>
      <c r="B2979" s="4">
        <f>IFERROR(__xludf.DUMMYFUNCTION("""COMPUTED_VALUE"""),45154.494058738426)</f>
        <v>45154.49406</v>
      </c>
      <c r="C2979" s="2" t="str">
        <f>IFERROR(__xludf.DUMMYFUNCTION("""COMPUTED_VALUE"""),"India")</f>
        <v>India</v>
      </c>
      <c r="D2979" s="2">
        <f>IFERROR(__xludf.DUMMYFUNCTION("""COMPUTED_VALUE"""),390002.0)</f>
        <v>390002</v>
      </c>
      <c r="E2979" s="2" t="str">
        <f>IFERROR(__xludf.DUMMYFUNCTION("""COMPUTED_VALUE"""),"Male")</f>
        <v>Male</v>
      </c>
    </row>
    <row r="2980">
      <c r="A2980" s="2">
        <v>2979.0</v>
      </c>
      <c r="B2980" s="4">
        <f>IFERROR(__xludf.DUMMYFUNCTION("""COMPUTED_VALUE"""),45154.49828885416)</f>
        <v>45154.49829</v>
      </c>
      <c r="C2980" s="2" t="str">
        <f>IFERROR(__xludf.DUMMYFUNCTION("""COMPUTED_VALUE"""),"India")</f>
        <v>India</v>
      </c>
      <c r="D2980" s="2">
        <f>IFERROR(__xludf.DUMMYFUNCTION("""COMPUTED_VALUE"""),382010.0)</f>
        <v>382010</v>
      </c>
      <c r="E2980" s="2" t="str">
        <f>IFERROR(__xludf.DUMMYFUNCTION("""COMPUTED_VALUE"""),"Male")</f>
        <v>Male</v>
      </c>
    </row>
    <row r="2981">
      <c r="A2981" s="2">
        <v>2980.0</v>
      </c>
      <c r="B2981" s="4">
        <f>IFERROR(__xludf.DUMMYFUNCTION("""COMPUTED_VALUE"""),45154.4998299537)</f>
        <v>45154.49983</v>
      </c>
      <c r="C2981" s="2" t="str">
        <f>IFERROR(__xludf.DUMMYFUNCTION("""COMPUTED_VALUE"""),"India")</f>
        <v>India</v>
      </c>
      <c r="D2981" s="2">
        <f>IFERROR(__xludf.DUMMYFUNCTION("""COMPUTED_VALUE"""),396191.0)</f>
        <v>396191</v>
      </c>
      <c r="E2981" s="2" t="str">
        <f>IFERROR(__xludf.DUMMYFUNCTION("""COMPUTED_VALUE"""),"Male")</f>
        <v>Male</v>
      </c>
    </row>
    <row r="2982">
      <c r="A2982" s="2">
        <v>2981.0</v>
      </c>
      <c r="B2982" s="4">
        <f>IFERROR(__xludf.DUMMYFUNCTION("""COMPUTED_VALUE"""),45154.50237324074)</f>
        <v>45154.50237</v>
      </c>
      <c r="C2982" s="2" t="str">
        <f>IFERROR(__xludf.DUMMYFUNCTION("""COMPUTED_VALUE"""),"India")</f>
        <v>India</v>
      </c>
      <c r="D2982" s="2">
        <f>IFERROR(__xludf.DUMMYFUNCTION("""COMPUTED_VALUE"""),396195.0)</f>
        <v>396195</v>
      </c>
      <c r="E2982" s="2" t="str">
        <f>IFERROR(__xludf.DUMMYFUNCTION("""COMPUTED_VALUE"""),"Male")</f>
        <v>Male</v>
      </c>
    </row>
    <row r="2983">
      <c r="A2983" s="2">
        <v>2982.0</v>
      </c>
      <c r="B2983" s="4">
        <f>IFERROR(__xludf.DUMMYFUNCTION("""COMPUTED_VALUE"""),45154.50534875)</f>
        <v>45154.50535</v>
      </c>
      <c r="C2983" s="2" t="str">
        <f>IFERROR(__xludf.DUMMYFUNCTION("""COMPUTED_VALUE"""),"India")</f>
        <v>India</v>
      </c>
      <c r="D2983" s="2">
        <f>IFERROR(__xludf.DUMMYFUNCTION("""COMPUTED_VALUE"""),396191.0)</f>
        <v>396191</v>
      </c>
      <c r="E2983" s="2" t="str">
        <f>IFERROR(__xludf.DUMMYFUNCTION("""COMPUTED_VALUE"""),"Female")</f>
        <v>Female</v>
      </c>
    </row>
    <row r="2984">
      <c r="A2984" s="2">
        <v>2983.0</v>
      </c>
      <c r="B2984" s="4">
        <f>IFERROR(__xludf.DUMMYFUNCTION("""COMPUTED_VALUE"""),45154.506358819446)</f>
        <v>45154.50636</v>
      </c>
      <c r="C2984" s="2" t="str">
        <f>IFERROR(__xludf.DUMMYFUNCTION("""COMPUTED_VALUE"""),"India")</f>
        <v>India</v>
      </c>
      <c r="D2984" s="2">
        <f>IFERROR(__xludf.DUMMYFUNCTION("""COMPUTED_VALUE"""),396191.0)</f>
        <v>396191</v>
      </c>
      <c r="E2984" s="2" t="str">
        <f>IFERROR(__xludf.DUMMYFUNCTION("""COMPUTED_VALUE"""),"Female")</f>
        <v>Female</v>
      </c>
    </row>
    <row r="2985">
      <c r="A2985" s="2">
        <v>2984.0</v>
      </c>
      <c r="B2985" s="4">
        <f>IFERROR(__xludf.DUMMYFUNCTION("""COMPUTED_VALUE"""),45154.52366556713)</f>
        <v>45154.52367</v>
      </c>
      <c r="C2985" s="2" t="str">
        <f>IFERROR(__xludf.DUMMYFUNCTION("""COMPUTED_VALUE"""),"Germany")</f>
        <v>Germany</v>
      </c>
      <c r="D2985" s="2">
        <f>IFERROR(__xludf.DUMMYFUNCTION("""COMPUTED_VALUE"""),122001.0)</f>
        <v>122001</v>
      </c>
      <c r="E2985" s="2" t="str">
        <f>IFERROR(__xludf.DUMMYFUNCTION("""COMPUTED_VALUE"""),"Male")</f>
        <v>Male</v>
      </c>
    </row>
    <row r="2986">
      <c r="A2986" s="2">
        <v>2985.0</v>
      </c>
      <c r="B2986" s="4">
        <f>IFERROR(__xludf.DUMMYFUNCTION("""COMPUTED_VALUE"""),45154.564079375006)</f>
        <v>45154.56408</v>
      </c>
      <c r="C2986" s="2" t="str">
        <f>IFERROR(__xludf.DUMMYFUNCTION("""COMPUTED_VALUE"""),"India")</f>
        <v>India</v>
      </c>
      <c r="D2986" s="2">
        <f>IFERROR(__xludf.DUMMYFUNCTION("""COMPUTED_VALUE"""),370655.0)</f>
        <v>370655</v>
      </c>
      <c r="E2986" s="2" t="str">
        <f>IFERROR(__xludf.DUMMYFUNCTION("""COMPUTED_VALUE"""),"Female")</f>
        <v>Female</v>
      </c>
    </row>
    <row r="2987">
      <c r="A2987" s="2">
        <v>2986.0</v>
      </c>
      <c r="B2987" s="4">
        <f>IFERROR(__xludf.DUMMYFUNCTION("""COMPUTED_VALUE"""),45154.57019200231)</f>
        <v>45154.57019</v>
      </c>
      <c r="C2987" s="2" t="str">
        <f>IFERROR(__xludf.DUMMYFUNCTION("""COMPUTED_VALUE"""),"India")</f>
        <v>India</v>
      </c>
      <c r="D2987" s="2">
        <f>IFERROR(__xludf.DUMMYFUNCTION("""COMPUTED_VALUE"""),370511.0)</f>
        <v>370511</v>
      </c>
      <c r="E2987" s="2" t="str">
        <f>IFERROR(__xludf.DUMMYFUNCTION("""COMPUTED_VALUE"""),"Female")</f>
        <v>Female</v>
      </c>
    </row>
    <row r="2988">
      <c r="A2988" s="2">
        <v>2987.0</v>
      </c>
      <c r="B2988" s="4">
        <f>IFERROR(__xludf.DUMMYFUNCTION("""COMPUTED_VALUE"""),45154.57555008102)</f>
        <v>45154.57555</v>
      </c>
      <c r="C2988" s="2" t="str">
        <f>IFERROR(__xludf.DUMMYFUNCTION("""COMPUTED_VALUE"""),"India")</f>
        <v>India</v>
      </c>
      <c r="D2988" s="2">
        <f>IFERROR(__xludf.DUMMYFUNCTION("""COMPUTED_VALUE"""),396191.0)</f>
        <v>396191</v>
      </c>
      <c r="E2988" s="2" t="str">
        <f>IFERROR(__xludf.DUMMYFUNCTION("""COMPUTED_VALUE"""),"Female")</f>
        <v>Female</v>
      </c>
    </row>
    <row r="2989">
      <c r="A2989" s="2">
        <v>2988.0</v>
      </c>
      <c r="B2989" s="4">
        <f>IFERROR(__xludf.DUMMYFUNCTION("""COMPUTED_VALUE"""),45154.577264467596)</f>
        <v>45154.57726</v>
      </c>
      <c r="C2989" s="2" t="str">
        <f>IFERROR(__xludf.DUMMYFUNCTION("""COMPUTED_VALUE"""),"India")</f>
        <v>India</v>
      </c>
      <c r="D2989" s="2">
        <f>IFERROR(__xludf.DUMMYFUNCTION("""COMPUTED_VALUE"""),396191.0)</f>
        <v>396191</v>
      </c>
      <c r="E2989" s="2" t="str">
        <f>IFERROR(__xludf.DUMMYFUNCTION("""COMPUTED_VALUE"""),"Male")</f>
        <v>Male</v>
      </c>
    </row>
    <row r="2990">
      <c r="A2990" s="2">
        <v>2989.0</v>
      </c>
      <c r="B2990" s="4">
        <f>IFERROR(__xludf.DUMMYFUNCTION("""COMPUTED_VALUE"""),45154.602145937504)</f>
        <v>45154.60215</v>
      </c>
      <c r="C2990" s="2" t="str">
        <f>IFERROR(__xludf.DUMMYFUNCTION("""COMPUTED_VALUE"""),"India")</f>
        <v>India</v>
      </c>
      <c r="D2990" s="2">
        <f>IFERROR(__xludf.DUMMYFUNCTION("""COMPUTED_VALUE"""),400097.0)</f>
        <v>400097</v>
      </c>
      <c r="E2990" s="2" t="str">
        <f>IFERROR(__xludf.DUMMYFUNCTION("""COMPUTED_VALUE"""),"Male")</f>
        <v>Male</v>
      </c>
    </row>
    <row r="2991">
      <c r="A2991" s="2">
        <v>2990.0</v>
      </c>
      <c r="B2991" s="4">
        <f>IFERROR(__xludf.DUMMYFUNCTION("""COMPUTED_VALUE"""),45154.6105975)</f>
        <v>45154.6106</v>
      </c>
      <c r="C2991" s="2" t="str">
        <f>IFERROR(__xludf.DUMMYFUNCTION("""COMPUTED_VALUE"""),"India")</f>
        <v>India</v>
      </c>
      <c r="D2991" s="2">
        <f>IFERROR(__xludf.DUMMYFUNCTION("""COMPUTED_VALUE"""),226016.0)</f>
        <v>226016</v>
      </c>
      <c r="E2991" s="2" t="str">
        <f>IFERROR(__xludf.DUMMYFUNCTION("""COMPUTED_VALUE"""),"Male")</f>
        <v>Male</v>
      </c>
    </row>
    <row r="2992">
      <c r="A2992" s="2">
        <v>2991.0</v>
      </c>
      <c r="B2992" s="4">
        <f>IFERROR(__xludf.DUMMYFUNCTION("""COMPUTED_VALUE"""),45154.62533108797)</f>
        <v>45154.62533</v>
      </c>
      <c r="C2992" s="2" t="str">
        <f>IFERROR(__xludf.DUMMYFUNCTION("""COMPUTED_VALUE"""),"India")</f>
        <v>India</v>
      </c>
      <c r="D2992" s="2">
        <f>IFERROR(__xludf.DUMMYFUNCTION("""COMPUTED_VALUE"""),788163.0)</f>
        <v>788163</v>
      </c>
      <c r="E2992" s="2" t="str">
        <f>IFERROR(__xludf.DUMMYFUNCTION("""COMPUTED_VALUE"""),"Female")</f>
        <v>Female</v>
      </c>
    </row>
    <row r="2993">
      <c r="A2993" s="2">
        <v>2992.0</v>
      </c>
      <c r="B2993" s="4">
        <f>IFERROR(__xludf.DUMMYFUNCTION("""COMPUTED_VALUE"""),45154.64155003473)</f>
        <v>45154.64155</v>
      </c>
      <c r="C2993" s="2" t="str">
        <f>IFERROR(__xludf.DUMMYFUNCTION("""COMPUTED_VALUE"""),"India")</f>
        <v>India</v>
      </c>
      <c r="D2993" s="2">
        <f>IFERROR(__xludf.DUMMYFUNCTION("""COMPUTED_VALUE"""),422011.0)</f>
        <v>422011</v>
      </c>
      <c r="E2993" s="2" t="str">
        <f>IFERROR(__xludf.DUMMYFUNCTION("""COMPUTED_VALUE"""),"Female")</f>
        <v>Female</v>
      </c>
    </row>
    <row r="2994">
      <c r="A2994" s="2">
        <v>2993.0</v>
      </c>
      <c r="B2994" s="4">
        <f>IFERROR(__xludf.DUMMYFUNCTION("""COMPUTED_VALUE"""),45154.682639479164)</f>
        <v>45154.68264</v>
      </c>
      <c r="C2994" s="2" t="str">
        <f>IFERROR(__xludf.DUMMYFUNCTION("""COMPUTED_VALUE"""),"India")</f>
        <v>India</v>
      </c>
      <c r="D2994" s="2">
        <f>IFERROR(__xludf.DUMMYFUNCTION("""COMPUTED_VALUE"""),831014.0)</f>
        <v>831014</v>
      </c>
      <c r="E2994" s="2" t="str">
        <f>IFERROR(__xludf.DUMMYFUNCTION("""COMPUTED_VALUE"""),"Male")</f>
        <v>Male</v>
      </c>
    </row>
    <row r="2995">
      <c r="A2995" s="2">
        <v>2994.0</v>
      </c>
      <c r="B2995" s="4">
        <f>IFERROR(__xludf.DUMMYFUNCTION("""COMPUTED_VALUE"""),45154.692444629625)</f>
        <v>45154.69244</v>
      </c>
      <c r="C2995" s="2" t="str">
        <f>IFERROR(__xludf.DUMMYFUNCTION("""COMPUTED_VALUE"""),"India")</f>
        <v>India</v>
      </c>
      <c r="D2995" s="2">
        <f>IFERROR(__xludf.DUMMYFUNCTION("""COMPUTED_VALUE"""),212601.0)</f>
        <v>212601</v>
      </c>
      <c r="E2995" s="2" t="str">
        <f>IFERROR(__xludf.DUMMYFUNCTION("""COMPUTED_VALUE"""),"Male")</f>
        <v>Male</v>
      </c>
    </row>
    <row r="2996">
      <c r="A2996" s="2">
        <v>2995.0</v>
      </c>
      <c r="B2996" s="4">
        <f>IFERROR(__xludf.DUMMYFUNCTION("""COMPUTED_VALUE"""),45154.77483094908)</f>
        <v>45154.77483</v>
      </c>
      <c r="C2996" s="2" t="str">
        <f>IFERROR(__xludf.DUMMYFUNCTION("""COMPUTED_VALUE"""),"India")</f>
        <v>India</v>
      </c>
      <c r="D2996" s="2">
        <f>IFERROR(__xludf.DUMMYFUNCTION("""COMPUTED_VALUE"""),524002.0)</f>
        <v>524002</v>
      </c>
      <c r="E2996" s="2" t="str">
        <f>IFERROR(__xludf.DUMMYFUNCTION("""COMPUTED_VALUE"""),"Female")</f>
        <v>Female</v>
      </c>
    </row>
    <row r="2997">
      <c r="A2997" s="2">
        <v>2996.0</v>
      </c>
      <c r="B2997" s="4">
        <f>IFERROR(__xludf.DUMMYFUNCTION("""COMPUTED_VALUE"""),45154.883631840275)</f>
        <v>45154.88363</v>
      </c>
      <c r="C2997" s="2" t="str">
        <f>IFERROR(__xludf.DUMMYFUNCTION("""COMPUTED_VALUE"""),"India")</f>
        <v>India</v>
      </c>
      <c r="D2997" s="2">
        <f>IFERROR(__xludf.DUMMYFUNCTION("""COMPUTED_VALUE"""),800024.0)</f>
        <v>800024</v>
      </c>
      <c r="E2997" s="2" t="str">
        <f>IFERROR(__xludf.DUMMYFUNCTION("""COMPUTED_VALUE"""),"Male")</f>
        <v>Male</v>
      </c>
    </row>
    <row r="2998">
      <c r="A2998" s="2">
        <v>2997.0</v>
      </c>
      <c r="B2998" s="4">
        <f>IFERROR(__xludf.DUMMYFUNCTION("""COMPUTED_VALUE"""),45155.38912048611)</f>
        <v>45155.38912</v>
      </c>
      <c r="C2998" s="2" t="str">
        <f>IFERROR(__xludf.DUMMYFUNCTION("""COMPUTED_VALUE"""),"India")</f>
        <v>India</v>
      </c>
      <c r="D2998" s="2">
        <f>IFERROR(__xludf.DUMMYFUNCTION("""COMPUTED_VALUE"""),751019.0)</f>
        <v>751019</v>
      </c>
      <c r="E2998" s="2" t="str">
        <f>IFERROR(__xludf.DUMMYFUNCTION("""COMPUTED_VALUE"""),"Female")</f>
        <v>Female</v>
      </c>
    </row>
    <row r="2999">
      <c r="A2999" s="2">
        <v>2998.0</v>
      </c>
      <c r="B2999" s="4">
        <f>IFERROR(__xludf.DUMMYFUNCTION("""COMPUTED_VALUE"""),45155.46496370371)</f>
        <v>45155.46496</v>
      </c>
      <c r="C2999" s="2" t="str">
        <f>IFERROR(__xludf.DUMMYFUNCTION("""COMPUTED_VALUE"""),"India")</f>
        <v>India</v>
      </c>
      <c r="D2999" s="2">
        <f>IFERROR(__xludf.DUMMYFUNCTION("""COMPUTED_VALUE"""),788007.0)</f>
        <v>788007</v>
      </c>
      <c r="E2999" s="2" t="str">
        <f>IFERROR(__xludf.DUMMYFUNCTION("""COMPUTED_VALUE"""),"Female")</f>
        <v>Female</v>
      </c>
    </row>
    <row r="3000">
      <c r="A3000" s="2">
        <v>2999.0</v>
      </c>
      <c r="B3000" s="4">
        <f>IFERROR(__xludf.DUMMYFUNCTION("""COMPUTED_VALUE"""),45155.49465946759)</f>
        <v>45155.49466</v>
      </c>
      <c r="C3000" s="2" t="str">
        <f>IFERROR(__xludf.DUMMYFUNCTION("""COMPUTED_VALUE"""),"India")</f>
        <v>India</v>
      </c>
      <c r="D3000" s="2">
        <f>IFERROR(__xludf.DUMMYFUNCTION("""COMPUTED_VALUE"""),396005.0)</f>
        <v>396005</v>
      </c>
      <c r="E3000" s="2" t="str">
        <f>IFERROR(__xludf.DUMMYFUNCTION("""COMPUTED_VALUE"""),"Female")</f>
        <v>Female</v>
      </c>
    </row>
    <row r="3001">
      <c r="A3001" s="2">
        <v>3000.0</v>
      </c>
      <c r="B3001" s="4">
        <f>IFERROR(__xludf.DUMMYFUNCTION("""COMPUTED_VALUE"""),45155.53945987269)</f>
        <v>45155.53946</v>
      </c>
      <c r="C3001" s="2" t="str">
        <f>IFERROR(__xludf.DUMMYFUNCTION("""COMPUTED_VALUE"""),"India")</f>
        <v>India</v>
      </c>
      <c r="D3001" s="2">
        <f>IFERROR(__xludf.DUMMYFUNCTION("""COMPUTED_VALUE"""),396191.0)</f>
        <v>396191</v>
      </c>
      <c r="E3001" s="2" t="str">
        <f>IFERROR(__xludf.DUMMYFUNCTION("""COMPUTED_VALUE"""),"Male")</f>
        <v>Male</v>
      </c>
    </row>
    <row r="3002">
      <c r="A3002" s="2">
        <v>3001.0</v>
      </c>
      <c r="B3002" s="4">
        <f>IFERROR(__xludf.DUMMYFUNCTION("""COMPUTED_VALUE"""),45155.5693462037)</f>
        <v>45155.56935</v>
      </c>
      <c r="C3002" s="2" t="str">
        <f>IFERROR(__xludf.DUMMYFUNCTION("""COMPUTED_VALUE"""),"India")</f>
        <v>India</v>
      </c>
      <c r="D3002" s="2">
        <f>IFERROR(__xludf.DUMMYFUNCTION("""COMPUTED_VALUE"""),500077.0)</f>
        <v>500077</v>
      </c>
      <c r="E3002" s="2" t="str">
        <f>IFERROR(__xludf.DUMMYFUNCTION("""COMPUTED_VALUE"""),"Male")</f>
        <v>Male</v>
      </c>
    </row>
    <row r="3003">
      <c r="A3003" s="2">
        <v>3002.0</v>
      </c>
      <c r="B3003" s="4">
        <f>IFERROR(__xludf.DUMMYFUNCTION("""COMPUTED_VALUE"""),45155.57819996528)</f>
        <v>45155.5782</v>
      </c>
      <c r="C3003" s="2" t="str">
        <f>IFERROR(__xludf.DUMMYFUNCTION("""COMPUTED_VALUE"""),"India")</f>
        <v>India</v>
      </c>
      <c r="D3003" s="2">
        <f>IFERROR(__xludf.DUMMYFUNCTION("""COMPUTED_VALUE"""),411014.0)</f>
        <v>411014</v>
      </c>
      <c r="E3003" s="2" t="str">
        <f>IFERROR(__xludf.DUMMYFUNCTION("""COMPUTED_VALUE"""),"Male")</f>
        <v>Male</v>
      </c>
    </row>
    <row r="3004">
      <c r="A3004" s="2">
        <v>3003.0</v>
      </c>
      <c r="B3004" s="4">
        <f>IFERROR(__xludf.DUMMYFUNCTION("""COMPUTED_VALUE"""),45155.7820727662)</f>
        <v>45155.78207</v>
      </c>
      <c r="C3004" s="2" t="str">
        <f>IFERROR(__xludf.DUMMYFUNCTION("""COMPUTED_VALUE"""),"India")</f>
        <v>India</v>
      </c>
      <c r="D3004" s="2">
        <f>IFERROR(__xludf.DUMMYFUNCTION("""COMPUTED_VALUE"""),788104.0)</f>
        <v>788104</v>
      </c>
      <c r="E3004" s="2" t="str">
        <f>IFERROR(__xludf.DUMMYFUNCTION("""COMPUTED_VALUE"""),"Female")</f>
        <v>Female</v>
      </c>
    </row>
    <row r="3005">
      <c r="A3005" s="2">
        <v>3004.0</v>
      </c>
      <c r="B3005" s="4">
        <f>IFERROR(__xludf.DUMMYFUNCTION("""COMPUTED_VALUE"""),45156.46034328704)</f>
        <v>45156.46034</v>
      </c>
      <c r="C3005" s="2" t="str">
        <f>IFERROR(__xludf.DUMMYFUNCTION("""COMPUTED_VALUE"""),"India")</f>
        <v>India</v>
      </c>
      <c r="D3005" s="2">
        <f>IFERROR(__xludf.DUMMYFUNCTION("""COMPUTED_VALUE"""),523227.0)</f>
        <v>523227</v>
      </c>
      <c r="E3005" s="2" t="str">
        <f>IFERROR(__xludf.DUMMYFUNCTION("""COMPUTED_VALUE"""),"Male")</f>
        <v>Male</v>
      </c>
    </row>
    <row r="3006">
      <c r="A3006" s="2">
        <v>3005.0</v>
      </c>
      <c r="B3006" s="4">
        <f>IFERROR(__xludf.DUMMYFUNCTION("""COMPUTED_VALUE"""),45156.550135046295)</f>
        <v>45156.55014</v>
      </c>
      <c r="C3006" s="2" t="str">
        <f>IFERROR(__xludf.DUMMYFUNCTION("""COMPUTED_VALUE"""),"United States of America")</f>
        <v>United States of America</v>
      </c>
      <c r="D3006" s="2">
        <f>IFERROR(__xludf.DUMMYFUNCTION("""COMPUTED_VALUE"""),92507.0)</f>
        <v>92507</v>
      </c>
      <c r="E3006" s="2" t="str">
        <f>IFERROR(__xludf.DUMMYFUNCTION("""COMPUTED_VALUE"""),"Female")</f>
        <v>Female</v>
      </c>
    </row>
    <row r="3007">
      <c r="A3007" s="2">
        <v>3006.0</v>
      </c>
      <c r="B3007" s="4">
        <f>IFERROR(__xludf.DUMMYFUNCTION("""COMPUTED_VALUE"""),45156.55705461805)</f>
        <v>45156.55705</v>
      </c>
      <c r="C3007" s="2" t="str">
        <f>IFERROR(__xludf.DUMMYFUNCTION("""COMPUTED_VALUE"""),"India")</f>
        <v>India</v>
      </c>
      <c r="D3007" s="2">
        <f>IFERROR(__xludf.DUMMYFUNCTION("""COMPUTED_VALUE"""),396191.0)</f>
        <v>396191</v>
      </c>
      <c r="E3007" s="2" t="str">
        <f>IFERROR(__xludf.DUMMYFUNCTION("""COMPUTED_VALUE"""),"Male")</f>
        <v>Male</v>
      </c>
    </row>
    <row r="3008">
      <c r="A3008" s="2">
        <v>3007.0</v>
      </c>
      <c r="B3008" s="4">
        <f>IFERROR(__xludf.DUMMYFUNCTION("""COMPUTED_VALUE"""),45156.74079422453)</f>
        <v>45156.74079</v>
      </c>
      <c r="C3008" s="2" t="str">
        <f>IFERROR(__xludf.DUMMYFUNCTION("""COMPUTED_VALUE"""),"India")</f>
        <v>India</v>
      </c>
      <c r="D3008" s="2">
        <f>IFERROR(__xludf.DUMMYFUNCTION("""COMPUTED_VALUE"""),505001.0)</f>
        <v>505001</v>
      </c>
      <c r="E3008" s="2" t="str">
        <f>IFERROR(__xludf.DUMMYFUNCTION("""COMPUTED_VALUE"""),"Female")</f>
        <v>Female</v>
      </c>
    </row>
    <row r="3009">
      <c r="A3009" s="2">
        <v>3008.0</v>
      </c>
      <c r="B3009" s="4">
        <f>IFERROR(__xludf.DUMMYFUNCTION("""COMPUTED_VALUE"""),45156.823684270836)</f>
        <v>45156.82368</v>
      </c>
      <c r="C3009" s="2" t="str">
        <f>IFERROR(__xludf.DUMMYFUNCTION("""COMPUTED_VALUE"""),"India")</f>
        <v>India</v>
      </c>
      <c r="D3009" s="2">
        <f>IFERROR(__xludf.DUMMYFUNCTION("""COMPUTED_VALUE"""),411019.0)</f>
        <v>411019</v>
      </c>
      <c r="E3009" s="2" t="str">
        <f>IFERROR(__xludf.DUMMYFUNCTION("""COMPUTED_VALUE"""),"Female")</f>
        <v>Female</v>
      </c>
    </row>
    <row r="3010">
      <c r="A3010" s="2">
        <v>3009.0</v>
      </c>
      <c r="B3010" s="4">
        <f>IFERROR(__xludf.DUMMYFUNCTION("""COMPUTED_VALUE"""),45156.90409715277)</f>
        <v>45156.9041</v>
      </c>
      <c r="C3010" s="2" t="str">
        <f>IFERROR(__xludf.DUMMYFUNCTION("""COMPUTED_VALUE"""),"India")</f>
        <v>India</v>
      </c>
      <c r="D3010" s="2">
        <f>IFERROR(__xludf.DUMMYFUNCTION("""COMPUTED_VALUE"""),452010.0)</f>
        <v>452010</v>
      </c>
      <c r="E3010" s="2" t="str">
        <f>IFERROR(__xludf.DUMMYFUNCTION("""COMPUTED_VALUE"""),"Female")</f>
        <v>Female</v>
      </c>
    </row>
    <row r="3011">
      <c r="A3011" s="2">
        <v>3010.0</v>
      </c>
      <c r="B3011" s="4">
        <f>IFERROR(__xludf.DUMMYFUNCTION("""COMPUTED_VALUE"""),45156.93576931713)</f>
        <v>45156.93577</v>
      </c>
      <c r="C3011" s="2" t="str">
        <f>IFERROR(__xludf.DUMMYFUNCTION("""COMPUTED_VALUE"""),"India")</f>
        <v>India</v>
      </c>
      <c r="D3011" s="2">
        <f>IFERROR(__xludf.DUMMYFUNCTION("""COMPUTED_VALUE"""),487551.0)</f>
        <v>487551</v>
      </c>
      <c r="E3011" s="2" t="str">
        <f>IFERROR(__xludf.DUMMYFUNCTION("""COMPUTED_VALUE"""),"Male")</f>
        <v>Male</v>
      </c>
    </row>
    <row r="3012">
      <c r="A3012" s="2">
        <v>3011.0</v>
      </c>
      <c r="B3012" s="4">
        <f>IFERROR(__xludf.DUMMYFUNCTION("""COMPUTED_VALUE"""),45156.9903737963)</f>
        <v>45156.99037</v>
      </c>
      <c r="C3012" s="2" t="str">
        <f>IFERROR(__xludf.DUMMYFUNCTION("""COMPUTED_VALUE"""),"India")</f>
        <v>India</v>
      </c>
      <c r="D3012" s="2">
        <f>IFERROR(__xludf.DUMMYFUNCTION("""COMPUTED_VALUE"""),600061.0)</f>
        <v>600061</v>
      </c>
      <c r="E3012" s="2" t="str">
        <f>IFERROR(__xludf.DUMMYFUNCTION("""COMPUTED_VALUE"""),"Male")</f>
        <v>Male</v>
      </c>
    </row>
    <row r="3013">
      <c r="A3013" s="2">
        <v>3012.0</v>
      </c>
      <c r="B3013" s="4">
        <f>IFERROR(__xludf.DUMMYFUNCTION("""COMPUTED_VALUE"""),45156.99467644676)</f>
        <v>45156.99468</v>
      </c>
      <c r="C3013" s="2" t="str">
        <f>IFERROR(__xludf.DUMMYFUNCTION("""COMPUTED_VALUE"""),"India")</f>
        <v>India</v>
      </c>
      <c r="D3013" s="2">
        <f>IFERROR(__xludf.DUMMYFUNCTION("""COMPUTED_VALUE"""),452001.0)</f>
        <v>452001</v>
      </c>
      <c r="E3013" s="2" t="str">
        <f>IFERROR(__xludf.DUMMYFUNCTION("""COMPUTED_VALUE"""),"Female")</f>
        <v>Female</v>
      </c>
    </row>
    <row r="3014">
      <c r="A3014" s="2">
        <v>3013.0</v>
      </c>
      <c r="B3014" s="4">
        <f>IFERROR(__xludf.DUMMYFUNCTION("""COMPUTED_VALUE"""),45157.05094591435)</f>
        <v>45157.05095</v>
      </c>
      <c r="C3014" s="2" t="str">
        <f>IFERROR(__xludf.DUMMYFUNCTION("""COMPUTED_VALUE"""),"India")</f>
        <v>India</v>
      </c>
      <c r="D3014" s="2">
        <f>IFERROR(__xludf.DUMMYFUNCTION("""COMPUTED_VALUE"""),452010.0)</f>
        <v>452010</v>
      </c>
      <c r="E3014" s="2" t="str">
        <f>IFERROR(__xludf.DUMMYFUNCTION("""COMPUTED_VALUE"""),"Female")</f>
        <v>Female</v>
      </c>
    </row>
    <row r="3015">
      <c r="A3015" s="2">
        <v>3014.0</v>
      </c>
      <c r="B3015" s="4">
        <f>IFERROR(__xludf.DUMMYFUNCTION("""COMPUTED_VALUE"""),45157.09668537037)</f>
        <v>45157.09669</v>
      </c>
      <c r="C3015" s="2" t="str">
        <f>IFERROR(__xludf.DUMMYFUNCTION("""COMPUTED_VALUE"""),"India")</f>
        <v>India</v>
      </c>
      <c r="D3015" s="2">
        <f>IFERROR(__xludf.DUMMYFUNCTION("""COMPUTED_VALUE"""),201005.0)</f>
        <v>201005</v>
      </c>
      <c r="E3015" s="2" t="str">
        <f>IFERROR(__xludf.DUMMYFUNCTION("""COMPUTED_VALUE"""),"Male")</f>
        <v>Male</v>
      </c>
    </row>
    <row r="3016">
      <c r="A3016" s="2">
        <v>3015.0</v>
      </c>
      <c r="B3016" s="4">
        <f>IFERROR(__xludf.DUMMYFUNCTION("""COMPUTED_VALUE"""),45157.12719533564)</f>
        <v>45157.1272</v>
      </c>
      <c r="C3016" s="2" t="str">
        <f>IFERROR(__xludf.DUMMYFUNCTION("""COMPUTED_VALUE"""),"India")</f>
        <v>India</v>
      </c>
      <c r="D3016" s="2">
        <f>IFERROR(__xludf.DUMMYFUNCTION("""COMPUTED_VALUE"""),601204.0)</f>
        <v>601204</v>
      </c>
      <c r="E3016" s="2" t="str">
        <f>IFERROR(__xludf.DUMMYFUNCTION("""COMPUTED_VALUE"""),"Male")</f>
        <v>Male</v>
      </c>
    </row>
    <row r="3017">
      <c r="A3017" s="2">
        <v>3016.0</v>
      </c>
      <c r="B3017" s="4">
        <f>IFERROR(__xludf.DUMMYFUNCTION("""COMPUTED_VALUE"""),45157.492824016204)</f>
        <v>45157.49282</v>
      </c>
      <c r="C3017" s="2" t="str">
        <f>IFERROR(__xludf.DUMMYFUNCTION("""COMPUTED_VALUE"""),"Ireland")</f>
        <v>Ireland</v>
      </c>
      <c r="D3017" s="2">
        <f>IFERROR(__xludf.DUMMYFUNCTION("""COMPUTED_VALUE"""),452003.0)</f>
        <v>452003</v>
      </c>
      <c r="E3017" s="2" t="str">
        <f>IFERROR(__xludf.DUMMYFUNCTION("""COMPUTED_VALUE"""),"Male")</f>
        <v>Male</v>
      </c>
    </row>
    <row r="3018">
      <c r="A3018" s="2">
        <v>3017.0</v>
      </c>
      <c r="B3018" s="4">
        <f>IFERROR(__xludf.DUMMYFUNCTION("""COMPUTED_VALUE"""),45157.57562804398)</f>
        <v>45157.57563</v>
      </c>
      <c r="C3018" s="2" t="str">
        <f>IFERROR(__xludf.DUMMYFUNCTION("""COMPUTED_VALUE"""),"India")</f>
        <v>India</v>
      </c>
      <c r="D3018" s="2">
        <f>IFERROR(__xludf.DUMMYFUNCTION("""COMPUTED_VALUE"""),110094.0)</f>
        <v>110094</v>
      </c>
      <c r="E3018" s="2" t="str">
        <f>IFERROR(__xludf.DUMMYFUNCTION("""COMPUTED_VALUE"""),"Male")</f>
        <v>Male</v>
      </c>
    </row>
    <row r="3019">
      <c r="A3019" s="2">
        <v>3018.0</v>
      </c>
      <c r="B3019" s="4">
        <f>IFERROR(__xludf.DUMMYFUNCTION("""COMPUTED_VALUE"""),45157.626512511575)</f>
        <v>45157.62651</v>
      </c>
      <c r="C3019" s="2" t="str">
        <f>IFERROR(__xludf.DUMMYFUNCTION("""COMPUTED_VALUE"""),"India")</f>
        <v>India</v>
      </c>
      <c r="D3019" s="2">
        <f>IFERROR(__xludf.DUMMYFUNCTION("""COMPUTED_VALUE"""),416006.0)</f>
        <v>416006</v>
      </c>
      <c r="E3019" s="2" t="str">
        <f>IFERROR(__xludf.DUMMYFUNCTION("""COMPUTED_VALUE"""),"Female")</f>
        <v>Female</v>
      </c>
    </row>
    <row r="3020">
      <c r="A3020" s="2">
        <v>3019.0</v>
      </c>
      <c r="B3020" s="4">
        <f>IFERROR(__xludf.DUMMYFUNCTION("""COMPUTED_VALUE"""),45157.692401562505)</f>
        <v>45157.6924</v>
      </c>
      <c r="C3020" s="2" t="str">
        <f>IFERROR(__xludf.DUMMYFUNCTION("""COMPUTED_VALUE"""),"India")</f>
        <v>India</v>
      </c>
      <c r="D3020" s="2">
        <f>IFERROR(__xludf.DUMMYFUNCTION("""COMPUTED_VALUE"""),431001.0)</f>
        <v>431001</v>
      </c>
      <c r="E3020" s="2" t="str">
        <f>IFERROR(__xludf.DUMMYFUNCTION("""COMPUTED_VALUE"""),"Female")</f>
        <v>Female</v>
      </c>
    </row>
    <row r="3021">
      <c r="A3021" s="2">
        <v>3020.0</v>
      </c>
      <c r="B3021" s="4">
        <f>IFERROR(__xludf.DUMMYFUNCTION("""COMPUTED_VALUE"""),45157.70481976852)</f>
        <v>45157.70482</v>
      </c>
      <c r="C3021" s="2" t="str">
        <f>IFERROR(__xludf.DUMMYFUNCTION("""COMPUTED_VALUE"""),"Pakistan")</f>
        <v>Pakistan</v>
      </c>
      <c r="D3021" s="2">
        <f>IFERROR(__xludf.DUMMYFUNCTION("""COMPUTED_VALUE"""),75330.0)</f>
        <v>75330</v>
      </c>
      <c r="E3021" s="2" t="str">
        <f>IFERROR(__xludf.DUMMYFUNCTION("""COMPUTED_VALUE"""),"Male")</f>
        <v>Male</v>
      </c>
    </row>
    <row r="3022">
      <c r="A3022" s="2">
        <v>3021.0</v>
      </c>
      <c r="B3022" s="4">
        <f>IFERROR(__xludf.DUMMYFUNCTION("""COMPUTED_VALUE"""),45157.74160569444)</f>
        <v>45157.74161</v>
      </c>
      <c r="C3022" s="2" t="str">
        <f>IFERROR(__xludf.DUMMYFUNCTION("""COMPUTED_VALUE"""),"India")</f>
        <v>India</v>
      </c>
      <c r="D3022" s="2">
        <f>IFERROR(__xludf.DUMMYFUNCTION("""COMPUTED_VALUE"""),422006.0)</f>
        <v>422006</v>
      </c>
      <c r="E3022" s="2" t="str">
        <f>IFERROR(__xludf.DUMMYFUNCTION("""COMPUTED_VALUE"""),"Male")</f>
        <v>Male</v>
      </c>
    </row>
    <row r="3023">
      <c r="A3023" s="2">
        <v>3022.0</v>
      </c>
      <c r="B3023" s="4">
        <f>IFERROR(__xludf.DUMMYFUNCTION("""COMPUTED_VALUE"""),45157.771966631946)</f>
        <v>45157.77197</v>
      </c>
      <c r="C3023" s="2" t="str">
        <f>IFERROR(__xludf.DUMMYFUNCTION("""COMPUTED_VALUE"""),"India")</f>
        <v>India</v>
      </c>
      <c r="D3023" s="2">
        <f>IFERROR(__xludf.DUMMYFUNCTION("""COMPUTED_VALUE"""),530041.0)</f>
        <v>530041</v>
      </c>
      <c r="E3023" s="2" t="str">
        <f>IFERROR(__xludf.DUMMYFUNCTION("""COMPUTED_VALUE"""),"Male")</f>
        <v>Male</v>
      </c>
    </row>
    <row r="3024">
      <c r="A3024" s="2">
        <v>3023.0</v>
      </c>
      <c r="B3024" s="4">
        <f>IFERROR(__xludf.DUMMYFUNCTION("""COMPUTED_VALUE"""),45157.95473642361)</f>
        <v>45157.95474</v>
      </c>
      <c r="C3024" s="2" t="str">
        <f>IFERROR(__xludf.DUMMYFUNCTION("""COMPUTED_VALUE"""),"India")</f>
        <v>India</v>
      </c>
      <c r="D3024" s="2">
        <f>IFERROR(__xludf.DUMMYFUNCTION("""COMPUTED_VALUE"""),524002.0)</f>
        <v>524002</v>
      </c>
      <c r="E3024" s="2" t="str">
        <f>IFERROR(__xludf.DUMMYFUNCTION("""COMPUTED_VALUE"""),"Female")</f>
        <v>Female</v>
      </c>
    </row>
    <row r="3025">
      <c r="A3025" s="2">
        <v>3024.0</v>
      </c>
      <c r="B3025" s="4">
        <f>IFERROR(__xludf.DUMMYFUNCTION("""COMPUTED_VALUE"""),45158.401555729164)</f>
        <v>45158.40156</v>
      </c>
      <c r="C3025" s="2" t="str">
        <f>IFERROR(__xludf.DUMMYFUNCTION("""COMPUTED_VALUE"""),"India")</f>
        <v>India</v>
      </c>
      <c r="D3025" s="2">
        <f>IFERROR(__xludf.DUMMYFUNCTION("""COMPUTED_VALUE"""),248001.0)</f>
        <v>248001</v>
      </c>
      <c r="E3025" s="2" t="str">
        <f>IFERROR(__xludf.DUMMYFUNCTION("""COMPUTED_VALUE"""),"Female")</f>
        <v>Female</v>
      </c>
    </row>
    <row r="3026">
      <c r="A3026" s="2">
        <v>3025.0</v>
      </c>
      <c r="B3026" s="4">
        <f>IFERROR(__xludf.DUMMYFUNCTION("""COMPUTED_VALUE"""),45158.41302230325)</f>
        <v>45158.41302</v>
      </c>
      <c r="C3026" s="2" t="str">
        <f>IFERROR(__xludf.DUMMYFUNCTION("""COMPUTED_VALUE"""),"India")</f>
        <v>India</v>
      </c>
      <c r="D3026" s="2">
        <f>IFERROR(__xludf.DUMMYFUNCTION("""COMPUTED_VALUE"""),332601.0)</f>
        <v>332601</v>
      </c>
      <c r="E3026" s="2" t="str">
        <f>IFERROR(__xludf.DUMMYFUNCTION("""COMPUTED_VALUE"""),"Male")</f>
        <v>Male</v>
      </c>
    </row>
    <row r="3027">
      <c r="A3027" s="2">
        <v>3026.0</v>
      </c>
      <c r="B3027" s="4">
        <f>IFERROR(__xludf.DUMMYFUNCTION("""COMPUTED_VALUE"""),45158.487179675925)</f>
        <v>45158.48718</v>
      </c>
      <c r="C3027" s="2" t="str">
        <f>IFERROR(__xludf.DUMMYFUNCTION("""COMPUTED_VALUE"""),"India")</f>
        <v>India</v>
      </c>
      <c r="D3027" s="2">
        <f>IFERROR(__xludf.DUMMYFUNCTION("""COMPUTED_VALUE"""),507116.0)</f>
        <v>507116</v>
      </c>
      <c r="E3027" s="2" t="str">
        <f>IFERROR(__xludf.DUMMYFUNCTION("""COMPUTED_VALUE"""),"Male")</f>
        <v>Male</v>
      </c>
    </row>
    <row r="3028">
      <c r="A3028" s="2">
        <v>3027.0</v>
      </c>
      <c r="B3028" s="4">
        <f>IFERROR(__xludf.DUMMYFUNCTION("""COMPUTED_VALUE"""),45158.651028692126)</f>
        <v>45158.65103</v>
      </c>
      <c r="C3028" s="2" t="str">
        <f>IFERROR(__xludf.DUMMYFUNCTION("""COMPUTED_VALUE"""),"India")</f>
        <v>India</v>
      </c>
      <c r="D3028" s="2">
        <f>IFERROR(__xludf.DUMMYFUNCTION("""COMPUTED_VALUE"""),603203.0)</f>
        <v>603203</v>
      </c>
      <c r="E3028" s="2" t="str">
        <f>IFERROR(__xludf.DUMMYFUNCTION("""COMPUTED_VALUE"""),"Female")</f>
        <v>Female</v>
      </c>
    </row>
    <row r="3029">
      <c r="A3029" s="2">
        <v>3028.0</v>
      </c>
      <c r="B3029" s="4">
        <f>IFERROR(__xludf.DUMMYFUNCTION("""COMPUTED_VALUE"""),45159.069405104165)</f>
        <v>45159.06941</v>
      </c>
      <c r="C3029" s="2" t="str">
        <f>IFERROR(__xludf.DUMMYFUNCTION("""COMPUTED_VALUE"""),"India")</f>
        <v>India</v>
      </c>
      <c r="D3029" s="2">
        <f>IFERROR(__xludf.DUMMYFUNCTION("""COMPUTED_VALUE"""),503185.0)</f>
        <v>503185</v>
      </c>
      <c r="E3029" s="2" t="str">
        <f>IFERROR(__xludf.DUMMYFUNCTION("""COMPUTED_VALUE"""),"Male")</f>
        <v>Male</v>
      </c>
    </row>
    <row r="3030">
      <c r="A3030" s="2">
        <v>3029.0</v>
      </c>
      <c r="B3030" s="4">
        <f>IFERROR(__xludf.DUMMYFUNCTION("""COMPUTED_VALUE"""),45159.568408946754)</f>
        <v>45159.56841</v>
      </c>
      <c r="C3030" s="2" t="str">
        <f>IFERROR(__xludf.DUMMYFUNCTION("""COMPUTED_VALUE"""),"India")</f>
        <v>India</v>
      </c>
      <c r="D3030" s="2">
        <f>IFERROR(__xludf.DUMMYFUNCTION("""COMPUTED_VALUE"""),201010.0)</f>
        <v>201010</v>
      </c>
      <c r="E3030" s="2" t="str">
        <f>IFERROR(__xludf.DUMMYFUNCTION("""COMPUTED_VALUE"""),"Male")</f>
        <v>Male</v>
      </c>
    </row>
    <row r="3031">
      <c r="A3031" s="2">
        <v>3030.0</v>
      </c>
      <c r="B3031" s="4">
        <f>IFERROR(__xludf.DUMMYFUNCTION("""COMPUTED_VALUE"""),45159.569485879634)</f>
        <v>45159.56949</v>
      </c>
      <c r="C3031" s="2" t="str">
        <f>IFERROR(__xludf.DUMMYFUNCTION("""COMPUTED_VALUE"""),"India")</f>
        <v>India</v>
      </c>
      <c r="D3031" s="2">
        <f>IFERROR(__xludf.DUMMYFUNCTION("""COMPUTED_VALUE"""),201010.0)</f>
        <v>201010</v>
      </c>
      <c r="E3031" s="2" t="str">
        <f>IFERROR(__xludf.DUMMYFUNCTION("""COMPUTED_VALUE"""),"Female")</f>
        <v>Female</v>
      </c>
    </row>
    <row r="3032">
      <c r="A3032" s="2">
        <v>3031.0</v>
      </c>
      <c r="B3032" s="4">
        <f>IFERROR(__xludf.DUMMYFUNCTION("""COMPUTED_VALUE"""),45159.59754609954)</f>
        <v>45159.59755</v>
      </c>
      <c r="C3032" s="2" t="str">
        <f>IFERROR(__xludf.DUMMYFUNCTION("""COMPUTED_VALUE"""),"India")</f>
        <v>India</v>
      </c>
      <c r="D3032" s="2">
        <f>IFERROR(__xludf.DUMMYFUNCTION("""COMPUTED_VALUE"""),411044.0)</f>
        <v>411044</v>
      </c>
      <c r="E3032" s="2" t="str">
        <f>IFERROR(__xludf.DUMMYFUNCTION("""COMPUTED_VALUE"""),"Male")</f>
        <v>Male</v>
      </c>
    </row>
    <row r="3033">
      <c r="A3033" s="2">
        <v>3032.0</v>
      </c>
      <c r="B3033" s="4">
        <f>IFERROR(__xludf.DUMMYFUNCTION("""COMPUTED_VALUE"""),45159.81087487269)</f>
        <v>45159.81087</v>
      </c>
      <c r="C3033" s="2" t="str">
        <f>IFERROR(__xludf.DUMMYFUNCTION("""COMPUTED_VALUE"""),"India")</f>
        <v>India</v>
      </c>
      <c r="D3033" s="2">
        <f>IFERROR(__xludf.DUMMYFUNCTION("""COMPUTED_VALUE"""),600073.0)</f>
        <v>600073</v>
      </c>
      <c r="E3033" s="2" t="str">
        <f>IFERROR(__xludf.DUMMYFUNCTION("""COMPUTED_VALUE"""),"Female")</f>
        <v>Female</v>
      </c>
    </row>
    <row r="3034">
      <c r="A3034" s="2">
        <v>3033.0</v>
      </c>
      <c r="B3034" s="4">
        <f>IFERROR(__xludf.DUMMYFUNCTION("""COMPUTED_VALUE"""),45159.863654872686)</f>
        <v>45159.86365</v>
      </c>
      <c r="C3034" s="2" t="str">
        <f>IFERROR(__xludf.DUMMYFUNCTION("""COMPUTED_VALUE"""),"India")</f>
        <v>India</v>
      </c>
      <c r="D3034" s="2">
        <f>IFERROR(__xludf.DUMMYFUNCTION("""COMPUTED_VALUE"""),411033.0)</f>
        <v>411033</v>
      </c>
      <c r="E3034" s="2" t="str">
        <f>IFERROR(__xludf.DUMMYFUNCTION("""COMPUTED_VALUE"""),"Female")</f>
        <v>Female</v>
      </c>
    </row>
    <row r="3035">
      <c r="A3035" s="2">
        <v>3034.0</v>
      </c>
      <c r="B3035" s="4">
        <f>IFERROR(__xludf.DUMMYFUNCTION("""COMPUTED_VALUE"""),45160.01549770833)</f>
        <v>45160.0155</v>
      </c>
      <c r="C3035" s="2" t="str">
        <f>IFERROR(__xludf.DUMMYFUNCTION("""COMPUTED_VALUE"""),"India")</f>
        <v>India</v>
      </c>
      <c r="D3035" s="2">
        <f>IFERROR(__xludf.DUMMYFUNCTION("""COMPUTED_VALUE"""),110091.0)</f>
        <v>110091</v>
      </c>
      <c r="E3035" s="2" t="str">
        <f>IFERROR(__xludf.DUMMYFUNCTION("""COMPUTED_VALUE"""),"Male")</f>
        <v>Male</v>
      </c>
    </row>
    <row r="3036">
      <c r="A3036" s="2">
        <v>3035.0</v>
      </c>
      <c r="B3036" s="4">
        <f>IFERROR(__xludf.DUMMYFUNCTION("""COMPUTED_VALUE"""),45160.4534069213)</f>
        <v>45160.45341</v>
      </c>
      <c r="C3036" s="2" t="str">
        <f>IFERROR(__xludf.DUMMYFUNCTION("""COMPUTED_VALUE"""),"India")</f>
        <v>India</v>
      </c>
      <c r="D3036" s="2">
        <f>IFERROR(__xludf.DUMMYFUNCTION("""COMPUTED_VALUE"""),201310.0)</f>
        <v>201310</v>
      </c>
      <c r="E3036" s="2" t="str">
        <f>IFERROR(__xludf.DUMMYFUNCTION("""COMPUTED_VALUE"""),"Male")</f>
        <v>Male</v>
      </c>
    </row>
    <row r="3037">
      <c r="A3037" s="2">
        <v>3036.0</v>
      </c>
      <c r="B3037" s="4">
        <f>IFERROR(__xludf.DUMMYFUNCTION("""COMPUTED_VALUE"""),45160.466358125)</f>
        <v>45160.46636</v>
      </c>
      <c r="C3037" s="2" t="str">
        <f>IFERROR(__xludf.DUMMYFUNCTION("""COMPUTED_VALUE"""),"India")</f>
        <v>India</v>
      </c>
      <c r="D3037" s="2">
        <f>IFERROR(__xludf.DUMMYFUNCTION("""COMPUTED_VALUE"""),560076.0)</f>
        <v>560076</v>
      </c>
      <c r="E3037" s="2" t="str">
        <f>IFERROR(__xludf.DUMMYFUNCTION("""COMPUTED_VALUE"""),"Male")</f>
        <v>Male</v>
      </c>
    </row>
    <row r="3038">
      <c r="A3038" s="2">
        <v>3037.0</v>
      </c>
      <c r="B3038" s="4">
        <f>IFERROR(__xludf.DUMMYFUNCTION("""COMPUTED_VALUE"""),45160.479638032404)</f>
        <v>45160.47964</v>
      </c>
      <c r="C3038" s="2" t="str">
        <f>IFERROR(__xludf.DUMMYFUNCTION("""COMPUTED_VALUE"""),"India")</f>
        <v>India</v>
      </c>
      <c r="D3038" s="2">
        <f>IFERROR(__xludf.DUMMYFUNCTION("""COMPUTED_VALUE"""),828201.0)</f>
        <v>828201</v>
      </c>
      <c r="E3038" s="2" t="str">
        <f>IFERROR(__xludf.DUMMYFUNCTION("""COMPUTED_VALUE"""),"Female")</f>
        <v>Female</v>
      </c>
    </row>
    <row r="3039">
      <c r="A3039" s="2">
        <v>3038.0</v>
      </c>
      <c r="B3039" s="4">
        <f>IFERROR(__xludf.DUMMYFUNCTION("""COMPUTED_VALUE"""),45160.60037168982)</f>
        <v>45160.60037</v>
      </c>
      <c r="C3039" s="2" t="str">
        <f>IFERROR(__xludf.DUMMYFUNCTION("""COMPUTED_VALUE"""),"India")</f>
        <v>India</v>
      </c>
      <c r="D3039" s="2">
        <f>IFERROR(__xludf.DUMMYFUNCTION("""COMPUTED_VALUE"""),400074.0)</f>
        <v>400074</v>
      </c>
      <c r="E3039" s="2" t="str">
        <f>IFERROR(__xludf.DUMMYFUNCTION("""COMPUTED_VALUE"""),"Male")</f>
        <v>Male</v>
      </c>
    </row>
    <row r="3040">
      <c r="A3040" s="2">
        <v>3039.0</v>
      </c>
      <c r="B3040" s="4">
        <f>IFERROR(__xludf.DUMMYFUNCTION("""COMPUTED_VALUE"""),45160.69027063657)</f>
        <v>45160.69027</v>
      </c>
      <c r="C3040" s="2" t="str">
        <f>IFERROR(__xludf.DUMMYFUNCTION("""COMPUTED_VALUE"""),"India")</f>
        <v>India</v>
      </c>
      <c r="D3040" s="2">
        <f>IFERROR(__xludf.DUMMYFUNCTION("""COMPUTED_VALUE"""),500032.0)</f>
        <v>500032</v>
      </c>
      <c r="E3040" s="2" t="str">
        <f>IFERROR(__xludf.DUMMYFUNCTION("""COMPUTED_VALUE"""),"Male")</f>
        <v>Male</v>
      </c>
    </row>
    <row r="3041">
      <c r="A3041" s="2">
        <v>3040.0</v>
      </c>
      <c r="B3041" s="4">
        <f>IFERROR(__xludf.DUMMYFUNCTION("""COMPUTED_VALUE"""),45160.6961749537)</f>
        <v>45160.69617</v>
      </c>
      <c r="C3041" s="2" t="str">
        <f>IFERROR(__xludf.DUMMYFUNCTION("""COMPUTED_VALUE"""),"India")</f>
        <v>India</v>
      </c>
      <c r="D3041" s="2">
        <f>IFERROR(__xludf.DUMMYFUNCTION("""COMPUTED_VALUE"""),831019.0)</f>
        <v>831019</v>
      </c>
      <c r="E3041" s="2" t="str">
        <f>IFERROR(__xludf.DUMMYFUNCTION("""COMPUTED_VALUE"""),"Female")</f>
        <v>Female</v>
      </c>
    </row>
    <row r="3042">
      <c r="A3042" s="2">
        <v>3041.0</v>
      </c>
      <c r="B3042" s="4">
        <f>IFERROR(__xludf.DUMMYFUNCTION("""COMPUTED_VALUE"""),45161.3782134375)</f>
        <v>45161.37821</v>
      </c>
      <c r="C3042" s="2" t="str">
        <f>IFERROR(__xludf.DUMMYFUNCTION("""COMPUTED_VALUE"""),"India")</f>
        <v>India</v>
      </c>
      <c r="D3042" s="2">
        <f>IFERROR(__xludf.DUMMYFUNCTION("""COMPUTED_VALUE"""),263645.0)</f>
        <v>263645</v>
      </c>
      <c r="E3042" s="2" t="str">
        <f>IFERROR(__xludf.DUMMYFUNCTION("""COMPUTED_VALUE"""),"Male")</f>
        <v>Male</v>
      </c>
    </row>
    <row r="3043">
      <c r="A3043" s="2">
        <v>3042.0</v>
      </c>
      <c r="B3043" s="4">
        <f>IFERROR(__xludf.DUMMYFUNCTION("""COMPUTED_VALUE"""),45161.433184050926)</f>
        <v>45161.43318</v>
      </c>
      <c r="C3043" s="2" t="str">
        <f>IFERROR(__xludf.DUMMYFUNCTION("""COMPUTED_VALUE"""),"India")</f>
        <v>India</v>
      </c>
      <c r="D3043" s="2">
        <f>IFERROR(__xludf.DUMMYFUNCTION("""COMPUTED_VALUE"""),580007.0)</f>
        <v>580007</v>
      </c>
      <c r="E3043" s="2" t="str">
        <f>IFERROR(__xludf.DUMMYFUNCTION("""COMPUTED_VALUE"""),"Female")</f>
        <v>Female</v>
      </c>
    </row>
    <row r="3044">
      <c r="A3044" s="2">
        <v>3043.0</v>
      </c>
      <c r="B3044" s="4">
        <f>IFERROR(__xludf.DUMMYFUNCTION("""COMPUTED_VALUE"""),45161.4375833449)</f>
        <v>45161.43758</v>
      </c>
      <c r="C3044" s="2" t="str">
        <f>IFERROR(__xludf.DUMMYFUNCTION("""COMPUTED_VALUE"""),"India")</f>
        <v>India</v>
      </c>
      <c r="D3044" s="2">
        <f>IFERROR(__xludf.DUMMYFUNCTION("""COMPUTED_VALUE"""),580008.0)</f>
        <v>580008</v>
      </c>
      <c r="E3044" s="2" t="str">
        <f>IFERROR(__xludf.DUMMYFUNCTION("""COMPUTED_VALUE"""),"Male")</f>
        <v>Male</v>
      </c>
    </row>
    <row r="3045">
      <c r="A3045" s="2">
        <v>3044.0</v>
      </c>
      <c r="B3045" s="4">
        <f>IFERROR(__xludf.DUMMYFUNCTION("""COMPUTED_VALUE"""),45161.82649921297)</f>
        <v>45161.8265</v>
      </c>
      <c r="C3045" s="2" t="str">
        <f>IFERROR(__xludf.DUMMYFUNCTION("""COMPUTED_VALUE"""),"India")</f>
        <v>India</v>
      </c>
      <c r="D3045" s="2">
        <f>IFERROR(__xludf.DUMMYFUNCTION("""COMPUTED_VALUE"""),474005.0)</f>
        <v>474005</v>
      </c>
      <c r="E3045" s="2" t="str">
        <f>IFERROR(__xludf.DUMMYFUNCTION("""COMPUTED_VALUE"""),"Male")</f>
        <v>Male</v>
      </c>
    </row>
    <row r="3046">
      <c r="A3046" s="2">
        <v>3045.0</v>
      </c>
      <c r="B3046" s="4">
        <f>IFERROR(__xludf.DUMMYFUNCTION("""COMPUTED_VALUE"""),45162.00876722223)</f>
        <v>45162.00877</v>
      </c>
      <c r="C3046" s="2" t="str">
        <f>IFERROR(__xludf.DUMMYFUNCTION("""COMPUTED_VALUE"""),"India")</f>
        <v>India</v>
      </c>
      <c r="D3046" s="2">
        <f>IFERROR(__xludf.DUMMYFUNCTION("""COMPUTED_VALUE"""),605003.0)</f>
        <v>605003</v>
      </c>
      <c r="E3046" s="2" t="str">
        <f>IFERROR(__xludf.DUMMYFUNCTION("""COMPUTED_VALUE"""),"Male")</f>
        <v>Male</v>
      </c>
    </row>
    <row r="3047">
      <c r="A3047" s="2">
        <v>3046.0</v>
      </c>
      <c r="B3047" s="4">
        <f>IFERROR(__xludf.DUMMYFUNCTION("""COMPUTED_VALUE"""),45162.49770436343)</f>
        <v>45162.4977</v>
      </c>
      <c r="C3047" s="2" t="str">
        <f>IFERROR(__xludf.DUMMYFUNCTION("""COMPUTED_VALUE"""),"India")</f>
        <v>India</v>
      </c>
      <c r="D3047" s="2">
        <f>IFERROR(__xludf.DUMMYFUNCTION("""COMPUTED_VALUE"""),605003.0)</f>
        <v>605003</v>
      </c>
      <c r="E3047" s="2" t="str">
        <f>IFERROR(__xludf.DUMMYFUNCTION("""COMPUTED_VALUE"""),"Male")</f>
        <v>Male</v>
      </c>
    </row>
    <row r="3048">
      <c r="A3048" s="2">
        <v>3047.0</v>
      </c>
      <c r="B3048" s="4">
        <f>IFERROR(__xludf.DUMMYFUNCTION("""COMPUTED_VALUE"""),45162.510708657406)</f>
        <v>45162.51071</v>
      </c>
      <c r="C3048" s="2" t="str">
        <f>IFERROR(__xludf.DUMMYFUNCTION("""COMPUTED_VALUE"""),"India")</f>
        <v>India</v>
      </c>
      <c r="D3048" s="2">
        <f>IFERROR(__xludf.DUMMYFUNCTION("""COMPUTED_VALUE"""),110044.0)</f>
        <v>110044</v>
      </c>
      <c r="E3048" s="2" t="str">
        <f>IFERROR(__xludf.DUMMYFUNCTION("""COMPUTED_VALUE"""),"Male")</f>
        <v>Male</v>
      </c>
    </row>
    <row r="3049">
      <c r="A3049" s="2">
        <v>3048.0</v>
      </c>
      <c r="B3049" s="4">
        <f>IFERROR(__xludf.DUMMYFUNCTION("""COMPUTED_VALUE"""),45162.84106784722)</f>
        <v>45162.84107</v>
      </c>
      <c r="C3049" s="2" t="str">
        <f>IFERROR(__xludf.DUMMYFUNCTION("""COMPUTED_VALUE"""),"India")</f>
        <v>India</v>
      </c>
      <c r="D3049" s="2">
        <f>IFERROR(__xludf.DUMMYFUNCTION("""COMPUTED_VALUE"""),801302.0)</f>
        <v>801302</v>
      </c>
      <c r="E3049" s="2" t="str">
        <f>IFERROR(__xludf.DUMMYFUNCTION("""COMPUTED_VALUE"""),"Female")</f>
        <v>Female</v>
      </c>
    </row>
    <row r="3050">
      <c r="A3050" s="2">
        <v>3049.0</v>
      </c>
      <c r="B3050" s="4">
        <f>IFERROR(__xludf.DUMMYFUNCTION("""COMPUTED_VALUE"""),45163.589201840274)</f>
        <v>45163.5892</v>
      </c>
      <c r="C3050" s="2" t="str">
        <f>IFERROR(__xludf.DUMMYFUNCTION("""COMPUTED_VALUE"""),"India")</f>
        <v>India</v>
      </c>
      <c r="D3050" s="2">
        <f>IFERROR(__xludf.DUMMYFUNCTION("""COMPUTED_VALUE"""),500052.0)</f>
        <v>500052</v>
      </c>
      <c r="E3050" s="2" t="str">
        <f>IFERROR(__xludf.DUMMYFUNCTION("""COMPUTED_VALUE"""),"Male")</f>
        <v>Male</v>
      </c>
    </row>
    <row r="3051">
      <c r="A3051" s="2">
        <v>3050.0</v>
      </c>
      <c r="B3051" s="4">
        <f>IFERROR(__xludf.DUMMYFUNCTION("""COMPUTED_VALUE"""),45163.675384884256)</f>
        <v>45163.67538</v>
      </c>
      <c r="C3051" s="2" t="str">
        <f>IFERROR(__xludf.DUMMYFUNCTION("""COMPUTED_VALUE"""),"India")</f>
        <v>India</v>
      </c>
      <c r="D3051" s="2">
        <f>IFERROR(__xludf.DUMMYFUNCTION("""COMPUTED_VALUE"""),305001.0)</f>
        <v>305001</v>
      </c>
      <c r="E3051" s="2" t="str">
        <f>IFERROR(__xludf.DUMMYFUNCTION("""COMPUTED_VALUE"""),"Female")</f>
        <v>Female</v>
      </c>
    </row>
    <row r="3052">
      <c r="A3052" s="2">
        <v>3051.0</v>
      </c>
      <c r="B3052" s="4">
        <f>IFERROR(__xludf.DUMMYFUNCTION("""COMPUTED_VALUE"""),45163.83955837963)</f>
        <v>45163.83956</v>
      </c>
      <c r="C3052" s="2" t="str">
        <f>IFERROR(__xludf.DUMMYFUNCTION("""COMPUTED_VALUE"""),"India")</f>
        <v>India</v>
      </c>
      <c r="D3052" s="2">
        <f>IFERROR(__xludf.DUMMYFUNCTION("""COMPUTED_VALUE"""),400706.0)</f>
        <v>400706</v>
      </c>
      <c r="E3052" s="2" t="str">
        <f>IFERROR(__xludf.DUMMYFUNCTION("""COMPUTED_VALUE"""),"Female")</f>
        <v>Female</v>
      </c>
    </row>
    <row r="3053">
      <c r="A3053" s="2">
        <v>3052.0</v>
      </c>
      <c r="B3053" s="4">
        <f>IFERROR(__xludf.DUMMYFUNCTION("""COMPUTED_VALUE"""),45163.90565828704)</f>
        <v>45163.90566</v>
      </c>
      <c r="C3053" s="2" t="str">
        <f>IFERROR(__xludf.DUMMYFUNCTION("""COMPUTED_VALUE"""),"India")</f>
        <v>India</v>
      </c>
      <c r="D3053" s="2">
        <f>IFERROR(__xludf.DUMMYFUNCTION("""COMPUTED_VALUE"""),400084.0)</f>
        <v>400084</v>
      </c>
      <c r="E3053" s="2" t="str">
        <f>IFERROR(__xludf.DUMMYFUNCTION("""COMPUTED_VALUE"""),"Male")</f>
        <v>Male</v>
      </c>
    </row>
    <row r="3054">
      <c r="A3054" s="2">
        <v>3053.0</v>
      </c>
      <c r="B3054" s="4">
        <f>IFERROR(__xludf.DUMMYFUNCTION("""COMPUTED_VALUE"""),45163.93914795139)</f>
        <v>45163.93915</v>
      </c>
      <c r="C3054" s="2" t="str">
        <f>IFERROR(__xludf.DUMMYFUNCTION("""COMPUTED_VALUE"""),"India")</f>
        <v>India</v>
      </c>
      <c r="D3054" s="2">
        <f>IFERROR(__xludf.DUMMYFUNCTION("""COMPUTED_VALUE"""),560058.0)</f>
        <v>560058</v>
      </c>
      <c r="E3054" s="2" t="str">
        <f>IFERROR(__xludf.DUMMYFUNCTION("""COMPUTED_VALUE"""),"Male")</f>
        <v>Male</v>
      </c>
    </row>
    <row r="3055">
      <c r="A3055" s="2">
        <v>3054.0</v>
      </c>
      <c r="B3055" s="4">
        <f>IFERROR(__xludf.DUMMYFUNCTION("""COMPUTED_VALUE"""),45164.519742268516)</f>
        <v>45164.51974</v>
      </c>
      <c r="C3055" s="2" t="str">
        <f>IFERROR(__xludf.DUMMYFUNCTION("""COMPUTED_VALUE"""),"Pakistan")</f>
        <v>Pakistan</v>
      </c>
      <c r="D3055" s="2"/>
      <c r="E3055" s="2" t="str">
        <f>IFERROR(__xludf.DUMMYFUNCTION("""COMPUTED_VALUE"""),"Male")</f>
        <v>Male</v>
      </c>
    </row>
    <row r="3056">
      <c r="A3056" s="2">
        <v>3055.0</v>
      </c>
      <c r="B3056" s="4">
        <f>IFERROR(__xludf.DUMMYFUNCTION("""COMPUTED_VALUE"""),45164.53022991898)</f>
        <v>45164.53023</v>
      </c>
      <c r="C3056" s="2" t="str">
        <f>IFERROR(__xludf.DUMMYFUNCTION("""COMPUTED_VALUE"""),"India")</f>
        <v>India</v>
      </c>
      <c r="D3056" s="2">
        <f>IFERROR(__xludf.DUMMYFUNCTION("""COMPUTED_VALUE"""),222161.0)</f>
        <v>222161</v>
      </c>
      <c r="E3056" s="2" t="str">
        <f>IFERROR(__xludf.DUMMYFUNCTION("""COMPUTED_VALUE"""),"Female")</f>
        <v>Female</v>
      </c>
    </row>
    <row r="3057">
      <c r="A3057" s="2">
        <v>3056.0</v>
      </c>
      <c r="B3057" s="4">
        <f>IFERROR(__xludf.DUMMYFUNCTION("""COMPUTED_VALUE"""),45164.531843923614)</f>
        <v>45164.53184</v>
      </c>
      <c r="C3057" s="2" t="str">
        <f>IFERROR(__xludf.DUMMYFUNCTION("""COMPUTED_VALUE"""),"India")</f>
        <v>India</v>
      </c>
      <c r="D3057" s="2">
        <f>IFERROR(__xludf.DUMMYFUNCTION("""COMPUTED_VALUE"""),221010.0)</f>
        <v>221010</v>
      </c>
      <c r="E3057" s="2" t="str">
        <f>IFERROR(__xludf.DUMMYFUNCTION("""COMPUTED_VALUE"""),"Female")</f>
        <v>Female</v>
      </c>
    </row>
    <row r="3058">
      <c r="A3058" s="2">
        <v>3057.0</v>
      </c>
      <c r="B3058" s="4">
        <f>IFERROR(__xludf.DUMMYFUNCTION("""COMPUTED_VALUE"""),45164.54008902778)</f>
        <v>45164.54009</v>
      </c>
      <c r="C3058" s="2" t="str">
        <f>IFERROR(__xludf.DUMMYFUNCTION("""COMPUTED_VALUE"""),"Pakistan")</f>
        <v>Pakistan</v>
      </c>
      <c r="D3058" s="2">
        <f>IFERROR(__xludf.DUMMYFUNCTION("""COMPUTED_VALUE"""),75290.0)</f>
        <v>75290</v>
      </c>
      <c r="E3058" s="2" t="str">
        <f>IFERROR(__xludf.DUMMYFUNCTION("""COMPUTED_VALUE"""),"Male")</f>
        <v>Male</v>
      </c>
    </row>
    <row r="3059">
      <c r="A3059" s="2">
        <v>3058.0</v>
      </c>
      <c r="B3059" s="4">
        <f>IFERROR(__xludf.DUMMYFUNCTION("""COMPUTED_VALUE"""),45164.54381991898)</f>
        <v>45164.54382</v>
      </c>
      <c r="C3059" s="2" t="str">
        <f>IFERROR(__xludf.DUMMYFUNCTION("""COMPUTED_VALUE"""),"India")</f>
        <v>India</v>
      </c>
      <c r="D3059" s="2">
        <f>IFERROR(__xludf.DUMMYFUNCTION("""COMPUTED_VALUE"""),110030.0)</f>
        <v>110030</v>
      </c>
      <c r="E3059" s="2" t="str">
        <f>IFERROR(__xludf.DUMMYFUNCTION("""COMPUTED_VALUE"""),"Male")</f>
        <v>Male</v>
      </c>
    </row>
    <row r="3060">
      <c r="A3060" s="2">
        <v>3059.0</v>
      </c>
      <c r="B3060" s="4">
        <f>IFERROR(__xludf.DUMMYFUNCTION("""COMPUTED_VALUE"""),45164.5493681713)</f>
        <v>45164.54937</v>
      </c>
      <c r="C3060" s="2" t="str">
        <f>IFERROR(__xludf.DUMMYFUNCTION("""COMPUTED_VALUE"""),"India")</f>
        <v>India</v>
      </c>
      <c r="D3060" s="2">
        <f>IFERROR(__xludf.DUMMYFUNCTION("""COMPUTED_VALUE"""),560035.0)</f>
        <v>560035</v>
      </c>
      <c r="E3060" s="2" t="str">
        <f>IFERROR(__xludf.DUMMYFUNCTION("""COMPUTED_VALUE"""),"Male")</f>
        <v>Male</v>
      </c>
    </row>
    <row r="3061">
      <c r="A3061" s="2">
        <v>3060.0</v>
      </c>
      <c r="B3061" s="4">
        <f>IFERROR(__xludf.DUMMYFUNCTION("""COMPUTED_VALUE"""),45164.5533325)</f>
        <v>45164.55333</v>
      </c>
      <c r="C3061" s="2" t="str">
        <f>IFERROR(__xludf.DUMMYFUNCTION("""COMPUTED_VALUE"""),"India")</f>
        <v>India</v>
      </c>
      <c r="D3061" s="2">
        <f>IFERROR(__xludf.DUMMYFUNCTION("""COMPUTED_VALUE"""),221010.0)</f>
        <v>221010</v>
      </c>
      <c r="E3061" s="2" t="str">
        <f>IFERROR(__xludf.DUMMYFUNCTION("""COMPUTED_VALUE"""),"Male")</f>
        <v>Male</v>
      </c>
    </row>
    <row r="3062">
      <c r="A3062" s="2">
        <v>3061.0</v>
      </c>
      <c r="B3062" s="4">
        <f>IFERROR(__xludf.DUMMYFUNCTION("""COMPUTED_VALUE"""),45164.562608576394)</f>
        <v>45164.56261</v>
      </c>
      <c r="C3062" s="2" t="str">
        <f>IFERROR(__xludf.DUMMYFUNCTION("""COMPUTED_VALUE"""),"India")</f>
        <v>India</v>
      </c>
      <c r="D3062" s="2">
        <f>IFERROR(__xludf.DUMMYFUNCTION("""COMPUTED_VALUE"""),212655.0)</f>
        <v>212655</v>
      </c>
      <c r="E3062" s="2" t="str">
        <f>IFERROR(__xludf.DUMMYFUNCTION("""COMPUTED_VALUE"""),"Male")</f>
        <v>Male</v>
      </c>
    </row>
    <row r="3063">
      <c r="A3063" s="2">
        <v>3062.0</v>
      </c>
      <c r="B3063" s="4">
        <f>IFERROR(__xludf.DUMMYFUNCTION("""COMPUTED_VALUE"""),45164.58075843749)</f>
        <v>45164.58076</v>
      </c>
      <c r="C3063" s="2" t="str">
        <f>IFERROR(__xludf.DUMMYFUNCTION("""COMPUTED_VALUE"""),"Pakistan")</f>
        <v>Pakistan</v>
      </c>
      <c r="D3063" s="2">
        <f>IFERROR(__xludf.DUMMYFUNCTION("""COMPUTED_VALUE"""),74400.0)</f>
        <v>74400</v>
      </c>
      <c r="E3063" s="2" t="str">
        <f>IFERROR(__xludf.DUMMYFUNCTION("""COMPUTED_VALUE"""),"Female")</f>
        <v>Female</v>
      </c>
    </row>
    <row r="3064">
      <c r="A3064" s="2">
        <v>3063.0</v>
      </c>
      <c r="B3064" s="4">
        <f>IFERROR(__xludf.DUMMYFUNCTION("""COMPUTED_VALUE"""),45164.5844005787)</f>
        <v>45164.5844</v>
      </c>
      <c r="C3064" s="2" t="str">
        <f>IFERROR(__xludf.DUMMYFUNCTION("""COMPUTED_VALUE"""),"Pakistan")</f>
        <v>Pakistan</v>
      </c>
      <c r="D3064" s="2">
        <f>IFERROR(__xludf.DUMMYFUNCTION("""COMPUTED_VALUE"""),75350.0)</f>
        <v>75350</v>
      </c>
      <c r="E3064" s="2" t="str">
        <f>IFERROR(__xludf.DUMMYFUNCTION("""COMPUTED_VALUE"""),"Male")</f>
        <v>Male</v>
      </c>
    </row>
    <row r="3065">
      <c r="A3065" s="2">
        <v>3064.0</v>
      </c>
      <c r="B3065" s="4">
        <f>IFERROR(__xludf.DUMMYFUNCTION("""COMPUTED_VALUE"""),45164.61503725695)</f>
        <v>45164.61504</v>
      </c>
      <c r="C3065" s="2" t="str">
        <f>IFERROR(__xludf.DUMMYFUNCTION("""COMPUTED_VALUE"""),"India")</f>
        <v>India</v>
      </c>
      <c r="D3065" s="2">
        <f>IFERROR(__xludf.DUMMYFUNCTION("""COMPUTED_VALUE"""),201001.0)</f>
        <v>201001</v>
      </c>
      <c r="E3065" s="2" t="str">
        <f>IFERROR(__xludf.DUMMYFUNCTION("""COMPUTED_VALUE"""),"Female")</f>
        <v>Female</v>
      </c>
    </row>
    <row r="3066">
      <c r="A3066" s="2">
        <v>3065.0</v>
      </c>
      <c r="B3066" s="4">
        <f>IFERROR(__xludf.DUMMYFUNCTION("""COMPUTED_VALUE"""),45164.679179259256)</f>
        <v>45164.67918</v>
      </c>
      <c r="C3066" s="2" t="str">
        <f>IFERROR(__xludf.DUMMYFUNCTION("""COMPUTED_VALUE"""),"Pakistan")</f>
        <v>Pakistan</v>
      </c>
      <c r="D3066" s="2">
        <f>IFERROR(__xludf.DUMMYFUNCTION("""COMPUTED_VALUE"""),74600.0)</f>
        <v>74600</v>
      </c>
      <c r="E3066" s="2" t="str">
        <f>IFERROR(__xludf.DUMMYFUNCTION("""COMPUTED_VALUE"""),"Male")</f>
        <v>Male</v>
      </c>
    </row>
    <row r="3067">
      <c r="A3067" s="2">
        <v>3066.0</v>
      </c>
      <c r="B3067" s="4">
        <f>IFERROR(__xludf.DUMMYFUNCTION("""COMPUTED_VALUE"""),45164.68709988426)</f>
        <v>45164.6871</v>
      </c>
      <c r="C3067" s="2" t="str">
        <f>IFERROR(__xludf.DUMMYFUNCTION("""COMPUTED_VALUE"""),"Pakistan")</f>
        <v>Pakistan</v>
      </c>
      <c r="D3067" s="2"/>
      <c r="E3067" s="2" t="str">
        <f>IFERROR(__xludf.DUMMYFUNCTION("""COMPUTED_VALUE"""),"Male")</f>
        <v>Male</v>
      </c>
    </row>
    <row r="3068">
      <c r="A3068" s="2">
        <v>3067.0</v>
      </c>
      <c r="B3068" s="4">
        <f>IFERROR(__xludf.DUMMYFUNCTION("""COMPUTED_VALUE"""),45164.7782303125)</f>
        <v>45164.77823</v>
      </c>
      <c r="C3068" s="2" t="str">
        <f>IFERROR(__xludf.DUMMYFUNCTION("""COMPUTED_VALUE"""),"Pakistan")</f>
        <v>Pakistan</v>
      </c>
      <c r="D3068" s="2">
        <f>IFERROR(__xludf.DUMMYFUNCTION("""COMPUTED_VALUE"""),38060.0)</f>
        <v>38060</v>
      </c>
      <c r="E3068" s="2" t="str">
        <f>IFERROR(__xludf.DUMMYFUNCTION("""COMPUTED_VALUE"""),"Male")</f>
        <v>Male</v>
      </c>
    </row>
    <row r="3069">
      <c r="A3069" s="2">
        <v>3068.0</v>
      </c>
      <c r="B3069" s="4">
        <f>IFERROR(__xludf.DUMMYFUNCTION("""COMPUTED_VALUE"""),45164.810360324074)</f>
        <v>45164.81036</v>
      </c>
      <c r="C3069" s="2" t="str">
        <f>IFERROR(__xludf.DUMMYFUNCTION("""COMPUTED_VALUE"""),"India")</f>
        <v>India</v>
      </c>
      <c r="D3069" s="2">
        <f>IFERROR(__xludf.DUMMYFUNCTION("""COMPUTED_VALUE"""),201012.0)</f>
        <v>201012</v>
      </c>
      <c r="E3069" s="2" t="str">
        <f>IFERROR(__xludf.DUMMYFUNCTION("""COMPUTED_VALUE"""),"Male")</f>
        <v>Male</v>
      </c>
    </row>
    <row r="3070">
      <c r="A3070" s="2">
        <v>3069.0</v>
      </c>
      <c r="B3070" s="4">
        <f>IFERROR(__xludf.DUMMYFUNCTION("""COMPUTED_VALUE"""),45164.81545418981)</f>
        <v>45164.81545</v>
      </c>
      <c r="C3070" s="2" t="str">
        <f>IFERROR(__xludf.DUMMYFUNCTION("""COMPUTED_VALUE"""),"Pakistan")</f>
        <v>Pakistan</v>
      </c>
      <c r="D3070" s="2">
        <f>IFERROR(__xludf.DUMMYFUNCTION("""COMPUTED_VALUE"""),74800.0)</f>
        <v>74800</v>
      </c>
      <c r="E3070" s="2" t="str">
        <f>IFERROR(__xludf.DUMMYFUNCTION("""COMPUTED_VALUE"""),"Female")</f>
        <v>Female</v>
      </c>
    </row>
    <row r="3071">
      <c r="A3071" s="2">
        <v>3070.0</v>
      </c>
      <c r="B3071" s="4">
        <f>IFERROR(__xludf.DUMMYFUNCTION("""COMPUTED_VALUE"""),45164.816363831014)</f>
        <v>45164.81636</v>
      </c>
      <c r="C3071" s="2" t="str">
        <f>IFERROR(__xludf.DUMMYFUNCTION("""COMPUTED_VALUE"""),"Pakistan")</f>
        <v>Pakistan</v>
      </c>
      <c r="D3071" s="2">
        <f>IFERROR(__xludf.DUMMYFUNCTION("""COMPUTED_VALUE"""),72500.0)</f>
        <v>72500</v>
      </c>
      <c r="E3071" s="2" t="str">
        <f>IFERROR(__xludf.DUMMYFUNCTION("""COMPUTED_VALUE"""),"Male")</f>
        <v>Male</v>
      </c>
    </row>
    <row r="3072">
      <c r="A3072" s="2">
        <v>3071.0</v>
      </c>
      <c r="B3072" s="4">
        <f>IFERROR(__xludf.DUMMYFUNCTION("""COMPUTED_VALUE"""),45164.846072245375)</f>
        <v>45164.84607</v>
      </c>
      <c r="C3072" s="2" t="str">
        <f>IFERROR(__xludf.DUMMYFUNCTION("""COMPUTED_VALUE"""),"India")</f>
        <v>India</v>
      </c>
      <c r="D3072" s="2">
        <f>IFERROR(__xludf.DUMMYFUNCTION("""COMPUTED_VALUE"""),440034.0)</f>
        <v>440034</v>
      </c>
      <c r="E3072" s="2" t="str">
        <f>IFERROR(__xludf.DUMMYFUNCTION("""COMPUTED_VALUE"""),"Male")</f>
        <v>Male</v>
      </c>
    </row>
    <row r="3073">
      <c r="A3073" s="2">
        <v>3072.0</v>
      </c>
      <c r="B3073" s="4">
        <f>IFERROR(__xludf.DUMMYFUNCTION("""COMPUTED_VALUE"""),45164.99739510417)</f>
        <v>45164.9974</v>
      </c>
      <c r="C3073" s="2" t="str">
        <f>IFERROR(__xludf.DUMMYFUNCTION("""COMPUTED_VALUE"""),"India")</f>
        <v>India</v>
      </c>
      <c r="D3073" s="2">
        <f>IFERROR(__xludf.DUMMYFUNCTION("""COMPUTED_VALUE"""),560064.0)</f>
        <v>560064</v>
      </c>
      <c r="E3073" s="2" t="str">
        <f>IFERROR(__xludf.DUMMYFUNCTION("""COMPUTED_VALUE"""),"Female")</f>
        <v>Female</v>
      </c>
    </row>
    <row r="3074">
      <c r="A3074" s="2">
        <v>3073.0</v>
      </c>
      <c r="B3074" s="4">
        <f>IFERROR(__xludf.DUMMYFUNCTION("""COMPUTED_VALUE"""),45166.51222372686)</f>
        <v>45166.51222</v>
      </c>
      <c r="C3074" s="2" t="str">
        <f>IFERROR(__xludf.DUMMYFUNCTION("""COMPUTED_VALUE"""),"India")</f>
        <v>India</v>
      </c>
      <c r="D3074" s="2">
        <f>IFERROR(__xludf.DUMMYFUNCTION("""COMPUTED_VALUE"""),825314.0)</f>
        <v>825314</v>
      </c>
      <c r="E3074" s="2" t="str">
        <f>IFERROR(__xludf.DUMMYFUNCTION("""COMPUTED_VALUE"""),"Female")</f>
        <v>Female</v>
      </c>
    </row>
    <row r="3075">
      <c r="A3075" s="2">
        <v>3074.0</v>
      </c>
      <c r="B3075" s="4">
        <f>IFERROR(__xludf.DUMMYFUNCTION("""COMPUTED_VALUE"""),45166.513372245376)</f>
        <v>45166.51337</v>
      </c>
      <c r="C3075" s="2" t="str">
        <f>IFERROR(__xludf.DUMMYFUNCTION("""COMPUTED_VALUE"""),"India")</f>
        <v>India</v>
      </c>
      <c r="D3075" s="2">
        <f>IFERROR(__xludf.DUMMYFUNCTION("""COMPUTED_VALUE"""),110018.0)</f>
        <v>110018</v>
      </c>
      <c r="E3075" s="2" t="str">
        <f>IFERROR(__xludf.DUMMYFUNCTION("""COMPUTED_VALUE"""),"Male")</f>
        <v>Male</v>
      </c>
    </row>
    <row r="3076">
      <c r="A3076" s="2">
        <v>3075.0</v>
      </c>
      <c r="B3076" s="4">
        <f>IFERROR(__xludf.DUMMYFUNCTION("""COMPUTED_VALUE"""),45166.52583694444)</f>
        <v>45166.52584</v>
      </c>
      <c r="C3076" s="2" t="str">
        <f>IFERROR(__xludf.DUMMYFUNCTION("""COMPUTED_VALUE"""),"India")</f>
        <v>India</v>
      </c>
      <c r="D3076" s="2">
        <f>IFERROR(__xludf.DUMMYFUNCTION("""COMPUTED_VALUE"""),591242.0)</f>
        <v>591242</v>
      </c>
      <c r="E3076" s="2" t="str">
        <f>IFERROR(__xludf.DUMMYFUNCTION("""COMPUTED_VALUE"""),"Male")</f>
        <v>Male</v>
      </c>
    </row>
    <row r="3077">
      <c r="A3077" s="2">
        <v>3076.0</v>
      </c>
      <c r="B3077" s="4">
        <f>IFERROR(__xludf.DUMMYFUNCTION("""COMPUTED_VALUE"""),45166.54026586805)</f>
        <v>45166.54027</v>
      </c>
      <c r="C3077" s="2" t="str">
        <f>IFERROR(__xludf.DUMMYFUNCTION("""COMPUTED_VALUE"""),"India")</f>
        <v>India</v>
      </c>
      <c r="D3077" s="2">
        <f>IFERROR(__xludf.DUMMYFUNCTION("""COMPUTED_VALUE"""),110053.0)</f>
        <v>110053</v>
      </c>
      <c r="E3077" s="2" t="str">
        <f>IFERROR(__xludf.DUMMYFUNCTION("""COMPUTED_VALUE"""),"Male")</f>
        <v>Male</v>
      </c>
    </row>
    <row r="3078">
      <c r="A3078" s="2">
        <v>3077.0</v>
      </c>
      <c r="B3078" s="4">
        <f>IFERROR(__xludf.DUMMYFUNCTION("""COMPUTED_VALUE"""),45166.54889542825)</f>
        <v>45166.5489</v>
      </c>
      <c r="C3078" s="2" t="str">
        <f>IFERROR(__xludf.DUMMYFUNCTION("""COMPUTED_VALUE"""),"India")</f>
        <v>India</v>
      </c>
      <c r="D3078" s="2">
        <f>IFERROR(__xludf.DUMMYFUNCTION("""COMPUTED_VALUE"""),507168.0)</f>
        <v>507168</v>
      </c>
      <c r="E3078" s="2" t="str">
        <f>IFERROR(__xludf.DUMMYFUNCTION("""COMPUTED_VALUE"""),"Male")</f>
        <v>Male</v>
      </c>
    </row>
    <row r="3079">
      <c r="A3079" s="2">
        <v>3078.0</v>
      </c>
      <c r="B3079" s="4">
        <f>IFERROR(__xludf.DUMMYFUNCTION("""COMPUTED_VALUE"""),45166.5605203125)</f>
        <v>45166.56052</v>
      </c>
      <c r="C3079" s="2" t="str">
        <f>IFERROR(__xludf.DUMMYFUNCTION("""COMPUTED_VALUE"""),"India")</f>
        <v>India</v>
      </c>
      <c r="D3079" s="2">
        <f>IFERROR(__xludf.DUMMYFUNCTION("""COMPUTED_VALUE"""),182101.0)</f>
        <v>182101</v>
      </c>
      <c r="E3079" s="2" t="str">
        <f>IFERROR(__xludf.DUMMYFUNCTION("""COMPUTED_VALUE"""),"Male")</f>
        <v>Male</v>
      </c>
    </row>
    <row r="3080">
      <c r="A3080" s="2">
        <v>3079.0</v>
      </c>
      <c r="B3080" s="4">
        <f>IFERROR(__xludf.DUMMYFUNCTION("""COMPUTED_VALUE"""),45166.562470543984)</f>
        <v>45166.56247</v>
      </c>
      <c r="C3080" s="2" t="str">
        <f>IFERROR(__xludf.DUMMYFUNCTION("""COMPUTED_VALUE"""),"India")</f>
        <v>India</v>
      </c>
      <c r="D3080" s="2">
        <f>IFERROR(__xludf.DUMMYFUNCTION("""COMPUTED_VALUE"""),783380.0)</f>
        <v>783380</v>
      </c>
      <c r="E3080" s="2" t="str">
        <f>IFERROR(__xludf.DUMMYFUNCTION("""COMPUTED_VALUE"""),"Female")</f>
        <v>Female</v>
      </c>
    </row>
    <row r="3081">
      <c r="A3081" s="2">
        <v>3080.0</v>
      </c>
      <c r="B3081" s="4">
        <f>IFERROR(__xludf.DUMMYFUNCTION("""COMPUTED_VALUE"""),45166.69047149306)</f>
        <v>45166.69047</v>
      </c>
      <c r="C3081" s="2" t="str">
        <f>IFERROR(__xludf.DUMMYFUNCTION("""COMPUTED_VALUE"""),"Pakistan")</f>
        <v>Pakistan</v>
      </c>
      <c r="D3081" s="2">
        <f>IFERROR(__xludf.DUMMYFUNCTION("""COMPUTED_VALUE"""),75950.0)</f>
        <v>75950</v>
      </c>
      <c r="E3081" s="2" t="str">
        <f>IFERROR(__xludf.DUMMYFUNCTION("""COMPUTED_VALUE"""),"Female")</f>
        <v>Female</v>
      </c>
    </row>
    <row r="3082">
      <c r="A3082" s="2">
        <v>3081.0</v>
      </c>
      <c r="B3082" s="4">
        <f>IFERROR(__xludf.DUMMYFUNCTION("""COMPUTED_VALUE"""),45166.7426002662)</f>
        <v>45166.7426</v>
      </c>
      <c r="C3082" s="2" t="str">
        <f>IFERROR(__xludf.DUMMYFUNCTION("""COMPUTED_VALUE"""),"India")</f>
        <v>India</v>
      </c>
      <c r="D3082" s="2">
        <f>IFERROR(__xludf.DUMMYFUNCTION("""COMPUTED_VALUE"""),110037.0)</f>
        <v>110037</v>
      </c>
      <c r="E3082" s="2" t="str">
        <f>IFERROR(__xludf.DUMMYFUNCTION("""COMPUTED_VALUE"""),"Male")</f>
        <v>Male</v>
      </c>
    </row>
    <row r="3083">
      <c r="A3083" s="2">
        <v>3082.0</v>
      </c>
      <c r="B3083" s="4">
        <f>IFERROR(__xludf.DUMMYFUNCTION("""COMPUTED_VALUE"""),45166.757145173615)</f>
        <v>45166.75715</v>
      </c>
      <c r="C3083" s="2" t="str">
        <f>IFERROR(__xludf.DUMMYFUNCTION("""COMPUTED_VALUE"""),"India")</f>
        <v>India</v>
      </c>
      <c r="D3083" s="2">
        <f>IFERROR(__xludf.DUMMYFUNCTION("""COMPUTED_VALUE"""),110031.0)</f>
        <v>110031</v>
      </c>
      <c r="E3083" s="2" t="str">
        <f>IFERROR(__xludf.DUMMYFUNCTION("""COMPUTED_VALUE"""),"Male")</f>
        <v>Male</v>
      </c>
    </row>
    <row r="3084">
      <c r="A3084" s="2">
        <v>3083.0</v>
      </c>
      <c r="B3084" s="4">
        <f>IFERROR(__xludf.DUMMYFUNCTION("""COMPUTED_VALUE"""),45166.83604958333)</f>
        <v>45166.83605</v>
      </c>
      <c r="C3084" s="2" t="str">
        <f>IFERROR(__xludf.DUMMYFUNCTION("""COMPUTED_VALUE"""),"India")</f>
        <v>India</v>
      </c>
      <c r="D3084" s="2">
        <f>IFERROR(__xludf.DUMMYFUNCTION("""COMPUTED_VALUE"""),221001.0)</f>
        <v>221001</v>
      </c>
      <c r="E3084" s="2" t="str">
        <f>IFERROR(__xludf.DUMMYFUNCTION("""COMPUTED_VALUE"""),"Female")</f>
        <v>Female</v>
      </c>
    </row>
    <row r="3085">
      <c r="A3085" s="2">
        <v>3084.0</v>
      </c>
      <c r="B3085" s="4">
        <f>IFERROR(__xludf.DUMMYFUNCTION("""COMPUTED_VALUE"""),45166.86256019675)</f>
        <v>45166.86256</v>
      </c>
      <c r="C3085" s="2" t="str">
        <f>IFERROR(__xludf.DUMMYFUNCTION("""COMPUTED_VALUE"""),"India")</f>
        <v>India</v>
      </c>
      <c r="D3085" s="2">
        <f>IFERROR(__xludf.DUMMYFUNCTION("""COMPUTED_VALUE"""),160055.0)</f>
        <v>160055</v>
      </c>
      <c r="E3085" s="2" t="str">
        <f>IFERROR(__xludf.DUMMYFUNCTION("""COMPUTED_VALUE"""),"Male")</f>
        <v>Male</v>
      </c>
    </row>
    <row r="3086">
      <c r="A3086" s="2">
        <v>3085.0</v>
      </c>
      <c r="B3086" s="4">
        <f>IFERROR(__xludf.DUMMYFUNCTION("""COMPUTED_VALUE"""),45167.51101245371)</f>
        <v>45167.51101</v>
      </c>
      <c r="C3086" s="2" t="str">
        <f>IFERROR(__xludf.DUMMYFUNCTION("""COMPUTED_VALUE"""),"India")</f>
        <v>India</v>
      </c>
      <c r="D3086" s="2">
        <f>IFERROR(__xludf.DUMMYFUNCTION("""COMPUTED_VALUE"""),110095.0)</f>
        <v>110095</v>
      </c>
      <c r="E3086" s="2" t="str">
        <f>IFERROR(__xludf.DUMMYFUNCTION("""COMPUTED_VALUE"""),"Female")</f>
        <v>Female</v>
      </c>
    </row>
    <row r="3087">
      <c r="A3087" s="2">
        <v>3086.0</v>
      </c>
      <c r="B3087" s="4">
        <f>IFERROR(__xludf.DUMMYFUNCTION("""COMPUTED_VALUE"""),45167.568096134266)</f>
        <v>45167.5681</v>
      </c>
      <c r="C3087" s="2" t="str">
        <f>IFERROR(__xludf.DUMMYFUNCTION("""COMPUTED_VALUE"""),"India")</f>
        <v>India</v>
      </c>
      <c r="D3087" s="2">
        <f>IFERROR(__xludf.DUMMYFUNCTION("""COMPUTED_VALUE"""),201005.0)</f>
        <v>201005</v>
      </c>
      <c r="E3087" s="2" t="str">
        <f>IFERROR(__xludf.DUMMYFUNCTION("""COMPUTED_VALUE"""),"Female")</f>
        <v>Female</v>
      </c>
    </row>
    <row r="3088">
      <c r="A3088" s="2">
        <v>3087.0</v>
      </c>
      <c r="B3088" s="4">
        <f>IFERROR(__xludf.DUMMYFUNCTION("""COMPUTED_VALUE"""),45168.41107311343)</f>
        <v>45168.41107</v>
      </c>
      <c r="C3088" s="2" t="str">
        <f>IFERROR(__xludf.DUMMYFUNCTION("""COMPUTED_VALUE"""),"India")</f>
        <v>India</v>
      </c>
      <c r="D3088" s="2">
        <f>IFERROR(__xludf.DUMMYFUNCTION("""COMPUTED_VALUE"""),201009.0)</f>
        <v>201009</v>
      </c>
      <c r="E3088" s="2" t="str">
        <f>IFERROR(__xludf.DUMMYFUNCTION("""COMPUTED_VALUE"""),"Male")</f>
        <v>Male</v>
      </c>
    </row>
    <row r="3089">
      <c r="A3089" s="2">
        <v>3088.0</v>
      </c>
      <c r="B3089" s="4">
        <f>IFERROR(__xludf.DUMMYFUNCTION("""COMPUTED_VALUE"""),45168.77864819444)</f>
        <v>45168.77865</v>
      </c>
      <c r="C3089" s="2" t="str">
        <f>IFERROR(__xludf.DUMMYFUNCTION("""COMPUTED_VALUE"""),"Pakistan")</f>
        <v>Pakistan</v>
      </c>
      <c r="D3089" s="2">
        <f>IFERROR(__xludf.DUMMYFUNCTION("""COMPUTED_VALUE"""),75300.0)</f>
        <v>75300</v>
      </c>
      <c r="E3089" s="2" t="str">
        <f>IFERROR(__xludf.DUMMYFUNCTION("""COMPUTED_VALUE"""),"Female")</f>
        <v>Female</v>
      </c>
    </row>
    <row r="3090">
      <c r="A3090" s="2">
        <v>3089.0</v>
      </c>
      <c r="B3090" s="4">
        <f>IFERROR(__xludf.DUMMYFUNCTION("""COMPUTED_VALUE"""),45169.65816532408)</f>
        <v>45169.65817</v>
      </c>
      <c r="C3090" s="2" t="str">
        <f>IFERROR(__xludf.DUMMYFUNCTION("""COMPUTED_VALUE"""),"India")</f>
        <v>India</v>
      </c>
      <c r="D3090" s="2">
        <f>IFERROR(__xludf.DUMMYFUNCTION("""COMPUTED_VALUE"""),605001.0)</f>
        <v>605001</v>
      </c>
      <c r="E3090" s="2" t="str">
        <f>IFERROR(__xludf.DUMMYFUNCTION("""COMPUTED_VALUE"""),"Male")</f>
        <v>Male</v>
      </c>
    </row>
    <row r="3091">
      <c r="A3091" s="2">
        <v>3090.0</v>
      </c>
      <c r="B3091" s="4">
        <f>IFERROR(__xludf.DUMMYFUNCTION("""COMPUTED_VALUE"""),45169.772218854174)</f>
        <v>45169.77222</v>
      </c>
      <c r="C3091" s="2" t="str">
        <f>IFERROR(__xludf.DUMMYFUNCTION("""COMPUTED_VALUE"""),"India")</f>
        <v>India</v>
      </c>
      <c r="D3091" s="2">
        <f>IFERROR(__xludf.DUMMYFUNCTION("""COMPUTED_VALUE"""),452014.0)</f>
        <v>452014</v>
      </c>
      <c r="E3091" s="2" t="str">
        <f>IFERROR(__xludf.DUMMYFUNCTION("""COMPUTED_VALUE"""),"Male")</f>
        <v>Male</v>
      </c>
    </row>
    <row r="3092">
      <c r="A3092" s="2">
        <v>3091.0</v>
      </c>
      <c r="B3092" s="4">
        <f>IFERROR(__xludf.DUMMYFUNCTION("""COMPUTED_VALUE"""),45169.78824745371)</f>
        <v>45169.78825</v>
      </c>
      <c r="C3092" s="2" t="str">
        <f>IFERROR(__xludf.DUMMYFUNCTION("""COMPUTED_VALUE"""),"India")</f>
        <v>India</v>
      </c>
      <c r="D3092" s="2">
        <f>IFERROR(__xludf.DUMMYFUNCTION("""COMPUTED_VALUE"""),400070.0)</f>
        <v>400070</v>
      </c>
      <c r="E3092" s="2" t="str">
        <f>IFERROR(__xludf.DUMMYFUNCTION("""COMPUTED_VALUE"""),"Female")</f>
        <v>Female</v>
      </c>
    </row>
    <row r="3093">
      <c r="A3093" s="2">
        <v>3092.0</v>
      </c>
      <c r="B3093" s="4">
        <f>IFERROR(__xludf.DUMMYFUNCTION("""COMPUTED_VALUE"""),45169.87653451389)</f>
        <v>45169.87653</v>
      </c>
      <c r="C3093" s="2" t="str">
        <f>IFERROR(__xludf.DUMMYFUNCTION("""COMPUTED_VALUE"""),"India")</f>
        <v>India</v>
      </c>
      <c r="D3093" s="2">
        <f>IFERROR(__xludf.DUMMYFUNCTION("""COMPUTED_VALUE"""),627007.0)</f>
        <v>627007</v>
      </c>
      <c r="E3093" s="2" t="str">
        <f>IFERROR(__xludf.DUMMYFUNCTION("""COMPUTED_VALUE"""),"Male")</f>
        <v>Male</v>
      </c>
    </row>
    <row r="3094">
      <c r="A3094" s="2">
        <v>3093.0</v>
      </c>
      <c r="B3094" s="4">
        <f>IFERROR(__xludf.DUMMYFUNCTION("""COMPUTED_VALUE"""),45169.87785135416)</f>
        <v>45169.87785</v>
      </c>
      <c r="C3094" s="2" t="str">
        <f>IFERROR(__xludf.DUMMYFUNCTION("""COMPUTED_VALUE"""),"India")</f>
        <v>India</v>
      </c>
      <c r="D3094" s="2">
        <f>IFERROR(__xludf.DUMMYFUNCTION("""COMPUTED_VALUE"""),627007.0)</f>
        <v>627007</v>
      </c>
      <c r="E3094" s="2" t="str">
        <f>IFERROR(__xludf.DUMMYFUNCTION("""COMPUTED_VALUE"""),"Female")</f>
        <v>Female</v>
      </c>
    </row>
    <row r="3095">
      <c r="A3095" s="2">
        <v>3094.0</v>
      </c>
      <c r="B3095" s="4">
        <f>IFERROR(__xludf.DUMMYFUNCTION("""COMPUTED_VALUE"""),45169.95053156249)</f>
        <v>45169.95053</v>
      </c>
      <c r="C3095" s="2" t="str">
        <f>IFERROR(__xludf.DUMMYFUNCTION("""COMPUTED_VALUE"""),"India")</f>
        <v>India</v>
      </c>
      <c r="D3095" s="2">
        <f>IFERROR(__xludf.DUMMYFUNCTION("""COMPUTED_VALUE"""),134003.0)</f>
        <v>134003</v>
      </c>
      <c r="E3095" s="2" t="str">
        <f>IFERROR(__xludf.DUMMYFUNCTION("""COMPUTED_VALUE"""),"Female")</f>
        <v>Female</v>
      </c>
    </row>
    <row r="3096">
      <c r="A3096" s="2">
        <v>3095.0</v>
      </c>
      <c r="B3096" s="4">
        <f>IFERROR(__xludf.DUMMYFUNCTION("""COMPUTED_VALUE"""),45170.186224687495)</f>
        <v>45170.18622</v>
      </c>
      <c r="C3096" s="2" t="str">
        <f>IFERROR(__xludf.DUMMYFUNCTION("""COMPUTED_VALUE"""),"Others")</f>
        <v>Others</v>
      </c>
      <c r="D3096" s="2">
        <f>IFERROR(__xludf.DUMMYFUNCTION("""COMPUTED_VALUE"""),101283.0)</f>
        <v>101283</v>
      </c>
      <c r="E3096" s="2" t="str">
        <f>IFERROR(__xludf.DUMMYFUNCTION("""COMPUTED_VALUE"""),"Male")</f>
        <v>Male</v>
      </c>
    </row>
    <row r="3097">
      <c r="A3097" s="2">
        <v>3096.0</v>
      </c>
      <c r="B3097" s="4">
        <f>IFERROR(__xludf.DUMMYFUNCTION("""COMPUTED_VALUE"""),45170.79832403935)</f>
        <v>45170.79832</v>
      </c>
      <c r="C3097" s="2" t="str">
        <f>IFERROR(__xludf.DUMMYFUNCTION("""COMPUTED_VALUE"""),"India")</f>
        <v>India</v>
      </c>
      <c r="D3097" s="2">
        <f>IFERROR(__xludf.DUMMYFUNCTION("""COMPUTED_VALUE"""),249204.0)</f>
        <v>249204</v>
      </c>
      <c r="E3097" s="2" t="str">
        <f>IFERROR(__xludf.DUMMYFUNCTION("""COMPUTED_VALUE"""),"Male")</f>
        <v>Male</v>
      </c>
    </row>
    <row r="3098">
      <c r="A3098" s="2">
        <v>3097.0</v>
      </c>
      <c r="B3098" s="4">
        <f>IFERROR(__xludf.DUMMYFUNCTION("""COMPUTED_VALUE"""),45171.0124471875)</f>
        <v>45171.01245</v>
      </c>
      <c r="C3098" s="2" t="str">
        <f>IFERROR(__xludf.DUMMYFUNCTION("""COMPUTED_VALUE"""),"India")</f>
        <v>India</v>
      </c>
      <c r="D3098" s="2">
        <f>IFERROR(__xludf.DUMMYFUNCTION("""COMPUTED_VALUE"""),462043.0)</f>
        <v>462043</v>
      </c>
      <c r="E3098" s="2" t="str">
        <f>IFERROR(__xludf.DUMMYFUNCTION("""COMPUTED_VALUE"""),"Female")</f>
        <v>Female</v>
      </c>
    </row>
    <row r="3099">
      <c r="A3099" s="2">
        <v>3098.0</v>
      </c>
      <c r="B3099" s="4">
        <f>IFERROR(__xludf.DUMMYFUNCTION("""COMPUTED_VALUE"""),45171.01735229167)</f>
        <v>45171.01735</v>
      </c>
      <c r="C3099" s="2" t="str">
        <f>IFERROR(__xludf.DUMMYFUNCTION("""COMPUTED_VALUE"""),"India")</f>
        <v>India</v>
      </c>
      <c r="D3099" s="2">
        <f>IFERROR(__xludf.DUMMYFUNCTION("""COMPUTED_VALUE"""),560068.0)</f>
        <v>560068</v>
      </c>
      <c r="E3099" s="2" t="str">
        <f>IFERROR(__xludf.DUMMYFUNCTION("""COMPUTED_VALUE"""),"Female")</f>
        <v>Female</v>
      </c>
    </row>
    <row r="3100">
      <c r="A3100" s="2">
        <v>3099.0</v>
      </c>
      <c r="B3100" s="4">
        <f>IFERROR(__xludf.DUMMYFUNCTION("""COMPUTED_VALUE"""),45171.10917181712)</f>
        <v>45171.10917</v>
      </c>
      <c r="C3100" s="2" t="str">
        <f>IFERROR(__xludf.DUMMYFUNCTION("""COMPUTED_VALUE"""),"India")</f>
        <v>India</v>
      </c>
      <c r="D3100" s="2">
        <f>IFERROR(__xludf.DUMMYFUNCTION("""COMPUTED_VALUE"""),560085.0)</f>
        <v>560085</v>
      </c>
      <c r="E3100" s="2" t="str">
        <f>IFERROR(__xludf.DUMMYFUNCTION("""COMPUTED_VALUE"""),"Male")</f>
        <v>Male</v>
      </c>
    </row>
    <row r="3101">
      <c r="A3101" s="2">
        <v>3100.0</v>
      </c>
      <c r="B3101" s="4">
        <f>IFERROR(__xludf.DUMMYFUNCTION("""COMPUTED_VALUE"""),45171.25825902778)</f>
        <v>45171.25826</v>
      </c>
      <c r="C3101" s="2" t="str">
        <f>IFERROR(__xludf.DUMMYFUNCTION("""COMPUTED_VALUE"""),"India")</f>
        <v>India</v>
      </c>
      <c r="D3101" s="2">
        <f>IFERROR(__xludf.DUMMYFUNCTION("""COMPUTED_VALUE"""),583102.0)</f>
        <v>583102</v>
      </c>
      <c r="E3101" s="2" t="str">
        <f>IFERROR(__xludf.DUMMYFUNCTION("""COMPUTED_VALUE"""),"Female")</f>
        <v>Female</v>
      </c>
    </row>
    <row r="3102">
      <c r="A3102" s="2">
        <v>3101.0</v>
      </c>
      <c r="B3102" s="4">
        <f>IFERROR(__xludf.DUMMYFUNCTION("""COMPUTED_VALUE"""),45171.32742087963)</f>
        <v>45171.32742</v>
      </c>
      <c r="C3102" s="2" t="str">
        <f>IFERROR(__xludf.DUMMYFUNCTION("""COMPUTED_VALUE"""),"India")</f>
        <v>India</v>
      </c>
      <c r="D3102" s="2">
        <f>IFERROR(__xludf.DUMMYFUNCTION("""COMPUTED_VALUE"""),576103.0)</f>
        <v>576103</v>
      </c>
      <c r="E3102" s="2" t="str">
        <f>IFERROR(__xludf.DUMMYFUNCTION("""COMPUTED_VALUE"""),"Female")</f>
        <v>Female</v>
      </c>
    </row>
    <row r="3103">
      <c r="A3103" s="2">
        <v>3102.0</v>
      </c>
      <c r="B3103" s="4">
        <f>IFERROR(__xludf.DUMMYFUNCTION("""COMPUTED_VALUE"""),45171.345159641205)</f>
        <v>45171.34516</v>
      </c>
      <c r="C3103" s="2" t="str">
        <f>IFERROR(__xludf.DUMMYFUNCTION("""COMPUTED_VALUE"""),"India")</f>
        <v>India</v>
      </c>
      <c r="D3103" s="2">
        <f>IFERROR(__xludf.DUMMYFUNCTION("""COMPUTED_VALUE"""),753002.0)</f>
        <v>753002</v>
      </c>
      <c r="E3103" s="2" t="str">
        <f>IFERROR(__xludf.DUMMYFUNCTION("""COMPUTED_VALUE"""),"Female")</f>
        <v>Female</v>
      </c>
    </row>
    <row r="3104">
      <c r="A3104" s="2">
        <v>3103.0</v>
      </c>
      <c r="B3104" s="4">
        <f>IFERROR(__xludf.DUMMYFUNCTION("""COMPUTED_VALUE"""),45171.417010428246)</f>
        <v>45171.41701</v>
      </c>
      <c r="C3104" s="2" t="str">
        <f>IFERROR(__xludf.DUMMYFUNCTION("""COMPUTED_VALUE"""),"India")</f>
        <v>India</v>
      </c>
      <c r="D3104" s="2">
        <f>IFERROR(__xludf.DUMMYFUNCTION("""COMPUTED_VALUE"""),518006.0)</f>
        <v>518006</v>
      </c>
      <c r="E3104" s="2" t="str">
        <f>IFERROR(__xludf.DUMMYFUNCTION("""COMPUTED_VALUE"""),"Female")</f>
        <v>Female</v>
      </c>
    </row>
    <row r="3105">
      <c r="A3105" s="2">
        <v>3104.0</v>
      </c>
      <c r="B3105" s="4">
        <f>IFERROR(__xludf.DUMMYFUNCTION("""COMPUTED_VALUE"""),45171.42846559028)</f>
        <v>45171.42847</v>
      </c>
      <c r="C3105" s="2" t="str">
        <f>IFERROR(__xludf.DUMMYFUNCTION("""COMPUTED_VALUE"""),"India")</f>
        <v>India</v>
      </c>
      <c r="D3105" s="2">
        <f>IFERROR(__xludf.DUMMYFUNCTION("""COMPUTED_VALUE"""),799102.0)</f>
        <v>799102</v>
      </c>
      <c r="E3105" s="2" t="str">
        <f>IFERROR(__xludf.DUMMYFUNCTION("""COMPUTED_VALUE"""),"Male")</f>
        <v>Male</v>
      </c>
    </row>
    <row r="3106">
      <c r="A3106" s="2">
        <v>3105.0</v>
      </c>
      <c r="B3106" s="4">
        <f>IFERROR(__xludf.DUMMYFUNCTION("""COMPUTED_VALUE"""),45171.472935474536)</f>
        <v>45171.47294</v>
      </c>
      <c r="C3106" s="2" t="str">
        <f>IFERROR(__xludf.DUMMYFUNCTION("""COMPUTED_VALUE"""),"India")</f>
        <v>India</v>
      </c>
      <c r="D3106" s="2">
        <f>IFERROR(__xludf.DUMMYFUNCTION("""COMPUTED_VALUE"""),411033.0)</f>
        <v>411033</v>
      </c>
      <c r="E3106" s="2" t="str">
        <f>IFERROR(__xludf.DUMMYFUNCTION("""COMPUTED_VALUE"""),"Female")</f>
        <v>Female</v>
      </c>
    </row>
    <row r="3107">
      <c r="A3107" s="2">
        <v>3106.0</v>
      </c>
      <c r="B3107" s="4">
        <f>IFERROR(__xludf.DUMMYFUNCTION("""COMPUTED_VALUE"""),45171.50942712963)</f>
        <v>45171.50943</v>
      </c>
      <c r="C3107" s="2" t="str">
        <f>IFERROR(__xludf.DUMMYFUNCTION("""COMPUTED_VALUE"""),"India")</f>
        <v>India</v>
      </c>
      <c r="D3107" s="2">
        <f>IFERROR(__xludf.DUMMYFUNCTION("""COMPUTED_VALUE"""),110025.0)</f>
        <v>110025</v>
      </c>
      <c r="E3107" s="2" t="str">
        <f>IFERROR(__xludf.DUMMYFUNCTION("""COMPUTED_VALUE"""),"Male")</f>
        <v>Male</v>
      </c>
    </row>
    <row r="3108">
      <c r="A3108" s="2">
        <v>3107.0</v>
      </c>
      <c r="B3108" s="4">
        <f>IFERROR(__xludf.DUMMYFUNCTION("""COMPUTED_VALUE"""),45172.04220221064)</f>
        <v>45172.0422</v>
      </c>
      <c r="C3108" s="2" t="str">
        <f>IFERROR(__xludf.DUMMYFUNCTION("""COMPUTED_VALUE"""),"India")</f>
        <v>India</v>
      </c>
      <c r="D3108" s="2">
        <f>IFERROR(__xludf.DUMMYFUNCTION("""COMPUTED_VALUE"""),580004.0)</f>
        <v>580004</v>
      </c>
      <c r="E3108" s="2" t="str">
        <f>IFERROR(__xludf.DUMMYFUNCTION("""COMPUTED_VALUE"""),"Female")</f>
        <v>Female</v>
      </c>
    </row>
    <row r="3109">
      <c r="A3109" s="2">
        <v>3108.0</v>
      </c>
      <c r="B3109" s="4">
        <f>IFERROR(__xludf.DUMMYFUNCTION("""COMPUTED_VALUE"""),45172.58465285879)</f>
        <v>45172.58465</v>
      </c>
      <c r="C3109" s="2" t="str">
        <f>IFERROR(__xludf.DUMMYFUNCTION("""COMPUTED_VALUE"""),"India")</f>
        <v>India</v>
      </c>
      <c r="D3109" s="2">
        <f>IFERROR(__xludf.DUMMYFUNCTION("""COMPUTED_VALUE"""),241001.0)</f>
        <v>241001</v>
      </c>
      <c r="E3109" s="2" t="str">
        <f>IFERROR(__xludf.DUMMYFUNCTION("""COMPUTED_VALUE"""),"Female")</f>
        <v>Female</v>
      </c>
    </row>
    <row r="3110">
      <c r="A3110" s="2">
        <v>3109.0</v>
      </c>
      <c r="B3110" s="4">
        <f>IFERROR(__xludf.DUMMYFUNCTION("""COMPUTED_VALUE"""),45172.92465255787)</f>
        <v>45172.92465</v>
      </c>
      <c r="C3110" s="2" t="str">
        <f>IFERROR(__xludf.DUMMYFUNCTION("""COMPUTED_VALUE"""),"India")</f>
        <v>India</v>
      </c>
      <c r="D3110" s="2">
        <f>IFERROR(__xludf.DUMMYFUNCTION("""COMPUTED_VALUE"""),680979.0)</f>
        <v>680979</v>
      </c>
      <c r="E3110" s="2" t="str">
        <f>IFERROR(__xludf.DUMMYFUNCTION("""COMPUTED_VALUE"""),"Female")</f>
        <v>Female</v>
      </c>
    </row>
    <row r="3111">
      <c r="A3111" s="2">
        <v>3110.0</v>
      </c>
      <c r="B3111" s="4">
        <f>IFERROR(__xludf.DUMMYFUNCTION("""COMPUTED_VALUE"""),45173.383349525466)</f>
        <v>45173.38335</v>
      </c>
      <c r="C3111" s="2" t="str">
        <f>IFERROR(__xludf.DUMMYFUNCTION("""COMPUTED_VALUE"""),"India")</f>
        <v>India</v>
      </c>
      <c r="D3111" s="2">
        <f>IFERROR(__xludf.DUMMYFUNCTION("""COMPUTED_VALUE"""),441906.0)</f>
        <v>441906</v>
      </c>
      <c r="E3111" s="2" t="str">
        <f>IFERROR(__xludf.DUMMYFUNCTION("""COMPUTED_VALUE"""),"Male")</f>
        <v>Male</v>
      </c>
    </row>
    <row r="3112">
      <c r="A3112" s="2">
        <v>3111.0</v>
      </c>
      <c r="B3112" s="4">
        <f>IFERROR(__xludf.DUMMYFUNCTION("""COMPUTED_VALUE"""),45173.51242988426)</f>
        <v>45173.51243</v>
      </c>
      <c r="C3112" s="2" t="str">
        <f>IFERROR(__xludf.DUMMYFUNCTION("""COMPUTED_VALUE"""),"India")</f>
        <v>India</v>
      </c>
      <c r="D3112" s="2">
        <f>IFERROR(__xludf.DUMMYFUNCTION("""COMPUTED_VALUE"""),425105.0)</f>
        <v>425105</v>
      </c>
      <c r="E3112" s="2" t="str">
        <f>IFERROR(__xludf.DUMMYFUNCTION("""COMPUTED_VALUE"""),"Male")</f>
        <v>Male</v>
      </c>
    </row>
    <row r="3113">
      <c r="A3113" s="2">
        <v>3112.0</v>
      </c>
      <c r="B3113" s="4">
        <f>IFERROR(__xludf.DUMMYFUNCTION("""COMPUTED_VALUE"""),45174.76578509259)</f>
        <v>45174.76579</v>
      </c>
      <c r="C3113" s="2" t="str">
        <f>IFERROR(__xludf.DUMMYFUNCTION("""COMPUTED_VALUE"""),"India")</f>
        <v>India</v>
      </c>
      <c r="D3113" s="2">
        <f>IFERROR(__xludf.DUMMYFUNCTION("""COMPUTED_VALUE"""),477001.0)</f>
        <v>477001</v>
      </c>
      <c r="E3113" s="2" t="str">
        <f>IFERROR(__xludf.DUMMYFUNCTION("""COMPUTED_VALUE"""),"Male")</f>
        <v>Male</v>
      </c>
    </row>
    <row r="3114">
      <c r="A3114" s="2">
        <v>3113.0</v>
      </c>
      <c r="B3114" s="4">
        <f>IFERROR(__xludf.DUMMYFUNCTION("""COMPUTED_VALUE"""),45174.785965428244)</f>
        <v>45174.78597</v>
      </c>
      <c r="C3114" s="2" t="str">
        <f>IFERROR(__xludf.DUMMYFUNCTION("""COMPUTED_VALUE"""),"India")</f>
        <v>India</v>
      </c>
      <c r="D3114" s="2">
        <f>IFERROR(__xludf.DUMMYFUNCTION("""COMPUTED_VALUE"""),382007.0)</f>
        <v>382007</v>
      </c>
      <c r="E3114" s="2" t="str">
        <f>IFERROR(__xludf.DUMMYFUNCTION("""COMPUTED_VALUE"""),"Male")</f>
        <v>Male</v>
      </c>
    </row>
    <row r="3115">
      <c r="A3115" s="2">
        <v>3114.0</v>
      </c>
      <c r="B3115" s="4">
        <f>IFERROR(__xludf.DUMMYFUNCTION("""COMPUTED_VALUE"""),45174.87501956018)</f>
        <v>45174.87502</v>
      </c>
      <c r="C3115" s="2" t="str">
        <f>IFERROR(__xludf.DUMMYFUNCTION("""COMPUTED_VALUE"""),"India")</f>
        <v>India</v>
      </c>
      <c r="D3115" s="2">
        <f>IFERROR(__xludf.DUMMYFUNCTION("""COMPUTED_VALUE"""),400078.0)</f>
        <v>400078</v>
      </c>
      <c r="E3115" s="2" t="str">
        <f>IFERROR(__xludf.DUMMYFUNCTION("""COMPUTED_VALUE"""),"Female")</f>
        <v>Female</v>
      </c>
    </row>
    <row r="3116">
      <c r="A3116" s="2">
        <v>3115.0</v>
      </c>
      <c r="B3116" s="4">
        <f>IFERROR(__xludf.DUMMYFUNCTION("""COMPUTED_VALUE"""),45175.66416355324)</f>
        <v>45175.66416</v>
      </c>
      <c r="C3116" s="2" t="str">
        <f>IFERROR(__xludf.DUMMYFUNCTION("""COMPUTED_VALUE"""),"India")</f>
        <v>India</v>
      </c>
      <c r="D3116" s="2">
        <f>IFERROR(__xludf.DUMMYFUNCTION("""COMPUTED_VALUE"""),421306.0)</f>
        <v>421306</v>
      </c>
      <c r="E3116" s="2" t="str">
        <f>IFERROR(__xludf.DUMMYFUNCTION("""COMPUTED_VALUE"""),"Female")</f>
        <v>Female</v>
      </c>
    </row>
    <row r="3117">
      <c r="A3117" s="2">
        <v>3116.0</v>
      </c>
      <c r="B3117" s="4">
        <f>IFERROR(__xludf.DUMMYFUNCTION("""COMPUTED_VALUE"""),45175.68114565972)</f>
        <v>45175.68115</v>
      </c>
      <c r="C3117" s="2" t="str">
        <f>IFERROR(__xludf.DUMMYFUNCTION("""COMPUTED_VALUE"""),"India")</f>
        <v>India</v>
      </c>
      <c r="D3117" s="2">
        <f>IFERROR(__xludf.DUMMYFUNCTION("""COMPUTED_VALUE"""),201310.0)</f>
        <v>201310</v>
      </c>
      <c r="E3117" s="2" t="str">
        <f>IFERROR(__xludf.DUMMYFUNCTION("""COMPUTED_VALUE"""),"Male")</f>
        <v>Male</v>
      </c>
    </row>
    <row r="3118">
      <c r="A3118" s="2">
        <v>3117.0</v>
      </c>
      <c r="B3118" s="4">
        <f>IFERROR(__xludf.DUMMYFUNCTION("""COMPUTED_VALUE"""),45175.72432336806)</f>
        <v>45175.72432</v>
      </c>
      <c r="C3118" s="2" t="str">
        <f>IFERROR(__xludf.DUMMYFUNCTION("""COMPUTED_VALUE"""),"India")</f>
        <v>India</v>
      </c>
      <c r="D3118" s="2">
        <f>IFERROR(__xludf.DUMMYFUNCTION("""COMPUTED_VALUE"""),211019.0)</f>
        <v>211019</v>
      </c>
      <c r="E3118" s="2" t="str">
        <f>IFERROR(__xludf.DUMMYFUNCTION("""COMPUTED_VALUE"""),"Male")</f>
        <v>Male</v>
      </c>
    </row>
    <row r="3119">
      <c r="A3119" s="2">
        <v>3118.0</v>
      </c>
      <c r="B3119" s="4">
        <f>IFERROR(__xludf.DUMMYFUNCTION("""COMPUTED_VALUE"""),45175.79572239583)</f>
        <v>45175.79572</v>
      </c>
      <c r="C3119" s="2" t="str">
        <f>IFERROR(__xludf.DUMMYFUNCTION("""COMPUTED_VALUE"""),"India")</f>
        <v>India</v>
      </c>
      <c r="D3119" s="2">
        <f>IFERROR(__xludf.DUMMYFUNCTION("""COMPUTED_VALUE"""),561203.0)</f>
        <v>561203</v>
      </c>
      <c r="E3119" s="2" t="str">
        <f>IFERROR(__xludf.DUMMYFUNCTION("""COMPUTED_VALUE"""),"Female")</f>
        <v>Female</v>
      </c>
    </row>
    <row r="3120">
      <c r="A3120" s="2">
        <v>3119.0</v>
      </c>
      <c r="B3120" s="4">
        <f>IFERROR(__xludf.DUMMYFUNCTION("""COMPUTED_VALUE"""),45175.95160224537)</f>
        <v>45175.9516</v>
      </c>
      <c r="C3120" s="2" t="str">
        <f>IFERROR(__xludf.DUMMYFUNCTION("""COMPUTED_VALUE"""),"India")</f>
        <v>India</v>
      </c>
      <c r="D3120" s="2">
        <f>IFERROR(__xludf.DUMMYFUNCTION("""COMPUTED_VALUE"""),422001.0)</f>
        <v>422001</v>
      </c>
      <c r="E3120" s="2" t="str">
        <f>IFERROR(__xludf.DUMMYFUNCTION("""COMPUTED_VALUE"""),"Female")</f>
        <v>Female</v>
      </c>
    </row>
    <row r="3121">
      <c r="A3121" s="2">
        <v>3120.0</v>
      </c>
      <c r="B3121" s="4">
        <f>IFERROR(__xludf.DUMMYFUNCTION("""COMPUTED_VALUE"""),45175.97651105324)</f>
        <v>45175.97651</v>
      </c>
      <c r="C3121" s="2" t="str">
        <f>IFERROR(__xludf.DUMMYFUNCTION("""COMPUTED_VALUE"""),"India")</f>
        <v>India</v>
      </c>
      <c r="D3121" s="2">
        <f>IFERROR(__xludf.DUMMYFUNCTION("""COMPUTED_VALUE"""),421307.0)</f>
        <v>421307</v>
      </c>
      <c r="E3121" s="2" t="str">
        <f>IFERROR(__xludf.DUMMYFUNCTION("""COMPUTED_VALUE"""),"Male")</f>
        <v>Male</v>
      </c>
    </row>
    <row r="3122">
      <c r="A3122" s="2">
        <v>3121.0</v>
      </c>
      <c r="B3122" s="4">
        <f>IFERROR(__xludf.DUMMYFUNCTION("""COMPUTED_VALUE"""),45175.9951784375)</f>
        <v>45175.99518</v>
      </c>
      <c r="C3122" s="2" t="str">
        <f>IFERROR(__xludf.DUMMYFUNCTION("""COMPUTED_VALUE"""),"India")</f>
        <v>India</v>
      </c>
      <c r="D3122" s="2">
        <f>IFERROR(__xludf.DUMMYFUNCTION("""COMPUTED_VALUE"""),421302.0)</f>
        <v>421302</v>
      </c>
      <c r="E3122" s="2" t="str">
        <f>IFERROR(__xludf.DUMMYFUNCTION("""COMPUTED_VALUE"""),"Female")</f>
        <v>Female</v>
      </c>
    </row>
    <row r="3123">
      <c r="A3123" s="2">
        <v>3122.0</v>
      </c>
      <c r="B3123" s="4">
        <f>IFERROR(__xludf.DUMMYFUNCTION("""COMPUTED_VALUE"""),45175.99753296297)</f>
        <v>45175.99753</v>
      </c>
      <c r="C3123" s="2" t="str">
        <f>IFERROR(__xludf.DUMMYFUNCTION("""COMPUTED_VALUE"""),"India")</f>
        <v>India</v>
      </c>
      <c r="D3123" s="2">
        <f>IFERROR(__xludf.DUMMYFUNCTION("""COMPUTED_VALUE"""),141006.0)</f>
        <v>141006</v>
      </c>
      <c r="E3123" s="2" t="str">
        <f>IFERROR(__xludf.DUMMYFUNCTION("""COMPUTED_VALUE"""),"Male")</f>
        <v>Male</v>
      </c>
    </row>
    <row r="3124">
      <c r="A3124" s="2">
        <v>3123.0</v>
      </c>
      <c r="B3124" s="4">
        <f>IFERROR(__xludf.DUMMYFUNCTION("""COMPUTED_VALUE"""),45176.544101527776)</f>
        <v>45176.5441</v>
      </c>
      <c r="C3124" s="2" t="str">
        <f>IFERROR(__xludf.DUMMYFUNCTION("""COMPUTED_VALUE"""),"India")</f>
        <v>India</v>
      </c>
      <c r="D3124" s="2">
        <f>IFERROR(__xludf.DUMMYFUNCTION("""COMPUTED_VALUE"""),400706.0)</f>
        <v>400706</v>
      </c>
      <c r="E3124" s="2" t="str">
        <f>IFERROR(__xludf.DUMMYFUNCTION("""COMPUTED_VALUE"""),"Female")</f>
        <v>Female</v>
      </c>
    </row>
    <row r="3125">
      <c r="A3125" s="2">
        <v>3124.0</v>
      </c>
      <c r="B3125" s="4">
        <f>IFERROR(__xludf.DUMMYFUNCTION("""COMPUTED_VALUE"""),45176.70556239584)</f>
        <v>45176.70556</v>
      </c>
      <c r="C3125" s="2" t="str">
        <f>IFERROR(__xludf.DUMMYFUNCTION("""COMPUTED_VALUE"""),"India")</f>
        <v>India</v>
      </c>
      <c r="D3125" s="2">
        <f>IFERROR(__xludf.DUMMYFUNCTION("""COMPUTED_VALUE"""),573201.0)</f>
        <v>573201</v>
      </c>
      <c r="E3125" s="2" t="str">
        <f>IFERROR(__xludf.DUMMYFUNCTION("""COMPUTED_VALUE"""),"Male")</f>
        <v>Male</v>
      </c>
    </row>
    <row r="3126">
      <c r="A3126" s="2">
        <v>3125.0</v>
      </c>
      <c r="B3126" s="4">
        <f>IFERROR(__xludf.DUMMYFUNCTION("""COMPUTED_VALUE"""),45176.720020162036)</f>
        <v>45176.72002</v>
      </c>
      <c r="C3126" s="2" t="str">
        <f>IFERROR(__xludf.DUMMYFUNCTION("""COMPUTED_VALUE"""),"India")</f>
        <v>India</v>
      </c>
      <c r="D3126" s="2">
        <f>IFERROR(__xludf.DUMMYFUNCTION("""COMPUTED_VALUE"""),685515.0)</f>
        <v>685515</v>
      </c>
      <c r="E3126" s="2" t="str">
        <f>IFERROR(__xludf.DUMMYFUNCTION("""COMPUTED_VALUE"""),"Male")</f>
        <v>Male</v>
      </c>
    </row>
    <row r="3127">
      <c r="A3127" s="2">
        <v>3126.0</v>
      </c>
      <c r="B3127" s="4">
        <f>IFERROR(__xludf.DUMMYFUNCTION("""COMPUTED_VALUE"""),45176.86183892361)</f>
        <v>45176.86184</v>
      </c>
      <c r="C3127" s="2" t="str">
        <f>IFERROR(__xludf.DUMMYFUNCTION("""COMPUTED_VALUE"""),"India")</f>
        <v>India</v>
      </c>
      <c r="D3127" s="2">
        <f>IFERROR(__xludf.DUMMYFUNCTION("""COMPUTED_VALUE"""),571426.0)</f>
        <v>571426</v>
      </c>
      <c r="E3127" s="2" t="str">
        <f>IFERROR(__xludf.DUMMYFUNCTION("""COMPUTED_VALUE"""),"Male")</f>
        <v>Male</v>
      </c>
    </row>
    <row r="3128">
      <c r="A3128" s="2">
        <v>3127.0</v>
      </c>
      <c r="B3128" s="4">
        <f>IFERROR(__xludf.DUMMYFUNCTION("""COMPUTED_VALUE"""),45176.903395891204)</f>
        <v>45176.9034</v>
      </c>
      <c r="C3128" s="2" t="str">
        <f>IFERROR(__xludf.DUMMYFUNCTION("""COMPUTED_VALUE"""),"India")</f>
        <v>India</v>
      </c>
      <c r="D3128" s="2">
        <f>IFERROR(__xludf.DUMMYFUNCTION("""COMPUTED_VALUE"""),411062.0)</f>
        <v>411062</v>
      </c>
      <c r="E3128" s="2" t="str">
        <f>IFERROR(__xludf.DUMMYFUNCTION("""COMPUTED_VALUE"""),"Female")</f>
        <v>Female</v>
      </c>
    </row>
    <row r="3129">
      <c r="A3129" s="2">
        <v>3128.0</v>
      </c>
      <c r="B3129" s="4">
        <f>IFERROR(__xludf.DUMMYFUNCTION("""COMPUTED_VALUE"""),45177.562391307874)</f>
        <v>45177.56239</v>
      </c>
      <c r="C3129" s="2" t="str">
        <f>IFERROR(__xludf.DUMMYFUNCTION("""COMPUTED_VALUE"""),"India")</f>
        <v>India</v>
      </c>
      <c r="D3129" s="2">
        <f>IFERROR(__xludf.DUMMYFUNCTION("""COMPUTED_VALUE"""),560077.0)</f>
        <v>560077</v>
      </c>
      <c r="E3129" s="2" t="str">
        <f>IFERROR(__xludf.DUMMYFUNCTION("""COMPUTED_VALUE"""),"Female")</f>
        <v>Female</v>
      </c>
    </row>
    <row r="3130">
      <c r="A3130" s="2">
        <v>3129.0</v>
      </c>
      <c r="B3130" s="4">
        <f>IFERROR(__xludf.DUMMYFUNCTION("""COMPUTED_VALUE"""),45177.77437909722)</f>
        <v>45177.77438</v>
      </c>
      <c r="C3130" s="2" t="str">
        <f>IFERROR(__xludf.DUMMYFUNCTION("""COMPUTED_VALUE"""),"India")</f>
        <v>India</v>
      </c>
      <c r="D3130" s="2">
        <f>IFERROR(__xludf.DUMMYFUNCTION("""COMPUTED_VALUE"""),202141.0)</f>
        <v>202141</v>
      </c>
      <c r="E3130" s="2" t="str">
        <f>IFERROR(__xludf.DUMMYFUNCTION("""COMPUTED_VALUE"""),"Male")</f>
        <v>Male</v>
      </c>
    </row>
    <row r="3131">
      <c r="A3131" s="2">
        <v>3130.0</v>
      </c>
      <c r="B3131" s="4">
        <f>IFERROR(__xludf.DUMMYFUNCTION("""COMPUTED_VALUE"""),45177.80665385417)</f>
        <v>45177.80665</v>
      </c>
      <c r="C3131" s="2" t="str">
        <f>IFERROR(__xludf.DUMMYFUNCTION("""COMPUTED_VALUE"""),"India")</f>
        <v>India</v>
      </c>
      <c r="D3131" s="2">
        <f>IFERROR(__xludf.DUMMYFUNCTION("""COMPUTED_VALUE"""),456001.0)</f>
        <v>456001</v>
      </c>
      <c r="E3131" s="2" t="str">
        <f>IFERROR(__xludf.DUMMYFUNCTION("""COMPUTED_VALUE"""),"Male")</f>
        <v>Male</v>
      </c>
    </row>
    <row r="3132">
      <c r="A3132" s="2">
        <v>3131.0</v>
      </c>
      <c r="B3132" s="4">
        <f>IFERROR(__xludf.DUMMYFUNCTION("""COMPUTED_VALUE"""),45177.824288194446)</f>
        <v>45177.82429</v>
      </c>
      <c r="C3132" s="2" t="str">
        <f>IFERROR(__xludf.DUMMYFUNCTION("""COMPUTED_VALUE"""),"India")</f>
        <v>India</v>
      </c>
      <c r="D3132" s="2">
        <f>IFERROR(__xludf.DUMMYFUNCTION("""COMPUTED_VALUE"""),400703.0)</f>
        <v>400703</v>
      </c>
      <c r="E3132" s="2" t="str">
        <f>IFERROR(__xludf.DUMMYFUNCTION("""COMPUTED_VALUE"""),"Male")</f>
        <v>Male</v>
      </c>
    </row>
    <row r="3133">
      <c r="A3133" s="2">
        <v>3132.0</v>
      </c>
      <c r="B3133" s="4">
        <f>IFERROR(__xludf.DUMMYFUNCTION("""COMPUTED_VALUE"""),45177.83076728009)</f>
        <v>45177.83077</v>
      </c>
      <c r="C3133" s="2" t="str">
        <f>IFERROR(__xludf.DUMMYFUNCTION("""COMPUTED_VALUE"""),"India")</f>
        <v>India</v>
      </c>
      <c r="D3133" s="2">
        <f>IFERROR(__xludf.DUMMYFUNCTION("""COMPUTED_VALUE"""),456224.0)</f>
        <v>456224</v>
      </c>
      <c r="E3133" s="2" t="str">
        <f>IFERROR(__xludf.DUMMYFUNCTION("""COMPUTED_VALUE"""),"Male")</f>
        <v>Male</v>
      </c>
    </row>
    <row r="3134">
      <c r="A3134" s="2">
        <v>3133.0</v>
      </c>
      <c r="B3134" s="4">
        <f>IFERROR(__xludf.DUMMYFUNCTION("""COMPUTED_VALUE"""),45177.83210288195)</f>
        <v>45177.8321</v>
      </c>
      <c r="C3134" s="2" t="str">
        <f>IFERROR(__xludf.DUMMYFUNCTION("""COMPUTED_VALUE"""),"India")</f>
        <v>India</v>
      </c>
      <c r="D3134" s="2">
        <f>IFERROR(__xludf.DUMMYFUNCTION("""COMPUTED_VALUE"""),452016.0)</f>
        <v>452016</v>
      </c>
      <c r="E3134" s="2" t="str">
        <f>IFERROR(__xludf.DUMMYFUNCTION("""COMPUTED_VALUE"""),"Male")</f>
        <v>Male</v>
      </c>
    </row>
    <row r="3135">
      <c r="A3135" s="2">
        <v>3134.0</v>
      </c>
      <c r="B3135" s="4">
        <f>IFERROR(__xludf.DUMMYFUNCTION("""COMPUTED_VALUE"""),45177.92898307871)</f>
        <v>45177.92898</v>
      </c>
      <c r="C3135" s="2" t="str">
        <f>IFERROR(__xludf.DUMMYFUNCTION("""COMPUTED_VALUE"""),"India")</f>
        <v>India</v>
      </c>
      <c r="D3135" s="2">
        <f>IFERROR(__xludf.DUMMYFUNCTION("""COMPUTED_VALUE"""),421201.0)</f>
        <v>421201</v>
      </c>
      <c r="E3135" s="2" t="str">
        <f>IFERROR(__xludf.DUMMYFUNCTION("""COMPUTED_VALUE"""),"Female")</f>
        <v>Female</v>
      </c>
    </row>
    <row r="3136">
      <c r="A3136" s="2">
        <v>3135.0</v>
      </c>
      <c r="B3136" s="4">
        <f>IFERROR(__xludf.DUMMYFUNCTION("""COMPUTED_VALUE"""),45178.321335625005)</f>
        <v>45178.32134</v>
      </c>
      <c r="C3136" s="2" t="str">
        <f>IFERROR(__xludf.DUMMYFUNCTION("""COMPUTED_VALUE"""),"India")</f>
        <v>India</v>
      </c>
      <c r="D3136" s="2">
        <f>IFERROR(__xludf.DUMMYFUNCTION("""COMPUTED_VALUE"""),400703.0)</f>
        <v>400703</v>
      </c>
      <c r="E3136" s="2" t="str">
        <f>IFERROR(__xludf.DUMMYFUNCTION("""COMPUTED_VALUE"""),"Male")</f>
        <v>Male</v>
      </c>
    </row>
    <row r="3137">
      <c r="A3137" s="2">
        <v>3136.0</v>
      </c>
      <c r="B3137" s="4">
        <f>IFERROR(__xludf.DUMMYFUNCTION("""COMPUTED_VALUE"""),45178.56504037038)</f>
        <v>45178.56504</v>
      </c>
      <c r="C3137" s="2" t="str">
        <f>IFERROR(__xludf.DUMMYFUNCTION("""COMPUTED_VALUE"""),"India")</f>
        <v>India</v>
      </c>
      <c r="D3137" s="2">
        <f>IFERROR(__xludf.DUMMYFUNCTION("""COMPUTED_VALUE"""),482005.0)</f>
        <v>482005</v>
      </c>
      <c r="E3137" s="2" t="str">
        <f>IFERROR(__xludf.DUMMYFUNCTION("""COMPUTED_VALUE"""),"Male")</f>
        <v>Male</v>
      </c>
    </row>
    <row r="3138">
      <c r="A3138" s="2">
        <v>3137.0</v>
      </c>
      <c r="B3138" s="4">
        <f>IFERROR(__xludf.DUMMYFUNCTION("""COMPUTED_VALUE"""),45178.6110688426)</f>
        <v>45178.61107</v>
      </c>
      <c r="C3138" s="2" t="str">
        <f>IFERROR(__xludf.DUMMYFUNCTION("""COMPUTED_VALUE"""),"India")</f>
        <v>India</v>
      </c>
      <c r="D3138" s="2">
        <f>IFERROR(__xludf.DUMMYFUNCTION("""COMPUTED_VALUE"""),410206.0)</f>
        <v>410206</v>
      </c>
      <c r="E3138" s="2" t="str">
        <f>IFERROR(__xludf.DUMMYFUNCTION("""COMPUTED_VALUE"""),"Male")</f>
        <v>Male</v>
      </c>
    </row>
    <row r="3139">
      <c r="A3139" s="2">
        <v>3138.0</v>
      </c>
      <c r="B3139" s="4">
        <f>IFERROR(__xludf.DUMMYFUNCTION("""COMPUTED_VALUE"""),45180.460554976846)</f>
        <v>45180.46055</v>
      </c>
      <c r="C3139" s="2" t="str">
        <f>IFERROR(__xludf.DUMMYFUNCTION("""COMPUTED_VALUE"""),"India")</f>
        <v>India</v>
      </c>
      <c r="D3139" s="2">
        <f>IFERROR(__xludf.DUMMYFUNCTION("""COMPUTED_VALUE"""),110023.0)</f>
        <v>110023</v>
      </c>
      <c r="E3139" s="2" t="str">
        <f>IFERROR(__xludf.DUMMYFUNCTION("""COMPUTED_VALUE"""),"Female")</f>
        <v>Female</v>
      </c>
    </row>
    <row r="3140">
      <c r="A3140" s="2">
        <v>3139.0</v>
      </c>
      <c r="B3140" s="4">
        <f>IFERROR(__xludf.DUMMYFUNCTION("""COMPUTED_VALUE"""),45181.90403614584)</f>
        <v>45181.90404</v>
      </c>
      <c r="C3140" s="2" t="str">
        <f>IFERROR(__xludf.DUMMYFUNCTION("""COMPUTED_VALUE"""),"India")</f>
        <v>India</v>
      </c>
      <c r="D3140" s="2">
        <f>IFERROR(__xludf.DUMMYFUNCTION("""COMPUTED_VALUE"""),501218.0)</f>
        <v>501218</v>
      </c>
      <c r="E3140" s="2" t="str">
        <f>IFERROR(__xludf.DUMMYFUNCTION("""COMPUTED_VALUE"""),"Male")</f>
        <v>Male</v>
      </c>
    </row>
    <row r="3141">
      <c r="A3141" s="2">
        <v>3140.0</v>
      </c>
      <c r="B3141" s="4">
        <f>IFERROR(__xludf.DUMMYFUNCTION("""COMPUTED_VALUE"""),45182.34700030093)</f>
        <v>45182.347</v>
      </c>
      <c r="C3141" s="2" t="str">
        <f>IFERROR(__xludf.DUMMYFUNCTION("""COMPUTED_VALUE"""),"SriLanka")</f>
        <v>SriLanka</v>
      </c>
      <c r="D3141" s="2">
        <f>IFERROR(__xludf.DUMMYFUNCTION("""COMPUTED_VALUE"""),411045.0)</f>
        <v>411045</v>
      </c>
      <c r="E3141" s="2" t="str">
        <f>IFERROR(__xludf.DUMMYFUNCTION("""COMPUTED_VALUE"""),"Male")</f>
        <v>Male</v>
      </c>
    </row>
    <row r="3142">
      <c r="A3142" s="2">
        <v>3141.0</v>
      </c>
      <c r="B3142" s="4">
        <f>IFERROR(__xludf.DUMMYFUNCTION("""COMPUTED_VALUE"""),45182.413210763894)</f>
        <v>45182.41321</v>
      </c>
      <c r="C3142" s="2" t="str">
        <f>IFERROR(__xludf.DUMMYFUNCTION("""COMPUTED_VALUE"""),"Pakistan")</f>
        <v>Pakistan</v>
      </c>
      <c r="D3142" s="2">
        <f>IFERROR(__xludf.DUMMYFUNCTION("""COMPUTED_VALUE"""),43350.0)</f>
        <v>43350</v>
      </c>
      <c r="E3142" s="2" t="str">
        <f>IFERROR(__xludf.DUMMYFUNCTION("""COMPUTED_VALUE"""),"Female")</f>
        <v>Female</v>
      </c>
    </row>
    <row r="3143">
      <c r="A3143" s="2">
        <v>3142.0</v>
      </c>
      <c r="B3143" s="4">
        <f>IFERROR(__xludf.DUMMYFUNCTION("""COMPUTED_VALUE"""),45182.547169247686)</f>
        <v>45182.54717</v>
      </c>
      <c r="C3143" s="2" t="str">
        <f>IFERROR(__xludf.DUMMYFUNCTION("""COMPUTED_VALUE"""),"India")</f>
        <v>India</v>
      </c>
      <c r="D3143" s="2">
        <f>IFERROR(__xludf.DUMMYFUNCTION("""COMPUTED_VALUE"""),743222.0)</f>
        <v>743222</v>
      </c>
      <c r="E3143" s="2" t="str">
        <f>IFERROR(__xludf.DUMMYFUNCTION("""COMPUTED_VALUE"""),"Male")</f>
        <v>Male</v>
      </c>
    </row>
    <row r="3144">
      <c r="A3144" s="2">
        <v>3143.0</v>
      </c>
      <c r="B3144" s="4">
        <f>IFERROR(__xludf.DUMMYFUNCTION("""COMPUTED_VALUE"""),45182.60512431713)</f>
        <v>45182.60512</v>
      </c>
      <c r="C3144" s="2" t="str">
        <f>IFERROR(__xludf.DUMMYFUNCTION("""COMPUTED_VALUE"""),"India")</f>
        <v>India</v>
      </c>
      <c r="D3144" s="2">
        <f>IFERROR(__xludf.DUMMYFUNCTION("""COMPUTED_VALUE"""),590016.0)</f>
        <v>590016</v>
      </c>
      <c r="E3144" s="2" t="str">
        <f>IFERROR(__xludf.DUMMYFUNCTION("""COMPUTED_VALUE"""),"Male")</f>
        <v>Male</v>
      </c>
    </row>
    <row r="3145">
      <c r="A3145" s="2">
        <v>3144.0</v>
      </c>
      <c r="B3145" s="4">
        <f>IFERROR(__xludf.DUMMYFUNCTION("""COMPUTED_VALUE"""),45182.78801215278)</f>
        <v>45182.78801</v>
      </c>
      <c r="C3145" s="2" t="str">
        <f>IFERROR(__xludf.DUMMYFUNCTION("""COMPUTED_VALUE"""),"India")</f>
        <v>India</v>
      </c>
      <c r="D3145" s="2">
        <f>IFERROR(__xludf.DUMMYFUNCTION("""COMPUTED_VALUE"""),491001.0)</f>
        <v>491001</v>
      </c>
      <c r="E3145" s="2" t="str">
        <f>IFERROR(__xludf.DUMMYFUNCTION("""COMPUTED_VALUE"""),"Female")</f>
        <v>Female</v>
      </c>
    </row>
    <row r="3146">
      <c r="A3146" s="2">
        <v>3145.0</v>
      </c>
      <c r="B3146" s="4">
        <f>IFERROR(__xludf.DUMMYFUNCTION("""COMPUTED_VALUE"""),45182.837773692125)</f>
        <v>45182.83777</v>
      </c>
      <c r="C3146" s="2" t="str">
        <f>IFERROR(__xludf.DUMMYFUNCTION("""COMPUTED_VALUE"""),"India")</f>
        <v>India</v>
      </c>
      <c r="D3146" s="2">
        <f>IFERROR(__xludf.DUMMYFUNCTION("""COMPUTED_VALUE"""),560056.0)</f>
        <v>560056</v>
      </c>
      <c r="E3146" s="2" t="str">
        <f>IFERROR(__xludf.DUMMYFUNCTION("""COMPUTED_VALUE"""),"Male")</f>
        <v>Male</v>
      </c>
    </row>
    <row r="3147">
      <c r="A3147" s="2">
        <v>3146.0</v>
      </c>
      <c r="B3147" s="4">
        <f>IFERROR(__xludf.DUMMYFUNCTION("""COMPUTED_VALUE"""),45183.6697353125)</f>
        <v>45183.66974</v>
      </c>
      <c r="C3147" s="2" t="str">
        <f>IFERROR(__xludf.DUMMYFUNCTION("""COMPUTED_VALUE"""),"India")</f>
        <v>India</v>
      </c>
      <c r="D3147" s="2">
        <f>IFERROR(__xludf.DUMMYFUNCTION("""COMPUTED_VALUE"""),577004.0)</f>
        <v>577004</v>
      </c>
      <c r="E3147" s="2" t="str">
        <f>IFERROR(__xludf.DUMMYFUNCTION("""COMPUTED_VALUE"""),"Male")</f>
        <v>Male</v>
      </c>
    </row>
    <row r="3148">
      <c r="A3148" s="2">
        <v>3147.0</v>
      </c>
      <c r="B3148" s="4">
        <f>IFERROR(__xludf.DUMMYFUNCTION("""COMPUTED_VALUE"""),45183.710599375)</f>
        <v>45183.7106</v>
      </c>
      <c r="C3148" s="2" t="str">
        <f>IFERROR(__xludf.DUMMYFUNCTION("""COMPUTED_VALUE"""),"India")</f>
        <v>India</v>
      </c>
      <c r="D3148" s="2">
        <f>IFERROR(__xludf.DUMMYFUNCTION("""COMPUTED_VALUE"""),518006.0)</f>
        <v>518006</v>
      </c>
      <c r="E3148" s="2" t="str">
        <f>IFERROR(__xludf.DUMMYFUNCTION("""COMPUTED_VALUE"""),"Female")</f>
        <v>Female</v>
      </c>
    </row>
    <row r="3149">
      <c r="A3149" s="2">
        <v>3148.0</v>
      </c>
      <c r="B3149" s="4">
        <f>IFERROR(__xludf.DUMMYFUNCTION("""COMPUTED_VALUE"""),45183.79568299769)</f>
        <v>45183.79568</v>
      </c>
      <c r="C3149" s="2" t="str">
        <f>IFERROR(__xludf.DUMMYFUNCTION("""COMPUTED_VALUE"""),"India")</f>
        <v>India</v>
      </c>
      <c r="D3149" s="2">
        <f>IFERROR(__xludf.DUMMYFUNCTION("""COMPUTED_VALUE"""),577601.0)</f>
        <v>577601</v>
      </c>
      <c r="E3149" s="2" t="str">
        <f>IFERROR(__xludf.DUMMYFUNCTION("""COMPUTED_VALUE"""),"Male")</f>
        <v>Male</v>
      </c>
    </row>
    <row r="3150">
      <c r="A3150" s="2">
        <v>3149.0</v>
      </c>
      <c r="B3150" s="4">
        <f>IFERROR(__xludf.DUMMYFUNCTION("""COMPUTED_VALUE"""),45183.800144733796)</f>
        <v>45183.80014</v>
      </c>
      <c r="C3150" s="2" t="str">
        <f>IFERROR(__xludf.DUMMYFUNCTION("""COMPUTED_VALUE"""),"India")</f>
        <v>India</v>
      </c>
      <c r="D3150" s="2">
        <f>IFERROR(__xludf.DUMMYFUNCTION("""COMPUTED_VALUE"""),577004.0)</f>
        <v>577004</v>
      </c>
      <c r="E3150" s="2" t="str">
        <f>IFERROR(__xludf.DUMMYFUNCTION("""COMPUTED_VALUE"""),"Male")</f>
        <v>Male</v>
      </c>
    </row>
    <row r="3151">
      <c r="A3151" s="2">
        <v>3150.0</v>
      </c>
      <c r="B3151" s="4">
        <f>IFERROR(__xludf.DUMMYFUNCTION("""COMPUTED_VALUE"""),45183.9658278125)</f>
        <v>45183.96583</v>
      </c>
      <c r="C3151" s="2" t="str">
        <f>IFERROR(__xludf.DUMMYFUNCTION("""COMPUTED_VALUE"""),"India")</f>
        <v>India</v>
      </c>
      <c r="D3151" s="2">
        <f>IFERROR(__xludf.DUMMYFUNCTION("""COMPUTED_VALUE"""),282002.0)</f>
        <v>282002</v>
      </c>
      <c r="E3151" s="2" t="str">
        <f>IFERROR(__xludf.DUMMYFUNCTION("""COMPUTED_VALUE"""),"Male")</f>
        <v>Male</v>
      </c>
    </row>
    <row r="3152">
      <c r="A3152" s="2">
        <v>3151.0</v>
      </c>
      <c r="B3152" s="4">
        <f>IFERROR(__xludf.DUMMYFUNCTION("""COMPUTED_VALUE"""),45184.36023731481)</f>
        <v>45184.36024</v>
      </c>
      <c r="C3152" s="2" t="str">
        <f>IFERROR(__xludf.DUMMYFUNCTION("""COMPUTED_VALUE"""),"India")</f>
        <v>India</v>
      </c>
      <c r="D3152" s="2">
        <f>IFERROR(__xludf.DUMMYFUNCTION("""COMPUTED_VALUE"""),642007.0)</f>
        <v>642007</v>
      </c>
      <c r="E3152" s="2" t="str">
        <f>IFERROR(__xludf.DUMMYFUNCTION("""COMPUTED_VALUE"""),"Female")</f>
        <v>Female</v>
      </c>
    </row>
    <row r="3153">
      <c r="A3153" s="2">
        <v>3152.0</v>
      </c>
      <c r="B3153" s="4">
        <f>IFERROR(__xludf.DUMMYFUNCTION("""COMPUTED_VALUE"""),45184.487312812504)</f>
        <v>45184.48731</v>
      </c>
      <c r="C3153" s="2" t="str">
        <f>IFERROR(__xludf.DUMMYFUNCTION("""COMPUTED_VALUE"""),"India")</f>
        <v>India</v>
      </c>
      <c r="D3153" s="2">
        <f>IFERROR(__xludf.DUMMYFUNCTION("""COMPUTED_VALUE"""),211001.0)</f>
        <v>211001</v>
      </c>
      <c r="E3153" s="2" t="str">
        <f>IFERROR(__xludf.DUMMYFUNCTION("""COMPUTED_VALUE"""),"Female")</f>
        <v>Female</v>
      </c>
    </row>
    <row r="3154">
      <c r="A3154" s="2">
        <v>3153.0</v>
      </c>
      <c r="B3154" s="4">
        <f>IFERROR(__xludf.DUMMYFUNCTION("""COMPUTED_VALUE"""),45184.51930443287)</f>
        <v>45184.5193</v>
      </c>
      <c r="C3154" s="2" t="str">
        <f>IFERROR(__xludf.DUMMYFUNCTION("""COMPUTED_VALUE"""),"India")</f>
        <v>India</v>
      </c>
      <c r="D3154" s="2">
        <f>IFERROR(__xludf.DUMMYFUNCTION("""COMPUTED_VALUE"""),110008.0)</f>
        <v>110008</v>
      </c>
      <c r="E3154" s="2" t="str">
        <f>IFERROR(__xludf.DUMMYFUNCTION("""COMPUTED_VALUE"""),"Male")</f>
        <v>Male</v>
      </c>
    </row>
    <row r="3155">
      <c r="A3155" s="2">
        <v>3154.0</v>
      </c>
      <c r="B3155" s="4">
        <f>IFERROR(__xludf.DUMMYFUNCTION("""COMPUTED_VALUE"""),45184.52615237269)</f>
        <v>45184.52615</v>
      </c>
      <c r="C3155" s="2" t="str">
        <f>IFERROR(__xludf.DUMMYFUNCTION("""COMPUTED_VALUE"""),"India")</f>
        <v>India</v>
      </c>
      <c r="D3155" s="2">
        <f>IFERROR(__xludf.DUMMYFUNCTION("""COMPUTED_VALUE"""),201012.0)</f>
        <v>201012</v>
      </c>
      <c r="E3155" s="2" t="str">
        <f>IFERROR(__xludf.DUMMYFUNCTION("""COMPUTED_VALUE"""),"Male")</f>
        <v>Male</v>
      </c>
    </row>
    <row r="3156">
      <c r="A3156" s="2">
        <v>3155.0</v>
      </c>
      <c r="B3156" s="4">
        <f>IFERROR(__xludf.DUMMYFUNCTION("""COMPUTED_VALUE"""),45184.553677523145)</f>
        <v>45184.55368</v>
      </c>
      <c r="C3156" s="2" t="str">
        <f>IFERROR(__xludf.DUMMYFUNCTION("""COMPUTED_VALUE"""),"India")</f>
        <v>India</v>
      </c>
      <c r="D3156" s="2">
        <f>IFERROR(__xludf.DUMMYFUNCTION("""COMPUTED_VALUE"""),412803.0)</f>
        <v>412803</v>
      </c>
      <c r="E3156" s="2" t="str">
        <f>IFERROR(__xludf.DUMMYFUNCTION("""COMPUTED_VALUE"""),"Female")</f>
        <v>Female</v>
      </c>
    </row>
    <row r="3157">
      <c r="A3157" s="2">
        <v>3156.0</v>
      </c>
      <c r="B3157" s="4">
        <f>IFERROR(__xludf.DUMMYFUNCTION("""COMPUTED_VALUE"""),45184.610644733795)</f>
        <v>45184.61064</v>
      </c>
      <c r="C3157" s="2" t="str">
        <f>IFERROR(__xludf.DUMMYFUNCTION("""COMPUTED_VALUE"""),"India")</f>
        <v>India</v>
      </c>
      <c r="D3157" s="2">
        <f>IFERROR(__xludf.DUMMYFUNCTION("""COMPUTED_VALUE"""),110078.0)</f>
        <v>110078</v>
      </c>
      <c r="E3157" s="2" t="str">
        <f>IFERROR(__xludf.DUMMYFUNCTION("""COMPUTED_VALUE"""),"Male")</f>
        <v>Male</v>
      </c>
    </row>
    <row r="3158">
      <c r="A3158" s="2">
        <v>3157.0</v>
      </c>
      <c r="B3158" s="4">
        <f>IFERROR(__xludf.DUMMYFUNCTION("""COMPUTED_VALUE"""),45184.65461179398)</f>
        <v>45184.65461</v>
      </c>
      <c r="C3158" s="2" t="str">
        <f>IFERROR(__xludf.DUMMYFUNCTION("""COMPUTED_VALUE"""),"India")</f>
        <v>India</v>
      </c>
      <c r="D3158" s="2">
        <f>IFERROR(__xludf.DUMMYFUNCTION("""COMPUTED_VALUE"""),110077.0)</f>
        <v>110077</v>
      </c>
      <c r="E3158" s="2" t="str">
        <f>IFERROR(__xludf.DUMMYFUNCTION("""COMPUTED_VALUE"""),"Male")</f>
        <v>Male</v>
      </c>
    </row>
    <row r="3159">
      <c r="A3159" s="2">
        <v>3158.0</v>
      </c>
      <c r="B3159" s="4">
        <f>IFERROR(__xludf.DUMMYFUNCTION("""COMPUTED_VALUE"""),45184.6672025)</f>
        <v>45184.6672</v>
      </c>
      <c r="C3159" s="2" t="str">
        <f>IFERROR(__xludf.DUMMYFUNCTION("""COMPUTED_VALUE"""),"India")</f>
        <v>India</v>
      </c>
      <c r="D3159" s="2">
        <f>IFERROR(__xludf.DUMMYFUNCTION("""COMPUTED_VALUE"""),110018.0)</f>
        <v>110018</v>
      </c>
      <c r="E3159" s="2" t="str">
        <f>IFERROR(__xludf.DUMMYFUNCTION("""COMPUTED_VALUE"""),"Female")</f>
        <v>Female</v>
      </c>
    </row>
    <row r="3160">
      <c r="A3160" s="2">
        <v>3159.0</v>
      </c>
      <c r="B3160" s="4">
        <f>IFERROR(__xludf.DUMMYFUNCTION("""COMPUTED_VALUE"""),45184.759333773145)</f>
        <v>45184.75933</v>
      </c>
      <c r="C3160" s="2" t="str">
        <f>IFERROR(__xludf.DUMMYFUNCTION("""COMPUTED_VALUE"""),"India")</f>
        <v>India</v>
      </c>
      <c r="D3160" s="2">
        <f>IFERROR(__xludf.DUMMYFUNCTION("""COMPUTED_VALUE"""),201014.0)</f>
        <v>201014</v>
      </c>
      <c r="E3160" s="2" t="str">
        <f>IFERROR(__xludf.DUMMYFUNCTION("""COMPUTED_VALUE"""),"Male")</f>
        <v>Male</v>
      </c>
    </row>
    <row r="3161">
      <c r="A3161" s="2">
        <v>3160.0</v>
      </c>
      <c r="B3161" s="4">
        <f>IFERROR(__xludf.DUMMYFUNCTION("""COMPUTED_VALUE"""),45184.78159543981)</f>
        <v>45184.7816</v>
      </c>
      <c r="C3161" s="2" t="str">
        <f>IFERROR(__xludf.DUMMYFUNCTION("""COMPUTED_VALUE"""),"India")</f>
        <v>India</v>
      </c>
      <c r="D3161" s="2">
        <f>IFERROR(__xludf.DUMMYFUNCTION("""COMPUTED_VALUE"""),110008.0)</f>
        <v>110008</v>
      </c>
      <c r="E3161" s="2" t="str">
        <f>IFERROR(__xludf.DUMMYFUNCTION("""COMPUTED_VALUE"""),"Male")</f>
        <v>Male</v>
      </c>
    </row>
    <row r="3162">
      <c r="A3162" s="2">
        <v>3161.0</v>
      </c>
      <c r="B3162" s="4">
        <f>IFERROR(__xludf.DUMMYFUNCTION("""COMPUTED_VALUE"""),45184.819417928244)</f>
        <v>45184.81942</v>
      </c>
      <c r="C3162" s="2" t="str">
        <f>IFERROR(__xludf.DUMMYFUNCTION("""COMPUTED_VALUE"""),"India")</f>
        <v>India</v>
      </c>
      <c r="D3162" s="2">
        <f>IFERROR(__xludf.DUMMYFUNCTION("""COMPUTED_VALUE"""),201308.0)</f>
        <v>201308</v>
      </c>
      <c r="E3162" s="2" t="str">
        <f>IFERROR(__xludf.DUMMYFUNCTION("""COMPUTED_VALUE"""),"Male")</f>
        <v>Male</v>
      </c>
    </row>
    <row r="3163">
      <c r="A3163" s="2">
        <v>3162.0</v>
      </c>
      <c r="B3163" s="4">
        <f>IFERROR(__xludf.DUMMYFUNCTION("""COMPUTED_VALUE"""),45184.861640682866)</f>
        <v>45184.86164</v>
      </c>
      <c r="C3163" s="2" t="str">
        <f>IFERROR(__xludf.DUMMYFUNCTION("""COMPUTED_VALUE"""),"India")</f>
        <v>India</v>
      </c>
      <c r="D3163" s="2">
        <f>IFERROR(__xludf.DUMMYFUNCTION("""COMPUTED_VALUE"""),110019.0)</f>
        <v>110019</v>
      </c>
      <c r="E3163" s="2" t="str">
        <f>IFERROR(__xludf.DUMMYFUNCTION("""COMPUTED_VALUE"""),"Male")</f>
        <v>Male</v>
      </c>
    </row>
    <row r="3164">
      <c r="A3164" s="2">
        <v>3163.0</v>
      </c>
      <c r="B3164" s="4">
        <f>IFERROR(__xludf.DUMMYFUNCTION("""COMPUTED_VALUE"""),45184.92156857639)</f>
        <v>45184.92157</v>
      </c>
      <c r="C3164" s="2" t="str">
        <f>IFERROR(__xludf.DUMMYFUNCTION("""COMPUTED_VALUE"""),"India")</f>
        <v>India</v>
      </c>
      <c r="D3164" s="2">
        <f>IFERROR(__xludf.DUMMYFUNCTION("""COMPUTED_VALUE"""),637101.0)</f>
        <v>637101</v>
      </c>
      <c r="E3164" s="2" t="str">
        <f>IFERROR(__xludf.DUMMYFUNCTION("""COMPUTED_VALUE"""),"Male")</f>
        <v>Male</v>
      </c>
    </row>
    <row r="3165">
      <c r="A3165" s="2">
        <v>3164.0</v>
      </c>
      <c r="B3165" s="4">
        <f>IFERROR(__xludf.DUMMYFUNCTION("""COMPUTED_VALUE"""),45185.01378900463)</f>
        <v>45185.01379</v>
      </c>
      <c r="C3165" s="2" t="str">
        <f>IFERROR(__xludf.DUMMYFUNCTION("""COMPUTED_VALUE"""),"India")</f>
        <v>India</v>
      </c>
      <c r="D3165" s="2">
        <f>IFERROR(__xludf.DUMMYFUNCTION("""COMPUTED_VALUE"""),110025.0)</f>
        <v>110025</v>
      </c>
      <c r="E3165" s="2" t="str">
        <f>IFERROR(__xludf.DUMMYFUNCTION("""COMPUTED_VALUE"""),"Female")</f>
        <v>Female</v>
      </c>
    </row>
    <row r="3166">
      <c r="A3166" s="2">
        <v>3165.0</v>
      </c>
      <c r="B3166" s="4">
        <f>IFERROR(__xludf.DUMMYFUNCTION("""COMPUTED_VALUE"""),45185.34981004629)</f>
        <v>45185.34981</v>
      </c>
      <c r="C3166" s="2" t="str">
        <f>IFERROR(__xludf.DUMMYFUNCTION("""COMPUTED_VALUE"""),"India")</f>
        <v>India</v>
      </c>
      <c r="D3166" s="2">
        <f>IFERROR(__xludf.DUMMYFUNCTION("""COMPUTED_VALUE"""),400022.0)</f>
        <v>400022</v>
      </c>
      <c r="E3166" s="2" t="str">
        <f>IFERROR(__xludf.DUMMYFUNCTION("""COMPUTED_VALUE"""),"Male")</f>
        <v>Male</v>
      </c>
    </row>
    <row r="3167">
      <c r="A3167" s="2">
        <v>3166.0</v>
      </c>
      <c r="B3167" s="4">
        <f>IFERROR(__xludf.DUMMYFUNCTION("""COMPUTED_VALUE"""),45185.35684140046)</f>
        <v>45185.35684</v>
      </c>
      <c r="C3167" s="2" t="str">
        <f>IFERROR(__xludf.DUMMYFUNCTION("""COMPUTED_VALUE"""),"India")</f>
        <v>India</v>
      </c>
      <c r="D3167" s="2">
        <f>IFERROR(__xludf.DUMMYFUNCTION("""COMPUTED_VALUE"""),110049.0)</f>
        <v>110049</v>
      </c>
      <c r="E3167" s="2" t="str">
        <f>IFERROR(__xludf.DUMMYFUNCTION("""COMPUTED_VALUE"""),"Male")</f>
        <v>Male</v>
      </c>
    </row>
    <row r="3168">
      <c r="A3168" s="2">
        <v>3167.0</v>
      </c>
      <c r="B3168" s="4">
        <f>IFERROR(__xludf.DUMMYFUNCTION("""COMPUTED_VALUE"""),45185.65945152778)</f>
        <v>45185.65945</v>
      </c>
      <c r="C3168" s="2" t="str">
        <f>IFERROR(__xludf.DUMMYFUNCTION("""COMPUTED_VALUE"""),"India")</f>
        <v>India</v>
      </c>
      <c r="D3168" s="2">
        <f>IFERROR(__xludf.DUMMYFUNCTION("""COMPUTED_VALUE"""),228155.0)</f>
        <v>228155</v>
      </c>
      <c r="E3168" s="2" t="str">
        <f>IFERROR(__xludf.DUMMYFUNCTION("""COMPUTED_VALUE"""),"Male")</f>
        <v>Male</v>
      </c>
    </row>
    <row r="3169">
      <c r="A3169" s="2">
        <v>3168.0</v>
      </c>
      <c r="B3169" s="4">
        <f>IFERROR(__xludf.DUMMYFUNCTION("""COMPUTED_VALUE"""),45186.48284300925)</f>
        <v>45186.48284</v>
      </c>
      <c r="C3169" s="2" t="str">
        <f>IFERROR(__xludf.DUMMYFUNCTION("""COMPUTED_VALUE"""),"Pakistan")</f>
        <v>Pakistan</v>
      </c>
      <c r="D3169" s="2">
        <f>IFERROR(__xludf.DUMMYFUNCTION("""COMPUTED_VALUE"""),47010.0)</f>
        <v>47010</v>
      </c>
      <c r="E3169" s="2" t="str">
        <f>IFERROR(__xludf.DUMMYFUNCTION("""COMPUTED_VALUE"""),"Male")</f>
        <v>Male</v>
      </c>
    </row>
    <row r="3170">
      <c r="A3170" s="2">
        <v>3169.0</v>
      </c>
      <c r="B3170" s="4">
        <f>IFERROR(__xludf.DUMMYFUNCTION("""COMPUTED_VALUE"""),45186.52561938657)</f>
        <v>45186.52562</v>
      </c>
      <c r="C3170" s="2" t="str">
        <f>IFERROR(__xludf.DUMMYFUNCTION("""COMPUTED_VALUE"""),"India")</f>
        <v>India</v>
      </c>
      <c r="D3170" s="2">
        <f>IFERROR(__xludf.DUMMYFUNCTION("""COMPUTED_VALUE"""),421306.0)</f>
        <v>421306</v>
      </c>
      <c r="E3170" s="2" t="str">
        <f>IFERROR(__xludf.DUMMYFUNCTION("""COMPUTED_VALUE"""),"Male")</f>
        <v>Male</v>
      </c>
    </row>
    <row r="3171">
      <c r="A3171" s="2">
        <v>3170.0</v>
      </c>
      <c r="B3171" s="4">
        <f>IFERROR(__xludf.DUMMYFUNCTION("""COMPUTED_VALUE"""),45186.58647311343)</f>
        <v>45186.58647</v>
      </c>
      <c r="C3171" s="2" t="str">
        <f>IFERROR(__xludf.DUMMYFUNCTION("""COMPUTED_VALUE"""),"India")</f>
        <v>India</v>
      </c>
      <c r="D3171" s="2">
        <f>IFERROR(__xludf.DUMMYFUNCTION("""COMPUTED_VALUE"""),211008.0)</f>
        <v>211008</v>
      </c>
      <c r="E3171" s="2" t="str">
        <f>IFERROR(__xludf.DUMMYFUNCTION("""COMPUTED_VALUE"""),"Male")</f>
        <v>Male</v>
      </c>
    </row>
    <row r="3172">
      <c r="A3172" s="2">
        <v>3171.0</v>
      </c>
      <c r="B3172" s="4">
        <f>IFERROR(__xludf.DUMMYFUNCTION("""COMPUTED_VALUE"""),45186.628711446756)</f>
        <v>45186.62871</v>
      </c>
      <c r="C3172" s="2" t="str">
        <f>IFERROR(__xludf.DUMMYFUNCTION("""COMPUTED_VALUE"""),"India")</f>
        <v>India</v>
      </c>
      <c r="D3172" s="2">
        <f>IFERROR(__xludf.DUMMYFUNCTION("""COMPUTED_VALUE"""),713323.0)</f>
        <v>713323</v>
      </c>
      <c r="E3172" s="2" t="str">
        <f>IFERROR(__xludf.DUMMYFUNCTION("""COMPUTED_VALUE"""),"Male")</f>
        <v>Male</v>
      </c>
    </row>
    <row r="3173">
      <c r="A3173" s="2">
        <v>3172.0</v>
      </c>
      <c r="B3173" s="4">
        <f>IFERROR(__xludf.DUMMYFUNCTION("""COMPUTED_VALUE"""),45186.86971774306)</f>
        <v>45186.86972</v>
      </c>
      <c r="C3173" s="2" t="str">
        <f>IFERROR(__xludf.DUMMYFUNCTION("""COMPUTED_VALUE"""),"India")</f>
        <v>India</v>
      </c>
      <c r="D3173" s="2">
        <f>IFERROR(__xludf.DUMMYFUNCTION("""COMPUTED_VALUE"""),577004.0)</f>
        <v>577004</v>
      </c>
      <c r="E3173" s="2" t="str">
        <f>IFERROR(__xludf.DUMMYFUNCTION("""COMPUTED_VALUE"""),"Male")</f>
        <v>Male</v>
      </c>
    </row>
    <row r="3174">
      <c r="A3174" s="2">
        <v>3173.0</v>
      </c>
      <c r="B3174" s="4">
        <f>IFERROR(__xludf.DUMMYFUNCTION("""COMPUTED_VALUE"""),45187.01033326389)</f>
        <v>45187.01033</v>
      </c>
      <c r="C3174" s="2" t="str">
        <f>IFERROR(__xludf.DUMMYFUNCTION("""COMPUTED_VALUE"""),"Others")</f>
        <v>Others</v>
      </c>
      <c r="D3174" s="2">
        <f>IFERROR(__xludf.DUMMYFUNCTION("""COMPUTED_VALUE"""),1632.0)</f>
        <v>1632</v>
      </c>
      <c r="E3174" s="2" t="str">
        <f>IFERROR(__xludf.DUMMYFUNCTION("""COMPUTED_VALUE"""),"Female")</f>
        <v>Female</v>
      </c>
    </row>
    <row r="3175">
      <c r="A3175" s="2">
        <v>3174.0</v>
      </c>
      <c r="B3175" s="4">
        <f>IFERROR(__xludf.DUMMYFUNCTION("""COMPUTED_VALUE"""),45187.08906153935)</f>
        <v>45187.08906</v>
      </c>
      <c r="C3175" s="2" t="str">
        <f>IFERROR(__xludf.DUMMYFUNCTION("""COMPUTED_VALUE"""),"Others")</f>
        <v>Others</v>
      </c>
      <c r="D3175" s="2"/>
      <c r="E3175" s="2" t="str">
        <f>IFERROR(__xludf.DUMMYFUNCTION("""COMPUTED_VALUE"""),"Female")</f>
        <v>Female</v>
      </c>
    </row>
    <row r="3176">
      <c r="A3176" s="2">
        <v>3175.0</v>
      </c>
      <c r="B3176" s="4">
        <f>IFERROR(__xludf.DUMMYFUNCTION("""COMPUTED_VALUE"""),45187.362892349534)</f>
        <v>45187.36289</v>
      </c>
      <c r="C3176" s="2" t="str">
        <f>IFERROR(__xludf.DUMMYFUNCTION("""COMPUTED_VALUE"""),"India")</f>
        <v>India</v>
      </c>
      <c r="D3176" s="2">
        <f>IFERROR(__xludf.DUMMYFUNCTION("""COMPUTED_VALUE"""),390009.0)</f>
        <v>390009</v>
      </c>
      <c r="E3176" s="2" t="str">
        <f>IFERROR(__xludf.DUMMYFUNCTION("""COMPUTED_VALUE"""),"Female")</f>
        <v>Female</v>
      </c>
    </row>
    <row r="3177">
      <c r="A3177" s="2">
        <v>3176.0</v>
      </c>
      <c r="B3177" s="4">
        <f>IFERROR(__xludf.DUMMYFUNCTION("""COMPUTED_VALUE"""),45187.73043141204)</f>
        <v>45187.73043</v>
      </c>
      <c r="C3177" s="2" t="str">
        <f>IFERROR(__xludf.DUMMYFUNCTION("""COMPUTED_VALUE"""),"India")</f>
        <v>India</v>
      </c>
      <c r="D3177" s="2">
        <f>IFERROR(__xludf.DUMMYFUNCTION("""COMPUTED_VALUE"""),560111.0)</f>
        <v>560111</v>
      </c>
      <c r="E3177" s="2" t="str">
        <f>IFERROR(__xludf.DUMMYFUNCTION("""COMPUTED_VALUE"""),"Female")</f>
        <v>Female</v>
      </c>
    </row>
    <row r="3178">
      <c r="A3178" s="2">
        <v>3177.0</v>
      </c>
      <c r="B3178" s="4">
        <f>IFERROR(__xludf.DUMMYFUNCTION("""COMPUTED_VALUE"""),45187.873029282404)</f>
        <v>45187.87303</v>
      </c>
      <c r="C3178" s="2" t="str">
        <f>IFERROR(__xludf.DUMMYFUNCTION("""COMPUTED_VALUE"""),"India")</f>
        <v>India</v>
      </c>
      <c r="D3178" s="2">
        <f>IFERROR(__xludf.DUMMYFUNCTION("""COMPUTED_VALUE"""),560050.0)</f>
        <v>560050</v>
      </c>
      <c r="E3178" s="2" t="str">
        <f>IFERROR(__xludf.DUMMYFUNCTION("""COMPUTED_VALUE"""),"Male")</f>
        <v>Male</v>
      </c>
    </row>
    <row r="3179">
      <c r="A3179" s="2">
        <v>3178.0</v>
      </c>
      <c r="B3179" s="4">
        <f>IFERROR(__xludf.DUMMYFUNCTION("""COMPUTED_VALUE"""),45188.001502974534)</f>
        <v>45188.0015</v>
      </c>
      <c r="C3179" s="2" t="str">
        <f>IFERROR(__xludf.DUMMYFUNCTION("""COMPUTED_VALUE"""),"India")</f>
        <v>India</v>
      </c>
      <c r="D3179" s="2">
        <f>IFERROR(__xludf.DUMMYFUNCTION("""COMPUTED_VALUE"""),250611.0)</f>
        <v>250611</v>
      </c>
      <c r="E3179" s="2" t="str">
        <f>IFERROR(__xludf.DUMMYFUNCTION("""COMPUTED_VALUE"""),"Female")</f>
        <v>Female</v>
      </c>
    </row>
    <row r="3180">
      <c r="A3180" s="2">
        <v>3179.0</v>
      </c>
      <c r="B3180" s="4">
        <f>IFERROR(__xludf.DUMMYFUNCTION("""COMPUTED_VALUE"""),45188.564262141204)</f>
        <v>45188.56426</v>
      </c>
      <c r="C3180" s="2" t="str">
        <f>IFERROR(__xludf.DUMMYFUNCTION("""COMPUTED_VALUE"""),"India")</f>
        <v>India</v>
      </c>
      <c r="D3180" s="2">
        <f>IFERROR(__xludf.DUMMYFUNCTION("""COMPUTED_VALUE"""),122001.0)</f>
        <v>122001</v>
      </c>
      <c r="E3180" s="2" t="str">
        <f>IFERROR(__xludf.DUMMYFUNCTION("""COMPUTED_VALUE"""),"Male")</f>
        <v>Male</v>
      </c>
    </row>
    <row r="3181">
      <c r="A3181" s="2">
        <v>3180.0</v>
      </c>
      <c r="B3181" s="4">
        <f>IFERROR(__xludf.DUMMYFUNCTION("""COMPUTED_VALUE"""),45188.62410986111)</f>
        <v>45188.62411</v>
      </c>
      <c r="C3181" s="2" t="str">
        <f>IFERROR(__xludf.DUMMYFUNCTION("""COMPUTED_VALUE"""),"India")</f>
        <v>India</v>
      </c>
      <c r="D3181" s="2">
        <f>IFERROR(__xludf.DUMMYFUNCTION("""COMPUTED_VALUE"""),641045.0)</f>
        <v>641045</v>
      </c>
      <c r="E3181" s="2" t="str">
        <f>IFERROR(__xludf.DUMMYFUNCTION("""COMPUTED_VALUE"""),"Male")</f>
        <v>Male</v>
      </c>
    </row>
    <row r="3182">
      <c r="A3182" s="2">
        <v>3181.0</v>
      </c>
      <c r="B3182" s="4">
        <f>IFERROR(__xludf.DUMMYFUNCTION("""COMPUTED_VALUE"""),45188.93525917824)</f>
        <v>45188.93526</v>
      </c>
      <c r="C3182" s="2" t="str">
        <f>IFERROR(__xludf.DUMMYFUNCTION("""COMPUTED_VALUE"""),"India")</f>
        <v>India</v>
      </c>
      <c r="D3182" s="2">
        <f>IFERROR(__xludf.DUMMYFUNCTION("""COMPUTED_VALUE"""),247777.0)</f>
        <v>247777</v>
      </c>
      <c r="E3182" s="2" t="str">
        <f>IFERROR(__xludf.DUMMYFUNCTION("""COMPUTED_VALUE"""),"Female")</f>
        <v>Female</v>
      </c>
    </row>
    <row r="3183">
      <c r="A3183" s="2">
        <v>3182.0</v>
      </c>
      <c r="B3183" s="4">
        <f>IFERROR(__xludf.DUMMYFUNCTION("""COMPUTED_VALUE"""),45189.00126424768)</f>
        <v>45189.00126</v>
      </c>
      <c r="C3183" s="2" t="str">
        <f>IFERROR(__xludf.DUMMYFUNCTION("""COMPUTED_VALUE"""),"India")</f>
        <v>India</v>
      </c>
      <c r="D3183" s="2">
        <f>IFERROR(__xludf.DUMMYFUNCTION("""COMPUTED_VALUE"""),247777.0)</f>
        <v>247777</v>
      </c>
      <c r="E3183" s="2" t="str">
        <f>IFERROR(__xludf.DUMMYFUNCTION("""COMPUTED_VALUE"""),"Female")</f>
        <v>Female</v>
      </c>
    </row>
    <row r="3184">
      <c r="A3184" s="2">
        <v>3183.0</v>
      </c>
      <c r="B3184" s="4">
        <f>IFERROR(__xludf.DUMMYFUNCTION("""COMPUTED_VALUE"""),45189.3658154051)</f>
        <v>45189.36582</v>
      </c>
      <c r="C3184" s="2" t="str">
        <f>IFERROR(__xludf.DUMMYFUNCTION("""COMPUTED_VALUE"""),"India")</f>
        <v>India</v>
      </c>
      <c r="D3184" s="2">
        <f>IFERROR(__xludf.DUMMYFUNCTION("""COMPUTED_VALUE"""),560069.0)</f>
        <v>560069</v>
      </c>
      <c r="E3184" s="2" t="str">
        <f>IFERROR(__xludf.DUMMYFUNCTION("""COMPUTED_VALUE"""),"Male")</f>
        <v>Male</v>
      </c>
    </row>
    <row r="3185">
      <c r="A3185" s="2">
        <v>3184.0</v>
      </c>
      <c r="B3185" s="4">
        <f>IFERROR(__xludf.DUMMYFUNCTION("""COMPUTED_VALUE"""),45189.52114457176)</f>
        <v>45189.52114</v>
      </c>
      <c r="C3185" s="2" t="str">
        <f>IFERROR(__xludf.DUMMYFUNCTION("""COMPUTED_VALUE"""),"India")</f>
        <v>India</v>
      </c>
      <c r="D3185" s="2">
        <f>IFERROR(__xludf.DUMMYFUNCTION("""COMPUTED_VALUE"""),560076.0)</f>
        <v>560076</v>
      </c>
      <c r="E3185" s="2" t="str">
        <f>IFERROR(__xludf.DUMMYFUNCTION("""COMPUTED_VALUE"""),"Male")</f>
        <v>Male</v>
      </c>
    </row>
    <row r="3186">
      <c r="A3186" s="2">
        <v>3185.0</v>
      </c>
      <c r="B3186" s="4">
        <f>IFERROR(__xludf.DUMMYFUNCTION("""COMPUTED_VALUE"""),45189.69124409722)</f>
        <v>45189.69124</v>
      </c>
      <c r="C3186" s="2" t="str">
        <f>IFERROR(__xludf.DUMMYFUNCTION("""COMPUTED_VALUE"""),"India")</f>
        <v>India</v>
      </c>
      <c r="D3186" s="2">
        <f>IFERROR(__xludf.DUMMYFUNCTION("""COMPUTED_VALUE"""),834008.0)</f>
        <v>834008</v>
      </c>
      <c r="E3186" s="2" t="str">
        <f>IFERROR(__xludf.DUMMYFUNCTION("""COMPUTED_VALUE"""),"Male")</f>
        <v>Male</v>
      </c>
    </row>
    <row r="3187">
      <c r="A3187" s="2">
        <v>3186.0</v>
      </c>
      <c r="B3187" s="4">
        <f>IFERROR(__xludf.DUMMYFUNCTION("""COMPUTED_VALUE"""),45189.8683052662)</f>
        <v>45189.86831</v>
      </c>
      <c r="C3187" s="2" t="str">
        <f>IFERROR(__xludf.DUMMYFUNCTION("""COMPUTED_VALUE"""),"India")</f>
        <v>India</v>
      </c>
      <c r="D3187" s="2">
        <f>IFERROR(__xludf.DUMMYFUNCTION("""COMPUTED_VALUE"""),283203.0)</f>
        <v>283203</v>
      </c>
      <c r="E3187" s="2" t="str">
        <f>IFERROR(__xludf.DUMMYFUNCTION("""COMPUTED_VALUE"""),"Female")</f>
        <v>Female</v>
      </c>
    </row>
    <row r="3188">
      <c r="A3188" s="2">
        <v>3187.0</v>
      </c>
      <c r="B3188" s="4">
        <f>IFERROR(__xludf.DUMMYFUNCTION("""COMPUTED_VALUE"""),45189.87866833333)</f>
        <v>45189.87867</v>
      </c>
      <c r="C3188" s="2" t="str">
        <f>IFERROR(__xludf.DUMMYFUNCTION("""COMPUTED_VALUE"""),"India")</f>
        <v>India</v>
      </c>
      <c r="D3188" s="2">
        <f>IFERROR(__xludf.DUMMYFUNCTION("""COMPUTED_VALUE"""),455001.0)</f>
        <v>455001</v>
      </c>
      <c r="E3188" s="2" t="str">
        <f>IFERROR(__xludf.DUMMYFUNCTION("""COMPUTED_VALUE"""),"Male")</f>
        <v>Male</v>
      </c>
    </row>
    <row r="3189">
      <c r="A3189" s="2">
        <v>3188.0</v>
      </c>
      <c r="B3189" s="4">
        <f>IFERROR(__xludf.DUMMYFUNCTION("""COMPUTED_VALUE"""),45189.90108354166)</f>
        <v>45189.90108</v>
      </c>
      <c r="C3189" s="2" t="str">
        <f>IFERROR(__xludf.DUMMYFUNCTION("""COMPUTED_VALUE"""),"India")</f>
        <v>India</v>
      </c>
      <c r="D3189" s="2">
        <f>IFERROR(__xludf.DUMMYFUNCTION("""COMPUTED_VALUE"""),208017.0)</f>
        <v>208017</v>
      </c>
      <c r="E3189" s="2" t="str">
        <f>IFERROR(__xludf.DUMMYFUNCTION("""COMPUTED_VALUE"""),"Female")</f>
        <v>Female</v>
      </c>
    </row>
    <row r="3190">
      <c r="A3190" s="2">
        <v>3189.0</v>
      </c>
      <c r="B3190" s="4">
        <f>IFERROR(__xludf.DUMMYFUNCTION("""COMPUTED_VALUE"""),45190.550573657405)</f>
        <v>45190.55057</v>
      </c>
      <c r="C3190" s="2" t="str">
        <f>IFERROR(__xludf.DUMMYFUNCTION("""COMPUTED_VALUE"""),"India")</f>
        <v>India</v>
      </c>
      <c r="D3190" s="2">
        <f>IFERROR(__xludf.DUMMYFUNCTION("""COMPUTED_VALUE"""),250611.0)</f>
        <v>250611</v>
      </c>
      <c r="E3190" s="2" t="str">
        <f>IFERROR(__xludf.DUMMYFUNCTION("""COMPUTED_VALUE"""),"Female")</f>
        <v>Female</v>
      </c>
    </row>
    <row r="3191">
      <c r="A3191" s="2">
        <v>3190.0</v>
      </c>
      <c r="B3191" s="4">
        <f>IFERROR(__xludf.DUMMYFUNCTION("""COMPUTED_VALUE"""),45190.555439282405)</f>
        <v>45190.55544</v>
      </c>
      <c r="C3191" s="2" t="str">
        <f>IFERROR(__xludf.DUMMYFUNCTION("""COMPUTED_VALUE"""),"India")</f>
        <v>India</v>
      </c>
      <c r="D3191" s="2">
        <f>IFERROR(__xludf.DUMMYFUNCTION("""COMPUTED_VALUE"""),480001.0)</f>
        <v>480001</v>
      </c>
      <c r="E3191" s="2" t="str">
        <f>IFERROR(__xludf.DUMMYFUNCTION("""COMPUTED_VALUE"""),"Male")</f>
        <v>Male</v>
      </c>
    </row>
    <row r="3192">
      <c r="A3192" s="2">
        <v>3191.0</v>
      </c>
      <c r="B3192" s="4">
        <f>IFERROR(__xludf.DUMMYFUNCTION("""COMPUTED_VALUE"""),45190.79206944444)</f>
        <v>45190.79207</v>
      </c>
      <c r="C3192" s="2" t="str">
        <f>IFERROR(__xludf.DUMMYFUNCTION("""COMPUTED_VALUE"""),"India")</f>
        <v>India</v>
      </c>
      <c r="D3192" s="2">
        <f>IFERROR(__xludf.DUMMYFUNCTION("""COMPUTED_VALUE"""),700047.0)</f>
        <v>700047</v>
      </c>
      <c r="E3192" s="2" t="str">
        <f>IFERROR(__xludf.DUMMYFUNCTION("""COMPUTED_VALUE"""),"Female")</f>
        <v>Female</v>
      </c>
    </row>
    <row r="3193">
      <c r="A3193" s="2">
        <v>3192.0</v>
      </c>
      <c r="B3193" s="4">
        <f>IFERROR(__xludf.DUMMYFUNCTION("""COMPUTED_VALUE"""),45190.804294421294)</f>
        <v>45190.80429</v>
      </c>
      <c r="C3193" s="2" t="str">
        <f>IFERROR(__xludf.DUMMYFUNCTION("""COMPUTED_VALUE"""),"India")</f>
        <v>India</v>
      </c>
      <c r="D3193" s="2">
        <f>IFERROR(__xludf.DUMMYFUNCTION("""COMPUTED_VALUE"""),602105.0)</f>
        <v>602105</v>
      </c>
      <c r="E3193" s="2" t="str">
        <f>IFERROR(__xludf.DUMMYFUNCTION("""COMPUTED_VALUE"""),"Male")</f>
        <v>Male</v>
      </c>
    </row>
    <row r="3194">
      <c r="A3194" s="2">
        <v>3193.0</v>
      </c>
      <c r="B3194" s="4">
        <f>IFERROR(__xludf.DUMMYFUNCTION("""COMPUTED_VALUE"""),45191.07546074074)</f>
        <v>45191.07546</v>
      </c>
      <c r="C3194" s="2" t="str">
        <f>IFERROR(__xludf.DUMMYFUNCTION("""COMPUTED_VALUE"""),"India")</f>
        <v>India</v>
      </c>
      <c r="D3194" s="2">
        <f>IFERROR(__xludf.DUMMYFUNCTION("""COMPUTED_VALUE"""),700077.0)</f>
        <v>700077</v>
      </c>
      <c r="E3194" s="2" t="str">
        <f>IFERROR(__xludf.DUMMYFUNCTION("""COMPUTED_VALUE"""),"Male")</f>
        <v>Male</v>
      </c>
    </row>
    <row r="3195">
      <c r="A3195" s="2">
        <v>3194.0</v>
      </c>
      <c r="B3195" s="4">
        <f>IFERROR(__xludf.DUMMYFUNCTION("""COMPUTED_VALUE"""),45191.39969506945)</f>
        <v>45191.3997</v>
      </c>
      <c r="C3195" s="2" t="str">
        <f>IFERROR(__xludf.DUMMYFUNCTION("""COMPUTED_VALUE"""),"India")</f>
        <v>India</v>
      </c>
      <c r="D3195" s="2">
        <f>IFERROR(__xludf.DUMMYFUNCTION("""COMPUTED_VALUE"""),400095.0)</f>
        <v>400095</v>
      </c>
      <c r="E3195" s="2" t="str">
        <f>IFERROR(__xludf.DUMMYFUNCTION("""COMPUTED_VALUE"""),"Male")</f>
        <v>Male</v>
      </c>
    </row>
    <row r="3196">
      <c r="A3196" s="2">
        <v>3195.0</v>
      </c>
      <c r="B3196" s="4">
        <f>IFERROR(__xludf.DUMMYFUNCTION("""COMPUTED_VALUE"""),45193.02637033565)</f>
        <v>45193.02637</v>
      </c>
      <c r="C3196" s="2" t="str">
        <f>IFERROR(__xludf.DUMMYFUNCTION("""COMPUTED_VALUE"""),"India")</f>
        <v>India</v>
      </c>
      <c r="D3196" s="2">
        <f>IFERROR(__xludf.DUMMYFUNCTION("""COMPUTED_VALUE"""),251001.0)</f>
        <v>251001</v>
      </c>
      <c r="E3196" s="2" t="str">
        <f>IFERROR(__xludf.DUMMYFUNCTION("""COMPUTED_VALUE"""),"Male")</f>
        <v>Male</v>
      </c>
    </row>
    <row r="3197">
      <c r="A3197" s="2">
        <v>3196.0</v>
      </c>
      <c r="B3197" s="4">
        <f>IFERROR(__xludf.DUMMYFUNCTION("""COMPUTED_VALUE"""),45193.031418900464)</f>
        <v>45193.03142</v>
      </c>
      <c r="C3197" s="2" t="str">
        <f>IFERROR(__xludf.DUMMYFUNCTION("""COMPUTED_VALUE"""),"India")</f>
        <v>India</v>
      </c>
      <c r="D3197" s="2">
        <f>IFERROR(__xludf.DUMMYFUNCTION("""COMPUTED_VALUE"""),482001.0)</f>
        <v>482001</v>
      </c>
      <c r="E3197" s="2" t="str">
        <f>IFERROR(__xludf.DUMMYFUNCTION("""COMPUTED_VALUE"""),"Male")</f>
        <v>Male</v>
      </c>
    </row>
    <row r="3198">
      <c r="A3198" s="2">
        <v>3197.0</v>
      </c>
      <c r="B3198" s="4">
        <f>IFERROR(__xludf.DUMMYFUNCTION("""COMPUTED_VALUE"""),45194.548630254634)</f>
        <v>45194.54863</v>
      </c>
      <c r="C3198" s="2" t="str">
        <f>IFERROR(__xludf.DUMMYFUNCTION("""COMPUTED_VALUE"""),"India")</f>
        <v>India</v>
      </c>
      <c r="D3198" s="2">
        <f>IFERROR(__xludf.DUMMYFUNCTION("""COMPUTED_VALUE"""),422201.0)</f>
        <v>422201</v>
      </c>
      <c r="E3198" s="2" t="str">
        <f>IFERROR(__xludf.DUMMYFUNCTION("""COMPUTED_VALUE"""),"Male")</f>
        <v>Male</v>
      </c>
    </row>
    <row r="3199">
      <c r="A3199" s="2">
        <v>3198.0</v>
      </c>
      <c r="B3199" s="4">
        <f>IFERROR(__xludf.DUMMYFUNCTION("""COMPUTED_VALUE"""),45194.55810745371)</f>
        <v>45194.55811</v>
      </c>
      <c r="C3199" s="2" t="str">
        <f>IFERROR(__xludf.DUMMYFUNCTION("""COMPUTED_VALUE"""),"India")</f>
        <v>India</v>
      </c>
      <c r="D3199" s="2">
        <f>IFERROR(__xludf.DUMMYFUNCTION("""COMPUTED_VALUE"""),422108.0)</f>
        <v>422108</v>
      </c>
      <c r="E3199" s="2" t="str">
        <f>IFERROR(__xludf.DUMMYFUNCTION("""COMPUTED_VALUE"""),"Male")</f>
        <v>Male</v>
      </c>
    </row>
    <row r="3200">
      <c r="A3200" s="2">
        <v>3199.0</v>
      </c>
      <c r="B3200" s="4">
        <f>IFERROR(__xludf.DUMMYFUNCTION("""COMPUTED_VALUE"""),45194.58910418982)</f>
        <v>45194.5891</v>
      </c>
      <c r="C3200" s="2" t="str">
        <f>IFERROR(__xludf.DUMMYFUNCTION("""COMPUTED_VALUE"""),"India")</f>
        <v>India</v>
      </c>
      <c r="D3200" s="2">
        <f>IFERROR(__xludf.DUMMYFUNCTION("""COMPUTED_VALUE"""),411057.0)</f>
        <v>411057</v>
      </c>
      <c r="E3200" s="2" t="str">
        <f>IFERROR(__xludf.DUMMYFUNCTION("""COMPUTED_VALUE"""),"Male")</f>
        <v>Male</v>
      </c>
    </row>
    <row r="3201">
      <c r="A3201" s="2">
        <v>3200.0</v>
      </c>
      <c r="B3201" s="4">
        <f>IFERROR(__xludf.DUMMYFUNCTION("""COMPUTED_VALUE"""),45194.70376615741)</f>
        <v>45194.70377</v>
      </c>
      <c r="C3201" s="2" t="str">
        <f>IFERROR(__xludf.DUMMYFUNCTION("""COMPUTED_VALUE"""),"India")</f>
        <v>India</v>
      </c>
      <c r="D3201" s="2">
        <f>IFERROR(__xludf.DUMMYFUNCTION("""COMPUTED_VALUE"""),411014.0)</f>
        <v>411014</v>
      </c>
      <c r="E3201" s="2" t="str">
        <f>IFERROR(__xludf.DUMMYFUNCTION("""COMPUTED_VALUE"""),"Female")</f>
        <v>Female</v>
      </c>
    </row>
    <row r="3202">
      <c r="A3202" s="2">
        <v>3201.0</v>
      </c>
      <c r="B3202" s="4">
        <f>IFERROR(__xludf.DUMMYFUNCTION("""COMPUTED_VALUE"""),45194.831111018524)</f>
        <v>45194.83111</v>
      </c>
      <c r="C3202" s="2" t="str">
        <f>IFERROR(__xludf.DUMMYFUNCTION("""COMPUTED_VALUE"""),"India")</f>
        <v>India</v>
      </c>
      <c r="D3202" s="2">
        <f>IFERROR(__xludf.DUMMYFUNCTION("""COMPUTED_VALUE"""),793001.0)</f>
        <v>793001</v>
      </c>
      <c r="E3202" s="2" t="str">
        <f>IFERROR(__xludf.DUMMYFUNCTION("""COMPUTED_VALUE"""),"Male")</f>
        <v>Male</v>
      </c>
    </row>
    <row r="3203">
      <c r="A3203" s="2">
        <v>3202.0</v>
      </c>
      <c r="B3203" s="4">
        <f>IFERROR(__xludf.DUMMYFUNCTION("""COMPUTED_VALUE"""),45194.856490439815)</f>
        <v>45194.85649</v>
      </c>
      <c r="C3203" s="2" t="str">
        <f>IFERROR(__xludf.DUMMYFUNCTION("""COMPUTED_VALUE"""),"India")</f>
        <v>India</v>
      </c>
      <c r="D3203" s="2">
        <f>IFERROR(__xludf.DUMMYFUNCTION("""COMPUTED_VALUE"""),500032.0)</f>
        <v>500032</v>
      </c>
      <c r="E3203" s="2" t="str">
        <f>IFERROR(__xludf.DUMMYFUNCTION("""COMPUTED_VALUE"""),"Male")</f>
        <v>Male</v>
      </c>
    </row>
    <row r="3204">
      <c r="A3204" s="2">
        <v>3203.0</v>
      </c>
      <c r="B3204" s="4">
        <f>IFERROR(__xludf.DUMMYFUNCTION("""COMPUTED_VALUE"""),45194.98543619213)</f>
        <v>45194.98544</v>
      </c>
      <c r="C3204" s="2" t="str">
        <f>IFERROR(__xludf.DUMMYFUNCTION("""COMPUTED_VALUE"""),"India")</f>
        <v>India</v>
      </c>
      <c r="D3204" s="2">
        <f>IFERROR(__xludf.DUMMYFUNCTION("""COMPUTED_VALUE"""),422101.0)</f>
        <v>422101</v>
      </c>
      <c r="E3204" s="2" t="str">
        <f>IFERROR(__xludf.DUMMYFUNCTION("""COMPUTED_VALUE"""),"Female")</f>
        <v>Female</v>
      </c>
    </row>
    <row r="3205">
      <c r="A3205" s="2">
        <v>3204.0</v>
      </c>
      <c r="B3205" s="4">
        <f>IFERROR(__xludf.DUMMYFUNCTION("""COMPUTED_VALUE"""),45194.99606253472)</f>
        <v>45194.99606</v>
      </c>
      <c r="C3205" s="2" t="str">
        <f>IFERROR(__xludf.DUMMYFUNCTION("""COMPUTED_VALUE"""),"India")</f>
        <v>India</v>
      </c>
      <c r="D3205" s="2">
        <f>IFERROR(__xludf.DUMMYFUNCTION("""COMPUTED_VALUE"""),700123.0)</f>
        <v>700123</v>
      </c>
      <c r="E3205" s="2" t="str">
        <f>IFERROR(__xludf.DUMMYFUNCTION("""COMPUTED_VALUE"""),"Female")</f>
        <v>Female</v>
      </c>
    </row>
    <row r="3206">
      <c r="A3206" s="2">
        <v>3205.0</v>
      </c>
      <c r="B3206" s="4">
        <f>IFERROR(__xludf.DUMMYFUNCTION("""COMPUTED_VALUE"""),45195.00170855324)</f>
        <v>45195.00171</v>
      </c>
      <c r="C3206" s="2" t="str">
        <f>IFERROR(__xludf.DUMMYFUNCTION("""COMPUTED_VALUE"""),"India")</f>
        <v>India</v>
      </c>
      <c r="D3206" s="2">
        <f>IFERROR(__xludf.DUMMYFUNCTION("""COMPUTED_VALUE"""),422201.0)</f>
        <v>422201</v>
      </c>
      <c r="E3206" s="2" t="str">
        <f>IFERROR(__xludf.DUMMYFUNCTION("""COMPUTED_VALUE"""),"Male")</f>
        <v>Male</v>
      </c>
    </row>
    <row r="3207">
      <c r="A3207" s="2">
        <v>3206.0</v>
      </c>
      <c r="B3207" s="4">
        <f>IFERROR(__xludf.DUMMYFUNCTION("""COMPUTED_VALUE"""),45195.00634723379)</f>
        <v>45195.00635</v>
      </c>
      <c r="C3207" s="2" t="str">
        <f>IFERROR(__xludf.DUMMYFUNCTION("""COMPUTED_VALUE"""),"India")</f>
        <v>India</v>
      </c>
      <c r="D3207" s="2">
        <f>IFERROR(__xludf.DUMMYFUNCTION("""COMPUTED_VALUE"""),423601.0)</f>
        <v>423601</v>
      </c>
      <c r="E3207" s="2" t="str">
        <f>IFERROR(__xludf.DUMMYFUNCTION("""COMPUTED_VALUE"""),"Male")</f>
        <v>Male</v>
      </c>
    </row>
    <row r="3208">
      <c r="A3208" s="2">
        <v>3207.0</v>
      </c>
      <c r="B3208" s="4">
        <f>IFERROR(__xludf.DUMMYFUNCTION("""COMPUTED_VALUE"""),45195.24993174768)</f>
        <v>45195.24993</v>
      </c>
      <c r="C3208" s="2" t="str">
        <f>IFERROR(__xludf.DUMMYFUNCTION("""COMPUTED_VALUE"""),"India")</f>
        <v>India</v>
      </c>
      <c r="D3208" s="2">
        <f>IFERROR(__xludf.DUMMYFUNCTION("""COMPUTED_VALUE"""),414302.0)</f>
        <v>414302</v>
      </c>
      <c r="E3208" s="2" t="str">
        <f>IFERROR(__xludf.DUMMYFUNCTION("""COMPUTED_VALUE"""),"Male")</f>
        <v>Male</v>
      </c>
    </row>
    <row r="3209">
      <c r="A3209" s="2">
        <v>3208.0</v>
      </c>
      <c r="B3209" s="4">
        <f>IFERROR(__xludf.DUMMYFUNCTION("""COMPUTED_VALUE"""),45195.46242046296)</f>
        <v>45195.46242</v>
      </c>
      <c r="C3209" s="2" t="str">
        <f>IFERROR(__xludf.DUMMYFUNCTION("""COMPUTED_VALUE"""),"India")</f>
        <v>India</v>
      </c>
      <c r="D3209" s="2">
        <f>IFERROR(__xludf.DUMMYFUNCTION("""COMPUTED_VALUE"""),632406.0)</f>
        <v>632406</v>
      </c>
      <c r="E3209" s="2" t="str">
        <f>IFERROR(__xludf.DUMMYFUNCTION("""COMPUTED_VALUE"""),"Female")</f>
        <v>Female</v>
      </c>
    </row>
    <row r="3210">
      <c r="A3210" s="2">
        <v>3209.0</v>
      </c>
      <c r="B3210" s="4">
        <f>IFERROR(__xludf.DUMMYFUNCTION("""COMPUTED_VALUE"""),45195.48178211805)</f>
        <v>45195.48178</v>
      </c>
      <c r="C3210" s="2" t="str">
        <f>IFERROR(__xludf.DUMMYFUNCTION("""COMPUTED_VALUE"""),"India")</f>
        <v>India</v>
      </c>
      <c r="D3210" s="2">
        <f>IFERROR(__xludf.DUMMYFUNCTION("""COMPUTED_VALUE"""),422401.0)</f>
        <v>422401</v>
      </c>
      <c r="E3210" s="2" t="str">
        <f>IFERROR(__xludf.DUMMYFUNCTION("""COMPUTED_VALUE"""),"Male")</f>
        <v>Male</v>
      </c>
    </row>
    <row r="3211">
      <c r="A3211" s="2">
        <v>3210.0</v>
      </c>
      <c r="B3211" s="4">
        <f>IFERROR(__xludf.DUMMYFUNCTION("""COMPUTED_VALUE"""),45195.54228899305)</f>
        <v>45195.54229</v>
      </c>
      <c r="C3211" s="2" t="str">
        <f>IFERROR(__xludf.DUMMYFUNCTION("""COMPUTED_VALUE"""),"India")</f>
        <v>India</v>
      </c>
      <c r="D3211" s="2">
        <f>IFERROR(__xludf.DUMMYFUNCTION("""COMPUTED_VALUE"""),639118.0)</f>
        <v>639118</v>
      </c>
      <c r="E3211" s="2" t="str">
        <f>IFERROR(__xludf.DUMMYFUNCTION("""COMPUTED_VALUE"""),"Female")</f>
        <v>Female</v>
      </c>
    </row>
    <row r="3212">
      <c r="A3212" s="2">
        <v>3211.0</v>
      </c>
      <c r="B3212" s="4">
        <f>IFERROR(__xludf.DUMMYFUNCTION("""COMPUTED_VALUE"""),45195.566336550924)</f>
        <v>45195.56634</v>
      </c>
      <c r="C3212" s="2" t="str">
        <f>IFERROR(__xludf.DUMMYFUNCTION("""COMPUTED_VALUE"""),"India")</f>
        <v>India</v>
      </c>
      <c r="D3212" s="2">
        <f>IFERROR(__xludf.DUMMYFUNCTION("""COMPUTED_VALUE"""),600059.0)</f>
        <v>600059</v>
      </c>
      <c r="E3212" s="2" t="str">
        <f>IFERROR(__xludf.DUMMYFUNCTION("""COMPUTED_VALUE"""),"Female")</f>
        <v>Female</v>
      </c>
    </row>
    <row r="3213">
      <c r="A3213" s="2">
        <v>3212.0</v>
      </c>
      <c r="B3213" s="4">
        <f>IFERROR(__xludf.DUMMYFUNCTION("""COMPUTED_VALUE"""),45195.64136277778)</f>
        <v>45195.64136</v>
      </c>
      <c r="C3213" s="2" t="str">
        <f>IFERROR(__xludf.DUMMYFUNCTION("""COMPUTED_VALUE"""),"India")</f>
        <v>India</v>
      </c>
      <c r="D3213" s="2">
        <f>IFERROR(__xludf.DUMMYFUNCTION("""COMPUTED_VALUE"""),462022.0)</f>
        <v>462022</v>
      </c>
      <c r="E3213" s="2" t="str">
        <f>IFERROR(__xludf.DUMMYFUNCTION("""COMPUTED_VALUE"""),"Male")</f>
        <v>Male</v>
      </c>
    </row>
    <row r="3214">
      <c r="A3214" s="2">
        <v>3213.0</v>
      </c>
      <c r="B3214" s="4">
        <f>IFERROR(__xludf.DUMMYFUNCTION("""COMPUTED_VALUE"""),45195.65960078704)</f>
        <v>45195.6596</v>
      </c>
      <c r="C3214" s="2" t="str">
        <f>IFERROR(__xludf.DUMMYFUNCTION("""COMPUTED_VALUE"""),"India")</f>
        <v>India</v>
      </c>
      <c r="D3214" s="2">
        <f>IFERROR(__xludf.DUMMYFUNCTION("""COMPUTED_VALUE"""),400101.0)</f>
        <v>400101</v>
      </c>
      <c r="E3214" s="2" t="str">
        <f>IFERROR(__xludf.DUMMYFUNCTION("""COMPUTED_VALUE"""),"Male")</f>
        <v>Male</v>
      </c>
    </row>
    <row r="3215">
      <c r="A3215" s="2">
        <v>3214.0</v>
      </c>
      <c r="B3215" s="4">
        <f>IFERROR(__xludf.DUMMYFUNCTION("""COMPUTED_VALUE"""),45195.706249386574)</f>
        <v>45195.70625</v>
      </c>
      <c r="C3215" s="2" t="str">
        <f>IFERROR(__xludf.DUMMYFUNCTION("""COMPUTED_VALUE"""),"India")</f>
        <v>India</v>
      </c>
      <c r="D3215" s="2">
        <f>IFERROR(__xludf.DUMMYFUNCTION("""COMPUTED_VALUE"""),517325.0)</f>
        <v>517325</v>
      </c>
      <c r="E3215" s="2" t="str">
        <f>IFERROR(__xludf.DUMMYFUNCTION("""COMPUTED_VALUE"""),"Female")</f>
        <v>Female</v>
      </c>
    </row>
    <row r="3216">
      <c r="A3216" s="2">
        <v>3215.0</v>
      </c>
      <c r="B3216" s="4">
        <f>IFERROR(__xludf.DUMMYFUNCTION("""COMPUTED_VALUE"""),45195.72745878472)</f>
        <v>45195.72746</v>
      </c>
      <c r="C3216" s="2" t="str">
        <f>IFERROR(__xludf.DUMMYFUNCTION("""COMPUTED_VALUE"""),"India")</f>
        <v>India</v>
      </c>
      <c r="D3216" s="2">
        <f>IFERROR(__xludf.DUMMYFUNCTION("""COMPUTED_VALUE"""),395001.0)</f>
        <v>395001</v>
      </c>
      <c r="E3216" s="2" t="str">
        <f>IFERROR(__xludf.DUMMYFUNCTION("""COMPUTED_VALUE"""),"Female")</f>
        <v>Female</v>
      </c>
    </row>
    <row r="3217">
      <c r="A3217" s="2">
        <v>3216.0</v>
      </c>
      <c r="B3217" s="4">
        <f>IFERROR(__xludf.DUMMYFUNCTION("""COMPUTED_VALUE"""),45195.74402747685)</f>
        <v>45195.74403</v>
      </c>
      <c r="C3217" s="2" t="str">
        <f>IFERROR(__xludf.DUMMYFUNCTION("""COMPUTED_VALUE"""),"India")</f>
        <v>India</v>
      </c>
      <c r="D3217" s="2">
        <f>IFERROR(__xludf.DUMMYFUNCTION("""COMPUTED_VALUE"""),600041.0)</f>
        <v>600041</v>
      </c>
      <c r="E3217" s="2" t="str">
        <f>IFERROR(__xludf.DUMMYFUNCTION("""COMPUTED_VALUE"""),"Male")</f>
        <v>Male</v>
      </c>
    </row>
    <row r="3218">
      <c r="A3218" s="2">
        <v>3217.0</v>
      </c>
      <c r="B3218" s="4">
        <f>IFERROR(__xludf.DUMMYFUNCTION("""COMPUTED_VALUE"""),45195.800198495366)</f>
        <v>45195.8002</v>
      </c>
      <c r="C3218" s="2" t="str">
        <f>IFERROR(__xludf.DUMMYFUNCTION("""COMPUTED_VALUE"""),"India")</f>
        <v>India</v>
      </c>
      <c r="D3218" s="2">
        <f>IFERROR(__xludf.DUMMYFUNCTION("""COMPUTED_VALUE"""),641024.0)</f>
        <v>641024</v>
      </c>
      <c r="E3218" s="2" t="str">
        <f>IFERROR(__xludf.DUMMYFUNCTION("""COMPUTED_VALUE"""),"Female")</f>
        <v>Female</v>
      </c>
    </row>
    <row r="3219">
      <c r="A3219" s="2">
        <v>3218.0</v>
      </c>
      <c r="B3219" s="4">
        <f>IFERROR(__xludf.DUMMYFUNCTION("""COMPUTED_VALUE"""),45195.89068832176)</f>
        <v>45195.89069</v>
      </c>
      <c r="C3219" s="2" t="str">
        <f>IFERROR(__xludf.DUMMYFUNCTION("""COMPUTED_VALUE"""),"India")</f>
        <v>India</v>
      </c>
      <c r="D3219" s="2">
        <f>IFERROR(__xludf.DUMMYFUNCTION("""COMPUTED_VALUE"""),110095.0)</f>
        <v>110095</v>
      </c>
      <c r="E3219" s="2" t="str">
        <f>IFERROR(__xludf.DUMMYFUNCTION("""COMPUTED_VALUE"""),"Male")</f>
        <v>Male</v>
      </c>
    </row>
    <row r="3220">
      <c r="A3220" s="2">
        <v>3219.0</v>
      </c>
      <c r="B3220" s="4">
        <f>IFERROR(__xludf.DUMMYFUNCTION("""COMPUTED_VALUE"""),45195.93647357639)</f>
        <v>45195.93647</v>
      </c>
      <c r="C3220" s="2" t="str">
        <f>IFERROR(__xludf.DUMMYFUNCTION("""COMPUTED_VALUE"""),"India")</f>
        <v>India</v>
      </c>
      <c r="D3220" s="2">
        <f>IFERROR(__xludf.DUMMYFUNCTION("""COMPUTED_VALUE"""),110052.0)</f>
        <v>110052</v>
      </c>
      <c r="E3220" s="2" t="str">
        <f>IFERROR(__xludf.DUMMYFUNCTION("""COMPUTED_VALUE"""),"Female")</f>
        <v>Female</v>
      </c>
    </row>
    <row r="3221">
      <c r="A3221" s="2">
        <v>3220.0</v>
      </c>
      <c r="B3221" s="4">
        <f>IFERROR(__xludf.DUMMYFUNCTION("""COMPUTED_VALUE"""),45196.00629481481)</f>
        <v>45196.00629</v>
      </c>
      <c r="C3221" s="2" t="str">
        <f>IFERROR(__xludf.DUMMYFUNCTION("""COMPUTED_VALUE"""),"India")</f>
        <v>India</v>
      </c>
      <c r="D3221" s="2">
        <f>IFERROR(__xludf.DUMMYFUNCTION("""COMPUTED_VALUE"""),641025.0)</f>
        <v>641025</v>
      </c>
      <c r="E3221" s="2" t="str">
        <f>IFERROR(__xludf.DUMMYFUNCTION("""COMPUTED_VALUE"""),"Male")</f>
        <v>Male</v>
      </c>
    </row>
    <row r="3222">
      <c r="A3222" s="2">
        <v>3221.0</v>
      </c>
      <c r="B3222" s="4">
        <f>IFERROR(__xludf.DUMMYFUNCTION("""COMPUTED_VALUE"""),45196.287413321756)</f>
        <v>45196.28741</v>
      </c>
      <c r="C3222" s="2" t="str">
        <f>IFERROR(__xludf.DUMMYFUNCTION("""COMPUTED_VALUE"""),"India")</f>
        <v>India</v>
      </c>
      <c r="D3222" s="2">
        <f>IFERROR(__xludf.DUMMYFUNCTION("""COMPUTED_VALUE"""),641035.0)</f>
        <v>641035</v>
      </c>
      <c r="E3222" s="2" t="str">
        <f>IFERROR(__xludf.DUMMYFUNCTION("""COMPUTED_VALUE"""),"Male")</f>
        <v>Male</v>
      </c>
    </row>
    <row r="3223">
      <c r="A3223" s="2">
        <v>3222.0</v>
      </c>
      <c r="B3223" s="4">
        <f>IFERROR(__xludf.DUMMYFUNCTION("""COMPUTED_VALUE"""),45196.77873146991)</f>
        <v>45196.77873</v>
      </c>
      <c r="C3223" s="2" t="str">
        <f>IFERROR(__xludf.DUMMYFUNCTION("""COMPUTED_VALUE"""),"India")</f>
        <v>India</v>
      </c>
      <c r="D3223" s="2">
        <f>IFERROR(__xludf.DUMMYFUNCTION("""COMPUTED_VALUE"""),208014.0)</f>
        <v>208014</v>
      </c>
      <c r="E3223" s="2" t="str">
        <f>IFERROR(__xludf.DUMMYFUNCTION("""COMPUTED_VALUE"""),"Female")</f>
        <v>Female</v>
      </c>
    </row>
    <row r="3224">
      <c r="A3224" s="2">
        <v>3223.0</v>
      </c>
      <c r="B3224" s="4">
        <f>IFERROR(__xludf.DUMMYFUNCTION("""COMPUTED_VALUE"""),45196.80641221065)</f>
        <v>45196.80641</v>
      </c>
      <c r="C3224" s="2" t="str">
        <f>IFERROR(__xludf.DUMMYFUNCTION("""COMPUTED_VALUE"""),"India")</f>
        <v>India</v>
      </c>
      <c r="D3224" s="2">
        <f>IFERROR(__xludf.DUMMYFUNCTION("""COMPUTED_VALUE"""),603111.0)</f>
        <v>603111</v>
      </c>
      <c r="E3224" s="2" t="str">
        <f>IFERROR(__xludf.DUMMYFUNCTION("""COMPUTED_VALUE"""),"Male")</f>
        <v>Male</v>
      </c>
    </row>
    <row r="3225">
      <c r="A3225" s="2">
        <v>3224.0</v>
      </c>
      <c r="B3225" s="4">
        <f>IFERROR(__xludf.DUMMYFUNCTION("""COMPUTED_VALUE"""),45196.87178939815)</f>
        <v>45196.87179</v>
      </c>
      <c r="C3225" s="2" t="str">
        <f>IFERROR(__xludf.DUMMYFUNCTION("""COMPUTED_VALUE"""),"India")</f>
        <v>India</v>
      </c>
      <c r="D3225" s="2">
        <f>IFERROR(__xludf.DUMMYFUNCTION("""COMPUTED_VALUE"""),560054.0)</f>
        <v>560054</v>
      </c>
      <c r="E3225" s="2" t="str">
        <f>IFERROR(__xludf.DUMMYFUNCTION("""COMPUTED_VALUE"""),"Male")</f>
        <v>Male</v>
      </c>
    </row>
    <row r="3226">
      <c r="A3226" s="2">
        <v>3225.0</v>
      </c>
      <c r="B3226" s="4">
        <f>IFERROR(__xludf.DUMMYFUNCTION("""COMPUTED_VALUE"""),45197.4975325463)</f>
        <v>45197.49753</v>
      </c>
      <c r="C3226" s="2" t="str">
        <f>IFERROR(__xludf.DUMMYFUNCTION("""COMPUTED_VALUE"""),"India")</f>
        <v>India</v>
      </c>
      <c r="D3226" s="2">
        <f>IFERROR(__xludf.DUMMYFUNCTION("""COMPUTED_VALUE"""),500035.0)</f>
        <v>500035</v>
      </c>
      <c r="E3226" s="2" t="str">
        <f>IFERROR(__xludf.DUMMYFUNCTION("""COMPUTED_VALUE"""),"Female")</f>
        <v>Female</v>
      </c>
    </row>
    <row r="3227">
      <c r="A3227" s="2">
        <v>3226.0</v>
      </c>
      <c r="B3227" s="4">
        <f>IFERROR(__xludf.DUMMYFUNCTION("""COMPUTED_VALUE"""),45197.57451322917)</f>
        <v>45197.57451</v>
      </c>
      <c r="C3227" s="2" t="str">
        <f>IFERROR(__xludf.DUMMYFUNCTION("""COMPUTED_VALUE"""),"India")</f>
        <v>India</v>
      </c>
      <c r="D3227" s="2">
        <f>IFERROR(__xludf.DUMMYFUNCTION("""COMPUTED_VALUE"""),500038.0)</f>
        <v>500038</v>
      </c>
      <c r="E3227" s="2" t="str">
        <f>IFERROR(__xludf.DUMMYFUNCTION("""COMPUTED_VALUE"""),"Female")</f>
        <v>Female</v>
      </c>
    </row>
    <row r="3228">
      <c r="A3228" s="2">
        <v>3227.0</v>
      </c>
      <c r="B3228" s="4">
        <f>IFERROR(__xludf.DUMMYFUNCTION("""COMPUTED_VALUE"""),45198.6827396875)</f>
        <v>45198.68274</v>
      </c>
      <c r="C3228" s="2" t="str">
        <f>IFERROR(__xludf.DUMMYFUNCTION("""COMPUTED_VALUE"""),"India")</f>
        <v>India</v>
      </c>
      <c r="D3228" s="2">
        <f>IFERROR(__xludf.DUMMYFUNCTION("""COMPUTED_VALUE"""),500003.0)</f>
        <v>500003</v>
      </c>
      <c r="E3228" s="2" t="str">
        <f>IFERROR(__xludf.DUMMYFUNCTION("""COMPUTED_VALUE"""),"Female")</f>
        <v>Female</v>
      </c>
    </row>
    <row r="3229">
      <c r="A3229" s="2">
        <v>3228.0</v>
      </c>
      <c r="B3229" s="4">
        <f>IFERROR(__xludf.DUMMYFUNCTION("""COMPUTED_VALUE"""),45198.82154327546)</f>
        <v>45198.82154</v>
      </c>
      <c r="C3229" s="2" t="str">
        <f>IFERROR(__xludf.DUMMYFUNCTION("""COMPUTED_VALUE"""),"India")</f>
        <v>India</v>
      </c>
      <c r="D3229" s="2">
        <f>IFERROR(__xludf.DUMMYFUNCTION("""COMPUTED_VALUE"""),635109.0)</f>
        <v>635109</v>
      </c>
      <c r="E3229" s="2" t="str">
        <f>IFERROR(__xludf.DUMMYFUNCTION("""COMPUTED_VALUE"""),"Female")</f>
        <v>Female</v>
      </c>
    </row>
    <row r="3230">
      <c r="A3230" s="2">
        <v>3229.0</v>
      </c>
      <c r="B3230" s="4">
        <f>IFERROR(__xludf.DUMMYFUNCTION("""COMPUTED_VALUE"""),45198.8711858449)</f>
        <v>45198.87119</v>
      </c>
      <c r="C3230" s="2" t="str">
        <f>IFERROR(__xludf.DUMMYFUNCTION("""COMPUTED_VALUE"""),"India")</f>
        <v>India</v>
      </c>
      <c r="D3230" s="2">
        <f>IFERROR(__xludf.DUMMYFUNCTION("""COMPUTED_VALUE"""),508116.0)</f>
        <v>508116</v>
      </c>
      <c r="E3230" s="2" t="str">
        <f>IFERROR(__xludf.DUMMYFUNCTION("""COMPUTED_VALUE"""),"Female")</f>
        <v>Female</v>
      </c>
    </row>
    <row r="3231">
      <c r="A3231" s="2">
        <v>3230.0</v>
      </c>
      <c r="B3231" s="4">
        <f>IFERROR(__xludf.DUMMYFUNCTION("""COMPUTED_VALUE"""),45198.907566030095)</f>
        <v>45198.90757</v>
      </c>
      <c r="C3231" s="2" t="str">
        <f>IFERROR(__xludf.DUMMYFUNCTION("""COMPUTED_VALUE"""),"India")</f>
        <v>India</v>
      </c>
      <c r="D3231" s="2">
        <f>IFERROR(__xludf.DUMMYFUNCTION("""COMPUTED_VALUE"""),410506.0)</f>
        <v>410506</v>
      </c>
      <c r="E3231" s="2" t="str">
        <f>IFERROR(__xludf.DUMMYFUNCTION("""COMPUTED_VALUE"""),"Male")</f>
        <v>Male</v>
      </c>
    </row>
    <row r="3232">
      <c r="A3232" s="2">
        <v>3231.0</v>
      </c>
      <c r="B3232" s="4">
        <f>IFERROR(__xludf.DUMMYFUNCTION("""COMPUTED_VALUE"""),45199.35622592592)</f>
        <v>45199.35623</v>
      </c>
      <c r="C3232" s="2" t="str">
        <f>IFERROR(__xludf.DUMMYFUNCTION("""COMPUTED_VALUE"""),"India")</f>
        <v>India</v>
      </c>
      <c r="D3232" s="2">
        <f>IFERROR(__xludf.DUMMYFUNCTION("""COMPUTED_VALUE"""),508001.0)</f>
        <v>508001</v>
      </c>
      <c r="E3232" s="2" t="str">
        <f>IFERROR(__xludf.DUMMYFUNCTION("""COMPUTED_VALUE"""),"Female")</f>
        <v>Female</v>
      </c>
    </row>
    <row r="3233">
      <c r="A3233" s="2">
        <v>3232.0</v>
      </c>
      <c r="B3233" s="4">
        <f>IFERROR(__xludf.DUMMYFUNCTION("""COMPUTED_VALUE"""),45199.68688515046)</f>
        <v>45199.68689</v>
      </c>
      <c r="C3233" s="2" t="str">
        <f>IFERROR(__xludf.DUMMYFUNCTION("""COMPUTED_VALUE"""),"India")</f>
        <v>India</v>
      </c>
      <c r="D3233" s="2">
        <f>IFERROR(__xludf.DUMMYFUNCTION("""COMPUTED_VALUE"""),123456.0)</f>
        <v>123456</v>
      </c>
      <c r="E3233" s="2" t="str">
        <f>IFERROR(__xludf.DUMMYFUNCTION("""COMPUTED_VALUE"""),"Female")</f>
        <v>Female</v>
      </c>
    </row>
    <row r="3234">
      <c r="A3234" s="2">
        <v>3233.0</v>
      </c>
      <c r="B3234" s="4">
        <f>IFERROR(__xludf.DUMMYFUNCTION("""COMPUTED_VALUE"""),45199.90107950231)</f>
        <v>45199.90108</v>
      </c>
      <c r="C3234" s="2" t="str">
        <f>IFERROR(__xludf.DUMMYFUNCTION("""COMPUTED_VALUE"""),"Canada")</f>
        <v>Canada</v>
      </c>
      <c r="D3234" s="2"/>
      <c r="E3234" s="2" t="str">
        <f>IFERROR(__xludf.DUMMYFUNCTION("""COMPUTED_VALUE"""),"Female")</f>
        <v>Female</v>
      </c>
    </row>
    <row r="3235">
      <c r="A3235" s="2">
        <v>3234.0</v>
      </c>
      <c r="B3235" s="4">
        <f>IFERROR(__xludf.DUMMYFUNCTION("""COMPUTED_VALUE"""),45199.96634300926)</f>
        <v>45199.96634</v>
      </c>
      <c r="C3235" s="2" t="str">
        <f>IFERROR(__xludf.DUMMYFUNCTION("""COMPUTED_VALUE"""),"India")</f>
        <v>India</v>
      </c>
      <c r="D3235" s="2">
        <f>IFERROR(__xludf.DUMMYFUNCTION("""COMPUTED_VALUE"""),302017.0)</f>
        <v>302017</v>
      </c>
      <c r="E3235" s="2" t="str">
        <f>IFERROR(__xludf.DUMMYFUNCTION("""COMPUTED_VALUE"""),"Female")</f>
        <v>Female</v>
      </c>
    </row>
    <row r="3236">
      <c r="A3236" s="2">
        <v>3235.0</v>
      </c>
      <c r="B3236" s="4">
        <f>IFERROR(__xludf.DUMMYFUNCTION("""COMPUTED_VALUE"""),45200.08860677083)</f>
        <v>45200.08861</v>
      </c>
      <c r="C3236" s="2" t="str">
        <f>IFERROR(__xludf.DUMMYFUNCTION("""COMPUTED_VALUE"""),"India")</f>
        <v>India</v>
      </c>
      <c r="D3236" s="2">
        <f>IFERROR(__xludf.DUMMYFUNCTION("""COMPUTED_VALUE"""),760001.0)</f>
        <v>760001</v>
      </c>
      <c r="E3236" s="2" t="str">
        <f>IFERROR(__xludf.DUMMYFUNCTION("""COMPUTED_VALUE"""),"Male")</f>
        <v>Male</v>
      </c>
    </row>
    <row r="3237">
      <c r="A3237" s="2">
        <v>3236.0</v>
      </c>
      <c r="B3237" s="4">
        <f>IFERROR(__xludf.DUMMYFUNCTION("""COMPUTED_VALUE"""),45200.40802328703)</f>
        <v>45200.40802</v>
      </c>
      <c r="C3237" s="2" t="str">
        <f>IFERROR(__xludf.DUMMYFUNCTION("""COMPUTED_VALUE"""),"India")</f>
        <v>India</v>
      </c>
      <c r="D3237" s="2">
        <f>IFERROR(__xludf.DUMMYFUNCTION("""COMPUTED_VALUE"""),751021.0)</f>
        <v>751021</v>
      </c>
      <c r="E3237" s="2" t="str">
        <f>IFERROR(__xludf.DUMMYFUNCTION("""COMPUTED_VALUE"""),"Male")</f>
        <v>Male</v>
      </c>
    </row>
    <row r="3238">
      <c r="A3238" s="2">
        <v>3237.0</v>
      </c>
      <c r="B3238" s="4">
        <f>IFERROR(__xludf.DUMMYFUNCTION("""COMPUTED_VALUE"""),45200.42085002315)</f>
        <v>45200.42085</v>
      </c>
      <c r="C3238" s="2" t="str">
        <f>IFERROR(__xludf.DUMMYFUNCTION("""COMPUTED_VALUE"""),"India")</f>
        <v>India</v>
      </c>
      <c r="D3238" s="2">
        <f>IFERROR(__xludf.DUMMYFUNCTION("""COMPUTED_VALUE"""),482003.0)</f>
        <v>482003</v>
      </c>
      <c r="E3238" s="2" t="str">
        <f>IFERROR(__xludf.DUMMYFUNCTION("""COMPUTED_VALUE"""),"Male")</f>
        <v>Male</v>
      </c>
    </row>
    <row r="3239">
      <c r="A3239" s="2">
        <v>3238.0</v>
      </c>
      <c r="B3239" s="4">
        <f>IFERROR(__xludf.DUMMYFUNCTION("""COMPUTED_VALUE"""),45200.45659217593)</f>
        <v>45200.45659</v>
      </c>
      <c r="C3239" s="2" t="str">
        <f>IFERROR(__xludf.DUMMYFUNCTION("""COMPUTED_VALUE"""),"India")</f>
        <v>India</v>
      </c>
      <c r="D3239" s="2">
        <f>IFERROR(__xludf.DUMMYFUNCTION("""COMPUTED_VALUE"""),247232.0)</f>
        <v>247232</v>
      </c>
      <c r="E3239" s="2" t="str">
        <f>IFERROR(__xludf.DUMMYFUNCTION("""COMPUTED_VALUE"""),"Male")</f>
        <v>Male</v>
      </c>
    </row>
    <row r="3240">
      <c r="A3240" s="2">
        <v>3239.0</v>
      </c>
      <c r="B3240" s="4">
        <f>IFERROR(__xludf.DUMMYFUNCTION("""COMPUTED_VALUE"""),45200.52217246528)</f>
        <v>45200.52217</v>
      </c>
      <c r="C3240" s="2" t="str">
        <f>IFERROR(__xludf.DUMMYFUNCTION("""COMPUTED_VALUE"""),"India")</f>
        <v>India</v>
      </c>
      <c r="D3240" s="2">
        <f>IFERROR(__xludf.DUMMYFUNCTION("""COMPUTED_VALUE"""),411017.0)</f>
        <v>411017</v>
      </c>
      <c r="E3240" s="2" t="str">
        <f>IFERROR(__xludf.DUMMYFUNCTION("""COMPUTED_VALUE"""),"Male")</f>
        <v>Male</v>
      </c>
    </row>
    <row r="3241">
      <c r="A3241" s="2">
        <v>3240.0</v>
      </c>
      <c r="B3241" s="4">
        <f>IFERROR(__xludf.DUMMYFUNCTION("""COMPUTED_VALUE"""),45201.42068819445)</f>
        <v>45201.42069</v>
      </c>
      <c r="C3241" s="2" t="str">
        <f>IFERROR(__xludf.DUMMYFUNCTION("""COMPUTED_VALUE"""),"India")</f>
        <v>India</v>
      </c>
      <c r="D3241" s="2">
        <f>IFERROR(__xludf.DUMMYFUNCTION("""COMPUTED_VALUE"""),637501.0)</f>
        <v>637501</v>
      </c>
      <c r="E3241" s="2" t="str">
        <f>IFERROR(__xludf.DUMMYFUNCTION("""COMPUTED_VALUE"""),"Female")</f>
        <v>Female</v>
      </c>
    </row>
    <row r="3242">
      <c r="A3242" s="2">
        <v>3241.0</v>
      </c>
      <c r="B3242" s="4">
        <f>IFERROR(__xludf.DUMMYFUNCTION("""COMPUTED_VALUE"""),45201.76658545139)</f>
        <v>45201.76659</v>
      </c>
      <c r="C3242" s="2" t="str">
        <f>IFERROR(__xludf.DUMMYFUNCTION("""COMPUTED_VALUE"""),"India")</f>
        <v>India</v>
      </c>
      <c r="D3242" s="2">
        <f>IFERROR(__xludf.DUMMYFUNCTION("""COMPUTED_VALUE"""),500062.0)</f>
        <v>500062</v>
      </c>
      <c r="E3242" s="2" t="str">
        <f>IFERROR(__xludf.DUMMYFUNCTION("""COMPUTED_VALUE"""),"Female")</f>
        <v>Female</v>
      </c>
    </row>
    <row r="3243">
      <c r="A3243" s="2">
        <v>3242.0</v>
      </c>
      <c r="B3243" s="4">
        <f>IFERROR(__xludf.DUMMYFUNCTION("""COMPUTED_VALUE"""),45202.20648502315)</f>
        <v>45202.20649</v>
      </c>
      <c r="C3243" s="2" t="str">
        <f>IFERROR(__xludf.DUMMYFUNCTION("""COMPUTED_VALUE"""),"India")</f>
        <v>India</v>
      </c>
      <c r="D3243" s="2">
        <f>IFERROR(__xludf.DUMMYFUNCTION("""COMPUTED_VALUE"""),400043.0)</f>
        <v>400043</v>
      </c>
      <c r="E3243" s="2" t="str">
        <f>IFERROR(__xludf.DUMMYFUNCTION("""COMPUTED_VALUE"""),"Female")</f>
        <v>Female</v>
      </c>
    </row>
    <row r="3244">
      <c r="A3244" s="2">
        <v>3243.0</v>
      </c>
      <c r="B3244" s="4">
        <f>IFERROR(__xludf.DUMMYFUNCTION("""COMPUTED_VALUE"""),45202.31673460649)</f>
        <v>45202.31673</v>
      </c>
      <c r="C3244" s="2" t="str">
        <f>IFERROR(__xludf.DUMMYFUNCTION("""COMPUTED_VALUE"""),"India")</f>
        <v>India</v>
      </c>
      <c r="D3244" s="2">
        <f>IFERROR(__xludf.DUMMYFUNCTION("""COMPUTED_VALUE"""),201307.0)</f>
        <v>201307</v>
      </c>
      <c r="E3244" s="2" t="str">
        <f>IFERROR(__xludf.DUMMYFUNCTION("""COMPUTED_VALUE"""),"Male")</f>
        <v>Male</v>
      </c>
    </row>
    <row r="3245">
      <c r="A3245" s="2">
        <v>3244.0</v>
      </c>
      <c r="B3245" s="4">
        <f>IFERROR(__xludf.DUMMYFUNCTION("""COMPUTED_VALUE"""),45202.56425952547)</f>
        <v>45202.56426</v>
      </c>
      <c r="C3245" s="2" t="str">
        <f>IFERROR(__xludf.DUMMYFUNCTION("""COMPUTED_VALUE"""),"India")</f>
        <v>India</v>
      </c>
      <c r="D3245" s="2">
        <f>IFERROR(__xludf.DUMMYFUNCTION("""COMPUTED_VALUE"""),500070.0)</f>
        <v>500070</v>
      </c>
      <c r="E3245" s="2" t="str">
        <f>IFERROR(__xludf.DUMMYFUNCTION("""COMPUTED_VALUE"""),"Female")</f>
        <v>Female</v>
      </c>
    </row>
    <row r="3246">
      <c r="A3246" s="2">
        <v>3245.0</v>
      </c>
      <c r="B3246" s="4">
        <f>IFERROR(__xludf.DUMMYFUNCTION("""COMPUTED_VALUE"""),45202.63668670139)</f>
        <v>45202.63669</v>
      </c>
      <c r="C3246" s="2" t="str">
        <f>IFERROR(__xludf.DUMMYFUNCTION("""COMPUTED_VALUE"""),"India")</f>
        <v>India</v>
      </c>
      <c r="D3246" s="2">
        <f>IFERROR(__xludf.DUMMYFUNCTION("""COMPUTED_VALUE"""),390019.0)</f>
        <v>390019</v>
      </c>
      <c r="E3246" s="2" t="str">
        <f>IFERROR(__xludf.DUMMYFUNCTION("""COMPUTED_VALUE"""),"Female")</f>
        <v>Female</v>
      </c>
    </row>
    <row r="3247">
      <c r="A3247" s="2">
        <v>3246.0</v>
      </c>
      <c r="B3247" s="4">
        <f>IFERROR(__xludf.DUMMYFUNCTION("""COMPUTED_VALUE"""),45202.7125427199)</f>
        <v>45202.71254</v>
      </c>
      <c r="C3247" s="2" t="str">
        <f>IFERROR(__xludf.DUMMYFUNCTION("""COMPUTED_VALUE"""),"India")</f>
        <v>India</v>
      </c>
      <c r="D3247" s="2">
        <f>IFERROR(__xludf.DUMMYFUNCTION("""COMPUTED_VALUE"""),400081.0)</f>
        <v>400081</v>
      </c>
      <c r="E3247" s="2" t="str">
        <f>IFERROR(__xludf.DUMMYFUNCTION("""COMPUTED_VALUE"""),"Male")</f>
        <v>Male</v>
      </c>
    </row>
    <row r="3248">
      <c r="A3248" s="2">
        <v>3247.0</v>
      </c>
      <c r="B3248" s="4">
        <f>IFERROR(__xludf.DUMMYFUNCTION("""COMPUTED_VALUE"""),45202.79021046296)</f>
        <v>45202.79021</v>
      </c>
      <c r="C3248" s="2" t="str">
        <f>IFERROR(__xludf.DUMMYFUNCTION("""COMPUTED_VALUE"""),"India")</f>
        <v>India</v>
      </c>
      <c r="D3248" s="2">
        <f>IFERROR(__xludf.DUMMYFUNCTION("""COMPUTED_VALUE"""),482009.0)</f>
        <v>482009</v>
      </c>
      <c r="E3248" s="2" t="str">
        <f>IFERROR(__xludf.DUMMYFUNCTION("""COMPUTED_VALUE"""),"Male")</f>
        <v>Male</v>
      </c>
    </row>
    <row r="3249">
      <c r="A3249" s="2">
        <v>3248.0</v>
      </c>
      <c r="B3249" s="4">
        <f>IFERROR(__xludf.DUMMYFUNCTION("""COMPUTED_VALUE"""),45203.55579369213)</f>
        <v>45203.55579</v>
      </c>
      <c r="C3249" s="2" t="str">
        <f>IFERROR(__xludf.DUMMYFUNCTION("""COMPUTED_VALUE"""),"India")</f>
        <v>India</v>
      </c>
      <c r="D3249" s="2">
        <f>IFERROR(__xludf.DUMMYFUNCTION("""COMPUTED_VALUE"""),203001.0)</f>
        <v>203001</v>
      </c>
      <c r="E3249" s="2" t="str">
        <f>IFERROR(__xludf.DUMMYFUNCTION("""COMPUTED_VALUE"""),"Male")</f>
        <v>Male</v>
      </c>
    </row>
    <row r="3250">
      <c r="A3250" s="2">
        <v>3249.0</v>
      </c>
      <c r="B3250" s="4">
        <f>IFERROR(__xludf.DUMMYFUNCTION("""COMPUTED_VALUE"""),45203.70908959491)</f>
        <v>45203.70909</v>
      </c>
      <c r="C3250" s="2" t="str">
        <f>IFERROR(__xludf.DUMMYFUNCTION("""COMPUTED_VALUE"""),"India")</f>
        <v>India</v>
      </c>
      <c r="D3250" s="2">
        <f>IFERROR(__xludf.DUMMYFUNCTION("""COMPUTED_VALUE"""),600056.0)</f>
        <v>600056</v>
      </c>
      <c r="E3250" s="2" t="str">
        <f>IFERROR(__xludf.DUMMYFUNCTION("""COMPUTED_VALUE"""),"Male")</f>
        <v>Male</v>
      </c>
    </row>
    <row r="3251">
      <c r="A3251" s="2">
        <v>3250.0</v>
      </c>
      <c r="B3251" s="4">
        <f>IFERROR(__xludf.DUMMYFUNCTION("""COMPUTED_VALUE"""),45203.848498865744)</f>
        <v>45203.8485</v>
      </c>
      <c r="C3251" s="2" t="str">
        <f>IFERROR(__xludf.DUMMYFUNCTION("""COMPUTED_VALUE"""),"India")</f>
        <v>India</v>
      </c>
      <c r="D3251" s="2">
        <f>IFERROR(__xludf.DUMMYFUNCTION("""COMPUTED_VALUE"""),263139.0)</f>
        <v>263139</v>
      </c>
      <c r="E3251" s="2" t="str">
        <f>IFERROR(__xludf.DUMMYFUNCTION("""COMPUTED_VALUE"""),"Male")</f>
        <v>Male</v>
      </c>
    </row>
    <row r="3252">
      <c r="A3252" s="2">
        <v>3251.0</v>
      </c>
      <c r="B3252" s="4">
        <f>IFERROR(__xludf.DUMMYFUNCTION("""COMPUTED_VALUE"""),45204.00501107639)</f>
        <v>45204.00501</v>
      </c>
      <c r="C3252" s="2" t="str">
        <f>IFERROR(__xludf.DUMMYFUNCTION("""COMPUTED_VALUE"""),"India")</f>
        <v>India</v>
      </c>
      <c r="D3252" s="2">
        <f>IFERROR(__xludf.DUMMYFUNCTION("""COMPUTED_VALUE"""),685535.0)</f>
        <v>685535</v>
      </c>
      <c r="E3252" s="2" t="str">
        <f>IFERROR(__xludf.DUMMYFUNCTION("""COMPUTED_VALUE"""),"Male")</f>
        <v>Male</v>
      </c>
    </row>
    <row r="3253">
      <c r="A3253" s="2">
        <v>3252.0</v>
      </c>
      <c r="B3253" s="4">
        <f>IFERROR(__xludf.DUMMYFUNCTION("""COMPUTED_VALUE"""),45204.83490984954)</f>
        <v>45204.83491</v>
      </c>
      <c r="C3253" s="2" t="str">
        <f>IFERROR(__xludf.DUMMYFUNCTION("""COMPUTED_VALUE"""),"India")</f>
        <v>India</v>
      </c>
      <c r="D3253" s="2">
        <f>IFERROR(__xludf.DUMMYFUNCTION("""COMPUTED_VALUE"""),843333.0)</f>
        <v>843333</v>
      </c>
      <c r="E3253" s="2" t="str">
        <f>IFERROR(__xludf.DUMMYFUNCTION("""COMPUTED_VALUE"""),"Male")</f>
        <v>Male</v>
      </c>
    </row>
    <row r="3254">
      <c r="A3254" s="2">
        <v>3253.0</v>
      </c>
      <c r="B3254" s="4">
        <f>IFERROR(__xludf.DUMMYFUNCTION("""COMPUTED_VALUE"""),45204.84023130787)</f>
        <v>45204.84023</v>
      </c>
      <c r="C3254" s="2" t="str">
        <f>IFERROR(__xludf.DUMMYFUNCTION("""COMPUTED_VALUE"""),"India")</f>
        <v>India</v>
      </c>
      <c r="D3254" s="2">
        <f>IFERROR(__xludf.DUMMYFUNCTION("""COMPUTED_VALUE"""),636813.0)</f>
        <v>636813</v>
      </c>
      <c r="E3254" s="2" t="str">
        <f>IFERROR(__xludf.DUMMYFUNCTION("""COMPUTED_VALUE"""),"Male")</f>
        <v>Male</v>
      </c>
    </row>
    <row r="3255">
      <c r="A3255" s="2">
        <v>3254.0</v>
      </c>
      <c r="B3255" s="4">
        <f>IFERROR(__xludf.DUMMYFUNCTION("""COMPUTED_VALUE"""),45204.862747673615)</f>
        <v>45204.86275</v>
      </c>
      <c r="C3255" s="2" t="str">
        <f>IFERROR(__xludf.DUMMYFUNCTION("""COMPUTED_VALUE"""),"India")</f>
        <v>India</v>
      </c>
      <c r="D3255" s="2">
        <f>IFERROR(__xludf.DUMMYFUNCTION("""COMPUTED_VALUE"""),327023.0)</f>
        <v>327023</v>
      </c>
      <c r="E3255" s="2" t="str">
        <f>IFERROR(__xludf.DUMMYFUNCTION("""COMPUTED_VALUE"""),"Male")</f>
        <v>Male</v>
      </c>
    </row>
    <row r="3256">
      <c r="A3256" s="2">
        <v>3255.0</v>
      </c>
      <c r="B3256" s="4">
        <f>IFERROR(__xludf.DUMMYFUNCTION("""COMPUTED_VALUE"""),45204.89827967592)</f>
        <v>45204.89828</v>
      </c>
      <c r="C3256" s="2" t="str">
        <f>IFERROR(__xludf.DUMMYFUNCTION("""COMPUTED_VALUE"""),"India")</f>
        <v>India</v>
      </c>
      <c r="D3256" s="2">
        <f>IFERROR(__xludf.DUMMYFUNCTION("""COMPUTED_VALUE"""),400009.0)</f>
        <v>400009</v>
      </c>
      <c r="E3256" s="2" t="str">
        <f>IFERROR(__xludf.DUMMYFUNCTION("""COMPUTED_VALUE"""),"Male")</f>
        <v>Male</v>
      </c>
    </row>
    <row r="3257">
      <c r="A3257" s="2">
        <v>3256.0</v>
      </c>
      <c r="B3257" s="4">
        <f>IFERROR(__xludf.DUMMYFUNCTION("""COMPUTED_VALUE"""),45204.907784490744)</f>
        <v>45204.90778</v>
      </c>
      <c r="C3257" s="2" t="str">
        <f>IFERROR(__xludf.DUMMYFUNCTION("""COMPUTED_VALUE"""),"India")</f>
        <v>India</v>
      </c>
      <c r="D3257" s="2">
        <f>IFERROR(__xludf.DUMMYFUNCTION("""COMPUTED_VALUE"""),423109.0)</f>
        <v>423109</v>
      </c>
      <c r="E3257" s="2" t="str">
        <f>IFERROR(__xludf.DUMMYFUNCTION("""COMPUTED_VALUE"""),"Male")</f>
        <v>Male</v>
      </c>
    </row>
    <row r="3258">
      <c r="A3258" s="2">
        <v>3257.0</v>
      </c>
      <c r="B3258" s="4">
        <f>IFERROR(__xludf.DUMMYFUNCTION("""COMPUTED_VALUE"""),45204.90955520833)</f>
        <v>45204.90956</v>
      </c>
      <c r="C3258" s="2" t="str">
        <f>IFERROR(__xludf.DUMMYFUNCTION("""COMPUTED_VALUE"""),"India")</f>
        <v>India</v>
      </c>
      <c r="D3258" s="2">
        <f>IFERROR(__xludf.DUMMYFUNCTION("""COMPUTED_VALUE"""),781029.0)</f>
        <v>781029</v>
      </c>
      <c r="E3258" s="2" t="str">
        <f>IFERROR(__xludf.DUMMYFUNCTION("""COMPUTED_VALUE"""),"Female")</f>
        <v>Female</v>
      </c>
    </row>
    <row r="3259">
      <c r="A3259" s="2">
        <v>3258.0</v>
      </c>
      <c r="B3259" s="4">
        <f>IFERROR(__xludf.DUMMYFUNCTION("""COMPUTED_VALUE"""),45204.91145981481)</f>
        <v>45204.91146</v>
      </c>
      <c r="C3259" s="2" t="str">
        <f>IFERROR(__xludf.DUMMYFUNCTION("""COMPUTED_VALUE"""),"India")</f>
        <v>India</v>
      </c>
      <c r="D3259" s="2">
        <f>IFERROR(__xludf.DUMMYFUNCTION("""COMPUTED_VALUE"""),431112.0)</f>
        <v>431112</v>
      </c>
      <c r="E3259" s="2" t="str">
        <f>IFERROR(__xludf.DUMMYFUNCTION("""COMPUTED_VALUE"""),"Female")</f>
        <v>Female</v>
      </c>
    </row>
    <row r="3260">
      <c r="A3260" s="2">
        <v>3259.0</v>
      </c>
      <c r="B3260" s="4">
        <f>IFERROR(__xludf.DUMMYFUNCTION("""COMPUTED_VALUE"""),45204.91390709491)</f>
        <v>45204.91391</v>
      </c>
      <c r="C3260" s="2" t="str">
        <f>IFERROR(__xludf.DUMMYFUNCTION("""COMPUTED_VALUE"""),"India")</f>
        <v>India</v>
      </c>
      <c r="D3260" s="2">
        <f>IFERROR(__xludf.DUMMYFUNCTION("""COMPUTED_VALUE"""),401101.0)</f>
        <v>401101</v>
      </c>
      <c r="E3260" s="2" t="str">
        <f>IFERROR(__xludf.DUMMYFUNCTION("""COMPUTED_VALUE"""),"Male")</f>
        <v>Male</v>
      </c>
    </row>
    <row r="3261">
      <c r="A3261" s="2">
        <v>3260.0</v>
      </c>
      <c r="B3261" s="4">
        <f>IFERROR(__xludf.DUMMYFUNCTION("""COMPUTED_VALUE"""),45204.9297869213)</f>
        <v>45204.92979</v>
      </c>
      <c r="C3261" s="2" t="str">
        <f>IFERROR(__xludf.DUMMYFUNCTION("""COMPUTED_VALUE"""),"India")</f>
        <v>India</v>
      </c>
      <c r="D3261" s="2">
        <f>IFERROR(__xludf.DUMMYFUNCTION("""COMPUTED_VALUE"""),400009.0)</f>
        <v>400009</v>
      </c>
      <c r="E3261" s="2" t="str">
        <f>IFERROR(__xludf.DUMMYFUNCTION("""COMPUTED_VALUE"""),"Male")</f>
        <v>Male</v>
      </c>
    </row>
    <row r="3262">
      <c r="A3262" s="2">
        <v>3261.0</v>
      </c>
      <c r="B3262" s="4">
        <f>IFERROR(__xludf.DUMMYFUNCTION("""COMPUTED_VALUE"""),45204.964332696756)</f>
        <v>45204.96433</v>
      </c>
      <c r="C3262" s="2" t="str">
        <f>IFERROR(__xludf.DUMMYFUNCTION("""COMPUTED_VALUE"""),"India")</f>
        <v>India</v>
      </c>
      <c r="D3262" s="2">
        <f>IFERROR(__xludf.DUMMYFUNCTION("""COMPUTED_VALUE"""),400009.0)</f>
        <v>400009</v>
      </c>
      <c r="E3262" s="2" t="str">
        <f>IFERROR(__xludf.DUMMYFUNCTION("""COMPUTED_VALUE"""),"Male")</f>
        <v>Male</v>
      </c>
    </row>
    <row r="3263">
      <c r="A3263" s="2">
        <v>3262.0</v>
      </c>
      <c r="B3263" s="4">
        <f>IFERROR(__xludf.DUMMYFUNCTION("""COMPUTED_VALUE"""),45205.26145774305)</f>
        <v>45205.26146</v>
      </c>
      <c r="C3263" s="2" t="str">
        <f>IFERROR(__xludf.DUMMYFUNCTION("""COMPUTED_VALUE"""),"India")</f>
        <v>India</v>
      </c>
      <c r="D3263" s="2">
        <f>IFERROR(__xludf.DUMMYFUNCTION("""COMPUTED_VALUE"""),620020.0)</f>
        <v>620020</v>
      </c>
      <c r="E3263" s="2" t="str">
        <f>IFERROR(__xludf.DUMMYFUNCTION("""COMPUTED_VALUE"""),"Female")</f>
        <v>Female</v>
      </c>
    </row>
    <row r="3264">
      <c r="A3264" s="2">
        <v>3263.0</v>
      </c>
      <c r="B3264" s="4">
        <f>IFERROR(__xludf.DUMMYFUNCTION("""COMPUTED_VALUE"""),45205.40360597222)</f>
        <v>45205.40361</v>
      </c>
      <c r="C3264" s="2" t="str">
        <f>IFERROR(__xludf.DUMMYFUNCTION("""COMPUTED_VALUE"""),"India")</f>
        <v>India</v>
      </c>
      <c r="D3264" s="2">
        <f>IFERROR(__xludf.DUMMYFUNCTION("""COMPUTED_VALUE"""),625009.0)</f>
        <v>625009</v>
      </c>
      <c r="E3264" s="2" t="str">
        <f>IFERROR(__xludf.DUMMYFUNCTION("""COMPUTED_VALUE"""),"Male")</f>
        <v>Male</v>
      </c>
    </row>
    <row r="3265">
      <c r="A3265" s="2">
        <v>3264.0</v>
      </c>
      <c r="B3265" s="4">
        <f>IFERROR(__xludf.DUMMYFUNCTION("""COMPUTED_VALUE"""),45205.40907467593)</f>
        <v>45205.40907</v>
      </c>
      <c r="C3265" s="2" t="str">
        <f>IFERROR(__xludf.DUMMYFUNCTION("""COMPUTED_VALUE"""),"India")</f>
        <v>India</v>
      </c>
      <c r="D3265" s="2">
        <f>IFERROR(__xludf.DUMMYFUNCTION("""COMPUTED_VALUE"""),211003.0)</f>
        <v>211003</v>
      </c>
      <c r="E3265" s="2" t="str">
        <f>IFERROR(__xludf.DUMMYFUNCTION("""COMPUTED_VALUE"""),"Male")</f>
        <v>Male</v>
      </c>
    </row>
    <row r="3266">
      <c r="A3266" s="2">
        <v>3265.0</v>
      </c>
      <c r="B3266" s="4">
        <f>IFERROR(__xludf.DUMMYFUNCTION("""COMPUTED_VALUE"""),45205.4159553125)</f>
        <v>45205.41596</v>
      </c>
      <c r="C3266" s="2" t="str">
        <f>IFERROR(__xludf.DUMMYFUNCTION("""COMPUTED_VALUE"""),"India")</f>
        <v>India</v>
      </c>
      <c r="D3266" s="2">
        <f>IFERROR(__xludf.DUMMYFUNCTION("""COMPUTED_VALUE"""),226016.0)</f>
        <v>226016</v>
      </c>
      <c r="E3266" s="2" t="str">
        <f>IFERROR(__xludf.DUMMYFUNCTION("""COMPUTED_VALUE"""),"Female")</f>
        <v>Female</v>
      </c>
    </row>
    <row r="3267">
      <c r="A3267" s="2">
        <v>3266.0</v>
      </c>
      <c r="B3267" s="4">
        <f>IFERROR(__xludf.DUMMYFUNCTION("""COMPUTED_VALUE"""),45205.459042870374)</f>
        <v>45205.45904</v>
      </c>
      <c r="C3267" s="2" t="str">
        <f>IFERROR(__xludf.DUMMYFUNCTION("""COMPUTED_VALUE"""),"India")</f>
        <v>India</v>
      </c>
      <c r="D3267" s="2">
        <f>IFERROR(__xludf.DUMMYFUNCTION("""COMPUTED_VALUE"""),450331.0)</f>
        <v>450331</v>
      </c>
      <c r="E3267" s="2" t="str">
        <f>IFERROR(__xludf.DUMMYFUNCTION("""COMPUTED_VALUE"""),"Male")</f>
        <v>Male</v>
      </c>
    </row>
    <row r="3268">
      <c r="A3268" s="2">
        <v>3267.0</v>
      </c>
      <c r="B3268" s="4">
        <f>IFERROR(__xludf.DUMMYFUNCTION("""COMPUTED_VALUE"""),45205.46880138889)</f>
        <v>45205.4688</v>
      </c>
      <c r="C3268" s="2" t="str">
        <f>IFERROR(__xludf.DUMMYFUNCTION("""COMPUTED_VALUE"""),"India")</f>
        <v>India</v>
      </c>
      <c r="D3268" s="2">
        <f>IFERROR(__xludf.DUMMYFUNCTION("""COMPUTED_VALUE"""),211003.0)</f>
        <v>211003</v>
      </c>
      <c r="E3268" s="2" t="str">
        <f>IFERROR(__xludf.DUMMYFUNCTION("""COMPUTED_VALUE"""),"Male")</f>
        <v>Male</v>
      </c>
    </row>
    <row r="3269">
      <c r="A3269" s="2">
        <v>3268.0</v>
      </c>
      <c r="B3269" s="4">
        <f>IFERROR(__xludf.DUMMYFUNCTION("""COMPUTED_VALUE"""),45205.48451376158)</f>
        <v>45205.48451</v>
      </c>
      <c r="C3269" s="2" t="str">
        <f>IFERROR(__xludf.DUMMYFUNCTION("""COMPUTED_VALUE"""),"India")</f>
        <v>India</v>
      </c>
      <c r="D3269" s="2">
        <f>IFERROR(__xludf.DUMMYFUNCTION("""COMPUTED_VALUE"""),401101.0)</f>
        <v>401101</v>
      </c>
      <c r="E3269" s="2" t="str">
        <f>IFERROR(__xludf.DUMMYFUNCTION("""COMPUTED_VALUE"""),"Male")</f>
        <v>Male</v>
      </c>
    </row>
    <row r="3270">
      <c r="A3270" s="2">
        <v>3269.0</v>
      </c>
      <c r="B3270" s="4">
        <f>IFERROR(__xludf.DUMMYFUNCTION("""COMPUTED_VALUE"""),45205.51918527778)</f>
        <v>45205.51919</v>
      </c>
      <c r="C3270" s="2" t="str">
        <f>IFERROR(__xludf.DUMMYFUNCTION("""COMPUTED_VALUE"""),"India")</f>
        <v>India</v>
      </c>
      <c r="D3270" s="2">
        <f>IFERROR(__xludf.DUMMYFUNCTION("""COMPUTED_VALUE"""),625016.0)</f>
        <v>625016</v>
      </c>
      <c r="E3270" s="2" t="str">
        <f>IFERROR(__xludf.DUMMYFUNCTION("""COMPUTED_VALUE"""),"Male")</f>
        <v>Male</v>
      </c>
    </row>
    <row r="3271">
      <c r="A3271" s="2">
        <v>3270.0</v>
      </c>
      <c r="B3271" s="4">
        <f>IFERROR(__xludf.DUMMYFUNCTION("""COMPUTED_VALUE"""),45205.52377716435)</f>
        <v>45205.52378</v>
      </c>
      <c r="C3271" s="2" t="str">
        <f>IFERROR(__xludf.DUMMYFUNCTION("""COMPUTED_VALUE"""),"India")</f>
        <v>India</v>
      </c>
      <c r="D3271" s="2">
        <f>IFERROR(__xludf.DUMMYFUNCTION("""COMPUTED_VALUE"""),560045.0)</f>
        <v>560045</v>
      </c>
      <c r="E3271" s="2" t="str">
        <f>IFERROR(__xludf.DUMMYFUNCTION("""COMPUTED_VALUE"""),"Female")</f>
        <v>Female</v>
      </c>
    </row>
    <row r="3272">
      <c r="A3272" s="2">
        <v>3271.0</v>
      </c>
      <c r="B3272" s="4">
        <f>IFERROR(__xludf.DUMMYFUNCTION("""COMPUTED_VALUE"""),45205.5607217014)</f>
        <v>45205.56072</v>
      </c>
      <c r="C3272" s="2" t="str">
        <f>IFERROR(__xludf.DUMMYFUNCTION("""COMPUTED_VALUE"""),"India")</f>
        <v>India</v>
      </c>
      <c r="D3272" s="2">
        <f>IFERROR(__xludf.DUMMYFUNCTION("""COMPUTED_VALUE"""),400069.0)</f>
        <v>400069</v>
      </c>
      <c r="E3272" s="2" t="str">
        <f>IFERROR(__xludf.DUMMYFUNCTION("""COMPUTED_VALUE"""),"Male")</f>
        <v>Male</v>
      </c>
    </row>
    <row r="3273">
      <c r="A3273" s="2">
        <v>3272.0</v>
      </c>
      <c r="B3273" s="4">
        <f>IFERROR(__xludf.DUMMYFUNCTION("""COMPUTED_VALUE"""),45205.56165815972)</f>
        <v>45205.56166</v>
      </c>
      <c r="C3273" s="2" t="str">
        <f>IFERROR(__xludf.DUMMYFUNCTION("""COMPUTED_VALUE"""),"India")</f>
        <v>India</v>
      </c>
      <c r="D3273" s="2">
        <f>IFERROR(__xludf.DUMMYFUNCTION("""COMPUTED_VALUE"""),421201.0)</f>
        <v>421201</v>
      </c>
      <c r="E3273" s="2" t="str">
        <f>IFERROR(__xludf.DUMMYFUNCTION("""COMPUTED_VALUE"""),"Male")</f>
        <v>Male</v>
      </c>
    </row>
    <row r="3274">
      <c r="A3274" s="2">
        <v>3273.0</v>
      </c>
      <c r="B3274" s="4">
        <f>IFERROR(__xludf.DUMMYFUNCTION("""COMPUTED_VALUE"""),45205.5626666088)</f>
        <v>45205.56267</v>
      </c>
      <c r="C3274" s="2" t="str">
        <f>IFERROR(__xludf.DUMMYFUNCTION("""COMPUTED_VALUE"""),"India")</f>
        <v>India</v>
      </c>
      <c r="D3274" s="2">
        <f>IFERROR(__xludf.DUMMYFUNCTION("""COMPUTED_VALUE"""),431003.0)</f>
        <v>431003</v>
      </c>
      <c r="E3274" s="2" t="str">
        <f>IFERROR(__xludf.DUMMYFUNCTION("""COMPUTED_VALUE"""),"Male")</f>
        <v>Male</v>
      </c>
    </row>
    <row r="3275">
      <c r="A3275" s="2">
        <v>3274.0</v>
      </c>
      <c r="B3275" s="4">
        <f>IFERROR(__xludf.DUMMYFUNCTION("""COMPUTED_VALUE"""),45205.58968777778)</f>
        <v>45205.58969</v>
      </c>
      <c r="C3275" s="2" t="str">
        <f>IFERROR(__xludf.DUMMYFUNCTION("""COMPUTED_VALUE"""),"India")</f>
        <v>India</v>
      </c>
      <c r="D3275" s="2">
        <f>IFERROR(__xludf.DUMMYFUNCTION("""COMPUTED_VALUE"""),625003.0)</f>
        <v>625003</v>
      </c>
      <c r="E3275" s="2" t="str">
        <f>IFERROR(__xludf.DUMMYFUNCTION("""COMPUTED_VALUE"""),"Male")</f>
        <v>Male</v>
      </c>
    </row>
    <row r="3276">
      <c r="A3276" s="2">
        <v>3275.0</v>
      </c>
      <c r="B3276" s="4">
        <f>IFERROR(__xludf.DUMMYFUNCTION("""COMPUTED_VALUE"""),45205.629059432875)</f>
        <v>45205.62906</v>
      </c>
      <c r="C3276" s="2" t="str">
        <f>IFERROR(__xludf.DUMMYFUNCTION("""COMPUTED_VALUE"""),"India")</f>
        <v>India</v>
      </c>
      <c r="D3276" s="2">
        <f>IFERROR(__xludf.DUMMYFUNCTION("""COMPUTED_VALUE"""),110027.0)</f>
        <v>110027</v>
      </c>
      <c r="E3276" s="2" t="str">
        <f>IFERROR(__xludf.DUMMYFUNCTION("""COMPUTED_VALUE"""),"Male")</f>
        <v>Male</v>
      </c>
    </row>
    <row r="3277">
      <c r="A3277" s="2">
        <v>3276.0</v>
      </c>
      <c r="B3277" s="4">
        <f>IFERROR(__xludf.DUMMYFUNCTION("""COMPUTED_VALUE"""),45205.63059825232)</f>
        <v>45205.6306</v>
      </c>
      <c r="C3277" s="2" t="str">
        <f>IFERROR(__xludf.DUMMYFUNCTION("""COMPUTED_VALUE"""),"India")</f>
        <v>India</v>
      </c>
      <c r="D3277" s="2">
        <f>IFERROR(__xludf.DUMMYFUNCTION("""COMPUTED_VALUE"""),211003.0)</f>
        <v>211003</v>
      </c>
      <c r="E3277" s="2" t="str">
        <f>IFERROR(__xludf.DUMMYFUNCTION("""COMPUTED_VALUE"""),"Female")</f>
        <v>Female</v>
      </c>
    </row>
    <row r="3278">
      <c r="A3278" s="2">
        <v>3277.0</v>
      </c>
      <c r="B3278" s="4">
        <f>IFERROR(__xludf.DUMMYFUNCTION("""COMPUTED_VALUE"""),45205.64306333334)</f>
        <v>45205.64306</v>
      </c>
      <c r="C3278" s="2" t="str">
        <f>IFERROR(__xludf.DUMMYFUNCTION("""COMPUTED_VALUE"""),"India")</f>
        <v>India</v>
      </c>
      <c r="D3278" s="2">
        <f>IFERROR(__xludf.DUMMYFUNCTION("""COMPUTED_VALUE"""),201005.0)</f>
        <v>201005</v>
      </c>
      <c r="E3278" s="2" t="str">
        <f>IFERROR(__xludf.DUMMYFUNCTION("""COMPUTED_VALUE"""),"Female")</f>
        <v>Female</v>
      </c>
    </row>
    <row r="3279">
      <c r="A3279" s="2">
        <v>3278.0</v>
      </c>
      <c r="B3279" s="4">
        <f>IFERROR(__xludf.DUMMYFUNCTION("""COMPUTED_VALUE"""),45205.6532037037)</f>
        <v>45205.6532</v>
      </c>
      <c r="C3279" s="2" t="str">
        <f>IFERROR(__xludf.DUMMYFUNCTION("""COMPUTED_VALUE"""),"India")</f>
        <v>India</v>
      </c>
      <c r="D3279" s="2">
        <f>IFERROR(__xludf.DUMMYFUNCTION("""COMPUTED_VALUE"""),851112.0)</f>
        <v>851112</v>
      </c>
      <c r="E3279" s="2" t="str">
        <f>IFERROR(__xludf.DUMMYFUNCTION("""COMPUTED_VALUE"""),"Male")</f>
        <v>Male</v>
      </c>
    </row>
    <row r="3280">
      <c r="A3280" s="2">
        <v>3279.0</v>
      </c>
      <c r="B3280" s="4">
        <f>IFERROR(__xludf.DUMMYFUNCTION("""COMPUTED_VALUE"""),45205.65321627315)</f>
        <v>45205.65322</v>
      </c>
      <c r="C3280" s="2" t="str">
        <f>IFERROR(__xludf.DUMMYFUNCTION("""COMPUTED_VALUE"""),"India")</f>
        <v>India</v>
      </c>
      <c r="D3280" s="2">
        <f>IFERROR(__xludf.DUMMYFUNCTION("""COMPUTED_VALUE"""),848114.0)</f>
        <v>848114</v>
      </c>
      <c r="E3280" s="2" t="str">
        <f>IFERROR(__xludf.DUMMYFUNCTION("""COMPUTED_VALUE"""),"Male")</f>
        <v>Male</v>
      </c>
    </row>
    <row r="3281">
      <c r="A3281" s="2">
        <v>3280.0</v>
      </c>
      <c r="B3281" s="4">
        <f>IFERROR(__xludf.DUMMYFUNCTION("""COMPUTED_VALUE"""),45205.65815563657)</f>
        <v>45205.65816</v>
      </c>
      <c r="C3281" s="2" t="str">
        <f>IFERROR(__xludf.DUMMYFUNCTION("""COMPUTED_VALUE"""),"India")</f>
        <v>India</v>
      </c>
      <c r="D3281" s="2">
        <f>IFERROR(__xludf.DUMMYFUNCTION("""COMPUTED_VALUE"""),690505.0)</f>
        <v>690505</v>
      </c>
      <c r="E3281" s="2" t="str">
        <f>IFERROR(__xludf.DUMMYFUNCTION("""COMPUTED_VALUE"""),"Male")</f>
        <v>Male</v>
      </c>
    </row>
    <row r="3282">
      <c r="A3282" s="2">
        <v>3281.0</v>
      </c>
      <c r="B3282" s="4">
        <f>IFERROR(__xludf.DUMMYFUNCTION("""COMPUTED_VALUE"""),45205.665390208334)</f>
        <v>45205.66539</v>
      </c>
      <c r="C3282" s="2" t="str">
        <f>IFERROR(__xludf.DUMMYFUNCTION("""COMPUTED_VALUE"""),"India")</f>
        <v>India</v>
      </c>
      <c r="D3282" s="2">
        <f>IFERROR(__xludf.DUMMYFUNCTION("""COMPUTED_VALUE"""),211003.0)</f>
        <v>211003</v>
      </c>
      <c r="E3282" s="2" t="str">
        <f>IFERROR(__xludf.DUMMYFUNCTION("""COMPUTED_VALUE"""),"Female")</f>
        <v>Female</v>
      </c>
    </row>
    <row r="3283">
      <c r="A3283" s="2">
        <v>3282.0</v>
      </c>
      <c r="B3283" s="4">
        <f>IFERROR(__xludf.DUMMYFUNCTION("""COMPUTED_VALUE"""),45205.6756865162)</f>
        <v>45205.67569</v>
      </c>
      <c r="C3283" s="2" t="str">
        <f>IFERROR(__xludf.DUMMYFUNCTION("""COMPUTED_VALUE"""),"India")</f>
        <v>India</v>
      </c>
      <c r="D3283" s="2">
        <f>IFERROR(__xludf.DUMMYFUNCTION("""COMPUTED_VALUE"""),560076.0)</f>
        <v>560076</v>
      </c>
      <c r="E3283" s="2" t="str">
        <f>IFERROR(__xludf.DUMMYFUNCTION("""COMPUTED_VALUE"""),"Male")</f>
        <v>Male</v>
      </c>
    </row>
    <row r="3284">
      <c r="A3284" s="2">
        <v>3283.0</v>
      </c>
      <c r="B3284" s="4">
        <f>IFERROR(__xludf.DUMMYFUNCTION("""COMPUTED_VALUE"""),45205.754445416664)</f>
        <v>45205.75445</v>
      </c>
      <c r="C3284" s="2" t="str">
        <f>IFERROR(__xludf.DUMMYFUNCTION("""COMPUTED_VALUE"""),"India")</f>
        <v>India</v>
      </c>
      <c r="D3284" s="2">
        <f>IFERROR(__xludf.DUMMYFUNCTION("""COMPUTED_VALUE"""),110033.0)</f>
        <v>110033</v>
      </c>
      <c r="E3284" s="2" t="str">
        <f>IFERROR(__xludf.DUMMYFUNCTION("""COMPUTED_VALUE"""),"Female")</f>
        <v>Female</v>
      </c>
    </row>
    <row r="3285">
      <c r="A3285" s="2">
        <v>3284.0</v>
      </c>
      <c r="B3285" s="4">
        <f>IFERROR(__xludf.DUMMYFUNCTION("""COMPUTED_VALUE"""),45205.76342537037)</f>
        <v>45205.76343</v>
      </c>
      <c r="C3285" s="2" t="str">
        <f>IFERROR(__xludf.DUMMYFUNCTION("""COMPUTED_VALUE"""),"India")</f>
        <v>India</v>
      </c>
      <c r="D3285" s="2">
        <f>IFERROR(__xludf.DUMMYFUNCTION("""COMPUTED_VALUE"""),848101.0)</f>
        <v>848101</v>
      </c>
      <c r="E3285" s="2" t="str">
        <f>IFERROR(__xludf.DUMMYFUNCTION("""COMPUTED_VALUE"""),"Female")</f>
        <v>Female</v>
      </c>
    </row>
    <row r="3286">
      <c r="A3286" s="2">
        <v>3285.0</v>
      </c>
      <c r="B3286" s="4">
        <f>IFERROR(__xludf.DUMMYFUNCTION("""COMPUTED_VALUE"""),45205.790883449066)</f>
        <v>45205.79088</v>
      </c>
      <c r="C3286" s="2" t="str">
        <f>IFERROR(__xludf.DUMMYFUNCTION("""COMPUTED_VALUE"""),"India")</f>
        <v>India</v>
      </c>
      <c r="D3286" s="2">
        <f>IFERROR(__xludf.DUMMYFUNCTION("""COMPUTED_VALUE"""),110085.0)</f>
        <v>110085</v>
      </c>
      <c r="E3286" s="2" t="str">
        <f>IFERROR(__xludf.DUMMYFUNCTION("""COMPUTED_VALUE"""),"Male")</f>
        <v>Male</v>
      </c>
    </row>
    <row r="3287">
      <c r="A3287" s="2">
        <v>3286.0</v>
      </c>
      <c r="B3287" s="4">
        <f>IFERROR(__xludf.DUMMYFUNCTION("""COMPUTED_VALUE"""),45205.81278501157)</f>
        <v>45205.81279</v>
      </c>
      <c r="C3287" s="2" t="str">
        <f>IFERROR(__xludf.DUMMYFUNCTION("""COMPUTED_VALUE"""),"India")</f>
        <v>India</v>
      </c>
      <c r="D3287" s="2">
        <f>IFERROR(__xludf.DUMMYFUNCTION("""COMPUTED_VALUE"""),506003.0)</f>
        <v>506003</v>
      </c>
      <c r="E3287" s="2" t="str">
        <f>IFERROR(__xludf.DUMMYFUNCTION("""COMPUTED_VALUE"""),"Female")</f>
        <v>Female</v>
      </c>
    </row>
    <row r="3288">
      <c r="A3288" s="2">
        <v>3287.0</v>
      </c>
      <c r="B3288" s="4">
        <f>IFERROR(__xludf.DUMMYFUNCTION("""COMPUTED_VALUE"""),45205.823880393524)</f>
        <v>45205.82388</v>
      </c>
      <c r="C3288" s="2" t="str">
        <f>IFERROR(__xludf.DUMMYFUNCTION("""COMPUTED_VALUE"""),"India")</f>
        <v>India</v>
      </c>
      <c r="D3288" s="2">
        <f>IFERROR(__xludf.DUMMYFUNCTION("""COMPUTED_VALUE"""),635810.0)</f>
        <v>635810</v>
      </c>
      <c r="E3288" s="2" t="str">
        <f>IFERROR(__xludf.DUMMYFUNCTION("""COMPUTED_VALUE"""),"Male")</f>
        <v>Male</v>
      </c>
    </row>
    <row r="3289">
      <c r="A3289" s="2">
        <v>3288.0</v>
      </c>
      <c r="B3289" s="4">
        <f>IFERROR(__xludf.DUMMYFUNCTION("""COMPUTED_VALUE"""),45205.85913452546)</f>
        <v>45205.85913</v>
      </c>
      <c r="C3289" s="2" t="str">
        <f>IFERROR(__xludf.DUMMYFUNCTION("""COMPUTED_VALUE"""),"India")</f>
        <v>India</v>
      </c>
      <c r="D3289" s="2">
        <f>IFERROR(__xludf.DUMMYFUNCTION("""COMPUTED_VALUE"""),562114.0)</f>
        <v>562114</v>
      </c>
      <c r="E3289" s="2" t="str">
        <f>IFERROR(__xludf.DUMMYFUNCTION("""COMPUTED_VALUE"""),"Female")</f>
        <v>Female</v>
      </c>
    </row>
    <row r="3290">
      <c r="A3290" s="2">
        <v>3289.0</v>
      </c>
      <c r="B3290" s="4">
        <f>IFERROR(__xludf.DUMMYFUNCTION("""COMPUTED_VALUE"""),45205.93164008102)</f>
        <v>45205.93164</v>
      </c>
      <c r="C3290" s="2" t="str">
        <f>IFERROR(__xludf.DUMMYFUNCTION("""COMPUTED_VALUE"""),"India")</f>
        <v>India</v>
      </c>
      <c r="D3290" s="2">
        <f>IFERROR(__xludf.DUMMYFUNCTION("""COMPUTED_VALUE"""),211003.0)</f>
        <v>211003</v>
      </c>
      <c r="E3290" s="2" t="str">
        <f>IFERROR(__xludf.DUMMYFUNCTION("""COMPUTED_VALUE"""),"Male")</f>
        <v>Male</v>
      </c>
    </row>
    <row r="3291">
      <c r="A3291" s="2">
        <v>3290.0</v>
      </c>
      <c r="B3291" s="4">
        <f>IFERROR(__xludf.DUMMYFUNCTION("""COMPUTED_VALUE"""),45206.01679993056)</f>
        <v>45206.0168</v>
      </c>
      <c r="C3291" s="2" t="str">
        <f>IFERROR(__xludf.DUMMYFUNCTION("""COMPUTED_VALUE"""),"India")</f>
        <v>India</v>
      </c>
      <c r="D3291" s="2">
        <f>IFERROR(__xludf.DUMMYFUNCTION("""COMPUTED_VALUE"""),211008.0)</f>
        <v>211008</v>
      </c>
      <c r="E3291" s="2" t="str">
        <f>IFERROR(__xludf.DUMMYFUNCTION("""COMPUTED_VALUE"""),"Female")</f>
        <v>Female</v>
      </c>
    </row>
    <row r="3292">
      <c r="A3292" s="2">
        <v>3291.0</v>
      </c>
      <c r="B3292" s="4">
        <f>IFERROR(__xludf.DUMMYFUNCTION("""COMPUTED_VALUE"""),45206.16022112269)</f>
        <v>45206.16022</v>
      </c>
      <c r="C3292" s="2" t="str">
        <f>IFERROR(__xludf.DUMMYFUNCTION("""COMPUTED_VALUE"""),"India")</f>
        <v>India</v>
      </c>
      <c r="D3292" s="2">
        <f>IFERROR(__xludf.DUMMYFUNCTION("""COMPUTED_VALUE"""),411057.0)</f>
        <v>411057</v>
      </c>
      <c r="E3292" s="2" t="str">
        <f>IFERROR(__xludf.DUMMYFUNCTION("""COMPUTED_VALUE"""),"Female")</f>
        <v>Female</v>
      </c>
    </row>
    <row r="3293">
      <c r="A3293" s="2">
        <v>3292.0</v>
      </c>
      <c r="B3293" s="4">
        <f>IFERROR(__xludf.DUMMYFUNCTION("""COMPUTED_VALUE"""),45206.572459710645)</f>
        <v>45206.57246</v>
      </c>
      <c r="C3293" s="2" t="str">
        <f>IFERROR(__xludf.DUMMYFUNCTION("""COMPUTED_VALUE"""),"India")</f>
        <v>India</v>
      </c>
      <c r="D3293" s="2">
        <f>IFERROR(__xludf.DUMMYFUNCTION("""COMPUTED_VALUE"""),400009.0)</f>
        <v>400009</v>
      </c>
      <c r="E3293" s="2" t="str">
        <f>IFERROR(__xludf.DUMMYFUNCTION("""COMPUTED_VALUE"""),"Male")</f>
        <v>Male</v>
      </c>
    </row>
    <row r="3294">
      <c r="A3294" s="2">
        <v>3293.0</v>
      </c>
      <c r="B3294" s="4">
        <f>IFERROR(__xludf.DUMMYFUNCTION("""COMPUTED_VALUE"""),45206.810145578704)</f>
        <v>45206.81015</v>
      </c>
      <c r="C3294" s="2" t="str">
        <f>IFERROR(__xludf.DUMMYFUNCTION("""COMPUTED_VALUE"""),"India")</f>
        <v>India</v>
      </c>
      <c r="D3294" s="2">
        <f>IFERROR(__xludf.DUMMYFUNCTION("""COMPUTED_VALUE"""),560078.0)</f>
        <v>560078</v>
      </c>
      <c r="E3294" s="2" t="str">
        <f>IFERROR(__xludf.DUMMYFUNCTION("""COMPUTED_VALUE"""),"Male")</f>
        <v>Male</v>
      </c>
    </row>
    <row r="3295">
      <c r="A3295" s="2">
        <v>3294.0</v>
      </c>
      <c r="B3295" s="4">
        <f>IFERROR(__xludf.DUMMYFUNCTION("""COMPUTED_VALUE"""),45206.83405152778)</f>
        <v>45206.83405</v>
      </c>
      <c r="C3295" s="2" t="str">
        <f>IFERROR(__xludf.DUMMYFUNCTION("""COMPUTED_VALUE"""),"India")</f>
        <v>India</v>
      </c>
      <c r="D3295" s="2">
        <f>IFERROR(__xludf.DUMMYFUNCTION("""COMPUTED_VALUE"""),560004.0)</f>
        <v>560004</v>
      </c>
      <c r="E3295" s="2" t="str">
        <f>IFERROR(__xludf.DUMMYFUNCTION("""COMPUTED_VALUE"""),"Male")</f>
        <v>Male</v>
      </c>
    </row>
    <row r="3296">
      <c r="A3296" s="2">
        <v>3295.0</v>
      </c>
      <c r="B3296" s="4">
        <f>IFERROR(__xludf.DUMMYFUNCTION("""COMPUTED_VALUE"""),45206.8377755787)</f>
        <v>45206.83778</v>
      </c>
      <c r="C3296" s="2" t="str">
        <f>IFERROR(__xludf.DUMMYFUNCTION("""COMPUTED_VALUE"""),"India")</f>
        <v>India</v>
      </c>
      <c r="D3296" s="2">
        <f>IFERROR(__xludf.DUMMYFUNCTION("""COMPUTED_VALUE"""),560040.0)</f>
        <v>560040</v>
      </c>
      <c r="E3296" s="2" t="str">
        <f>IFERROR(__xludf.DUMMYFUNCTION("""COMPUTED_VALUE"""),"Male")</f>
        <v>Male</v>
      </c>
    </row>
    <row r="3297">
      <c r="A3297" s="2">
        <v>3296.0</v>
      </c>
      <c r="B3297" s="4">
        <f>IFERROR(__xludf.DUMMYFUNCTION("""COMPUTED_VALUE"""),45206.83882981481)</f>
        <v>45206.83883</v>
      </c>
      <c r="C3297" s="2" t="str">
        <f>IFERROR(__xludf.DUMMYFUNCTION("""COMPUTED_VALUE"""),"India")</f>
        <v>India</v>
      </c>
      <c r="D3297" s="2">
        <f>IFERROR(__xludf.DUMMYFUNCTION("""COMPUTED_VALUE"""),560083.0)</f>
        <v>560083</v>
      </c>
      <c r="E3297" s="2" t="str">
        <f>IFERROR(__xludf.DUMMYFUNCTION("""COMPUTED_VALUE"""),"Male")</f>
        <v>Male</v>
      </c>
    </row>
    <row r="3298">
      <c r="A3298" s="2">
        <v>3297.0</v>
      </c>
      <c r="B3298" s="4">
        <f>IFERROR(__xludf.DUMMYFUNCTION("""COMPUTED_VALUE"""),45206.92966652777)</f>
        <v>45206.92967</v>
      </c>
      <c r="C3298" s="2" t="str">
        <f>IFERROR(__xludf.DUMMYFUNCTION("""COMPUTED_VALUE"""),"India")</f>
        <v>India</v>
      </c>
      <c r="D3298" s="2">
        <f>IFERROR(__xludf.DUMMYFUNCTION("""COMPUTED_VALUE"""),560032.0)</f>
        <v>560032</v>
      </c>
      <c r="E3298" s="2" t="str">
        <f>IFERROR(__xludf.DUMMYFUNCTION("""COMPUTED_VALUE"""),"Male")</f>
        <v>Male</v>
      </c>
    </row>
    <row r="3299">
      <c r="A3299" s="2">
        <v>3298.0</v>
      </c>
      <c r="B3299" s="4">
        <f>IFERROR(__xludf.DUMMYFUNCTION("""COMPUTED_VALUE"""),45206.983903622684)</f>
        <v>45206.9839</v>
      </c>
      <c r="C3299" s="2" t="str">
        <f>IFERROR(__xludf.DUMMYFUNCTION("""COMPUTED_VALUE"""),"India")</f>
        <v>India</v>
      </c>
      <c r="D3299" s="2">
        <f>IFERROR(__xludf.DUMMYFUNCTION("""COMPUTED_VALUE"""),201011.0)</f>
        <v>201011</v>
      </c>
      <c r="E3299" s="2" t="str">
        <f>IFERROR(__xludf.DUMMYFUNCTION("""COMPUTED_VALUE"""),"Female")</f>
        <v>Female</v>
      </c>
    </row>
    <row r="3300">
      <c r="A3300" s="2">
        <v>3299.0</v>
      </c>
      <c r="B3300" s="4">
        <f>IFERROR(__xludf.DUMMYFUNCTION("""COMPUTED_VALUE"""),45207.0091546875)</f>
        <v>45207.00915</v>
      </c>
      <c r="C3300" s="2" t="str">
        <f>IFERROR(__xludf.DUMMYFUNCTION("""COMPUTED_VALUE"""),"India")</f>
        <v>India</v>
      </c>
      <c r="D3300" s="2">
        <f>IFERROR(__xludf.DUMMYFUNCTION("""COMPUTED_VALUE"""),110025.0)</f>
        <v>110025</v>
      </c>
      <c r="E3300" s="2" t="str">
        <f>IFERROR(__xludf.DUMMYFUNCTION("""COMPUTED_VALUE"""),"Male")</f>
        <v>Male</v>
      </c>
    </row>
    <row r="3301">
      <c r="A3301" s="2">
        <v>3300.0</v>
      </c>
      <c r="B3301" s="4">
        <f>IFERROR(__xludf.DUMMYFUNCTION("""COMPUTED_VALUE"""),45207.07037789352)</f>
        <v>45207.07038</v>
      </c>
      <c r="C3301" s="2" t="str">
        <f>IFERROR(__xludf.DUMMYFUNCTION("""COMPUTED_VALUE"""),"India")</f>
        <v>India</v>
      </c>
      <c r="D3301" s="2">
        <f>IFERROR(__xludf.DUMMYFUNCTION("""COMPUTED_VALUE"""),422003.0)</f>
        <v>422003</v>
      </c>
      <c r="E3301" s="2" t="str">
        <f>IFERROR(__xludf.DUMMYFUNCTION("""COMPUTED_VALUE"""),"Male")</f>
        <v>Male</v>
      </c>
    </row>
    <row r="3302">
      <c r="A3302" s="2">
        <v>3301.0</v>
      </c>
      <c r="B3302" s="4">
        <f>IFERROR(__xludf.DUMMYFUNCTION("""COMPUTED_VALUE"""),45207.54961195602)</f>
        <v>45207.54961</v>
      </c>
      <c r="C3302" s="2" t="str">
        <f>IFERROR(__xludf.DUMMYFUNCTION("""COMPUTED_VALUE"""),"India")</f>
        <v>India</v>
      </c>
      <c r="D3302" s="2">
        <f>IFERROR(__xludf.DUMMYFUNCTION("""COMPUTED_VALUE"""),411057.0)</f>
        <v>411057</v>
      </c>
      <c r="E3302" s="2" t="str">
        <f>IFERROR(__xludf.DUMMYFUNCTION("""COMPUTED_VALUE"""),"Male")</f>
        <v>Male</v>
      </c>
    </row>
    <row r="3303">
      <c r="A3303" s="2">
        <v>3302.0</v>
      </c>
      <c r="B3303" s="4">
        <f>IFERROR(__xludf.DUMMYFUNCTION("""COMPUTED_VALUE"""),45207.59028452547)</f>
        <v>45207.59028</v>
      </c>
      <c r="C3303" s="2" t="str">
        <f>IFERROR(__xludf.DUMMYFUNCTION("""COMPUTED_VALUE"""),"India")</f>
        <v>India</v>
      </c>
      <c r="D3303" s="2">
        <f>IFERROR(__xludf.DUMMYFUNCTION("""COMPUTED_VALUE"""),411057.0)</f>
        <v>411057</v>
      </c>
      <c r="E3303" s="2" t="str">
        <f>IFERROR(__xludf.DUMMYFUNCTION("""COMPUTED_VALUE"""),"Female")</f>
        <v>Female</v>
      </c>
    </row>
    <row r="3304">
      <c r="A3304" s="2">
        <v>3303.0</v>
      </c>
      <c r="B3304" s="4">
        <f>IFERROR(__xludf.DUMMYFUNCTION("""COMPUTED_VALUE"""),45207.70488704862)</f>
        <v>45207.70489</v>
      </c>
      <c r="C3304" s="2" t="str">
        <f>IFERROR(__xludf.DUMMYFUNCTION("""COMPUTED_VALUE"""),"India")</f>
        <v>India</v>
      </c>
      <c r="D3304" s="2">
        <f>IFERROR(__xludf.DUMMYFUNCTION("""COMPUTED_VALUE"""),201310.0)</f>
        <v>201310</v>
      </c>
      <c r="E3304" s="2" t="str">
        <f>IFERROR(__xludf.DUMMYFUNCTION("""COMPUTED_VALUE"""),"Male")</f>
        <v>Male</v>
      </c>
    </row>
    <row r="3305">
      <c r="A3305" s="2">
        <v>3304.0</v>
      </c>
      <c r="B3305" s="4">
        <f>IFERROR(__xludf.DUMMYFUNCTION("""COMPUTED_VALUE"""),45208.36766498843)</f>
        <v>45208.36766</v>
      </c>
      <c r="C3305" s="2" t="str">
        <f>IFERROR(__xludf.DUMMYFUNCTION("""COMPUTED_VALUE"""),"Afganistan")</f>
        <v>Afganistan</v>
      </c>
      <c r="D3305" s="2">
        <f>IFERROR(__xludf.DUMMYFUNCTION("""COMPUTED_VALUE"""),411057.0)</f>
        <v>411057</v>
      </c>
      <c r="E3305" s="2" t="str">
        <f>IFERROR(__xludf.DUMMYFUNCTION("""COMPUTED_VALUE"""),"Male")</f>
        <v>Male</v>
      </c>
    </row>
    <row r="3306">
      <c r="A3306" s="2">
        <v>3305.0</v>
      </c>
      <c r="B3306" s="4">
        <f>IFERROR(__xludf.DUMMYFUNCTION("""COMPUTED_VALUE"""),45208.70868481482)</f>
        <v>45208.70868</v>
      </c>
      <c r="C3306" s="2" t="str">
        <f>IFERROR(__xludf.DUMMYFUNCTION("""COMPUTED_VALUE"""),"India")</f>
        <v>India</v>
      </c>
      <c r="D3306" s="2">
        <f>IFERROR(__xludf.DUMMYFUNCTION("""COMPUTED_VALUE"""),410203.0)</f>
        <v>410203</v>
      </c>
      <c r="E3306" s="2" t="str">
        <f>IFERROR(__xludf.DUMMYFUNCTION("""COMPUTED_VALUE"""),"Male")</f>
        <v>Male</v>
      </c>
    </row>
    <row r="3307">
      <c r="A3307" s="2">
        <v>3306.0</v>
      </c>
      <c r="B3307" s="4">
        <f>IFERROR(__xludf.DUMMYFUNCTION("""COMPUTED_VALUE"""),45208.716105127314)</f>
        <v>45208.71611</v>
      </c>
      <c r="C3307" s="2" t="str">
        <f>IFERROR(__xludf.DUMMYFUNCTION("""COMPUTED_VALUE"""),"India")</f>
        <v>India</v>
      </c>
      <c r="D3307" s="2">
        <f>IFERROR(__xludf.DUMMYFUNCTION("""COMPUTED_VALUE"""),572101.0)</f>
        <v>572101</v>
      </c>
      <c r="E3307" s="2" t="str">
        <f>IFERROR(__xludf.DUMMYFUNCTION("""COMPUTED_VALUE"""),"Female")</f>
        <v>Female</v>
      </c>
    </row>
    <row r="3308">
      <c r="A3308" s="2">
        <v>3307.0</v>
      </c>
      <c r="B3308" s="4">
        <f>IFERROR(__xludf.DUMMYFUNCTION("""COMPUTED_VALUE"""),45208.724639837965)</f>
        <v>45208.72464</v>
      </c>
      <c r="C3308" s="2" t="str">
        <f>IFERROR(__xludf.DUMMYFUNCTION("""COMPUTED_VALUE"""),"India")</f>
        <v>India</v>
      </c>
      <c r="D3308" s="2">
        <f>IFERROR(__xludf.DUMMYFUNCTION("""COMPUTED_VALUE"""),560056.0)</f>
        <v>560056</v>
      </c>
      <c r="E3308" s="2" t="str">
        <f>IFERROR(__xludf.DUMMYFUNCTION("""COMPUTED_VALUE"""),"Male")</f>
        <v>Male</v>
      </c>
    </row>
    <row r="3309">
      <c r="A3309" s="2">
        <v>3308.0</v>
      </c>
      <c r="B3309" s="4">
        <f>IFERROR(__xludf.DUMMYFUNCTION("""COMPUTED_VALUE"""),45208.725266180554)</f>
        <v>45208.72527</v>
      </c>
      <c r="C3309" s="2" t="str">
        <f>IFERROR(__xludf.DUMMYFUNCTION("""COMPUTED_VALUE"""),"India")</f>
        <v>India</v>
      </c>
      <c r="D3309" s="2">
        <f>IFERROR(__xludf.DUMMYFUNCTION("""COMPUTED_VALUE"""),583126.0)</f>
        <v>583126</v>
      </c>
      <c r="E3309" s="2" t="str">
        <f>IFERROR(__xludf.DUMMYFUNCTION("""COMPUTED_VALUE"""),"Male")</f>
        <v>Male</v>
      </c>
    </row>
    <row r="3310">
      <c r="A3310" s="2">
        <v>3309.0</v>
      </c>
      <c r="B3310" s="4">
        <f>IFERROR(__xludf.DUMMYFUNCTION("""COMPUTED_VALUE"""),45208.75892966435)</f>
        <v>45208.75893</v>
      </c>
      <c r="C3310" s="2" t="str">
        <f>IFERROR(__xludf.DUMMYFUNCTION("""COMPUTED_VALUE"""),"India")</f>
        <v>India</v>
      </c>
      <c r="D3310" s="2">
        <f>IFERROR(__xludf.DUMMYFUNCTION("""COMPUTED_VALUE"""),560091.0)</f>
        <v>560091</v>
      </c>
      <c r="E3310" s="2" t="str">
        <f>IFERROR(__xludf.DUMMYFUNCTION("""COMPUTED_VALUE"""),"Male")</f>
        <v>Male</v>
      </c>
    </row>
    <row r="3311">
      <c r="A3311" s="2">
        <v>3310.0</v>
      </c>
      <c r="B3311" s="4">
        <f>IFERROR(__xludf.DUMMYFUNCTION("""COMPUTED_VALUE"""),45208.77790288194)</f>
        <v>45208.7779</v>
      </c>
      <c r="C3311" s="2" t="str">
        <f>IFERROR(__xludf.DUMMYFUNCTION("""COMPUTED_VALUE"""),"India")</f>
        <v>India</v>
      </c>
      <c r="D3311" s="2">
        <f>IFERROR(__xludf.DUMMYFUNCTION("""COMPUTED_VALUE"""),560091.0)</f>
        <v>560091</v>
      </c>
      <c r="E3311" s="2" t="str">
        <f>IFERROR(__xludf.DUMMYFUNCTION("""COMPUTED_VALUE"""),"Male")</f>
        <v>Male</v>
      </c>
    </row>
    <row r="3312">
      <c r="A3312" s="2">
        <v>3311.0</v>
      </c>
      <c r="B3312" s="4">
        <f>IFERROR(__xludf.DUMMYFUNCTION("""COMPUTED_VALUE"""),45208.84802542824)</f>
        <v>45208.84803</v>
      </c>
      <c r="C3312" s="2" t="str">
        <f>IFERROR(__xludf.DUMMYFUNCTION("""COMPUTED_VALUE"""),"India")</f>
        <v>India</v>
      </c>
      <c r="D3312" s="2">
        <f>IFERROR(__xludf.DUMMYFUNCTION("""COMPUTED_VALUE"""),500035.0)</f>
        <v>500035</v>
      </c>
      <c r="E3312" s="2" t="str">
        <f>IFERROR(__xludf.DUMMYFUNCTION("""COMPUTED_VALUE"""),"Female")</f>
        <v>Female</v>
      </c>
    </row>
    <row r="3313">
      <c r="A3313" s="2">
        <v>3312.0</v>
      </c>
      <c r="B3313" s="4">
        <f>IFERROR(__xludf.DUMMYFUNCTION("""COMPUTED_VALUE"""),45208.850070914355)</f>
        <v>45208.85007</v>
      </c>
      <c r="C3313" s="2" t="str">
        <f>IFERROR(__xludf.DUMMYFUNCTION("""COMPUTED_VALUE"""),"India")</f>
        <v>India</v>
      </c>
      <c r="D3313" s="2">
        <f>IFERROR(__xludf.DUMMYFUNCTION("""COMPUTED_VALUE"""),560067.0)</f>
        <v>560067</v>
      </c>
      <c r="E3313" s="2" t="str">
        <f>IFERROR(__xludf.DUMMYFUNCTION("""COMPUTED_VALUE"""),"Female")</f>
        <v>Female</v>
      </c>
    </row>
    <row r="3314">
      <c r="A3314" s="2">
        <v>3313.0</v>
      </c>
      <c r="B3314" s="4">
        <f>IFERROR(__xludf.DUMMYFUNCTION("""COMPUTED_VALUE"""),45208.91340295139)</f>
        <v>45208.9134</v>
      </c>
      <c r="C3314" s="2" t="str">
        <f>IFERROR(__xludf.DUMMYFUNCTION("""COMPUTED_VALUE"""),"India")</f>
        <v>India</v>
      </c>
      <c r="D3314" s="2">
        <f>IFERROR(__xludf.DUMMYFUNCTION("""COMPUTED_VALUE"""),211003.0)</f>
        <v>211003</v>
      </c>
      <c r="E3314" s="2" t="str">
        <f>IFERROR(__xludf.DUMMYFUNCTION("""COMPUTED_VALUE"""),"Male")</f>
        <v>Male</v>
      </c>
    </row>
    <row r="3315">
      <c r="A3315" s="2">
        <v>3314.0</v>
      </c>
      <c r="B3315" s="4">
        <f>IFERROR(__xludf.DUMMYFUNCTION("""COMPUTED_VALUE"""),45208.99264059027)</f>
        <v>45208.99264</v>
      </c>
      <c r="C3315" s="2" t="str">
        <f>IFERROR(__xludf.DUMMYFUNCTION("""COMPUTED_VALUE"""),"India")</f>
        <v>India</v>
      </c>
      <c r="D3315" s="2">
        <f>IFERROR(__xludf.DUMMYFUNCTION("""COMPUTED_VALUE"""),402109.0)</f>
        <v>402109</v>
      </c>
      <c r="E3315" s="2" t="str">
        <f>IFERROR(__xludf.DUMMYFUNCTION("""COMPUTED_VALUE"""),"Male")</f>
        <v>Male</v>
      </c>
    </row>
    <row r="3316">
      <c r="A3316" s="2">
        <v>3315.0</v>
      </c>
      <c r="B3316" s="4">
        <f>IFERROR(__xludf.DUMMYFUNCTION("""COMPUTED_VALUE"""),45209.030114560184)</f>
        <v>45209.03011</v>
      </c>
      <c r="C3316" s="2" t="str">
        <f>IFERROR(__xludf.DUMMYFUNCTION("""COMPUTED_VALUE"""),"India")</f>
        <v>India</v>
      </c>
      <c r="D3316" s="2">
        <f>IFERROR(__xludf.DUMMYFUNCTION("""COMPUTED_VALUE"""),831012.0)</f>
        <v>831012</v>
      </c>
      <c r="E3316" s="2" t="str">
        <f>IFERROR(__xludf.DUMMYFUNCTION("""COMPUTED_VALUE"""),"Female")</f>
        <v>Female</v>
      </c>
    </row>
    <row r="3317">
      <c r="A3317" s="2">
        <v>3316.0</v>
      </c>
      <c r="B3317" s="4">
        <f>IFERROR(__xludf.DUMMYFUNCTION("""COMPUTED_VALUE"""),45209.053155682865)</f>
        <v>45209.05316</v>
      </c>
      <c r="C3317" s="2" t="str">
        <f>IFERROR(__xludf.DUMMYFUNCTION("""COMPUTED_VALUE"""),"India")</f>
        <v>India</v>
      </c>
      <c r="D3317" s="2">
        <f>IFERROR(__xludf.DUMMYFUNCTION("""COMPUTED_VALUE"""),583126.0)</f>
        <v>583126</v>
      </c>
      <c r="E3317" s="2" t="str">
        <f>IFERROR(__xludf.DUMMYFUNCTION("""COMPUTED_VALUE"""),"Male")</f>
        <v>Male</v>
      </c>
    </row>
    <row r="3318">
      <c r="A3318" s="2">
        <v>3317.0</v>
      </c>
      <c r="B3318" s="4">
        <f>IFERROR(__xludf.DUMMYFUNCTION("""COMPUTED_VALUE"""),45209.305801504626)</f>
        <v>45209.3058</v>
      </c>
      <c r="C3318" s="2" t="str">
        <f>IFERROR(__xludf.DUMMYFUNCTION("""COMPUTED_VALUE"""),"India")</f>
        <v>India</v>
      </c>
      <c r="D3318" s="2">
        <f>IFERROR(__xludf.DUMMYFUNCTION("""COMPUTED_VALUE"""),517501.0)</f>
        <v>517501</v>
      </c>
      <c r="E3318" s="2" t="str">
        <f>IFERROR(__xludf.DUMMYFUNCTION("""COMPUTED_VALUE"""),"Male")</f>
        <v>Male</v>
      </c>
    </row>
    <row r="3319">
      <c r="A3319" s="2">
        <v>3318.0</v>
      </c>
      <c r="B3319" s="4">
        <f>IFERROR(__xludf.DUMMYFUNCTION("""COMPUTED_VALUE"""),45209.58724267361)</f>
        <v>45209.58724</v>
      </c>
      <c r="C3319" s="2" t="str">
        <f>IFERROR(__xludf.DUMMYFUNCTION("""COMPUTED_VALUE"""),"India")</f>
        <v>India</v>
      </c>
      <c r="D3319" s="2">
        <f>IFERROR(__xludf.DUMMYFUNCTION("""COMPUTED_VALUE"""),641041.0)</f>
        <v>641041</v>
      </c>
      <c r="E3319" s="2" t="str">
        <f>IFERROR(__xludf.DUMMYFUNCTION("""COMPUTED_VALUE"""),"Male")</f>
        <v>Male</v>
      </c>
    </row>
    <row r="3320">
      <c r="A3320" s="2">
        <v>3319.0</v>
      </c>
      <c r="B3320" s="4">
        <f>IFERROR(__xludf.DUMMYFUNCTION("""COMPUTED_VALUE"""),45209.59824144676)</f>
        <v>45209.59824</v>
      </c>
      <c r="C3320" s="2" t="str">
        <f>IFERROR(__xludf.DUMMYFUNCTION("""COMPUTED_VALUE"""),"India")</f>
        <v>India</v>
      </c>
      <c r="D3320" s="2">
        <f>IFERROR(__xludf.DUMMYFUNCTION("""COMPUTED_VALUE"""),607001.0)</f>
        <v>607001</v>
      </c>
      <c r="E3320" s="2" t="str">
        <f>IFERROR(__xludf.DUMMYFUNCTION("""COMPUTED_VALUE"""),"Female")</f>
        <v>Female</v>
      </c>
    </row>
    <row r="3321">
      <c r="A3321" s="2">
        <v>3320.0</v>
      </c>
      <c r="B3321" s="4">
        <f>IFERROR(__xludf.DUMMYFUNCTION("""COMPUTED_VALUE"""),45210.88831700231)</f>
        <v>45210.88832</v>
      </c>
      <c r="C3321" s="2" t="str">
        <f>IFERROR(__xludf.DUMMYFUNCTION("""COMPUTED_VALUE"""),"India")</f>
        <v>India</v>
      </c>
      <c r="D3321" s="2">
        <f>IFERROR(__xludf.DUMMYFUNCTION("""COMPUTED_VALUE"""),441206.0)</f>
        <v>441206</v>
      </c>
      <c r="E3321" s="2" t="str">
        <f>IFERROR(__xludf.DUMMYFUNCTION("""COMPUTED_VALUE"""),"Male")</f>
        <v>Male</v>
      </c>
    </row>
    <row r="3322">
      <c r="A3322" s="2">
        <v>3321.0</v>
      </c>
      <c r="B3322" s="4">
        <f>IFERROR(__xludf.DUMMYFUNCTION("""COMPUTED_VALUE"""),45210.989482199075)</f>
        <v>45210.98948</v>
      </c>
      <c r="C3322" s="2" t="str">
        <f>IFERROR(__xludf.DUMMYFUNCTION("""COMPUTED_VALUE"""),"Malaysia")</f>
        <v>Malaysia</v>
      </c>
      <c r="D3322" s="2">
        <f>IFERROR(__xludf.DUMMYFUNCTION("""COMPUTED_VALUE"""),400097.0)</f>
        <v>400097</v>
      </c>
      <c r="E3322" s="2" t="str">
        <f>IFERROR(__xludf.DUMMYFUNCTION("""COMPUTED_VALUE"""),"Male")</f>
        <v>Male</v>
      </c>
    </row>
    <row r="3323">
      <c r="A3323" s="2">
        <v>3322.0</v>
      </c>
      <c r="B3323" s="4">
        <f>IFERROR(__xludf.DUMMYFUNCTION("""COMPUTED_VALUE"""),45210.99076199074)</f>
        <v>45210.99076</v>
      </c>
      <c r="C3323" s="2" t="str">
        <f>IFERROR(__xludf.DUMMYFUNCTION("""COMPUTED_VALUE"""),"India")</f>
        <v>India</v>
      </c>
      <c r="D3323" s="2">
        <f>IFERROR(__xludf.DUMMYFUNCTION("""COMPUTED_VALUE"""),400064.0)</f>
        <v>400064</v>
      </c>
      <c r="E3323" s="2" t="str">
        <f>IFERROR(__xludf.DUMMYFUNCTION("""COMPUTED_VALUE"""),"Male")</f>
        <v>Male</v>
      </c>
    </row>
    <row r="3324">
      <c r="A3324" s="2">
        <v>3323.0</v>
      </c>
      <c r="B3324" s="4">
        <f>IFERROR(__xludf.DUMMYFUNCTION("""COMPUTED_VALUE"""),45211.378504444445)</f>
        <v>45211.3785</v>
      </c>
      <c r="C3324" s="2" t="str">
        <f>IFERROR(__xludf.DUMMYFUNCTION("""COMPUTED_VALUE"""),"India")</f>
        <v>India</v>
      </c>
      <c r="D3324" s="2">
        <f>IFERROR(__xludf.DUMMYFUNCTION("""COMPUTED_VALUE"""),422205.0)</f>
        <v>422205</v>
      </c>
      <c r="E3324" s="2" t="str">
        <f>IFERROR(__xludf.DUMMYFUNCTION("""COMPUTED_VALUE"""),"Male")</f>
        <v>Male</v>
      </c>
    </row>
    <row r="3325">
      <c r="A3325" s="2">
        <v>3324.0</v>
      </c>
      <c r="B3325" s="4">
        <f>IFERROR(__xludf.DUMMYFUNCTION("""COMPUTED_VALUE"""),45211.38819761574)</f>
        <v>45211.3882</v>
      </c>
      <c r="C3325" s="2" t="str">
        <f>IFERROR(__xludf.DUMMYFUNCTION("""COMPUTED_VALUE"""),"India")</f>
        <v>India</v>
      </c>
      <c r="D3325" s="2">
        <f>IFERROR(__xludf.DUMMYFUNCTION("""COMPUTED_VALUE"""),500013.0)</f>
        <v>500013</v>
      </c>
      <c r="E3325" s="2" t="str">
        <f>IFERROR(__xludf.DUMMYFUNCTION("""COMPUTED_VALUE"""),"Male")</f>
        <v>Male</v>
      </c>
    </row>
    <row r="3326">
      <c r="A3326" s="2">
        <v>3325.0</v>
      </c>
      <c r="B3326" s="4">
        <f>IFERROR(__xludf.DUMMYFUNCTION("""COMPUTED_VALUE"""),45212.68762488426)</f>
        <v>45212.68762</v>
      </c>
      <c r="C3326" s="2" t="str">
        <f>IFERROR(__xludf.DUMMYFUNCTION("""COMPUTED_VALUE"""),"India")</f>
        <v>India</v>
      </c>
      <c r="D3326" s="2">
        <f>IFERROR(__xludf.DUMMYFUNCTION("""COMPUTED_VALUE"""),423205.0)</f>
        <v>423205</v>
      </c>
      <c r="E3326" s="2" t="str">
        <f>IFERROR(__xludf.DUMMYFUNCTION("""COMPUTED_VALUE"""),"Female")</f>
        <v>Female</v>
      </c>
    </row>
    <row r="3327">
      <c r="A3327" s="2">
        <v>3326.0</v>
      </c>
      <c r="B3327" s="4">
        <f>IFERROR(__xludf.DUMMYFUNCTION("""COMPUTED_VALUE"""),45213.74560876158)</f>
        <v>45213.74561</v>
      </c>
      <c r="C3327" s="2" t="str">
        <f>IFERROR(__xludf.DUMMYFUNCTION("""COMPUTED_VALUE"""),"India")</f>
        <v>India</v>
      </c>
      <c r="D3327" s="2">
        <f>IFERROR(__xludf.DUMMYFUNCTION("""COMPUTED_VALUE"""),560039.0)</f>
        <v>560039</v>
      </c>
      <c r="E3327" s="2" t="str">
        <f>IFERROR(__xludf.DUMMYFUNCTION("""COMPUTED_VALUE"""),"Male")</f>
        <v>Male</v>
      </c>
    </row>
    <row r="3328">
      <c r="A3328" s="2">
        <v>3327.0</v>
      </c>
      <c r="B3328" s="4">
        <f>IFERROR(__xludf.DUMMYFUNCTION("""COMPUTED_VALUE"""),45213.80056094908)</f>
        <v>45213.80056</v>
      </c>
      <c r="C3328" s="2" t="str">
        <f>IFERROR(__xludf.DUMMYFUNCTION("""COMPUTED_VALUE"""),"India")</f>
        <v>India</v>
      </c>
      <c r="D3328" s="2">
        <f>IFERROR(__xludf.DUMMYFUNCTION("""COMPUTED_VALUE"""),500036.0)</f>
        <v>500036</v>
      </c>
      <c r="E3328" s="2" t="str">
        <f>IFERROR(__xludf.DUMMYFUNCTION("""COMPUTED_VALUE"""),"Male")</f>
        <v>Male</v>
      </c>
    </row>
    <row r="3329">
      <c r="A3329" s="2">
        <v>3328.0</v>
      </c>
      <c r="B3329" s="4">
        <f>IFERROR(__xludf.DUMMYFUNCTION("""COMPUTED_VALUE"""),45213.90172259259)</f>
        <v>45213.90172</v>
      </c>
      <c r="C3329" s="2" t="str">
        <f>IFERROR(__xludf.DUMMYFUNCTION("""COMPUTED_VALUE"""),"India")</f>
        <v>India</v>
      </c>
      <c r="D3329" s="2">
        <f>IFERROR(__xludf.DUMMYFUNCTION("""COMPUTED_VALUE"""),332001.0)</f>
        <v>332001</v>
      </c>
      <c r="E3329" s="2" t="str">
        <f>IFERROR(__xludf.DUMMYFUNCTION("""COMPUTED_VALUE"""),"Male")</f>
        <v>Male</v>
      </c>
    </row>
    <row r="3330">
      <c r="A3330" s="2">
        <v>3329.0</v>
      </c>
      <c r="B3330" s="4">
        <f>IFERROR(__xludf.DUMMYFUNCTION("""COMPUTED_VALUE"""),45213.914190787036)</f>
        <v>45213.91419</v>
      </c>
      <c r="C3330" s="2" t="str">
        <f>IFERROR(__xludf.DUMMYFUNCTION("""COMPUTED_VALUE"""),"India")</f>
        <v>India</v>
      </c>
      <c r="D3330" s="2">
        <f>IFERROR(__xludf.DUMMYFUNCTION("""COMPUTED_VALUE"""),425405.0)</f>
        <v>425405</v>
      </c>
      <c r="E3330" s="2" t="str">
        <f>IFERROR(__xludf.DUMMYFUNCTION("""COMPUTED_VALUE"""),"Male")</f>
        <v>Male</v>
      </c>
    </row>
    <row r="3331">
      <c r="A3331" s="2">
        <v>3330.0</v>
      </c>
      <c r="B3331" s="4">
        <f>IFERROR(__xludf.DUMMYFUNCTION("""COMPUTED_VALUE"""),45214.41710554398)</f>
        <v>45214.41711</v>
      </c>
      <c r="C3331" s="2" t="str">
        <f>IFERROR(__xludf.DUMMYFUNCTION("""COMPUTED_VALUE"""),"India")</f>
        <v>India</v>
      </c>
      <c r="D3331" s="2">
        <f>IFERROR(__xludf.DUMMYFUNCTION("""COMPUTED_VALUE"""),201304.0)</f>
        <v>201304</v>
      </c>
      <c r="E3331" s="2" t="str">
        <f>IFERROR(__xludf.DUMMYFUNCTION("""COMPUTED_VALUE"""),"Male")</f>
        <v>Male</v>
      </c>
    </row>
    <row r="3332">
      <c r="A3332" s="2">
        <v>3331.0</v>
      </c>
      <c r="B3332" s="4">
        <f>IFERROR(__xludf.DUMMYFUNCTION("""COMPUTED_VALUE"""),45214.5391443287)</f>
        <v>45214.53914</v>
      </c>
      <c r="C3332" s="2" t="str">
        <f>IFERROR(__xludf.DUMMYFUNCTION("""COMPUTED_VALUE"""),"India")</f>
        <v>India</v>
      </c>
      <c r="D3332" s="2">
        <f>IFERROR(__xludf.DUMMYFUNCTION("""COMPUTED_VALUE"""),712246.0)</f>
        <v>712246</v>
      </c>
      <c r="E3332" s="2" t="str">
        <f>IFERROR(__xludf.DUMMYFUNCTION("""COMPUTED_VALUE"""),"Female")</f>
        <v>Female</v>
      </c>
    </row>
    <row r="3333">
      <c r="A3333" s="2">
        <v>3332.0</v>
      </c>
      <c r="B3333" s="4">
        <f>IFERROR(__xludf.DUMMYFUNCTION("""COMPUTED_VALUE"""),45214.70525599537)</f>
        <v>45214.70526</v>
      </c>
      <c r="C3333" s="2" t="str">
        <f>IFERROR(__xludf.DUMMYFUNCTION("""COMPUTED_VALUE"""),"India")</f>
        <v>India</v>
      </c>
      <c r="D3333" s="2">
        <f>IFERROR(__xludf.DUMMYFUNCTION("""COMPUTED_VALUE"""),560038.0)</f>
        <v>560038</v>
      </c>
      <c r="E3333" s="2" t="str">
        <f>IFERROR(__xludf.DUMMYFUNCTION("""COMPUTED_VALUE"""),"Male")</f>
        <v>Male</v>
      </c>
    </row>
    <row r="3334">
      <c r="A3334" s="2">
        <v>3333.0</v>
      </c>
      <c r="B3334" s="4">
        <f>IFERROR(__xludf.DUMMYFUNCTION("""COMPUTED_VALUE"""),45214.994294398144)</f>
        <v>45214.99429</v>
      </c>
      <c r="C3334" s="2" t="str">
        <f>IFERROR(__xludf.DUMMYFUNCTION("""COMPUTED_VALUE"""),"United Arab Emirates")</f>
        <v>United Arab Emirates</v>
      </c>
      <c r="D3334" s="2">
        <f>IFERROR(__xludf.DUMMYFUNCTION("""COMPUTED_VALUE"""),211016.0)</f>
        <v>211016</v>
      </c>
      <c r="E3334" s="2" t="str">
        <f>IFERROR(__xludf.DUMMYFUNCTION("""COMPUTED_VALUE"""),"Male")</f>
        <v>Male</v>
      </c>
    </row>
    <row r="3335">
      <c r="A3335" s="2">
        <v>3334.0</v>
      </c>
      <c r="B3335" s="4">
        <f>IFERROR(__xludf.DUMMYFUNCTION("""COMPUTED_VALUE"""),45215.439362418976)</f>
        <v>45215.43936</v>
      </c>
      <c r="C3335" s="2" t="str">
        <f>IFERROR(__xludf.DUMMYFUNCTION("""COMPUTED_VALUE"""),"India")</f>
        <v>India</v>
      </c>
      <c r="D3335" s="2">
        <f>IFERROR(__xludf.DUMMYFUNCTION("""COMPUTED_VALUE"""),560102.0)</f>
        <v>560102</v>
      </c>
      <c r="E3335" s="2" t="str">
        <f>IFERROR(__xludf.DUMMYFUNCTION("""COMPUTED_VALUE"""),"Male")</f>
        <v>Male</v>
      </c>
    </row>
    <row r="3336">
      <c r="A3336" s="2">
        <v>3335.0</v>
      </c>
      <c r="B3336" s="4">
        <f>IFERROR(__xludf.DUMMYFUNCTION("""COMPUTED_VALUE"""),45215.47482440972)</f>
        <v>45215.47482</v>
      </c>
      <c r="C3336" s="2" t="str">
        <f>IFERROR(__xludf.DUMMYFUNCTION("""COMPUTED_VALUE"""),"India")</f>
        <v>India</v>
      </c>
      <c r="D3336" s="2">
        <f>IFERROR(__xludf.DUMMYFUNCTION("""COMPUTED_VALUE"""),382424.0)</f>
        <v>382424</v>
      </c>
      <c r="E3336" s="2" t="str">
        <f>IFERROR(__xludf.DUMMYFUNCTION("""COMPUTED_VALUE"""),"Female")</f>
        <v>Female</v>
      </c>
    </row>
    <row r="3337">
      <c r="A3337" s="2">
        <v>3336.0</v>
      </c>
      <c r="B3337" s="4">
        <f>IFERROR(__xludf.DUMMYFUNCTION("""COMPUTED_VALUE"""),45215.59329454861)</f>
        <v>45215.59329</v>
      </c>
      <c r="C3337" s="2" t="str">
        <f>IFERROR(__xludf.DUMMYFUNCTION("""COMPUTED_VALUE"""),"India")</f>
        <v>India</v>
      </c>
      <c r="D3337" s="2">
        <f>IFERROR(__xludf.DUMMYFUNCTION("""COMPUTED_VALUE"""),211002.0)</f>
        <v>211002</v>
      </c>
      <c r="E3337" s="2" t="str">
        <f>IFERROR(__xludf.DUMMYFUNCTION("""COMPUTED_VALUE"""),"Male")</f>
        <v>Male</v>
      </c>
    </row>
    <row r="3338">
      <c r="A3338" s="2">
        <v>3337.0</v>
      </c>
      <c r="B3338" s="4">
        <f>IFERROR(__xludf.DUMMYFUNCTION("""COMPUTED_VALUE"""),45215.661824745366)</f>
        <v>45215.66182</v>
      </c>
      <c r="C3338" s="2" t="str">
        <f>IFERROR(__xludf.DUMMYFUNCTION("""COMPUTED_VALUE"""),"India")</f>
        <v>India</v>
      </c>
      <c r="D3338" s="2">
        <f>IFERROR(__xludf.DUMMYFUNCTION("""COMPUTED_VALUE"""),410203.0)</f>
        <v>410203</v>
      </c>
      <c r="E3338" s="2" t="str">
        <f>IFERROR(__xludf.DUMMYFUNCTION("""COMPUTED_VALUE"""),"Male")</f>
        <v>Male</v>
      </c>
    </row>
    <row r="3339">
      <c r="A3339" s="2">
        <v>3338.0</v>
      </c>
      <c r="B3339" s="4">
        <f>IFERROR(__xludf.DUMMYFUNCTION("""COMPUTED_VALUE"""),45215.76016157407)</f>
        <v>45215.76016</v>
      </c>
      <c r="C3339" s="2" t="str">
        <f>IFERROR(__xludf.DUMMYFUNCTION("""COMPUTED_VALUE"""),"India")</f>
        <v>India</v>
      </c>
      <c r="D3339" s="2">
        <f>IFERROR(__xludf.DUMMYFUNCTION("""COMPUTED_VALUE"""),402201.0)</f>
        <v>402201</v>
      </c>
      <c r="E3339" s="2" t="str">
        <f>IFERROR(__xludf.DUMMYFUNCTION("""COMPUTED_VALUE"""),"Female")</f>
        <v>Female</v>
      </c>
    </row>
    <row r="3340">
      <c r="A3340" s="2">
        <v>3339.0</v>
      </c>
      <c r="B3340" s="4">
        <f>IFERROR(__xludf.DUMMYFUNCTION("""COMPUTED_VALUE"""),45216.53456013889)</f>
        <v>45216.53456</v>
      </c>
      <c r="C3340" s="2" t="str">
        <f>IFERROR(__xludf.DUMMYFUNCTION("""COMPUTED_VALUE"""),"India")</f>
        <v>India</v>
      </c>
      <c r="D3340" s="2">
        <f>IFERROR(__xludf.DUMMYFUNCTION("""COMPUTED_VALUE"""),411033.0)</f>
        <v>411033</v>
      </c>
      <c r="E3340" s="2" t="str">
        <f>IFERROR(__xludf.DUMMYFUNCTION("""COMPUTED_VALUE"""),"Female")</f>
        <v>Female</v>
      </c>
    </row>
    <row r="3341">
      <c r="A3341" s="2">
        <v>3340.0</v>
      </c>
      <c r="B3341" s="4">
        <f>IFERROR(__xludf.DUMMYFUNCTION("""COMPUTED_VALUE"""),45216.67693383101)</f>
        <v>45216.67693</v>
      </c>
      <c r="C3341" s="2" t="str">
        <f>IFERROR(__xludf.DUMMYFUNCTION("""COMPUTED_VALUE"""),"India")</f>
        <v>India</v>
      </c>
      <c r="D3341" s="2">
        <f>IFERROR(__xludf.DUMMYFUNCTION("""COMPUTED_VALUE"""),482001.0)</f>
        <v>482001</v>
      </c>
      <c r="E3341" s="2" t="str">
        <f>IFERROR(__xludf.DUMMYFUNCTION("""COMPUTED_VALUE"""),"Male")</f>
        <v>Male</v>
      </c>
    </row>
    <row r="3342">
      <c r="A3342" s="2">
        <v>3341.0</v>
      </c>
      <c r="B3342" s="4">
        <f>IFERROR(__xludf.DUMMYFUNCTION("""COMPUTED_VALUE"""),45216.83885439815)</f>
        <v>45216.83885</v>
      </c>
      <c r="C3342" s="2" t="str">
        <f>IFERROR(__xludf.DUMMYFUNCTION("""COMPUTED_VALUE"""),"India")</f>
        <v>India</v>
      </c>
      <c r="D3342" s="2">
        <f>IFERROR(__xludf.DUMMYFUNCTION("""COMPUTED_VALUE"""),500010.0)</f>
        <v>500010</v>
      </c>
      <c r="E3342" s="2" t="str">
        <f>IFERROR(__xludf.DUMMYFUNCTION("""COMPUTED_VALUE"""),"Female")</f>
        <v>Female</v>
      </c>
    </row>
    <row r="3343">
      <c r="A3343" s="2">
        <v>3342.0</v>
      </c>
      <c r="B3343" s="4">
        <f>IFERROR(__xludf.DUMMYFUNCTION("""COMPUTED_VALUE"""),45217.246201562506)</f>
        <v>45217.2462</v>
      </c>
      <c r="C3343" s="2" t="str">
        <f>IFERROR(__xludf.DUMMYFUNCTION("""COMPUTED_VALUE"""),"India")</f>
        <v>India</v>
      </c>
      <c r="D3343" s="2">
        <f>IFERROR(__xludf.DUMMYFUNCTION("""COMPUTED_VALUE"""),500016.0)</f>
        <v>500016</v>
      </c>
      <c r="E3343" s="2" t="str">
        <f>IFERROR(__xludf.DUMMYFUNCTION("""COMPUTED_VALUE"""),"Female")</f>
        <v>Female</v>
      </c>
    </row>
    <row r="3344">
      <c r="A3344" s="2">
        <v>3343.0</v>
      </c>
      <c r="B3344" s="4">
        <f>IFERROR(__xludf.DUMMYFUNCTION("""COMPUTED_VALUE"""),45217.44853465277)</f>
        <v>45217.44853</v>
      </c>
      <c r="C3344" s="2" t="str">
        <f>IFERROR(__xludf.DUMMYFUNCTION("""COMPUTED_VALUE"""),"India")</f>
        <v>India</v>
      </c>
      <c r="D3344" s="2">
        <f>IFERROR(__xludf.DUMMYFUNCTION("""COMPUTED_VALUE"""),562125.0)</f>
        <v>562125</v>
      </c>
      <c r="E3344" s="2" t="str">
        <f>IFERROR(__xludf.DUMMYFUNCTION("""COMPUTED_VALUE"""),"Male")</f>
        <v>Male</v>
      </c>
    </row>
    <row r="3345">
      <c r="A3345" s="2">
        <v>3344.0</v>
      </c>
      <c r="B3345" s="4">
        <f>IFERROR(__xludf.DUMMYFUNCTION("""COMPUTED_VALUE"""),45217.51098427083)</f>
        <v>45217.51098</v>
      </c>
      <c r="C3345" s="2" t="str">
        <f>IFERROR(__xludf.DUMMYFUNCTION("""COMPUTED_VALUE"""),"India")</f>
        <v>India</v>
      </c>
      <c r="D3345" s="2">
        <f>IFERROR(__xludf.DUMMYFUNCTION("""COMPUTED_VALUE"""),509125.0)</f>
        <v>509125</v>
      </c>
      <c r="E3345" s="2" t="str">
        <f>IFERROR(__xludf.DUMMYFUNCTION("""COMPUTED_VALUE"""),"Male")</f>
        <v>Male</v>
      </c>
    </row>
    <row r="3346">
      <c r="A3346" s="2">
        <v>3345.0</v>
      </c>
      <c r="B3346" s="4">
        <f>IFERROR(__xludf.DUMMYFUNCTION("""COMPUTED_VALUE"""),45217.722464583334)</f>
        <v>45217.72246</v>
      </c>
      <c r="C3346" s="2" t="str">
        <f>IFERROR(__xludf.DUMMYFUNCTION("""COMPUTED_VALUE"""),"India")</f>
        <v>India</v>
      </c>
      <c r="D3346" s="2">
        <f>IFERROR(__xludf.DUMMYFUNCTION("""COMPUTED_VALUE"""),400095.0)</f>
        <v>400095</v>
      </c>
      <c r="E3346" s="2" t="str">
        <f>IFERROR(__xludf.DUMMYFUNCTION("""COMPUTED_VALUE"""),"Male")</f>
        <v>Male</v>
      </c>
    </row>
    <row r="3347">
      <c r="A3347" s="2">
        <v>3346.0</v>
      </c>
      <c r="B3347" s="4">
        <f>IFERROR(__xludf.DUMMYFUNCTION("""COMPUTED_VALUE"""),45218.40653565972)</f>
        <v>45218.40654</v>
      </c>
      <c r="C3347" s="2" t="str">
        <f>IFERROR(__xludf.DUMMYFUNCTION("""COMPUTED_VALUE"""),"India")</f>
        <v>India</v>
      </c>
      <c r="D3347" s="2">
        <f>IFERROR(__xludf.DUMMYFUNCTION("""COMPUTED_VALUE"""),533003.0)</f>
        <v>533003</v>
      </c>
      <c r="E3347" s="2" t="str">
        <f>IFERROR(__xludf.DUMMYFUNCTION("""COMPUTED_VALUE"""),"Male")</f>
        <v>Male</v>
      </c>
    </row>
    <row r="3348">
      <c r="A3348" s="2">
        <v>3347.0</v>
      </c>
      <c r="B3348" s="4">
        <f>IFERROR(__xludf.DUMMYFUNCTION("""COMPUTED_VALUE"""),45218.77157146991)</f>
        <v>45218.77157</v>
      </c>
      <c r="C3348" s="2" t="str">
        <f>IFERROR(__xludf.DUMMYFUNCTION("""COMPUTED_VALUE"""),"India")</f>
        <v>India</v>
      </c>
      <c r="D3348" s="2">
        <f>IFERROR(__xludf.DUMMYFUNCTION("""COMPUTED_VALUE"""),400098.0)</f>
        <v>400098</v>
      </c>
      <c r="E3348" s="2" t="str">
        <f>IFERROR(__xludf.DUMMYFUNCTION("""COMPUTED_VALUE"""),"Female")</f>
        <v>Female</v>
      </c>
    </row>
    <row r="3349">
      <c r="A3349" s="2">
        <v>3348.0</v>
      </c>
      <c r="B3349" s="4">
        <f>IFERROR(__xludf.DUMMYFUNCTION("""COMPUTED_VALUE"""),45218.79935342592)</f>
        <v>45218.79935</v>
      </c>
      <c r="C3349" s="2" t="str">
        <f>IFERROR(__xludf.DUMMYFUNCTION("""COMPUTED_VALUE"""),"India")</f>
        <v>India</v>
      </c>
      <c r="D3349" s="2">
        <f>IFERROR(__xludf.DUMMYFUNCTION("""COMPUTED_VALUE"""),411068.0)</f>
        <v>411068</v>
      </c>
      <c r="E3349" s="2" t="str">
        <f>IFERROR(__xludf.DUMMYFUNCTION("""COMPUTED_VALUE"""),"Male")</f>
        <v>Male</v>
      </c>
    </row>
    <row r="3350">
      <c r="A3350" s="2">
        <v>3349.0</v>
      </c>
      <c r="B3350" s="4">
        <f>IFERROR(__xludf.DUMMYFUNCTION("""COMPUTED_VALUE"""),45218.81562620371)</f>
        <v>45218.81563</v>
      </c>
      <c r="C3350" s="2" t="str">
        <f>IFERROR(__xludf.DUMMYFUNCTION("""COMPUTED_VALUE"""),"India")</f>
        <v>India</v>
      </c>
      <c r="D3350" s="2">
        <f>IFERROR(__xludf.DUMMYFUNCTION("""COMPUTED_VALUE"""),422001.0)</f>
        <v>422001</v>
      </c>
      <c r="E3350" s="2" t="str">
        <f>IFERROR(__xludf.DUMMYFUNCTION("""COMPUTED_VALUE"""),"Female")</f>
        <v>Female</v>
      </c>
    </row>
    <row r="3351">
      <c r="A3351" s="2">
        <v>3350.0</v>
      </c>
      <c r="B3351" s="4">
        <f>IFERROR(__xludf.DUMMYFUNCTION("""COMPUTED_VALUE"""),45218.97852832176)</f>
        <v>45218.97853</v>
      </c>
      <c r="C3351" s="2" t="str">
        <f>IFERROR(__xludf.DUMMYFUNCTION("""COMPUTED_VALUE"""),"India")</f>
        <v>India</v>
      </c>
      <c r="D3351" s="2">
        <f>IFERROR(__xludf.DUMMYFUNCTION("""COMPUTED_VALUE"""),410222.0)</f>
        <v>410222</v>
      </c>
      <c r="E3351" s="2" t="str">
        <f>IFERROR(__xludf.DUMMYFUNCTION("""COMPUTED_VALUE"""),"Male")</f>
        <v>Male</v>
      </c>
    </row>
    <row r="3352">
      <c r="A3352" s="2">
        <v>3351.0</v>
      </c>
      <c r="B3352" s="4">
        <f>IFERROR(__xludf.DUMMYFUNCTION("""COMPUTED_VALUE"""),45219.34884484953)</f>
        <v>45219.34884</v>
      </c>
      <c r="C3352" s="2" t="str">
        <f>IFERROR(__xludf.DUMMYFUNCTION("""COMPUTED_VALUE"""),"India")</f>
        <v>India</v>
      </c>
      <c r="D3352" s="2">
        <f>IFERROR(__xludf.DUMMYFUNCTION("""COMPUTED_VALUE"""),410206.0)</f>
        <v>410206</v>
      </c>
      <c r="E3352" s="2" t="str">
        <f>IFERROR(__xludf.DUMMYFUNCTION("""COMPUTED_VALUE"""),"Male")</f>
        <v>Male</v>
      </c>
    </row>
    <row r="3353">
      <c r="A3353" s="2">
        <v>3352.0</v>
      </c>
      <c r="B3353" s="4">
        <f>IFERROR(__xludf.DUMMYFUNCTION("""COMPUTED_VALUE"""),45219.52132658565)</f>
        <v>45219.52133</v>
      </c>
      <c r="C3353" s="2" t="str">
        <f>IFERROR(__xludf.DUMMYFUNCTION("""COMPUTED_VALUE"""),"India")</f>
        <v>India</v>
      </c>
      <c r="D3353" s="2">
        <f>IFERROR(__xludf.DUMMYFUNCTION("""COMPUTED_VALUE"""),422206.0)</f>
        <v>422206</v>
      </c>
      <c r="E3353" s="2" t="str">
        <f>IFERROR(__xludf.DUMMYFUNCTION("""COMPUTED_VALUE"""),"Female")</f>
        <v>Female</v>
      </c>
    </row>
    <row r="3354">
      <c r="A3354" s="2">
        <v>3353.0</v>
      </c>
      <c r="B3354" s="4">
        <f>IFERROR(__xludf.DUMMYFUNCTION("""COMPUTED_VALUE"""),45219.52477511574)</f>
        <v>45219.52478</v>
      </c>
      <c r="C3354" s="2" t="str">
        <f>IFERROR(__xludf.DUMMYFUNCTION("""COMPUTED_VALUE"""),"India")</f>
        <v>India</v>
      </c>
      <c r="D3354" s="2">
        <f>IFERROR(__xludf.DUMMYFUNCTION("""COMPUTED_VALUE"""),422011.0)</f>
        <v>422011</v>
      </c>
      <c r="E3354" s="2" t="str">
        <f>IFERROR(__xludf.DUMMYFUNCTION("""COMPUTED_VALUE"""),"Female")</f>
        <v>Female</v>
      </c>
    </row>
    <row r="3355">
      <c r="A3355" s="2">
        <v>3354.0</v>
      </c>
      <c r="B3355" s="4">
        <f>IFERROR(__xludf.DUMMYFUNCTION("""COMPUTED_VALUE"""),45219.9819278125)</f>
        <v>45219.98193</v>
      </c>
      <c r="C3355" s="2" t="str">
        <f>IFERROR(__xludf.DUMMYFUNCTION("""COMPUTED_VALUE"""),"India")</f>
        <v>India</v>
      </c>
      <c r="D3355" s="2">
        <f>IFERROR(__xludf.DUMMYFUNCTION("""COMPUTED_VALUE"""),248001.0)</f>
        <v>248001</v>
      </c>
      <c r="E3355" s="2" t="str">
        <f>IFERROR(__xludf.DUMMYFUNCTION("""COMPUTED_VALUE"""),"Male")</f>
        <v>Male</v>
      </c>
    </row>
    <row r="3356">
      <c r="A3356" s="2">
        <v>3355.0</v>
      </c>
      <c r="B3356" s="4">
        <f>IFERROR(__xludf.DUMMYFUNCTION("""COMPUTED_VALUE"""),45220.430033067125)</f>
        <v>45220.43003</v>
      </c>
      <c r="C3356" s="2" t="str">
        <f>IFERROR(__xludf.DUMMYFUNCTION("""COMPUTED_VALUE"""),"India")</f>
        <v>India</v>
      </c>
      <c r="D3356" s="2">
        <f>IFERROR(__xludf.DUMMYFUNCTION("""COMPUTED_VALUE"""),402201.0)</f>
        <v>402201</v>
      </c>
      <c r="E3356" s="2" t="str">
        <f>IFERROR(__xludf.DUMMYFUNCTION("""COMPUTED_VALUE"""),"Female")</f>
        <v>Female</v>
      </c>
    </row>
    <row r="3357">
      <c r="A3357" s="2">
        <v>3356.0</v>
      </c>
      <c r="B3357" s="4">
        <f>IFERROR(__xludf.DUMMYFUNCTION("""COMPUTED_VALUE"""),45220.486725625)</f>
        <v>45220.48673</v>
      </c>
      <c r="C3357" s="2" t="str">
        <f>IFERROR(__xludf.DUMMYFUNCTION("""COMPUTED_VALUE"""),"India")</f>
        <v>India</v>
      </c>
      <c r="D3357" s="2">
        <f>IFERROR(__xludf.DUMMYFUNCTION("""COMPUTED_VALUE"""),585103.0)</f>
        <v>585103</v>
      </c>
      <c r="E3357" s="2" t="str">
        <f>IFERROR(__xludf.DUMMYFUNCTION("""COMPUTED_VALUE"""),"Male")</f>
        <v>Male</v>
      </c>
    </row>
    <row r="3358">
      <c r="A3358" s="2">
        <v>3357.0</v>
      </c>
      <c r="B3358" s="4">
        <f>IFERROR(__xludf.DUMMYFUNCTION("""COMPUTED_VALUE"""),45220.493229733795)</f>
        <v>45220.49323</v>
      </c>
      <c r="C3358" s="2" t="str">
        <f>IFERROR(__xludf.DUMMYFUNCTION("""COMPUTED_VALUE"""),"India")</f>
        <v>India</v>
      </c>
      <c r="D3358" s="2">
        <f>IFERROR(__xludf.DUMMYFUNCTION("""COMPUTED_VALUE"""),421302.0)</f>
        <v>421302</v>
      </c>
      <c r="E3358" s="2" t="str">
        <f>IFERROR(__xludf.DUMMYFUNCTION("""COMPUTED_VALUE"""),"Female")</f>
        <v>Female</v>
      </c>
    </row>
    <row r="3359">
      <c r="A3359" s="2">
        <v>3358.0</v>
      </c>
      <c r="B3359" s="4">
        <f>IFERROR(__xludf.DUMMYFUNCTION("""COMPUTED_VALUE"""),45220.599333935184)</f>
        <v>45220.59933</v>
      </c>
      <c r="C3359" s="2" t="str">
        <f>IFERROR(__xludf.DUMMYFUNCTION("""COMPUTED_VALUE"""),"India")</f>
        <v>India</v>
      </c>
      <c r="D3359" s="2">
        <f>IFERROR(__xludf.DUMMYFUNCTION("""COMPUTED_VALUE"""),422.0)</f>
        <v>422</v>
      </c>
      <c r="E3359" s="2" t="str">
        <f>IFERROR(__xludf.DUMMYFUNCTION("""COMPUTED_VALUE"""),"Male")</f>
        <v>Male</v>
      </c>
    </row>
    <row r="3360">
      <c r="A3360" s="2">
        <v>3359.0</v>
      </c>
      <c r="B3360" s="4">
        <f>IFERROR(__xludf.DUMMYFUNCTION("""COMPUTED_VALUE"""),45220.701549606485)</f>
        <v>45220.70155</v>
      </c>
      <c r="C3360" s="2" t="str">
        <f>IFERROR(__xludf.DUMMYFUNCTION("""COMPUTED_VALUE"""),"India")</f>
        <v>India</v>
      </c>
      <c r="D3360" s="2">
        <f>IFERROR(__xludf.DUMMYFUNCTION("""COMPUTED_VALUE"""),392015.0)</f>
        <v>392015</v>
      </c>
      <c r="E3360" s="2" t="str">
        <f>IFERROR(__xludf.DUMMYFUNCTION("""COMPUTED_VALUE"""),"Male")</f>
        <v>Male</v>
      </c>
    </row>
    <row r="3361">
      <c r="A3361" s="2">
        <v>3360.0</v>
      </c>
      <c r="B3361" s="4">
        <f>IFERROR(__xludf.DUMMYFUNCTION("""COMPUTED_VALUE"""),45220.882427280085)</f>
        <v>45220.88243</v>
      </c>
      <c r="C3361" s="2" t="str">
        <f>IFERROR(__xludf.DUMMYFUNCTION("""COMPUTED_VALUE"""),"India")</f>
        <v>India</v>
      </c>
      <c r="D3361" s="2">
        <f>IFERROR(__xludf.DUMMYFUNCTION("""COMPUTED_VALUE"""),600100.0)</f>
        <v>600100</v>
      </c>
      <c r="E3361" s="2" t="str">
        <f>IFERROR(__xludf.DUMMYFUNCTION("""COMPUTED_VALUE"""),"Female")</f>
        <v>Female</v>
      </c>
    </row>
    <row r="3362">
      <c r="A3362" s="2">
        <v>3361.0</v>
      </c>
      <c r="B3362" s="4">
        <f>IFERROR(__xludf.DUMMYFUNCTION("""COMPUTED_VALUE"""),45220.94400908565)</f>
        <v>45220.94401</v>
      </c>
      <c r="C3362" s="2" t="str">
        <f>IFERROR(__xludf.DUMMYFUNCTION("""COMPUTED_VALUE"""),"India")</f>
        <v>India</v>
      </c>
      <c r="D3362" s="2">
        <f>IFERROR(__xludf.DUMMYFUNCTION("""COMPUTED_VALUE"""),248007.0)</f>
        <v>248007</v>
      </c>
      <c r="E3362" s="2" t="str">
        <f>IFERROR(__xludf.DUMMYFUNCTION("""COMPUTED_VALUE"""),"Female")</f>
        <v>Female</v>
      </c>
    </row>
    <row r="3363">
      <c r="A3363" s="2">
        <v>3362.0</v>
      </c>
      <c r="B3363" s="4">
        <f>IFERROR(__xludf.DUMMYFUNCTION("""COMPUTED_VALUE"""),45222.435770358796)</f>
        <v>45222.43577</v>
      </c>
      <c r="C3363" s="2" t="str">
        <f>IFERROR(__xludf.DUMMYFUNCTION("""COMPUTED_VALUE"""),"United States of America")</f>
        <v>United States of America</v>
      </c>
      <c r="D3363" s="2">
        <f>IFERROR(__xludf.DUMMYFUNCTION("""COMPUTED_VALUE"""),94566.0)</f>
        <v>94566</v>
      </c>
      <c r="E3363" s="2" t="str">
        <f>IFERROR(__xludf.DUMMYFUNCTION("""COMPUTED_VALUE"""),"Male")</f>
        <v>Male</v>
      </c>
    </row>
    <row r="3364">
      <c r="A3364" s="2">
        <v>3363.0</v>
      </c>
      <c r="B3364" s="4">
        <f>IFERROR(__xludf.DUMMYFUNCTION("""COMPUTED_VALUE"""),45223.033320787035)</f>
        <v>45223.03332</v>
      </c>
      <c r="C3364" s="2" t="str">
        <f>IFERROR(__xludf.DUMMYFUNCTION("""COMPUTED_VALUE"""),"India")</f>
        <v>India</v>
      </c>
      <c r="D3364" s="2">
        <f>IFERROR(__xludf.DUMMYFUNCTION("""COMPUTED_VALUE"""),425423.0)</f>
        <v>425423</v>
      </c>
      <c r="E3364" s="2" t="str">
        <f>IFERROR(__xludf.DUMMYFUNCTION("""COMPUTED_VALUE"""),"Female")</f>
        <v>Female</v>
      </c>
    </row>
    <row r="3365">
      <c r="A3365" s="2">
        <v>3364.0</v>
      </c>
      <c r="B3365" s="4">
        <f>IFERROR(__xludf.DUMMYFUNCTION("""COMPUTED_VALUE"""),45223.491406597226)</f>
        <v>45223.49141</v>
      </c>
      <c r="C3365" s="2" t="str">
        <f>IFERROR(__xludf.DUMMYFUNCTION("""COMPUTED_VALUE"""),"India")</f>
        <v>India</v>
      </c>
      <c r="D3365" s="2">
        <f>IFERROR(__xludf.DUMMYFUNCTION("""COMPUTED_VALUE"""),124504.0)</f>
        <v>124504</v>
      </c>
      <c r="E3365" s="2" t="str">
        <f>IFERROR(__xludf.DUMMYFUNCTION("""COMPUTED_VALUE"""),"Female")</f>
        <v>Female</v>
      </c>
    </row>
    <row r="3366">
      <c r="A3366" s="2">
        <v>3365.0</v>
      </c>
      <c r="B3366" s="4">
        <f>IFERROR(__xludf.DUMMYFUNCTION("""COMPUTED_VALUE"""),45223.50292528935)</f>
        <v>45223.50293</v>
      </c>
      <c r="C3366" s="2" t="str">
        <f>IFERROR(__xludf.DUMMYFUNCTION("""COMPUTED_VALUE"""),"India")</f>
        <v>India</v>
      </c>
      <c r="D3366" s="2">
        <f>IFERROR(__xludf.DUMMYFUNCTION("""COMPUTED_VALUE"""),424107.0)</f>
        <v>424107</v>
      </c>
      <c r="E3366" s="2" t="str">
        <f>IFERROR(__xludf.DUMMYFUNCTION("""COMPUTED_VALUE"""),"Female")</f>
        <v>Female</v>
      </c>
    </row>
    <row r="3367">
      <c r="A3367" s="2">
        <v>3366.0</v>
      </c>
      <c r="B3367" s="4">
        <f>IFERROR(__xludf.DUMMYFUNCTION("""COMPUTED_VALUE"""),45223.87204903935)</f>
        <v>45223.87205</v>
      </c>
      <c r="C3367" s="2" t="str">
        <f>IFERROR(__xludf.DUMMYFUNCTION("""COMPUTED_VALUE"""),"India")</f>
        <v>India</v>
      </c>
      <c r="D3367" s="2">
        <f>IFERROR(__xludf.DUMMYFUNCTION("""COMPUTED_VALUE"""),244901.0)</f>
        <v>244901</v>
      </c>
      <c r="E3367" s="2" t="str">
        <f>IFERROR(__xludf.DUMMYFUNCTION("""COMPUTED_VALUE"""),"Male")</f>
        <v>Male</v>
      </c>
    </row>
    <row r="3368">
      <c r="A3368" s="2">
        <v>3367.0</v>
      </c>
      <c r="B3368" s="4">
        <f>IFERROR(__xludf.DUMMYFUNCTION("""COMPUTED_VALUE"""),45223.88514128472)</f>
        <v>45223.88514</v>
      </c>
      <c r="C3368" s="2" t="str">
        <f>IFERROR(__xludf.DUMMYFUNCTION("""COMPUTED_VALUE"""),"India")</f>
        <v>India</v>
      </c>
      <c r="D3368" s="2">
        <f>IFERROR(__xludf.DUMMYFUNCTION("""COMPUTED_VALUE"""),624709.0)</f>
        <v>624709</v>
      </c>
      <c r="E3368" s="2" t="str">
        <f>IFERROR(__xludf.DUMMYFUNCTION("""COMPUTED_VALUE"""),"Male")</f>
        <v>Male</v>
      </c>
    </row>
    <row r="3369">
      <c r="A3369" s="2">
        <v>3368.0</v>
      </c>
      <c r="B3369" s="4">
        <f>IFERROR(__xludf.DUMMYFUNCTION("""COMPUTED_VALUE"""),45223.89437548612)</f>
        <v>45223.89438</v>
      </c>
      <c r="C3369" s="2" t="str">
        <f>IFERROR(__xludf.DUMMYFUNCTION("""COMPUTED_VALUE"""),"India")</f>
        <v>India</v>
      </c>
      <c r="D3369" s="2">
        <f>IFERROR(__xludf.DUMMYFUNCTION("""COMPUTED_VALUE"""),411027.0)</f>
        <v>411027</v>
      </c>
      <c r="E3369" s="2" t="str">
        <f>IFERROR(__xludf.DUMMYFUNCTION("""COMPUTED_VALUE"""),"Male")</f>
        <v>Male</v>
      </c>
    </row>
    <row r="3370">
      <c r="A3370" s="2">
        <v>3369.0</v>
      </c>
      <c r="B3370" s="4">
        <f>IFERROR(__xludf.DUMMYFUNCTION("""COMPUTED_VALUE"""),45224.01422289352)</f>
        <v>45224.01422</v>
      </c>
      <c r="C3370" s="2" t="str">
        <f>IFERROR(__xludf.DUMMYFUNCTION("""COMPUTED_VALUE"""),"India")</f>
        <v>India</v>
      </c>
      <c r="D3370" s="2">
        <f>IFERROR(__xludf.DUMMYFUNCTION("""COMPUTED_VALUE"""),208001.0)</f>
        <v>208001</v>
      </c>
      <c r="E3370" s="2" t="str">
        <f>IFERROR(__xludf.DUMMYFUNCTION("""COMPUTED_VALUE"""),"Female")</f>
        <v>Female</v>
      </c>
    </row>
    <row r="3371">
      <c r="A3371" s="2">
        <v>3370.0</v>
      </c>
      <c r="B3371" s="4">
        <f>IFERROR(__xludf.DUMMYFUNCTION("""COMPUTED_VALUE"""),45224.787072453706)</f>
        <v>45224.78707</v>
      </c>
      <c r="C3371" s="2" t="str">
        <f>IFERROR(__xludf.DUMMYFUNCTION("""COMPUTED_VALUE"""),"India")</f>
        <v>India</v>
      </c>
      <c r="D3371" s="2">
        <f>IFERROR(__xludf.DUMMYFUNCTION("""COMPUTED_VALUE"""),400604.0)</f>
        <v>400604</v>
      </c>
      <c r="E3371" s="2" t="str">
        <f>IFERROR(__xludf.DUMMYFUNCTION("""COMPUTED_VALUE"""),"Female")</f>
        <v>Female</v>
      </c>
    </row>
    <row r="3372">
      <c r="A3372" s="2">
        <v>3371.0</v>
      </c>
      <c r="B3372" s="4">
        <f>IFERROR(__xludf.DUMMYFUNCTION("""COMPUTED_VALUE"""),45224.79404518518)</f>
        <v>45224.79405</v>
      </c>
      <c r="C3372" s="2" t="str">
        <f>IFERROR(__xludf.DUMMYFUNCTION("""COMPUTED_VALUE"""),"India")</f>
        <v>India</v>
      </c>
      <c r="D3372" s="2">
        <f>IFERROR(__xludf.DUMMYFUNCTION("""COMPUTED_VALUE"""),262401.0)</f>
        <v>262401</v>
      </c>
      <c r="E3372" s="2" t="str">
        <f>IFERROR(__xludf.DUMMYFUNCTION("""COMPUTED_VALUE"""),"Female")</f>
        <v>Female</v>
      </c>
    </row>
    <row r="3373">
      <c r="A3373" s="2">
        <v>3372.0</v>
      </c>
      <c r="B3373" s="4">
        <f>IFERROR(__xludf.DUMMYFUNCTION("""COMPUTED_VALUE"""),45224.82648884259)</f>
        <v>45224.82649</v>
      </c>
      <c r="C3373" s="2" t="str">
        <f>IFERROR(__xludf.DUMMYFUNCTION("""COMPUTED_VALUE"""),"India")</f>
        <v>India</v>
      </c>
      <c r="D3373" s="2">
        <f>IFERROR(__xludf.DUMMYFUNCTION("""COMPUTED_VALUE"""),700150.0)</f>
        <v>700150</v>
      </c>
      <c r="E3373" s="2" t="str">
        <f>IFERROR(__xludf.DUMMYFUNCTION("""COMPUTED_VALUE"""),"Female")</f>
        <v>Female</v>
      </c>
    </row>
    <row r="3374">
      <c r="A3374" s="2">
        <v>3373.0</v>
      </c>
      <c r="B3374" s="4">
        <f>IFERROR(__xludf.DUMMYFUNCTION("""COMPUTED_VALUE"""),45224.948175405094)</f>
        <v>45224.94818</v>
      </c>
      <c r="C3374" s="2" t="str">
        <f>IFERROR(__xludf.DUMMYFUNCTION("""COMPUTED_VALUE"""),"India")</f>
        <v>India</v>
      </c>
      <c r="D3374" s="2">
        <f>IFERROR(__xludf.DUMMYFUNCTION("""COMPUTED_VALUE"""),422101.0)</f>
        <v>422101</v>
      </c>
      <c r="E3374" s="2" t="str">
        <f>IFERROR(__xludf.DUMMYFUNCTION("""COMPUTED_VALUE"""),"Female")</f>
        <v>Female</v>
      </c>
    </row>
    <row r="3375">
      <c r="A3375" s="2">
        <v>3374.0</v>
      </c>
      <c r="B3375" s="4">
        <f>IFERROR(__xludf.DUMMYFUNCTION("""COMPUTED_VALUE"""),45225.31428918981)</f>
        <v>45225.31429</v>
      </c>
      <c r="C3375" s="2" t="str">
        <f>IFERROR(__xludf.DUMMYFUNCTION("""COMPUTED_VALUE"""),"India")</f>
        <v>India</v>
      </c>
      <c r="D3375" s="2">
        <f>IFERROR(__xludf.DUMMYFUNCTION("""COMPUTED_VALUE"""),620007.0)</f>
        <v>620007</v>
      </c>
      <c r="E3375" s="2" t="str">
        <f>IFERROR(__xludf.DUMMYFUNCTION("""COMPUTED_VALUE"""),"Male")</f>
        <v>Male</v>
      </c>
    </row>
    <row r="3376">
      <c r="A3376" s="2">
        <v>3375.0</v>
      </c>
      <c r="B3376" s="4">
        <f>IFERROR(__xludf.DUMMYFUNCTION("""COMPUTED_VALUE"""),45225.51004340277)</f>
        <v>45225.51004</v>
      </c>
      <c r="C3376" s="2" t="str">
        <f>IFERROR(__xludf.DUMMYFUNCTION("""COMPUTED_VALUE"""),"India")</f>
        <v>India</v>
      </c>
      <c r="D3376" s="2">
        <f>IFERROR(__xludf.DUMMYFUNCTION("""COMPUTED_VALUE"""),411033.0)</f>
        <v>411033</v>
      </c>
      <c r="E3376" s="2" t="str">
        <f>IFERROR(__xludf.DUMMYFUNCTION("""COMPUTED_VALUE"""),"Male")</f>
        <v>Male</v>
      </c>
    </row>
    <row r="3377">
      <c r="A3377" s="2">
        <v>3376.0</v>
      </c>
      <c r="B3377" s="4">
        <f>IFERROR(__xludf.DUMMYFUNCTION("""COMPUTED_VALUE"""),45225.74231833334)</f>
        <v>45225.74232</v>
      </c>
      <c r="C3377" s="2" t="str">
        <f>IFERROR(__xludf.DUMMYFUNCTION("""COMPUTED_VALUE"""),"India")</f>
        <v>India</v>
      </c>
      <c r="D3377" s="2">
        <f>IFERROR(__xludf.DUMMYFUNCTION("""COMPUTED_VALUE"""),501505.0)</f>
        <v>501505</v>
      </c>
      <c r="E3377" s="2" t="str">
        <f>IFERROR(__xludf.DUMMYFUNCTION("""COMPUTED_VALUE"""),"Female")</f>
        <v>Female</v>
      </c>
    </row>
    <row r="3378">
      <c r="A3378" s="2">
        <v>3377.0</v>
      </c>
      <c r="B3378" s="4">
        <f>IFERROR(__xludf.DUMMYFUNCTION("""COMPUTED_VALUE"""),45225.77692210648)</f>
        <v>45225.77692</v>
      </c>
      <c r="C3378" s="2" t="str">
        <f>IFERROR(__xludf.DUMMYFUNCTION("""COMPUTED_VALUE"""),"India")</f>
        <v>India</v>
      </c>
      <c r="D3378" s="2">
        <f>IFERROR(__xludf.DUMMYFUNCTION("""COMPUTED_VALUE"""),501505.0)</f>
        <v>501505</v>
      </c>
      <c r="E3378" s="2" t="str">
        <f>IFERROR(__xludf.DUMMYFUNCTION("""COMPUTED_VALUE"""),"Female")</f>
        <v>Female</v>
      </c>
    </row>
    <row r="3379">
      <c r="A3379" s="2">
        <v>3378.0</v>
      </c>
      <c r="B3379" s="4">
        <f>IFERROR(__xludf.DUMMYFUNCTION("""COMPUTED_VALUE"""),45225.837361261576)</f>
        <v>45225.83736</v>
      </c>
      <c r="C3379" s="2" t="str">
        <f>IFERROR(__xludf.DUMMYFUNCTION("""COMPUTED_VALUE"""),"India")</f>
        <v>India</v>
      </c>
      <c r="D3379" s="2">
        <f>IFERROR(__xludf.DUMMYFUNCTION("""COMPUTED_VALUE"""),500070.0)</f>
        <v>500070</v>
      </c>
      <c r="E3379" s="2" t="str">
        <f>IFERROR(__xludf.DUMMYFUNCTION("""COMPUTED_VALUE"""),"Female")</f>
        <v>Female</v>
      </c>
    </row>
    <row r="3380">
      <c r="A3380" s="2">
        <v>3379.0</v>
      </c>
      <c r="B3380" s="4">
        <f>IFERROR(__xludf.DUMMYFUNCTION("""COMPUTED_VALUE"""),45226.334149606475)</f>
        <v>45226.33415</v>
      </c>
      <c r="C3380" s="2" t="str">
        <f>IFERROR(__xludf.DUMMYFUNCTION("""COMPUTED_VALUE"""),"India")</f>
        <v>India</v>
      </c>
      <c r="D3380" s="2">
        <f>IFERROR(__xludf.DUMMYFUNCTION("""COMPUTED_VALUE"""),64786.0)</f>
        <v>64786</v>
      </c>
      <c r="E3380" s="2" t="str">
        <f>IFERROR(__xludf.DUMMYFUNCTION("""COMPUTED_VALUE"""),"Male")</f>
        <v>Male</v>
      </c>
    </row>
    <row r="3381">
      <c r="A3381" s="2">
        <v>3380.0</v>
      </c>
      <c r="B3381" s="4">
        <f>IFERROR(__xludf.DUMMYFUNCTION("""COMPUTED_VALUE"""),45226.38404950231)</f>
        <v>45226.38405</v>
      </c>
      <c r="C3381" s="2" t="str">
        <f>IFERROR(__xludf.DUMMYFUNCTION("""COMPUTED_VALUE"""),"India")</f>
        <v>India</v>
      </c>
      <c r="D3381" s="2">
        <f>IFERROR(__xludf.DUMMYFUNCTION("""COMPUTED_VALUE"""),641005.0)</f>
        <v>641005</v>
      </c>
      <c r="E3381" s="2" t="str">
        <f>IFERROR(__xludf.DUMMYFUNCTION("""COMPUTED_VALUE"""),"Male")</f>
        <v>Male</v>
      </c>
    </row>
    <row r="3382">
      <c r="A3382" s="2">
        <v>3381.0</v>
      </c>
      <c r="B3382" s="4">
        <f>IFERROR(__xludf.DUMMYFUNCTION("""COMPUTED_VALUE"""),45226.40438130787)</f>
        <v>45226.40438</v>
      </c>
      <c r="C3382" s="2" t="str">
        <f>IFERROR(__xludf.DUMMYFUNCTION("""COMPUTED_VALUE"""),"India")</f>
        <v>India</v>
      </c>
      <c r="D3382" s="2">
        <f>IFERROR(__xludf.DUMMYFUNCTION("""COMPUTED_VALUE"""),412105.0)</f>
        <v>412105</v>
      </c>
      <c r="E3382" s="2" t="str">
        <f>IFERROR(__xludf.DUMMYFUNCTION("""COMPUTED_VALUE"""),"Female")</f>
        <v>Female</v>
      </c>
    </row>
    <row r="3383">
      <c r="A3383" s="2">
        <v>3382.0</v>
      </c>
      <c r="B3383" s="4">
        <f>IFERROR(__xludf.DUMMYFUNCTION("""COMPUTED_VALUE"""),45226.56264584491)</f>
        <v>45226.56265</v>
      </c>
      <c r="C3383" s="2" t="str">
        <f>IFERROR(__xludf.DUMMYFUNCTION("""COMPUTED_VALUE"""),"India")</f>
        <v>India</v>
      </c>
      <c r="D3383" s="2">
        <f>IFERROR(__xludf.DUMMYFUNCTION("""COMPUTED_VALUE"""),495001.0)</f>
        <v>495001</v>
      </c>
      <c r="E3383" s="2" t="str">
        <f>IFERROR(__xludf.DUMMYFUNCTION("""COMPUTED_VALUE"""),"Male")</f>
        <v>Male</v>
      </c>
    </row>
    <row r="3384">
      <c r="A3384" s="2">
        <v>3383.0</v>
      </c>
      <c r="B3384" s="4">
        <f>IFERROR(__xludf.DUMMYFUNCTION("""COMPUTED_VALUE"""),45227.78801305556)</f>
        <v>45227.78801</v>
      </c>
      <c r="C3384" s="2" t="str">
        <f>IFERROR(__xludf.DUMMYFUNCTION("""COMPUTED_VALUE"""),"India")</f>
        <v>India</v>
      </c>
      <c r="D3384" s="2">
        <f>IFERROR(__xludf.DUMMYFUNCTION("""COMPUTED_VALUE"""),500035.0)</f>
        <v>500035</v>
      </c>
      <c r="E3384" s="2" t="str">
        <f>IFERROR(__xludf.DUMMYFUNCTION("""COMPUTED_VALUE"""),"Female")</f>
        <v>Female</v>
      </c>
    </row>
    <row r="3385">
      <c r="A3385" s="2">
        <v>3384.0</v>
      </c>
      <c r="B3385" s="4">
        <f>IFERROR(__xludf.DUMMYFUNCTION("""COMPUTED_VALUE"""),45227.98033028935)</f>
        <v>45227.98033</v>
      </c>
      <c r="C3385" s="2" t="str">
        <f>IFERROR(__xludf.DUMMYFUNCTION("""COMPUTED_VALUE"""),"India")</f>
        <v>India</v>
      </c>
      <c r="D3385" s="2">
        <f>IFERROR(__xludf.DUMMYFUNCTION("""COMPUTED_VALUE"""),700055.0)</f>
        <v>700055</v>
      </c>
      <c r="E3385" s="2" t="str">
        <f>IFERROR(__xludf.DUMMYFUNCTION("""COMPUTED_VALUE"""),"Female")</f>
        <v>Female</v>
      </c>
    </row>
    <row r="3386">
      <c r="A3386" s="2">
        <v>3385.0</v>
      </c>
      <c r="B3386" s="4">
        <f>IFERROR(__xludf.DUMMYFUNCTION("""COMPUTED_VALUE"""),45228.02399324074)</f>
        <v>45228.02399</v>
      </c>
      <c r="C3386" s="2" t="str">
        <f>IFERROR(__xludf.DUMMYFUNCTION("""COMPUTED_VALUE"""),"India")</f>
        <v>India</v>
      </c>
      <c r="D3386" s="2">
        <f>IFERROR(__xludf.DUMMYFUNCTION("""COMPUTED_VALUE"""),823001.0)</f>
        <v>823001</v>
      </c>
      <c r="E3386" s="2" t="str">
        <f>IFERROR(__xludf.DUMMYFUNCTION("""COMPUTED_VALUE"""),"Male")</f>
        <v>Male</v>
      </c>
    </row>
    <row r="3387">
      <c r="A3387" s="2">
        <v>3386.0</v>
      </c>
      <c r="B3387" s="4">
        <f>IFERROR(__xludf.DUMMYFUNCTION("""COMPUTED_VALUE"""),45228.867944212965)</f>
        <v>45228.86794</v>
      </c>
      <c r="C3387" s="2" t="str">
        <f>IFERROR(__xludf.DUMMYFUNCTION("""COMPUTED_VALUE"""),"India")</f>
        <v>India</v>
      </c>
      <c r="D3387" s="2">
        <f>IFERROR(__xludf.DUMMYFUNCTION("""COMPUTED_VALUE"""),627803.0)</f>
        <v>627803</v>
      </c>
      <c r="E3387" s="2" t="str">
        <f>IFERROR(__xludf.DUMMYFUNCTION("""COMPUTED_VALUE"""),"Female")</f>
        <v>Female</v>
      </c>
    </row>
    <row r="3388">
      <c r="A3388" s="2">
        <v>3387.0</v>
      </c>
      <c r="B3388" s="4">
        <f>IFERROR(__xludf.DUMMYFUNCTION("""COMPUTED_VALUE"""),45228.87896277778)</f>
        <v>45228.87896</v>
      </c>
      <c r="C3388" s="2" t="str">
        <f>IFERROR(__xludf.DUMMYFUNCTION("""COMPUTED_VALUE"""),"India")</f>
        <v>India</v>
      </c>
      <c r="D3388" s="2">
        <f>IFERROR(__xludf.DUMMYFUNCTION("""COMPUTED_VALUE"""),626189.0)</f>
        <v>626189</v>
      </c>
      <c r="E3388" s="2" t="str">
        <f>IFERROR(__xludf.DUMMYFUNCTION("""COMPUTED_VALUE"""),"Male")</f>
        <v>Male</v>
      </c>
    </row>
    <row r="3389">
      <c r="A3389" s="2">
        <v>3388.0</v>
      </c>
      <c r="B3389" s="4">
        <f>IFERROR(__xludf.DUMMYFUNCTION("""COMPUTED_VALUE"""),45228.89016835648)</f>
        <v>45228.89017</v>
      </c>
      <c r="C3389" s="2" t="str">
        <f>IFERROR(__xludf.DUMMYFUNCTION("""COMPUTED_VALUE"""),"India")</f>
        <v>India</v>
      </c>
      <c r="D3389" s="2">
        <f>IFERROR(__xludf.DUMMYFUNCTION("""COMPUTED_VALUE"""),560090.0)</f>
        <v>560090</v>
      </c>
      <c r="E3389" s="2" t="str">
        <f>IFERROR(__xludf.DUMMYFUNCTION("""COMPUTED_VALUE"""),"Male")</f>
        <v>Male</v>
      </c>
    </row>
    <row r="3390">
      <c r="A3390" s="2">
        <v>3389.0</v>
      </c>
      <c r="B3390" s="4">
        <f>IFERROR(__xludf.DUMMYFUNCTION("""COMPUTED_VALUE"""),45228.9074275)</f>
        <v>45228.90743</v>
      </c>
      <c r="C3390" s="2" t="str">
        <f>IFERROR(__xludf.DUMMYFUNCTION("""COMPUTED_VALUE"""),"India")</f>
        <v>India</v>
      </c>
      <c r="D3390" s="2">
        <f>IFERROR(__xludf.DUMMYFUNCTION("""COMPUTED_VALUE"""),626124.0)</f>
        <v>626124</v>
      </c>
      <c r="E3390" s="2" t="str">
        <f>IFERROR(__xludf.DUMMYFUNCTION("""COMPUTED_VALUE"""),"Male")</f>
        <v>Male</v>
      </c>
    </row>
    <row r="3391">
      <c r="A3391" s="2">
        <v>3390.0</v>
      </c>
      <c r="B3391" s="4">
        <f>IFERROR(__xludf.DUMMYFUNCTION("""COMPUTED_VALUE"""),45228.920248657414)</f>
        <v>45228.92025</v>
      </c>
      <c r="C3391" s="2" t="str">
        <f>IFERROR(__xludf.DUMMYFUNCTION("""COMPUTED_VALUE"""),"India")</f>
        <v>India</v>
      </c>
      <c r="D3391" s="2">
        <f>IFERROR(__xludf.DUMMYFUNCTION("""COMPUTED_VALUE"""),626124.0)</f>
        <v>626124</v>
      </c>
      <c r="E3391" s="2" t="str">
        <f>IFERROR(__xludf.DUMMYFUNCTION("""COMPUTED_VALUE"""),"Female")</f>
        <v>Female</v>
      </c>
    </row>
    <row r="3392">
      <c r="A3392" s="2">
        <v>3391.0</v>
      </c>
      <c r="B3392" s="4">
        <f>IFERROR(__xludf.DUMMYFUNCTION("""COMPUTED_VALUE"""),45228.93313590277)</f>
        <v>45228.93314</v>
      </c>
      <c r="C3392" s="2" t="str">
        <f>IFERROR(__xludf.DUMMYFUNCTION("""COMPUTED_VALUE"""),"India")</f>
        <v>India</v>
      </c>
      <c r="D3392" s="2">
        <f>IFERROR(__xludf.DUMMYFUNCTION("""COMPUTED_VALUE"""),626125.0)</f>
        <v>626125</v>
      </c>
      <c r="E3392" s="2" t="str">
        <f>IFERROR(__xludf.DUMMYFUNCTION("""COMPUTED_VALUE"""),"Female")</f>
        <v>Female</v>
      </c>
    </row>
    <row r="3393">
      <c r="A3393" s="2">
        <v>3392.0</v>
      </c>
      <c r="B3393" s="4">
        <f>IFERROR(__xludf.DUMMYFUNCTION("""COMPUTED_VALUE"""),45228.94377543981)</f>
        <v>45228.94378</v>
      </c>
      <c r="C3393" s="2" t="str">
        <f>IFERROR(__xludf.DUMMYFUNCTION("""COMPUTED_VALUE"""),"India")</f>
        <v>India</v>
      </c>
      <c r="D3393" s="2">
        <f>IFERROR(__xludf.DUMMYFUNCTION("""COMPUTED_VALUE"""),614616.0)</f>
        <v>614616</v>
      </c>
      <c r="E3393" s="2" t="str">
        <f>IFERROR(__xludf.DUMMYFUNCTION("""COMPUTED_VALUE"""),"Female")</f>
        <v>Female</v>
      </c>
    </row>
    <row r="3394">
      <c r="A3394" s="2">
        <v>3393.0</v>
      </c>
      <c r="B3394" s="4">
        <f>IFERROR(__xludf.DUMMYFUNCTION("""COMPUTED_VALUE"""),45229.3527256713)</f>
        <v>45229.35273</v>
      </c>
      <c r="C3394" s="2" t="str">
        <f>IFERROR(__xludf.DUMMYFUNCTION("""COMPUTED_VALUE"""),"India")</f>
        <v>India</v>
      </c>
      <c r="D3394" s="2">
        <f>IFERROR(__xludf.DUMMYFUNCTION("""COMPUTED_VALUE"""),626123.0)</f>
        <v>626123</v>
      </c>
      <c r="E3394" s="2" t="str">
        <f>IFERROR(__xludf.DUMMYFUNCTION("""COMPUTED_VALUE"""),"Female")</f>
        <v>Female</v>
      </c>
    </row>
    <row r="3395">
      <c r="A3395" s="2">
        <v>3394.0</v>
      </c>
      <c r="B3395" s="4">
        <f>IFERROR(__xludf.DUMMYFUNCTION("""COMPUTED_VALUE"""),45229.4142804051)</f>
        <v>45229.41428</v>
      </c>
      <c r="C3395" s="2" t="str">
        <f>IFERROR(__xludf.DUMMYFUNCTION("""COMPUTED_VALUE"""),"India")</f>
        <v>India</v>
      </c>
      <c r="D3395" s="2">
        <f>IFERROR(__xludf.DUMMYFUNCTION("""COMPUTED_VALUE"""),626142.0)</f>
        <v>626142</v>
      </c>
      <c r="E3395" s="2" t="str">
        <f>IFERROR(__xludf.DUMMYFUNCTION("""COMPUTED_VALUE"""),"Male")</f>
        <v>Male</v>
      </c>
    </row>
    <row r="3396">
      <c r="A3396" s="2">
        <v>3395.0</v>
      </c>
      <c r="B3396" s="4">
        <f>IFERROR(__xludf.DUMMYFUNCTION("""COMPUTED_VALUE"""),45229.429957546294)</f>
        <v>45229.42996</v>
      </c>
      <c r="C3396" s="2" t="str">
        <f>IFERROR(__xludf.DUMMYFUNCTION("""COMPUTED_VALUE"""),"India")</f>
        <v>India</v>
      </c>
      <c r="D3396" s="2">
        <f>IFERROR(__xludf.DUMMYFUNCTION("""COMPUTED_VALUE"""),628907.0)</f>
        <v>628907</v>
      </c>
      <c r="E3396" s="2" t="str">
        <f>IFERROR(__xludf.DUMMYFUNCTION("""COMPUTED_VALUE"""),"Male")</f>
        <v>Male</v>
      </c>
    </row>
    <row r="3397">
      <c r="A3397" s="2">
        <v>3396.0</v>
      </c>
      <c r="B3397" s="4">
        <f>IFERROR(__xludf.DUMMYFUNCTION("""COMPUTED_VALUE"""),45229.594347743056)</f>
        <v>45229.59435</v>
      </c>
      <c r="C3397" s="2" t="str">
        <f>IFERROR(__xludf.DUMMYFUNCTION("""COMPUTED_VALUE"""),"India")</f>
        <v>India</v>
      </c>
      <c r="D3397" s="2">
        <f>IFERROR(__xludf.DUMMYFUNCTION("""COMPUTED_VALUE"""),626117.0)</f>
        <v>626117</v>
      </c>
      <c r="E3397" s="2" t="str">
        <f>IFERROR(__xludf.DUMMYFUNCTION("""COMPUTED_VALUE"""),"Male")</f>
        <v>Male</v>
      </c>
    </row>
    <row r="3398">
      <c r="A3398" s="2">
        <v>3397.0</v>
      </c>
      <c r="B3398" s="4">
        <f>IFERROR(__xludf.DUMMYFUNCTION("""COMPUTED_VALUE"""),45229.60151112269)</f>
        <v>45229.60151</v>
      </c>
      <c r="C3398" s="2" t="str">
        <f>IFERROR(__xludf.DUMMYFUNCTION("""COMPUTED_VALUE"""),"India")</f>
        <v>India</v>
      </c>
      <c r="D3398" s="2">
        <f>IFERROR(__xludf.DUMMYFUNCTION("""COMPUTED_VALUE"""),626123.0)</f>
        <v>626123</v>
      </c>
      <c r="E3398" s="2" t="str">
        <f>IFERROR(__xludf.DUMMYFUNCTION("""COMPUTED_VALUE"""),"Female")</f>
        <v>Female</v>
      </c>
    </row>
    <row r="3399">
      <c r="A3399" s="2">
        <v>3398.0</v>
      </c>
      <c r="B3399" s="4">
        <f>IFERROR(__xludf.DUMMYFUNCTION("""COMPUTED_VALUE"""),45229.61237516203)</f>
        <v>45229.61238</v>
      </c>
      <c r="C3399" s="2" t="str">
        <f>IFERROR(__xludf.DUMMYFUNCTION("""COMPUTED_VALUE"""),"India")</f>
        <v>India</v>
      </c>
      <c r="D3399" s="2">
        <f>IFERROR(__xludf.DUMMYFUNCTION("""COMPUTED_VALUE"""),626123.0)</f>
        <v>626123</v>
      </c>
      <c r="E3399" s="2" t="str">
        <f>IFERROR(__xludf.DUMMYFUNCTION("""COMPUTED_VALUE"""),"Female")</f>
        <v>Female</v>
      </c>
    </row>
    <row r="3400">
      <c r="A3400" s="2">
        <v>3399.0</v>
      </c>
      <c r="B3400" s="4">
        <f>IFERROR(__xludf.DUMMYFUNCTION("""COMPUTED_VALUE"""),45230.430905787034)</f>
        <v>45230.43091</v>
      </c>
      <c r="C3400" s="2" t="str">
        <f>IFERROR(__xludf.DUMMYFUNCTION("""COMPUTED_VALUE"""),"India")</f>
        <v>India</v>
      </c>
      <c r="D3400" s="2">
        <f>IFERROR(__xludf.DUMMYFUNCTION("""COMPUTED_VALUE"""),415014.0)</f>
        <v>415014</v>
      </c>
      <c r="E3400" s="2" t="str">
        <f>IFERROR(__xludf.DUMMYFUNCTION("""COMPUTED_VALUE"""),"Male")</f>
        <v>Male</v>
      </c>
    </row>
    <row r="3401">
      <c r="A3401" s="2">
        <v>3400.0</v>
      </c>
      <c r="B3401" s="4">
        <f>IFERROR(__xludf.DUMMYFUNCTION("""COMPUTED_VALUE"""),45230.983956296295)</f>
        <v>45230.98396</v>
      </c>
      <c r="C3401" s="2" t="str">
        <f>IFERROR(__xludf.DUMMYFUNCTION("""COMPUTED_VALUE"""),"India")</f>
        <v>India</v>
      </c>
      <c r="D3401" s="2">
        <f>IFERROR(__xludf.DUMMYFUNCTION("""COMPUTED_VALUE"""),281001.0)</f>
        <v>281001</v>
      </c>
      <c r="E3401" s="2" t="str">
        <f>IFERROR(__xludf.DUMMYFUNCTION("""COMPUTED_VALUE"""),"Male")</f>
        <v>Male</v>
      </c>
    </row>
    <row r="3402">
      <c r="A3402" s="2">
        <v>3401.0</v>
      </c>
      <c r="B3402" s="4">
        <f>IFERROR(__xludf.DUMMYFUNCTION("""COMPUTED_VALUE"""),45231.63906232639)</f>
        <v>45231.63906</v>
      </c>
      <c r="C3402" s="2" t="str">
        <f>IFERROR(__xludf.DUMMYFUNCTION("""COMPUTED_VALUE"""),"India")</f>
        <v>India</v>
      </c>
      <c r="D3402" s="2">
        <f>IFERROR(__xludf.DUMMYFUNCTION("""COMPUTED_VALUE"""),209861.0)</f>
        <v>209861</v>
      </c>
      <c r="E3402" s="2" t="str">
        <f>IFERROR(__xludf.DUMMYFUNCTION("""COMPUTED_VALUE"""),"Female")</f>
        <v>Female</v>
      </c>
    </row>
    <row r="3403">
      <c r="A3403" s="2">
        <v>3402.0</v>
      </c>
      <c r="B3403" s="4">
        <f>IFERROR(__xludf.DUMMYFUNCTION("""COMPUTED_VALUE"""),45231.79562428241)</f>
        <v>45231.79562</v>
      </c>
      <c r="C3403" s="2" t="str">
        <f>IFERROR(__xludf.DUMMYFUNCTION("""COMPUTED_VALUE"""),"India")</f>
        <v>India</v>
      </c>
      <c r="D3403" s="2">
        <f>IFERROR(__xludf.DUMMYFUNCTION("""COMPUTED_VALUE"""),121012.0)</f>
        <v>121012</v>
      </c>
      <c r="E3403" s="2" t="str">
        <f>IFERROR(__xludf.DUMMYFUNCTION("""COMPUTED_VALUE"""),"Male")</f>
        <v>Male</v>
      </c>
    </row>
    <row r="3404">
      <c r="A3404" s="2">
        <v>3403.0</v>
      </c>
      <c r="B3404" s="4">
        <f>IFERROR(__xludf.DUMMYFUNCTION("""COMPUTED_VALUE"""),45232.35390783565)</f>
        <v>45232.35391</v>
      </c>
      <c r="C3404" s="2" t="str">
        <f>IFERROR(__xludf.DUMMYFUNCTION("""COMPUTED_VALUE"""),"India")</f>
        <v>India</v>
      </c>
      <c r="D3404" s="2">
        <f>IFERROR(__xludf.DUMMYFUNCTION("""COMPUTED_VALUE"""),209861.0)</f>
        <v>209861</v>
      </c>
      <c r="E3404" s="2" t="str">
        <f>IFERROR(__xludf.DUMMYFUNCTION("""COMPUTED_VALUE"""),"Male")</f>
        <v>Male</v>
      </c>
    </row>
    <row r="3405">
      <c r="A3405" s="2">
        <v>3404.0</v>
      </c>
      <c r="B3405" s="4">
        <f>IFERROR(__xludf.DUMMYFUNCTION("""COMPUTED_VALUE"""),45232.36012099537)</f>
        <v>45232.36012</v>
      </c>
      <c r="C3405" s="2" t="str">
        <f>IFERROR(__xludf.DUMMYFUNCTION("""COMPUTED_VALUE"""),"India")</f>
        <v>India</v>
      </c>
      <c r="D3405" s="2">
        <f>IFERROR(__xludf.DUMMYFUNCTION("""COMPUTED_VALUE"""),230202.0)</f>
        <v>230202</v>
      </c>
      <c r="E3405" s="2" t="str">
        <f>IFERROR(__xludf.DUMMYFUNCTION("""COMPUTED_VALUE"""),"Male")</f>
        <v>Male</v>
      </c>
    </row>
    <row r="3406">
      <c r="A3406" s="2">
        <v>3405.0</v>
      </c>
      <c r="B3406" s="4">
        <f>IFERROR(__xludf.DUMMYFUNCTION("""COMPUTED_VALUE"""),45232.36196670139)</f>
        <v>45232.36197</v>
      </c>
      <c r="C3406" s="2" t="str">
        <f>IFERROR(__xludf.DUMMYFUNCTION("""COMPUTED_VALUE"""),"India")</f>
        <v>India</v>
      </c>
      <c r="D3406" s="2">
        <f>IFERROR(__xludf.DUMMYFUNCTION("""COMPUTED_VALUE"""),212601.0)</f>
        <v>212601</v>
      </c>
      <c r="E3406" s="2" t="str">
        <f>IFERROR(__xludf.DUMMYFUNCTION("""COMPUTED_VALUE"""),"Female")</f>
        <v>Female</v>
      </c>
    </row>
    <row r="3407">
      <c r="A3407" s="2">
        <v>3406.0</v>
      </c>
      <c r="B3407" s="4">
        <f>IFERROR(__xludf.DUMMYFUNCTION("""COMPUTED_VALUE"""),45232.3737406713)</f>
        <v>45232.37374</v>
      </c>
      <c r="C3407" s="2" t="str">
        <f>IFERROR(__xludf.DUMMYFUNCTION("""COMPUTED_VALUE"""),"India")</f>
        <v>India</v>
      </c>
      <c r="D3407" s="2">
        <f>IFERROR(__xludf.DUMMYFUNCTION("""COMPUTED_VALUE"""),208011.0)</f>
        <v>208011</v>
      </c>
      <c r="E3407" s="2" t="str">
        <f>IFERROR(__xludf.DUMMYFUNCTION("""COMPUTED_VALUE"""),"Male")</f>
        <v>Male</v>
      </c>
    </row>
    <row r="3408">
      <c r="A3408" s="2">
        <v>3407.0</v>
      </c>
      <c r="B3408" s="4">
        <f>IFERROR(__xludf.DUMMYFUNCTION("""COMPUTED_VALUE"""),45232.37403296296)</f>
        <v>45232.37403</v>
      </c>
      <c r="C3408" s="2" t="str">
        <f>IFERROR(__xludf.DUMMYFUNCTION("""COMPUTED_VALUE"""),"India")</f>
        <v>India</v>
      </c>
      <c r="D3408" s="2">
        <f>IFERROR(__xludf.DUMMYFUNCTION("""COMPUTED_VALUE"""),208010.0)</f>
        <v>208010</v>
      </c>
      <c r="E3408" s="2" t="str">
        <f>IFERROR(__xludf.DUMMYFUNCTION("""COMPUTED_VALUE"""),"Female")</f>
        <v>Female</v>
      </c>
    </row>
    <row r="3409">
      <c r="A3409" s="2">
        <v>3408.0</v>
      </c>
      <c r="B3409" s="4">
        <f>IFERROR(__xludf.DUMMYFUNCTION("""COMPUTED_VALUE"""),45232.38031768518)</f>
        <v>45232.38032</v>
      </c>
      <c r="C3409" s="2" t="str">
        <f>IFERROR(__xludf.DUMMYFUNCTION("""COMPUTED_VALUE"""),"India")</f>
        <v>India</v>
      </c>
      <c r="D3409" s="2">
        <f>IFERROR(__xludf.DUMMYFUNCTION("""COMPUTED_VALUE"""),208001.0)</f>
        <v>208001</v>
      </c>
      <c r="E3409" s="2" t="str">
        <f>IFERROR(__xludf.DUMMYFUNCTION("""COMPUTED_VALUE"""),"Male")</f>
        <v>Male</v>
      </c>
    </row>
    <row r="3410">
      <c r="A3410" s="2">
        <v>3409.0</v>
      </c>
      <c r="B3410" s="4">
        <f>IFERROR(__xludf.DUMMYFUNCTION("""COMPUTED_VALUE"""),45232.40669199074)</f>
        <v>45232.40669</v>
      </c>
      <c r="C3410" s="2" t="str">
        <f>IFERROR(__xludf.DUMMYFUNCTION("""COMPUTED_VALUE"""),"India")</f>
        <v>India</v>
      </c>
      <c r="D3410" s="2">
        <f>IFERROR(__xludf.DUMMYFUNCTION("""COMPUTED_VALUE"""),226001.0)</f>
        <v>226001</v>
      </c>
      <c r="E3410" s="2" t="str">
        <f>IFERROR(__xludf.DUMMYFUNCTION("""COMPUTED_VALUE"""),"Male")</f>
        <v>Male</v>
      </c>
    </row>
    <row r="3411">
      <c r="A3411" s="2">
        <v>3410.0</v>
      </c>
      <c r="B3411" s="4">
        <f>IFERROR(__xludf.DUMMYFUNCTION("""COMPUTED_VALUE"""),45232.418069652784)</f>
        <v>45232.41807</v>
      </c>
      <c r="C3411" s="2" t="str">
        <f>IFERROR(__xludf.DUMMYFUNCTION("""COMPUTED_VALUE"""),"India")</f>
        <v>India</v>
      </c>
      <c r="D3411" s="2">
        <f>IFERROR(__xludf.DUMMYFUNCTION("""COMPUTED_VALUE"""),209728.0)</f>
        <v>209728</v>
      </c>
      <c r="E3411" s="2" t="str">
        <f>IFERROR(__xludf.DUMMYFUNCTION("""COMPUTED_VALUE"""),"Male")</f>
        <v>Male</v>
      </c>
    </row>
    <row r="3412">
      <c r="A3412" s="2">
        <v>3411.0</v>
      </c>
      <c r="B3412" s="4">
        <f>IFERROR(__xludf.DUMMYFUNCTION("""COMPUTED_VALUE"""),45232.497834305555)</f>
        <v>45232.49783</v>
      </c>
      <c r="C3412" s="2" t="str">
        <f>IFERROR(__xludf.DUMMYFUNCTION("""COMPUTED_VALUE"""),"India")</f>
        <v>India</v>
      </c>
      <c r="D3412" s="2">
        <f>IFERROR(__xludf.DUMMYFUNCTION("""COMPUTED_VALUE"""),208007.0)</f>
        <v>208007</v>
      </c>
      <c r="E3412" s="2" t="str">
        <f>IFERROR(__xludf.DUMMYFUNCTION("""COMPUTED_VALUE"""),"Male")</f>
        <v>Male</v>
      </c>
    </row>
    <row r="3413">
      <c r="A3413" s="2">
        <v>3412.0</v>
      </c>
      <c r="B3413" s="4">
        <f>IFERROR(__xludf.DUMMYFUNCTION("""COMPUTED_VALUE"""),45232.535417025465)</f>
        <v>45232.53542</v>
      </c>
      <c r="C3413" s="2" t="str">
        <f>IFERROR(__xludf.DUMMYFUNCTION("""COMPUTED_VALUE"""),"India")</f>
        <v>India</v>
      </c>
      <c r="D3413" s="2">
        <f>IFERROR(__xludf.DUMMYFUNCTION("""COMPUTED_VALUE"""),209801.0)</f>
        <v>209801</v>
      </c>
      <c r="E3413" s="2" t="str">
        <f>IFERROR(__xludf.DUMMYFUNCTION("""COMPUTED_VALUE"""),"Male")</f>
        <v>Male</v>
      </c>
    </row>
    <row r="3414">
      <c r="A3414" s="2">
        <v>3413.0</v>
      </c>
      <c r="B3414" s="4">
        <f>IFERROR(__xludf.DUMMYFUNCTION("""COMPUTED_VALUE"""),45232.551891469906)</f>
        <v>45232.55189</v>
      </c>
      <c r="C3414" s="2" t="str">
        <f>IFERROR(__xludf.DUMMYFUNCTION("""COMPUTED_VALUE"""),"India")</f>
        <v>India</v>
      </c>
      <c r="D3414" s="2">
        <f>IFERROR(__xludf.DUMMYFUNCTION("""COMPUTED_VALUE"""),208007.0)</f>
        <v>208007</v>
      </c>
      <c r="E3414" s="2" t="str">
        <f>IFERROR(__xludf.DUMMYFUNCTION("""COMPUTED_VALUE"""),"Male")</f>
        <v>Male</v>
      </c>
    </row>
    <row r="3415">
      <c r="A3415" s="2">
        <v>3414.0</v>
      </c>
      <c r="B3415" s="4">
        <f>IFERROR(__xludf.DUMMYFUNCTION("""COMPUTED_VALUE"""),45232.80366211806)</f>
        <v>45232.80366</v>
      </c>
      <c r="C3415" s="2" t="str">
        <f>IFERROR(__xludf.DUMMYFUNCTION("""COMPUTED_VALUE"""),"India")</f>
        <v>India</v>
      </c>
      <c r="D3415" s="2">
        <f>IFERROR(__xludf.DUMMYFUNCTION("""COMPUTED_VALUE"""),401107.0)</f>
        <v>401107</v>
      </c>
      <c r="E3415" s="2" t="str">
        <f>IFERROR(__xludf.DUMMYFUNCTION("""COMPUTED_VALUE"""),"Male")</f>
        <v>Male</v>
      </c>
    </row>
    <row r="3416">
      <c r="A3416" s="2">
        <v>3415.0</v>
      </c>
      <c r="B3416" s="4">
        <f>IFERROR(__xludf.DUMMYFUNCTION("""COMPUTED_VALUE"""),45232.84991804398)</f>
        <v>45232.84992</v>
      </c>
      <c r="C3416" s="2" t="str">
        <f>IFERROR(__xludf.DUMMYFUNCTION("""COMPUTED_VALUE"""),"India")</f>
        <v>India</v>
      </c>
      <c r="D3416" s="2">
        <f>IFERROR(__xludf.DUMMYFUNCTION("""COMPUTED_VALUE"""),590001.0)</f>
        <v>590001</v>
      </c>
      <c r="E3416" s="2" t="str">
        <f>IFERROR(__xludf.DUMMYFUNCTION("""COMPUTED_VALUE"""),"Female")</f>
        <v>Female</v>
      </c>
    </row>
    <row r="3417">
      <c r="A3417" s="2">
        <v>3416.0</v>
      </c>
      <c r="B3417" s="4">
        <f>IFERROR(__xludf.DUMMYFUNCTION("""COMPUTED_VALUE"""),45234.50013748842)</f>
        <v>45234.50014</v>
      </c>
      <c r="C3417" s="2" t="str">
        <f>IFERROR(__xludf.DUMMYFUNCTION("""COMPUTED_VALUE"""),"India")</f>
        <v>India</v>
      </c>
      <c r="D3417" s="2">
        <f>IFERROR(__xludf.DUMMYFUNCTION("""COMPUTED_VALUE"""),560054.0)</f>
        <v>560054</v>
      </c>
      <c r="E3417" s="2" t="str">
        <f>IFERROR(__xludf.DUMMYFUNCTION("""COMPUTED_VALUE"""),"Male")</f>
        <v>Male</v>
      </c>
    </row>
    <row r="3418">
      <c r="A3418" s="2">
        <v>3417.0</v>
      </c>
      <c r="B3418" s="4">
        <f>IFERROR(__xludf.DUMMYFUNCTION("""COMPUTED_VALUE"""),45234.74840804399)</f>
        <v>45234.74841</v>
      </c>
      <c r="C3418" s="2" t="str">
        <f>IFERROR(__xludf.DUMMYFUNCTION("""COMPUTED_VALUE"""),"India")</f>
        <v>India</v>
      </c>
      <c r="D3418" s="2">
        <f>IFERROR(__xludf.DUMMYFUNCTION("""COMPUTED_VALUE"""),143001.0)</f>
        <v>143001</v>
      </c>
      <c r="E3418" s="2" t="str">
        <f>IFERROR(__xludf.DUMMYFUNCTION("""COMPUTED_VALUE"""),"Male")</f>
        <v>Male</v>
      </c>
    </row>
    <row r="3419">
      <c r="A3419" s="2">
        <v>3418.0</v>
      </c>
      <c r="B3419" s="4">
        <f>IFERROR(__xludf.DUMMYFUNCTION("""COMPUTED_VALUE"""),45234.80358909722)</f>
        <v>45234.80359</v>
      </c>
      <c r="C3419" s="2" t="str">
        <f>IFERROR(__xludf.DUMMYFUNCTION("""COMPUTED_VALUE"""),"India")</f>
        <v>India</v>
      </c>
      <c r="D3419" s="2">
        <f>IFERROR(__xludf.DUMMYFUNCTION("""COMPUTED_VALUE"""),510004.0)</f>
        <v>510004</v>
      </c>
      <c r="E3419" s="2" t="str">
        <f>IFERROR(__xludf.DUMMYFUNCTION("""COMPUTED_VALUE"""),"Male")</f>
        <v>Male</v>
      </c>
    </row>
    <row r="3420">
      <c r="A3420" s="2">
        <v>3419.0</v>
      </c>
      <c r="B3420" s="4">
        <f>IFERROR(__xludf.DUMMYFUNCTION("""COMPUTED_VALUE"""),45235.669819131945)</f>
        <v>45235.66982</v>
      </c>
      <c r="C3420" s="2" t="str">
        <f>IFERROR(__xludf.DUMMYFUNCTION("""COMPUTED_VALUE"""),"India")</f>
        <v>India</v>
      </c>
      <c r="D3420" s="2">
        <f>IFERROR(__xludf.DUMMYFUNCTION("""COMPUTED_VALUE"""),852212.0)</f>
        <v>852212</v>
      </c>
      <c r="E3420" s="2" t="str">
        <f>IFERROR(__xludf.DUMMYFUNCTION("""COMPUTED_VALUE"""),"Female")</f>
        <v>Female</v>
      </c>
    </row>
    <row r="3421">
      <c r="A3421" s="2">
        <v>3420.0</v>
      </c>
      <c r="B3421" s="4">
        <f>IFERROR(__xludf.DUMMYFUNCTION("""COMPUTED_VALUE"""),45235.90107465277)</f>
        <v>45235.90107</v>
      </c>
      <c r="C3421" s="2" t="str">
        <f>IFERROR(__xludf.DUMMYFUNCTION("""COMPUTED_VALUE"""),"India")</f>
        <v>India</v>
      </c>
      <c r="D3421" s="2">
        <f>IFERROR(__xludf.DUMMYFUNCTION("""COMPUTED_VALUE"""),411001.0)</f>
        <v>411001</v>
      </c>
      <c r="E3421" s="2" t="str">
        <f>IFERROR(__xludf.DUMMYFUNCTION("""COMPUTED_VALUE"""),"Male")</f>
        <v>Male</v>
      </c>
    </row>
    <row r="3422">
      <c r="A3422" s="2">
        <v>3421.0</v>
      </c>
      <c r="B3422" s="4">
        <f>IFERROR(__xludf.DUMMYFUNCTION("""COMPUTED_VALUE"""),45236.30691804398)</f>
        <v>45236.30692</v>
      </c>
      <c r="C3422" s="2" t="str">
        <f>IFERROR(__xludf.DUMMYFUNCTION("""COMPUTED_VALUE"""),"India")</f>
        <v>India</v>
      </c>
      <c r="D3422" s="2">
        <f>IFERROR(__xludf.DUMMYFUNCTION("""COMPUTED_VALUE"""),843329.0)</f>
        <v>843329</v>
      </c>
      <c r="E3422" s="2" t="str">
        <f>IFERROR(__xludf.DUMMYFUNCTION("""COMPUTED_VALUE"""),"Female")</f>
        <v>Female</v>
      </c>
    </row>
    <row r="3423">
      <c r="A3423" s="2">
        <v>3422.0</v>
      </c>
      <c r="B3423" s="4">
        <f>IFERROR(__xludf.DUMMYFUNCTION("""COMPUTED_VALUE"""),45236.30915743055)</f>
        <v>45236.30916</v>
      </c>
      <c r="C3423" s="2" t="str">
        <f>IFERROR(__xludf.DUMMYFUNCTION("""COMPUTED_VALUE"""),"India")</f>
        <v>India</v>
      </c>
      <c r="D3423" s="2">
        <f>IFERROR(__xludf.DUMMYFUNCTION("""COMPUTED_VALUE"""),800027.0)</f>
        <v>800027</v>
      </c>
      <c r="E3423" s="2" t="str">
        <f>IFERROR(__xludf.DUMMYFUNCTION("""COMPUTED_VALUE"""),"Female")</f>
        <v>Female</v>
      </c>
    </row>
    <row r="3424">
      <c r="A3424" s="2">
        <v>3423.0</v>
      </c>
      <c r="B3424" s="4">
        <f>IFERROR(__xludf.DUMMYFUNCTION("""COMPUTED_VALUE"""),45236.34485302083)</f>
        <v>45236.34485</v>
      </c>
      <c r="C3424" s="2" t="str">
        <f>IFERROR(__xludf.DUMMYFUNCTION("""COMPUTED_VALUE"""),"India")</f>
        <v>India</v>
      </c>
      <c r="D3424" s="2">
        <f>IFERROR(__xludf.DUMMYFUNCTION("""COMPUTED_VALUE"""),800006.0)</f>
        <v>800006</v>
      </c>
      <c r="E3424" s="2" t="str">
        <f>IFERROR(__xludf.DUMMYFUNCTION("""COMPUTED_VALUE"""),"Male")</f>
        <v>Male</v>
      </c>
    </row>
    <row r="3425">
      <c r="A3425" s="2">
        <v>3424.0</v>
      </c>
      <c r="B3425" s="4">
        <f>IFERROR(__xludf.DUMMYFUNCTION("""COMPUTED_VALUE"""),45236.360560312496)</f>
        <v>45236.36056</v>
      </c>
      <c r="C3425" s="2" t="str">
        <f>IFERROR(__xludf.DUMMYFUNCTION("""COMPUTED_VALUE"""),"India")</f>
        <v>India</v>
      </c>
      <c r="D3425" s="2">
        <f>IFERROR(__xludf.DUMMYFUNCTION("""COMPUTED_VALUE"""),110008.0)</f>
        <v>110008</v>
      </c>
      <c r="E3425" s="2" t="str">
        <f>IFERROR(__xludf.DUMMYFUNCTION("""COMPUTED_VALUE"""),"Male")</f>
        <v>Male</v>
      </c>
    </row>
    <row r="3426">
      <c r="A3426" s="2">
        <v>3425.0</v>
      </c>
      <c r="B3426" s="4">
        <f>IFERROR(__xludf.DUMMYFUNCTION("""COMPUTED_VALUE"""),45236.37842429399)</f>
        <v>45236.37842</v>
      </c>
      <c r="C3426" s="2" t="str">
        <f>IFERROR(__xludf.DUMMYFUNCTION("""COMPUTED_VALUE"""),"India")</f>
        <v>India</v>
      </c>
      <c r="D3426" s="2">
        <f>IFERROR(__xludf.DUMMYFUNCTION("""COMPUTED_VALUE"""),360575.0)</f>
        <v>360575</v>
      </c>
      <c r="E3426" s="2" t="str">
        <f>IFERROR(__xludf.DUMMYFUNCTION("""COMPUTED_VALUE"""),"Female")</f>
        <v>Female</v>
      </c>
    </row>
    <row r="3427">
      <c r="A3427" s="2">
        <v>3426.0</v>
      </c>
      <c r="B3427" s="4">
        <f>IFERROR(__xludf.DUMMYFUNCTION("""COMPUTED_VALUE"""),45236.41963185185)</f>
        <v>45236.41963</v>
      </c>
      <c r="C3427" s="2" t="str">
        <f>IFERROR(__xludf.DUMMYFUNCTION("""COMPUTED_VALUE"""),"India")</f>
        <v>India</v>
      </c>
      <c r="D3427" s="2">
        <f>IFERROR(__xludf.DUMMYFUNCTION("""COMPUTED_VALUE"""),302001.0)</f>
        <v>302001</v>
      </c>
      <c r="E3427" s="2" t="str">
        <f>IFERROR(__xludf.DUMMYFUNCTION("""COMPUTED_VALUE"""),"Female")</f>
        <v>Female</v>
      </c>
    </row>
    <row r="3428">
      <c r="A3428" s="2">
        <v>3427.0</v>
      </c>
      <c r="B3428" s="4">
        <f>IFERROR(__xludf.DUMMYFUNCTION("""COMPUTED_VALUE"""),45236.43091541666)</f>
        <v>45236.43092</v>
      </c>
      <c r="C3428" s="2" t="str">
        <f>IFERROR(__xludf.DUMMYFUNCTION("""COMPUTED_VALUE"""),"Others")</f>
        <v>Others</v>
      </c>
      <c r="D3428" s="2">
        <f>IFERROR(__xludf.DUMMYFUNCTION("""COMPUTED_VALUE"""),140413.0)</f>
        <v>140413</v>
      </c>
      <c r="E3428" s="2" t="str">
        <f>IFERROR(__xludf.DUMMYFUNCTION("""COMPUTED_VALUE"""),"Male")</f>
        <v>Male</v>
      </c>
    </row>
    <row r="3429">
      <c r="A3429" s="2">
        <v>3428.0</v>
      </c>
      <c r="B3429" s="4">
        <f>IFERROR(__xludf.DUMMYFUNCTION("""COMPUTED_VALUE"""),45237.682317465275)</f>
        <v>45237.68232</v>
      </c>
      <c r="C3429" s="2" t="str">
        <f>IFERROR(__xludf.DUMMYFUNCTION("""COMPUTED_VALUE"""),"India")</f>
        <v>India</v>
      </c>
      <c r="D3429" s="2">
        <f>IFERROR(__xludf.DUMMYFUNCTION("""COMPUTED_VALUE"""),700049.0)</f>
        <v>700049</v>
      </c>
      <c r="E3429" s="2" t="str">
        <f>IFERROR(__xludf.DUMMYFUNCTION("""COMPUTED_VALUE"""),"Male")</f>
        <v>Male</v>
      </c>
    </row>
    <row r="3430">
      <c r="A3430" s="2">
        <v>3429.0</v>
      </c>
      <c r="B3430" s="4">
        <f>IFERROR(__xludf.DUMMYFUNCTION("""COMPUTED_VALUE"""),45240.86832245371)</f>
        <v>45240.86832</v>
      </c>
      <c r="C3430" s="2" t="str">
        <f>IFERROR(__xludf.DUMMYFUNCTION("""COMPUTED_VALUE"""),"India")</f>
        <v>India</v>
      </c>
      <c r="D3430" s="2">
        <f>IFERROR(__xludf.DUMMYFUNCTION("""COMPUTED_VALUE"""),502302.0)</f>
        <v>502302</v>
      </c>
      <c r="E3430" s="2" t="str">
        <f>IFERROR(__xludf.DUMMYFUNCTION("""COMPUTED_VALUE"""),"Male")</f>
        <v>Male</v>
      </c>
    </row>
    <row r="3431">
      <c r="A3431" s="2">
        <v>3430.0</v>
      </c>
      <c r="B3431" s="4">
        <f>IFERROR(__xludf.DUMMYFUNCTION("""COMPUTED_VALUE"""),45242.00140511574)</f>
        <v>45242.00141</v>
      </c>
      <c r="C3431" s="2" t="str">
        <f>IFERROR(__xludf.DUMMYFUNCTION("""COMPUTED_VALUE"""),"India")</f>
        <v>India</v>
      </c>
      <c r="D3431" s="2">
        <f>IFERROR(__xludf.DUMMYFUNCTION("""COMPUTED_VALUE"""),500016.0)</f>
        <v>500016</v>
      </c>
      <c r="E3431" s="2" t="str">
        <f>IFERROR(__xludf.DUMMYFUNCTION("""COMPUTED_VALUE"""),"Male")</f>
        <v>Male</v>
      </c>
    </row>
    <row r="3432">
      <c r="A3432" s="2">
        <v>3431.0</v>
      </c>
      <c r="B3432" s="4">
        <f>IFERROR(__xludf.DUMMYFUNCTION("""COMPUTED_VALUE"""),45243.486626238424)</f>
        <v>45243.48663</v>
      </c>
      <c r="C3432" s="2" t="str">
        <f>IFERROR(__xludf.DUMMYFUNCTION("""COMPUTED_VALUE"""),"India")</f>
        <v>India</v>
      </c>
      <c r="D3432" s="2">
        <f>IFERROR(__xludf.DUMMYFUNCTION("""COMPUTED_VALUE"""),201014.0)</f>
        <v>201014</v>
      </c>
      <c r="E3432" s="2" t="str">
        <f>IFERROR(__xludf.DUMMYFUNCTION("""COMPUTED_VALUE"""),"Male")</f>
        <v>Male</v>
      </c>
    </row>
    <row r="3433">
      <c r="A3433" s="2">
        <v>3432.0</v>
      </c>
      <c r="B3433" s="4">
        <f>IFERROR(__xludf.DUMMYFUNCTION("""COMPUTED_VALUE"""),45243.730560081014)</f>
        <v>45243.73056</v>
      </c>
      <c r="C3433" s="2" t="str">
        <f>IFERROR(__xludf.DUMMYFUNCTION("""COMPUTED_VALUE"""),"India")</f>
        <v>India</v>
      </c>
      <c r="D3433" s="2">
        <f>IFERROR(__xludf.DUMMYFUNCTION("""COMPUTED_VALUE"""),425001.0)</f>
        <v>425001</v>
      </c>
      <c r="E3433" s="2" t="str">
        <f>IFERROR(__xludf.DUMMYFUNCTION("""COMPUTED_VALUE"""),"Male")</f>
        <v>Male</v>
      </c>
    </row>
    <row r="3434">
      <c r="A3434" s="2">
        <v>3433.0</v>
      </c>
      <c r="B3434" s="4">
        <f>IFERROR(__xludf.DUMMYFUNCTION("""COMPUTED_VALUE"""),45243.747030162034)</f>
        <v>45243.74703</v>
      </c>
      <c r="C3434" s="2" t="str">
        <f>IFERROR(__xludf.DUMMYFUNCTION("""COMPUTED_VALUE"""),"India")</f>
        <v>India</v>
      </c>
      <c r="D3434" s="2">
        <f>IFERROR(__xludf.DUMMYFUNCTION("""COMPUTED_VALUE"""),425001.0)</f>
        <v>425001</v>
      </c>
      <c r="E3434" s="2" t="str">
        <f>IFERROR(__xludf.DUMMYFUNCTION("""COMPUTED_VALUE"""),"Male")</f>
        <v>Male</v>
      </c>
    </row>
    <row r="3435">
      <c r="A3435" s="2">
        <v>3434.0</v>
      </c>
      <c r="B3435" s="4">
        <f>IFERROR(__xludf.DUMMYFUNCTION("""COMPUTED_VALUE"""),45244.409199444446)</f>
        <v>45244.4092</v>
      </c>
      <c r="C3435" s="2" t="str">
        <f>IFERROR(__xludf.DUMMYFUNCTION("""COMPUTED_VALUE"""),"India")</f>
        <v>India</v>
      </c>
      <c r="D3435" s="2">
        <f>IFERROR(__xludf.DUMMYFUNCTION("""COMPUTED_VALUE"""),560084.0)</f>
        <v>560084</v>
      </c>
      <c r="E3435" s="2" t="str">
        <f>IFERROR(__xludf.DUMMYFUNCTION("""COMPUTED_VALUE"""),"Male")</f>
        <v>Male</v>
      </c>
    </row>
    <row r="3436">
      <c r="A3436" s="2">
        <v>3435.0</v>
      </c>
      <c r="B3436" s="4">
        <f>IFERROR(__xludf.DUMMYFUNCTION("""COMPUTED_VALUE"""),45244.449832708335)</f>
        <v>45244.44983</v>
      </c>
      <c r="C3436" s="2" t="str">
        <f>IFERROR(__xludf.DUMMYFUNCTION("""COMPUTED_VALUE"""),"United States of America")</f>
        <v>United States of America</v>
      </c>
      <c r="D3436" s="2"/>
      <c r="E3436" s="2" t="str">
        <f>IFERROR(__xludf.DUMMYFUNCTION("""COMPUTED_VALUE"""),"Male")</f>
        <v>Male</v>
      </c>
    </row>
    <row r="3437">
      <c r="A3437" s="2">
        <v>3436.0</v>
      </c>
      <c r="B3437" s="4">
        <f>IFERROR(__xludf.DUMMYFUNCTION("""COMPUTED_VALUE"""),45244.45919747685)</f>
        <v>45244.4592</v>
      </c>
      <c r="C3437" s="2" t="str">
        <f>IFERROR(__xludf.DUMMYFUNCTION("""COMPUTED_VALUE"""),"India")</f>
        <v>India</v>
      </c>
      <c r="D3437" s="2">
        <f>IFERROR(__xludf.DUMMYFUNCTION("""COMPUTED_VALUE"""),400098.0)</f>
        <v>400098</v>
      </c>
      <c r="E3437" s="2" t="str">
        <f>IFERROR(__xludf.DUMMYFUNCTION("""COMPUTED_VALUE"""),"Female")</f>
        <v>Female</v>
      </c>
    </row>
    <row r="3438">
      <c r="A3438" s="2">
        <v>3437.0</v>
      </c>
      <c r="B3438" s="4">
        <f>IFERROR(__xludf.DUMMYFUNCTION("""COMPUTED_VALUE"""),45244.67791583334)</f>
        <v>45244.67792</v>
      </c>
      <c r="C3438" s="2" t="str">
        <f>IFERROR(__xludf.DUMMYFUNCTION("""COMPUTED_VALUE"""),"India")</f>
        <v>India</v>
      </c>
      <c r="D3438" s="2">
        <f>IFERROR(__xludf.DUMMYFUNCTION("""COMPUTED_VALUE"""),581320.0)</f>
        <v>581320</v>
      </c>
      <c r="E3438" s="2" t="str">
        <f>IFERROR(__xludf.DUMMYFUNCTION("""COMPUTED_VALUE"""),"Male")</f>
        <v>Male</v>
      </c>
    </row>
    <row r="3439">
      <c r="A3439" s="2">
        <v>3438.0</v>
      </c>
      <c r="B3439" s="4">
        <f>IFERROR(__xludf.DUMMYFUNCTION("""COMPUTED_VALUE"""),45244.716418703705)</f>
        <v>45244.71642</v>
      </c>
      <c r="C3439" s="2" t="str">
        <f>IFERROR(__xludf.DUMMYFUNCTION("""COMPUTED_VALUE"""),"India")</f>
        <v>India</v>
      </c>
      <c r="D3439" s="2">
        <f>IFERROR(__xludf.DUMMYFUNCTION("""COMPUTED_VALUE"""),501510.0)</f>
        <v>501510</v>
      </c>
      <c r="E3439" s="2" t="str">
        <f>IFERROR(__xludf.DUMMYFUNCTION("""COMPUTED_VALUE"""),"Male")</f>
        <v>Male</v>
      </c>
    </row>
    <row r="3440">
      <c r="A3440" s="2">
        <v>3439.0</v>
      </c>
      <c r="B3440" s="4">
        <f>IFERROR(__xludf.DUMMYFUNCTION("""COMPUTED_VALUE"""),45244.84252304398)</f>
        <v>45244.84252</v>
      </c>
      <c r="C3440" s="2" t="str">
        <f>IFERROR(__xludf.DUMMYFUNCTION("""COMPUTED_VALUE"""),"India")</f>
        <v>India</v>
      </c>
      <c r="D3440" s="2">
        <f>IFERROR(__xludf.DUMMYFUNCTION("""COMPUTED_VALUE"""),424306.0)</f>
        <v>424306</v>
      </c>
      <c r="E3440" s="2" t="str">
        <f>IFERROR(__xludf.DUMMYFUNCTION("""COMPUTED_VALUE"""),"Male")</f>
        <v>Male</v>
      </c>
    </row>
    <row r="3441">
      <c r="A3441" s="2">
        <v>3440.0</v>
      </c>
      <c r="B3441" s="4">
        <f>IFERROR(__xludf.DUMMYFUNCTION("""COMPUTED_VALUE"""),45246.19296346064)</f>
        <v>45246.19296</v>
      </c>
      <c r="C3441" s="2" t="str">
        <f>IFERROR(__xludf.DUMMYFUNCTION("""COMPUTED_VALUE"""),"Pakistan")</f>
        <v>Pakistan</v>
      </c>
      <c r="D3441" s="2">
        <f>IFERROR(__xludf.DUMMYFUNCTION("""COMPUTED_VALUE"""),74660.0)</f>
        <v>74660</v>
      </c>
      <c r="E3441" s="2" t="str">
        <f>IFERROR(__xludf.DUMMYFUNCTION("""COMPUTED_VALUE"""),"Male")</f>
        <v>Male</v>
      </c>
    </row>
    <row r="3442">
      <c r="A3442" s="2">
        <v>3441.0</v>
      </c>
      <c r="B3442" s="4">
        <f>IFERROR(__xludf.DUMMYFUNCTION("""COMPUTED_VALUE"""),45246.51488321759)</f>
        <v>45246.51488</v>
      </c>
      <c r="C3442" s="2" t="str">
        <f>IFERROR(__xludf.DUMMYFUNCTION("""COMPUTED_VALUE"""),"India")</f>
        <v>India</v>
      </c>
      <c r="D3442" s="2">
        <f>IFERROR(__xludf.DUMMYFUNCTION("""COMPUTED_VALUE"""),302002.0)</f>
        <v>302002</v>
      </c>
      <c r="E3442" s="2" t="str">
        <f>IFERROR(__xludf.DUMMYFUNCTION("""COMPUTED_VALUE"""),"Female")</f>
        <v>Female</v>
      </c>
    </row>
    <row r="3443">
      <c r="A3443" s="2">
        <v>3442.0</v>
      </c>
      <c r="B3443" s="4">
        <f>IFERROR(__xludf.DUMMYFUNCTION("""COMPUTED_VALUE"""),45247.553895763886)</f>
        <v>45247.5539</v>
      </c>
      <c r="C3443" s="2" t="str">
        <f>IFERROR(__xludf.DUMMYFUNCTION("""COMPUTED_VALUE"""),"India")</f>
        <v>India</v>
      </c>
      <c r="D3443" s="2">
        <f>IFERROR(__xludf.DUMMYFUNCTION("""COMPUTED_VALUE"""),441109.0)</f>
        <v>441109</v>
      </c>
      <c r="E3443" s="2" t="str">
        <f>IFERROR(__xludf.DUMMYFUNCTION("""COMPUTED_VALUE"""),"Male")</f>
        <v>Male</v>
      </c>
    </row>
    <row r="3444">
      <c r="A3444" s="2">
        <v>3443.0</v>
      </c>
      <c r="B3444" s="4">
        <f>IFERROR(__xludf.DUMMYFUNCTION("""COMPUTED_VALUE"""),45247.83798247685)</f>
        <v>45247.83798</v>
      </c>
      <c r="C3444" s="2" t="str">
        <f>IFERROR(__xludf.DUMMYFUNCTION("""COMPUTED_VALUE"""),"India")</f>
        <v>India</v>
      </c>
      <c r="D3444" s="2">
        <f>IFERROR(__xludf.DUMMYFUNCTION("""COMPUTED_VALUE"""),201306.0)</f>
        <v>201306</v>
      </c>
      <c r="E3444" s="2" t="str">
        <f>IFERROR(__xludf.DUMMYFUNCTION("""COMPUTED_VALUE"""),"Male")</f>
        <v>Male</v>
      </c>
    </row>
    <row r="3445">
      <c r="A3445" s="2">
        <v>3444.0</v>
      </c>
      <c r="B3445" s="4">
        <f>IFERROR(__xludf.DUMMYFUNCTION("""COMPUTED_VALUE"""),45247.89299233796)</f>
        <v>45247.89299</v>
      </c>
      <c r="C3445" s="2" t="str">
        <f>IFERROR(__xludf.DUMMYFUNCTION("""COMPUTED_VALUE"""),"India")</f>
        <v>India</v>
      </c>
      <c r="D3445" s="2">
        <f>IFERROR(__xludf.DUMMYFUNCTION("""COMPUTED_VALUE"""),641038.0)</f>
        <v>641038</v>
      </c>
      <c r="E3445" s="2" t="str">
        <f>IFERROR(__xludf.DUMMYFUNCTION("""COMPUTED_VALUE"""),"Male")</f>
        <v>Male</v>
      </c>
    </row>
    <row r="3446">
      <c r="A3446" s="2">
        <v>3445.0</v>
      </c>
      <c r="B3446" s="4">
        <f>IFERROR(__xludf.DUMMYFUNCTION("""COMPUTED_VALUE"""),45247.925922083334)</f>
        <v>45247.92592</v>
      </c>
      <c r="C3446" s="2" t="str">
        <f>IFERROR(__xludf.DUMMYFUNCTION("""COMPUTED_VALUE"""),"India")</f>
        <v>India</v>
      </c>
      <c r="D3446" s="2">
        <f>IFERROR(__xludf.DUMMYFUNCTION("""COMPUTED_VALUE"""),201310.0)</f>
        <v>201310</v>
      </c>
      <c r="E3446" s="2" t="str">
        <f>IFERROR(__xludf.DUMMYFUNCTION("""COMPUTED_VALUE"""),"Male")</f>
        <v>Male</v>
      </c>
    </row>
    <row r="3447">
      <c r="A3447" s="2">
        <v>3446.0</v>
      </c>
      <c r="B3447" s="4">
        <f>IFERROR(__xludf.DUMMYFUNCTION("""COMPUTED_VALUE"""),45247.970783240744)</f>
        <v>45247.97078</v>
      </c>
      <c r="C3447" s="2" t="str">
        <f>IFERROR(__xludf.DUMMYFUNCTION("""COMPUTED_VALUE"""),"India")</f>
        <v>India</v>
      </c>
      <c r="D3447" s="2">
        <f>IFERROR(__xludf.DUMMYFUNCTION("""COMPUTED_VALUE"""),445001.0)</f>
        <v>445001</v>
      </c>
      <c r="E3447" s="2" t="str">
        <f>IFERROR(__xludf.DUMMYFUNCTION("""COMPUTED_VALUE"""),"Male")</f>
        <v>Male</v>
      </c>
    </row>
    <row r="3448">
      <c r="A3448" s="2">
        <v>3447.0</v>
      </c>
      <c r="B3448" s="4">
        <f>IFERROR(__xludf.DUMMYFUNCTION("""COMPUTED_VALUE"""),45248.392202870375)</f>
        <v>45248.3922</v>
      </c>
      <c r="C3448" s="2" t="str">
        <f>IFERROR(__xludf.DUMMYFUNCTION("""COMPUTED_VALUE"""),"India")</f>
        <v>India</v>
      </c>
      <c r="D3448" s="2">
        <f>IFERROR(__xludf.DUMMYFUNCTION("""COMPUTED_VALUE"""),561203.0)</f>
        <v>561203</v>
      </c>
      <c r="E3448" s="2" t="str">
        <f>IFERROR(__xludf.DUMMYFUNCTION("""COMPUTED_VALUE"""),"Male")</f>
        <v>Male</v>
      </c>
    </row>
    <row r="3449">
      <c r="A3449" s="2">
        <v>3448.0</v>
      </c>
      <c r="B3449" s="4">
        <f>IFERROR(__xludf.DUMMYFUNCTION("""COMPUTED_VALUE"""),45248.465991261575)</f>
        <v>45248.46599</v>
      </c>
      <c r="C3449" s="2" t="str">
        <f>IFERROR(__xludf.DUMMYFUNCTION("""COMPUTED_VALUE"""),"India")</f>
        <v>India</v>
      </c>
      <c r="D3449" s="2">
        <f>IFERROR(__xludf.DUMMYFUNCTION("""COMPUTED_VALUE"""),631048.0)</f>
        <v>631048</v>
      </c>
      <c r="E3449" s="2" t="str">
        <f>IFERROR(__xludf.DUMMYFUNCTION("""COMPUTED_VALUE"""),"Male")</f>
        <v>Male</v>
      </c>
    </row>
    <row r="3450">
      <c r="A3450" s="2">
        <v>3449.0</v>
      </c>
      <c r="B3450" s="4">
        <f>IFERROR(__xludf.DUMMYFUNCTION("""COMPUTED_VALUE"""),45250.939347175925)</f>
        <v>45250.93935</v>
      </c>
      <c r="C3450" s="2" t="str">
        <f>IFERROR(__xludf.DUMMYFUNCTION("""COMPUTED_VALUE"""),"India")</f>
        <v>India</v>
      </c>
      <c r="D3450" s="2">
        <f>IFERROR(__xludf.DUMMYFUNCTION("""COMPUTED_VALUE"""),231304.0)</f>
        <v>231304</v>
      </c>
      <c r="E3450" s="2" t="str">
        <f>IFERROR(__xludf.DUMMYFUNCTION("""COMPUTED_VALUE"""),"Female")</f>
        <v>Female</v>
      </c>
    </row>
    <row r="3451">
      <c r="A3451" s="2">
        <v>3450.0</v>
      </c>
      <c r="B3451" s="4">
        <f>IFERROR(__xludf.DUMMYFUNCTION("""COMPUTED_VALUE"""),45251.57161702546)</f>
        <v>45251.57162</v>
      </c>
      <c r="C3451" s="2" t="str">
        <f>IFERROR(__xludf.DUMMYFUNCTION("""COMPUTED_VALUE"""),"India")</f>
        <v>India</v>
      </c>
      <c r="D3451" s="2">
        <f>IFERROR(__xludf.DUMMYFUNCTION("""COMPUTED_VALUE"""),273014.0)</f>
        <v>273014</v>
      </c>
      <c r="E3451" s="2" t="str">
        <f>IFERROR(__xludf.DUMMYFUNCTION("""COMPUTED_VALUE"""),"Male")</f>
        <v>Male</v>
      </c>
    </row>
    <row r="3452">
      <c r="A3452" s="2">
        <v>3451.0</v>
      </c>
      <c r="B3452" s="4">
        <f>IFERROR(__xludf.DUMMYFUNCTION("""COMPUTED_VALUE"""),45251.59388163195)</f>
        <v>45251.59388</v>
      </c>
      <c r="C3452" s="2" t="str">
        <f>IFERROR(__xludf.DUMMYFUNCTION("""COMPUTED_VALUE"""),"India")</f>
        <v>India</v>
      </c>
      <c r="D3452" s="2">
        <f>IFERROR(__xludf.DUMMYFUNCTION("""COMPUTED_VALUE"""),440027.0)</f>
        <v>440027</v>
      </c>
      <c r="E3452" s="2" t="str">
        <f>IFERROR(__xludf.DUMMYFUNCTION("""COMPUTED_VALUE"""),"Male")</f>
        <v>Male</v>
      </c>
    </row>
    <row r="3453">
      <c r="A3453" s="2">
        <v>3452.0</v>
      </c>
      <c r="B3453" s="4">
        <f>IFERROR(__xludf.DUMMYFUNCTION("""COMPUTED_VALUE"""),45253.53419709491)</f>
        <v>45253.5342</v>
      </c>
      <c r="C3453" s="2" t="str">
        <f>IFERROR(__xludf.DUMMYFUNCTION("""COMPUTED_VALUE"""),"India")</f>
        <v>India</v>
      </c>
      <c r="D3453" s="2">
        <f>IFERROR(__xludf.DUMMYFUNCTION("""COMPUTED_VALUE"""),247667.0)</f>
        <v>247667</v>
      </c>
      <c r="E3453" s="2" t="str">
        <f>IFERROR(__xludf.DUMMYFUNCTION("""COMPUTED_VALUE"""),"Female")</f>
        <v>Female</v>
      </c>
    </row>
    <row r="3454">
      <c r="A3454" s="2">
        <v>3453.0</v>
      </c>
      <c r="B3454" s="4">
        <f>IFERROR(__xludf.DUMMYFUNCTION("""COMPUTED_VALUE"""),45253.53420805556)</f>
        <v>45253.53421</v>
      </c>
      <c r="C3454" s="2" t="str">
        <f>IFERROR(__xludf.DUMMYFUNCTION("""COMPUTED_VALUE"""),"India")</f>
        <v>India</v>
      </c>
      <c r="D3454" s="2">
        <f>IFERROR(__xludf.DUMMYFUNCTION("""COMPUTED_VALUE"""),226017.0)</f>
        <v>226017</v>
      </c>
      <c r="E3454" s="2" t="str">
        <f>IFERROR(__xludf.DUMMYFUNCTION("""COMPUTED_VALUE"""),"Male")</f>
        <v>Male</v>
      </c>
    </row>
    <row r="3455">
      <c r="A3455" s="2">
        <v>3454.0</v>
      </c>
      <c r="B3455" s="4">
        <f>IFERROR(__xludf.DUMMYFUNCTION("""COMPUTED_VALUE"""),45253.53951082176)</f>
        <v>45253.53951</v>
      </c>
      <c r="C3455" s="2" t="str">
        <f>IFERROR(__xludf.DUMMYFUNCTION("""COMPUTED_VALUE"""),"India")</f>
        <v>India</v>
      </c>
      <c r="D3455" s="2">
        <f>IFERROR(__xludf.DUMMYFUNCTION("""COMPUTED_VALUE"""),241001.0)</f>
        <v>241001</v>
      </c>
      <c r="E3455" s="2" t="str">
        <f>IFERROR(__xludf.DUMMYFUNCTION("""COMPUTED_VALUE"""),"Female")</f>
        <v>Female</v>
      </c>
    </row>
    <row r="3456">
      <c r="A3456" s="2">
        <v>3455.0</v>
      </c>
      <c r="B3456" s="4">
        <f>IFERROR(__xludf.DUMMYFUNCTION("""COMPUTED_VALUE"""),45253.54219157407)</f>
        <v>45253.54219</v>
      </c>
      <c r="C3456" s="2" t="str">
        <f>IFERROR(__xludf.DUMMYFUNCTION("""COMPUTED_VALUE"""),"India")</f>
        <v>India</v>
      </c>
      <c r="D3456" s="2">
        <f>IFERROR(__xludf.DUMMYFUNCTION("""COMPUTED_VALUE"""),241001.0)</f>
        <v>241001</v>
      </c>
      <c r="E3456" s="2" t="str">
        <f>IFERROR(__xludf.DUMMYFUNCTION("""COMPUTED_VALUE"""),"Male")</f>
        <v>Male</v>
      </c>
    </row>
    <row r="3457">
      <c r="A3457" s="2">
        <v>3456.0</v>
      </c>
      <c r="B3457" s="4">
        <f>IFERROR(__xludf.DUMMYFUNCTION("""COMPUTED_VALUE"""),45253.543090162035)</f>
        <v>45253.54309</v>
      </c>
      <c r="C3457" s="2" t="str">
        <f>IFERROR(__xludf.DUMMYFUNCTION("""COMPUTED_VALUE"""),"India")</f>
        <v>India</v>
      </c>
      <c r="D3457" s="2">
        <f>IFERROR(__xludf.DUMMYFUNCTION("""COMPUTED_VALUE"""),140413.0)</f>
        <v>140413</v>
      </c>
      <c r="E3457" s="2" t="str">
        <f>IFERROR(__xludf.DUMMYFUNCTION("""COMPUTED_VALUE"""),"Female")</f>
        <v>Female</v>
      </c>
    </row>
    <row r="3458">
      <c r="A3458" s="2">
        <v>3457.0</v>
      </c>
      <c r="B3458" s="4">
        <f>IFERROR(__xludf.DUMMYFUNCTION("""COMPUTED_VALUE"""),45253.543353124995)</f>
        <v>45253.54335</v>
      </c>
      <c r="C3458" s="2" t="str">
        <f>IFERROR(__xludf.DUMMYFUNCTION("""COMPUTED_VALUE"""),"India")</f>
        <v>India</v>
      </c>
      <c r="D3458" s="2">
        <f>IFERROR(__xludf.DUMMYFUNCTION("""COMPUTED_VALUE"""),140301.0)</f>
        <v>140301</v>
      </c>
      <c r="E3458" s="2" t="str">
        <f>IFERROR(__xludf.DUMMYFUNCTION("""COMPUTED_VALUE"""),"Male")</f>
        <v>Male</v>
      </c>
    </row>
    <row r="3459">
      <c r="A3459" s="2">
        <v>3458.0</v>
      </c>
      <c r="B3459" s="4">
        <f>IFERROR(__xludf.DUMMYFUNCTION("""COMPUTED_VALUE"""),45253.543734768515)</f>
        <v>45253.54373</v>
      </c>
      <c r="C3459" s="2" t="str">
        <f>IFERROR(__xludf.DUMMYFUNCTION("""COMPUTED_VALUE"""),"India")</f>
        <v>India</v>
      </c>
      <c r="D3459" s="2">
        <f>IFERROR(__xludf.DUMMYFUNCTION("""COMPUTED_VALUE"""),140301.0)</f>
        <v>140301</v>
      </c>
      <c r="E3459" s="2" t="str">
        <f>IFERROR(__xludf.DUMMYFUNCTION("""COMPUTED_VALUE"""),"Female")</f>
        <v>Female</v>
      </c>
    </row>
    <row r="3460">
      <c r="A3460" s="2">
        <v>3459.0</v>
      </c>
      <c r="B3460" s="4">
        <f>IFERROR(__xludf.DUMMYFUNCTION("""COMPUTED_VALUE"""),45253.55001253472)</f>
        <v>45253.55001</v>
      </c>
      <c r="C3460" s="2" t="str">
        <f>IFERROR(__xludf.DUMMYFUNCTION("""COMPUTED_VALUE"""),"India")</f>
        <v>India</v>
      </c>
      <c r="D3460" s="2">
        <f>IFERROR(__xludf.DUMMYFUNCTION("""COMPUTED_VALUE"""),241001.0)</f>
        <v>241001</v>
      </c>
      <c r="E3460" s="2" t="str">
        <f>IFERROR(__xludf.DUMMYFUNCTION("""COMPUTED_VALUE"""),"Female")</f>
        <v>Female</v>
      </c>
    </row>
    <row r="3461">
      <c r="A3461" s="2">
        <v>3460.0</v>
      </c>
      <c r="B3461" s="4">
        <f>IFERROR(__xludf.DUMMYFUNCTION("""COMPUTED_VALUE"""),45253.56470899306)</f>
        <v>45253.56471</v>
      </c>
      <c r="C3461" s="2" t="str">
        <f>IFERROR(__xludf.DUMMYFUNCTION("""COMPUTED_VALUE"""),"India")</f>
        <v>India</v>
      </c>
      <c r="D3461" s="2">
        <f>IFERROR(__xludf.DUMMYFUNCTION("""COMPUTED_VALUE"""),226001.0)</f>
        <v>226001</v>
      </c>
      <c r="E3461" s="2" t="str">
        <f>IFERROR(__xludf.DUMMYFUNCTION("""COMPUTED_VALUE"""),"Female")</f>
        <v>Female</v>
      </c>
    </row>
    <row r="3462">
      <c r="A3462" s="2">
        <v>3461.0</v>
      </c>
      <c r="B3462" s="4">
        <f>IFERROR(__xludf.DUMMYFUNCTION("""COMPUTED_VALUE"""),45253.62263394676)</f>
        <v>45253.62263</v>
      </c>
      <c r="C3462" s="2" t="str">
        <f>IFERROR(__xludf.DUMMYFUNCTION("""COMPUTED_VALUE"""),"India")</f>
        <v>India</v>
      </c>
      <c r="D3462" s="2">
        <f>IFERROR(__xludf.DUMMYFUNCTION("""COMPUTED_VALUE"""),201312.0)</f>
        <v>201312</v>
      </c>
      <c r="E3462" s="2" t="str">
        <f>IFERROR(__xludf.DUMMYFUNCTION("""COMPUTED_VALUE"""),"Female")</f>
        <v>Female</v>
      </c>
    </row>
    <row r="3463">
      <c r="A3463" s="2">
        <v>3462.0</v>
      </c>
      <c r="B3463" s="4">
        <f>IFERROR(__xludf.DUMMYFUNCTION("""COMPUTED_VALUE"""),45253.64962405092)</f>
        <v>45253.64962</v>
      </c>
      <c r="C3463" s="2" t="str">
        <f>IFERROR(__xludf.DUMMYFUNCTION("""COMPUTED_VALUE"""),"India")</f>
        <v>India</v>
      </c>
      <c r="D3463" s="2">
        <f>IFERROR(__xludf.DUMMYFUNCTION("""COMPUTED_VALUE"""),241001.0)</f>
        <v>241001</v>
      </c>
      <c r="E3463" s="2" t="str">
        <f>IFERROR(__xludf.DUMMYFUNCTION("""COMPUTED_VALUE"""),"Female")</f>
        <v>Female</v>
      </c>
    </row>
    <row r="3464">
      <c r="A3464" s="2">
        <v>3463.0</v>
      </c>
      <c r="B3464" s="4">
        <f>IFERROR(__xludf.DUMMYFUNCTION("""COMPUTED_VALUE"""),45253.72317820602)</f>
        <v>45253.72318</v>
      </c>
      <c r="C3464" s="2" t="str">
        <f>IFERROR(__xludf.DUMMYFUNCTION("""COMPUTED_VALUE"""),"Others")</f>
        <v>Others</v>
      </c>
      <c r="D3464" s="2">
        <f>IFERROR(__xludf.DUMMYFUNCTION("""COMPUTED_VALUE"""),101501.0)</f>
        <v>101501</v>
      </c>
      <c r="E3464" s="2" t="str">
        <f>IFERROR(__xludf.DUMMYFUNCTION("""COMPUTED_VALUE"""),"Female")</f>
        <v>Female</v>
      </c>
    </row>
    <row r="3465">
      <c r="A3465" s="2">
        <v>3464.0</v>
      </c>
      <c r="B3465" s="4">
        <f>IFERROR(__xludf.DUMMYFUNCTION("""COMPUTED_VALUE"""),45253.888488136574)</f>
        <v>45253.88849</v>
      </c>
      <c r="C3465" s="2" t="str">
        <f>IFERROR(__xludf.DUMMYFUNCTION("""COMPUTED_VALUE"""),"Canada")</f>
        <v>Canada</v>
      </c>
      <c r="D3465" s="2"/>
      <c r="E3465" s="2" t="str">
        <f>IFERROR(__xludf.DUMMYFUNCTION("""COMPUTED_VALUE"""),"Female")</f>
        <v>Female</v>
      </c>
    </row>
    <row r="3466">
      <c r="A3466" s="2">
        <v>3465.0</v>
      </c>
      <c r="B3466" s="4">
        <f>IFERROR(__xludf.DUMMYFUNCTION("""COMPUTED_VALUE"""),45254.51423159722)</f>
        <v>45254.51423</v>
      </c>
      <c r="C3466" s="2" t="str">
        <f>IFERROR(__xludf.DUMMYFUNCTION("""COMPUTED_VALUE"""),"India")</f>
        <v>India</v>
      </c>
      <c r="D3466" s="2">
        <f>IFERROR(__xludf.DUMMYFUNCTION("""COMPUTED_VALUE"""),641659.0)</f>
        <v>641659</v>
      </c>
      <c r="E3466" s="2" t="str">
        <f>IFERROR(__xludf.DUMMYFUNCTION("""COMPUTED_VALUE"""),"Male")</f>
        <v>Male</v>
      </c>
    </row>
    <row r="3467">
      <c r="A3467" s="2">
        <v>3466.0</v>
      </c>
      <c r="B3467" s="4">
        <f>IFERROR(__xludf.DUMMYFUNCTION("""COMPUTED_VALUE"""),45254.61485155093)</f>
        <v>45254.61485</v>
      </c>
      <c r="C3467" s="2" t="str">
        <f>IFERROR(__xludf.DUMMYFUNCTION("""COMPUTED_VALUE"""),"India")</f>
        <v>India</v>
      </c>
      <c r="D3467" s="2">
        <f>IFERROR(__xludf.DUMMYFUNCTION("""COMPUTED_VALUE"""),450331.0)</f>
        <v>450331</v>
      </c>
      <c r="E3467" s="2" t="str">
        <f>IFERROR(__xludf.DUMMYFUNCTION("""COMPUTED_VALUE"""),"Female")</f>
        <v>Female</v>
      </c>
    </row>
    <row r="3468">
      <c r="A3468" s="2">
        <v>3467.0</v>
      </c>
      <c r="B3468" s="4">
        <f>IFERROR(__xludf.DUMMYFUNCTION("""COMPUTED_VALUE"""),45254.89888706019)</f>
        <v>45254.89889</v>
      </c>
      <c r="C3468" s="2" t="str">
        <f>IFERROR(__xludf.DUMMYFUNCTION("""COMPUTED_VALUE"""),"India")</f>
        <v>India</v>
      </c>
      <c r="D3468" s="2">
        <f>IFERROR(__xludf.DUMMYFUNCTION("""COMPUTED_VALUE"""),140301.0)</f>
        <v>140301</v>
      </c>
      <c r="E3468" s="2" t="str">
        <f>IFERROR(__xludf.DUMMYFUNCTION("""COMPUTED_VALUE"""),"Female")</f>
        <v>Female</v>
      </c>
    </row>
    <row r="3469">
      <c r="A3469" s="2">
        <v>3468.0</v>
      </c>
      <c r="B3469" s="4">
        <f>IFERROR(__xludf.DUMMYFUNCTION("""COMPUTED_VALUE"""),45255.51513680555)</f>
        <v>45255.51514</v>
      </c>
      <c r="C3469" s="2" t="str">
        <f>IFERROR(__xludf.DUMMYFUNCTION("""COMPUTED_VALUE"""),"India")</f>
        <v>India</v>
      </c>
      <c r="D3469" s="2">
        <f>IFERROR(__xludf.DUMMYFUNCTION("""COMPUTED_VALUE"""),140413.0)</f>
        <v>140413</v>
      </c>
      <c r="E3469" s="2" t="str">
        <f>IFERROR(__xludf.DUMMYFUNCTION("""COMPUTED_VALUE"""),"Female")</f>
        <v>Female</v>
      </c>
    </row>
    <row r="3470">
      <c r="A3470" s="2">
        <v>3469.0</v>
      </c>
      <c r="B3470" s="4">
        <f>IFERROR(__xludf.DUMMYFUNCTION("""COMPUTED_VALUE"""),45255.713568969906)</f>
        <v>45255.71357</v>
      </c>
      <c r="C3470" s="2" t="str">
        <f>IFERROR(__xludf.DUMMYFUNCTION("""COMPUTED_VALUE"""),"India")</f>
        <v>India</v>
      </c>
      <c r="D3470" s="2">
        <f>IFERROR(__xludf.DUMMYFUNCTION("""COMPUTED_VALUE"""),11111.0)</f>
        <v>11111</v>
      </c>
      <c r="E3470" s="2" t="str">
        <f>IFERROR(__xludf.DUMMYFUNCTION("""COMPUTED_VALUE"""),"Female")</f>
        <v>Female</v>
      </c>
    </row>
    <row r="3471">
      <c r="A3471" s="2">
        <v>3470.0</v>
      </c>
      <c r="B3471" s="4">
        <f>IFERROR(__xludf.DUMMYFUNCTION("""COMPUTED_VALUE"""),45256.59227518519)</f>
        <v>45256.59228</v>
      </c>
      <c r="C3471" s="2" t="str">
        <f>IFERROR(__xludf.DUMMYFUNCTION("""COMPUTED_VALUE"""),"Afganistan")</f>
        <v>Afganistan</v>
      </c>
      <c r="D3471" s="2">
        <f>IFERROR(__xludf.DUMMYFUNCTION("""COMPUTED_VALUE"""),456456.0)</f>
        <v>456456</v>
      </c>
      <c r="E3471" s="2" t="str">
        <f>IFERROR(__xludf.DUMMYFUNCTION("""COMPUTED_VALUE"""),"Male")</f>
        <v>Male</v>
      </c>
    </row>
    <row r="3472">
      <c r="A3472" s="2">
        <v>3471.0</v>
      </c>
      <c r="B3472" s="4">
        <f>IFERROR(__xludf.DUMMYFUNCTION("""COMPUTED_VALUE"""),45257.84480608796)</f>
        <v>45257.84481</v>
      </c>
      <c r="C3472" s="2" t="str">
        <f>IFERROR(__xludf.DUMMYFUNCTION("""COMPUTED_VALUE"""),"India")</f>
        <v>India</v>
      </c>
      <c r="D3472" s="2">
        <f>IFERROR(__xludf.DUMMYFUNCTION("""COMPUTED_VALUE"""),521211.0)</f>
        <v>521211</v>
      </c>
      <c r="E3472" s="2" t="str">
        <f>IFERROR(__xludf.DUMMYFUNCTION("""COMPUTED_VALUE"""),"Male")</f>
        <v>Male</v>
      </c>
    </row>
    <row r="3473">
      <c r="A3473" s="2">
        <v>3472.0</v>
      </c>
      <c r="B3473" s="4">
        <f>IFERROR(__xludf.DUMMYFUNCTION("""COMPUTED_VALUE"""),45257.906601608796)</f>
        <v>45257.9066</v>
      </c>
      <c r="C3473" s="2" t="str">
        <f>IFERROR(__xludf.DUMMYFUNCTION("""COMPUTED_VALUE"""),"India")</f>
        <v>India</v>
      </c>
      <c r="D3473" s="2">
        <f>IFERROR(__xludf.DUMMYFUNCTION("""COMPUTED_VALUE"""),421503.0)</f>
        <v>421503</v>
      </c>
      <c r="E3473" s="2" t="str">
        <f>IFERROR(__xludf.DUMMYFUNCTION("""COMPUTED_VALUE"""),"Male")</f>
        <v>Male</v>
      </c>
    </row>
    <row r="3474">
      <c r="A3474" s="2">
        <v>3473.0</v>
      </c>
      <c r="B3474" s="4">
        <f>IFERROR(__xludf.DUMMYFUNCTION("""COMPUTED_VALUE"""),45257.936407685185)</f>
        <v>45257.93641</v>
      </c>
      <c r="C3474" s="2" t="str">
        <f>IFERROR(__xludf.DUMMYFUNCTION("""COMPUTED_VALUE"""),"India")</f>
        <v>India</v>
      </c>
      <c r="D3474" s="2">
        <f>IFERROR(__xludf.DUMMYFUNCTION("""COMPUTED_VALUE"""),530016.0)</f>
        <v>530016</v>
      </c>
      <c r="E3474" s="2" t="str">
        <f>IFERROR(__xludf.DUMMYFUNCTION("""COMPUTED_VALUE"""),"Female")</f>
        <v>Female</v>
      </c>
    </row>
    <row r="3475">
      <c r="A3475" s="2">
        <v>3474.0</v>
      </c>
      <c r="B3475" s="4">
        <f>IFERROR(__xludf.DUMMYFUNCTION("""COMPUTED_VALUE"""),45260.85239872685)</f>
        <v>45260.8524</v>
      </c>
      <c r="C3475" s="2" t="str">
        <f>IFERROR(__xludf.DUMMYFUNCTION("""COMPUTED_VALUE"""),"India")</f>
        <v>India</v>
      </c>
      <c r="D3475" s="2">
        <f>IFERROR(__xludf.DUMMYFUNCTION("""COMPUTED_VALUE"""),629003.0)</f>
        <v>629003</v>
      </c>
      <c r="E3475" s="2" t="str">
        <f>IFERROR(__xludf.DUMMYFUNCTION("""COMPUTED_VALUE"""),"Female")</f>
        <v>Female</v>
      </c>
    </row>
    <row r="3476">
      <c r="A3476" s="2">
        <v>3475.0</v>
      </c>
      <c r="B3476" s="4">
        <f>IFERROR(__xludf.DUMMYFUNCTION("""COMPUTED_VALUE"""),45261.841477685186)</f>
        <v>45261.84148</v>
      </c>
      <c r="C3476" s="2" t="str">
        <f>IFERROR(__xludf.DUMMYFUNCTION("""COMPUTED_VALUE"""),"India")</f>
        <v>India</v>
      </c>
      <c r="D3476" s="2">
        <f>IFERROR(__xludf.DUMMYFUNCTION("""COMPUTED_VALUE"""),444111.0)</f>
        <v>444111</v>
      </c>
      <c r="E3476" s="2" t="str">
        <f>IFERROR(__xludf.DUMMYFUNCTION("""COMPUTED_VALUE"""),"Male")</f>
        <v>Male</v>
      </c>
    </row>
    <row r="3477">
      <c r="A3477" s="2">
        <v>3476.0</v>
      </c>
      <c r="B3477" s="4">
        <f>IFERROR(__xludf.DUMMYFUNCTION("""COMPUTED_VALUE"""),45263.02212261574)</f>
        <v>45263.02212</v>
      </c>
      <c r="C3477" s="2" t="str">
        <f>IFERROR(__xludf.DUMMYFUNCTION("""COMPUTED_VALUE"""),"India")</f>
        <v>India</v>
      </c>
      <c r="D3477" s="2">
        <f>IFERROR(__xludf.DUMMYFUNCTION("""COMPUTED_VALUE"""),500047.0)</f>
        <v>500047</v>
      </c>
      <c r="E3477" s="2" t="str">
        <f>IFERROR(__xludf.DUMMYFUNCTION("""COMPUTED_VALUE"""),"Female")</f>
        <v>Female</v>
      </c>
    </row>
    <row r="3478">
      <c r="A3478" s="2">
        <v>3477.0</v>
      </c>
      <c r="B3478" s="4">
        <f>IFERROR(__xludf.DUMMYFUNCTION("""COMPUTED_VALUE"""),45268.498156064816)</f>
        <v>45268.49816</v>
      </c>
      <c r="C3478" s="2" t="str">
        <f>IFERROR(__xludf.DUMMYFUNCTION("""COMPUTED_VALUE"""),"India")</f>
        <v>India</v>
      </c>
      <c r="D3478" s="2">
        <f>IFERROR(__xludf.DUMMYFUNCTION("""COMPUTED_VALUE"""),261201.0)</f>
        <v>261201</v>
      </c>
      <c r="E3478" s="2" t="str">
        <f>IFERROR(__xludf.DUMMYFUNCTION("""COMPUTED_VALUE"""),"Female")</f>
        <v>Female</v>
      </c>
    </row>
    <row r="3479">
      <c r="A3479" s="2">
        <v>3478.0</v>
      </c>
      <c r="B3479" s="4">
        <f>IFERROR(__xludf.DUMMYFUNCTION("""COMPUTED_VALUE"""),45268.62325003472)</f>
        <v>45268.62325</v>
      </c>
      <c r="C3479" s="2" t="str">
        <f>IFERROR(__xludf.DUMMYFUNCTION("""COMPUTED_VALUE"""),"India")</f>
        <v>India</v>
      </c>
      <c r="D3479" s="2">
        <f>IFERROR(__xludf.DUMMYFUNCTION("""COMPUTED_VALUE"""),110021.0)</f>
        <v>110021</v>
      </c>
      <c r="E3479" s="2" t="str">
        <f>IFERROR(__xludf.DUMMYFUNCTION("""COMPUTED_VALUE"""),"Female")</f>
        <v>Female</v>
      </c>
    </row>
    <row r="3480">
      <c r="A3480" s="2">
        <v>3479.0</v>
      </c>
      <c r="B3480" s="4">
        <f>IFERROR(__xludf.DUMMYFUNCTION("""COMPUTED_VALUE"""),45270.036169189814)</f>
        <v>45270.03617</v>
      </c>
      <c r="C3480" s="2" t="str">
        <f>IFERROR(__xludf.DUMMYFUNCTION("""COMPUTED_VALUE"""),"Germany")</f>
        <v>Germany</v>
      </c>
      <c r="D3480" s="2">
        <f>IFERROR(__xludf.DUMMYFUNCTION("""COMPUTED_VALUE"""),13156.0)</f>
        <v>13156</v>
      </c>
      <c r="E3480" s="2" t="str">
        <f>IFERROR(__xludf.DUMMYFUNCTION("""COMPUTED_VALUE"""),"Female")</f>
        <v>Female</v>
      </c>
    </row>
    <row r="3481">
      <c r="A3481" s="2">
        <v>3480.0</v>
      </c>
      <c r="B3481" s="4">
        <f>IFERROR(__xludf.DUMMYFUNCTION("""COMPUTED_VALUE"""),45270.29566293982)</f>
        <v>45270.29566</v>
      </c>
      <c r="C3481" s="2" t="str">
        <f>IFERROR(__xludf.DUMMYFUNCTION("""COMPUTED_VALUE"""),"India")</f>
        <v>India</v>
      </c>
      <c r="D3481" s="2">
        <f>IFERROR(__xludf.DUMMYFUNCTION("""COMPUTED_VALUE"""),249407.0)</f>
        <v>249407</v>
      </c>
      <c r="E3481" s="2" t="str">
        <f>IFERROR(__xludf.DUMMYFUNCTION("""COMPUTED_VALUE"""),"Male")</f>
        <v>Male</v>
      </c>
    </row>
    <row r="3482">
      <c r="A3482" s="2">
        <v>3481.0</v>
      </c>
      <c r="B3482" s="4">
        <f>IFERROR(__xludf.DUMMYFUNCTION("""COMPUTED_VALUE"""),45271.69125825232)</f>
        <v>45271.69126</v>
      </c>
      <c r="C3482" s="2" t="str">
        <f>IFERROR(__xludf.DUMMYFUNCTION("""COMPUTED_VALUE"""),"India")</f>
        <v>India</v>
      </c>
      <c r="D3482" s="2">
        <f>IFERROR(__xludf.DUMMYFUNCTION("""COMPUTED_VALUE"""),110017.0)</f>
        <v>110017</v>
      </c>
      <c r="E3482" s="2" t="str">
        <f>IFERROR(__xludf.DUMMYFUNCTION("""COMPUTED_VALUE"""),"Female")</f>
        <v>Female</v>
      </c>
    </row>
    <row r="3483">
      <c r="A3483" s="2">
        <v>3482.0</v>
      </c>
      <c r="B3483" s="4">
        <f>IFERROR(__xludf.DUMMYFUNCTION("""COMPUTED_VALUE"""),45271.70541559028)</f>
        <v>45271.70542</v>
      </c>
      <c r="C3483" s="2" t="str">
        <f>IFERROR(__xludf.DUMMYFUNCTION("""COMPUTED_VALUE"""),"India")</f>
        <v>India</v>
      </c>
      <c r="D3483" s="2">
        <f>IFERROR(__xludf.DUMMYFUNCTION("""COMPUTED_VALUE"""),131402.0)</f>
        <v>131402</v>
      </c>
      <c r="E3483" s="2" t="str">
        <f>IFERROR(__xludf.DUMMYFUNCTION("""COMPUTED_VALUE"""),"Female")</f>
        <v>Female</v>
      </c>
    </row>
    <row r="3484">
      <c r="A3484" s="2">
        <v>3483.0</v>
      </c>
      <c r="B3484" s="4">
        <f>IFERROR(__xludf.DUMMYFUNCTION("""COMPUTED_VALUE"""),45271.7161858449)</f>
        <v>45271.71619</v>
      </c>
      <c r="C3484" s="2" t="str">
        <f>IFERROR(__xludf.DUMMYFUNCTION("""COMPUTED_VALUE"""),"India")</f>
        <v>India</v>
      </c>
      <c r="D3484" s="2">
        <f>IFERROR(__xludf.DUMMYFUNCTION("""COMPUTED_VALUE"""),834001.0)</f>
        <v>834001</v>
      </c>
      <c r="E3484" s="2" t="str">
        <f>IFERROR(__xludf.DUMMYFUNCTION("""COMPUTED_VALUE"""),"Male")</f>
        <v>Male</v>
      </c>
    </row>
    <row r="3485">
      <c r="A3485" s="2">
        <v>3484.0</v>
      </c>
      <c r="B3485" s="4">
        <f>IFERROR(__xludf.DUMMYFUNCTION("""COMPUTED_VALUE"""),45271.77553160879)</f>
        <v>45271.77553</v>
      </c>
      <c r="C3485" s="2" t="str">
        <f>IFERROR(__xludf.DUMMYFUNCTION("""COMPUTED_VALUE"""),"India")</f>
        <v>India</v>
      </c>
      <c r="D3485" s="2">
        <f>IFERROR(__xludf.DUMMYFUNCTION("""COMPUTED_VALUE"""),110059.0)</f>
        <v>110059</v>
      </c>
      <c r="E3485" s="2" t="str">
        <f>IFERROR(__xludf.DUMMYFUNCTION("""COMPUTED_VALUE"""),"Male")</f>
        <v>Male</v>
      </c>
    </row>
    <row r="3486">
      <c r="A3486" s="2">
        <v>3485.0</v>
      </c>
      <c r="B3486" s="4">
        <f>IFERROR(__xludf.DUMMYFUNCTION("""COMPUTED_VALUE"""),45271.7821363426)</f>
        <v>45271.78214</v>
      </c>
      <c r="C3486" s="2" t="str">
        <f>IFERROR(__xludf.DUMMYFUNCTION("""COMPUTED_VALUE"""),"India")</f>
        <v>India</v>
      </c>
      <c r="D3486" s="2">
        <f>IFERROR(__xludf.DUMMYFUNCTION("""COMPUTED_VALUE"""),160036.0)</f>
        <v>160036</v>
      </c>
      <c r="E3486" s="2" t="str">
        <f>IFERROR(__xludf.DUMMYFUNCTION("""COMPUTED_VALUE"""),"Male")</f>
        <v>Male</v>
      </c>
    </row>
    <row r="3487">
      <c r="A3487" s="2">
        <v>3486.0</v>
      </c>
      <c r="B3487" s="4">
        <f>IFERROR(__xludf.DUMMYFUNCTION("""COMPUTED_VALUE"""),45272.489171030094)</f>
        <v>45272.48917</v>
      </c>
      <c r="C3487" s="2" t="str">
        <f>IFERROR(__xludf.DUMMYFUNCTION("""COMPUTED_VALUE"""),"India")</f>
        <v>India</v>
      </c>
      <c r="D3487" s="2">
        <f>IFERROR(__xludf.DUMMYFUNCTION("""COMPUTED_VALUE"""),122001.0)</f>
        <v>122001</v>
      </c>
      <c r="E3487" s="2" t="str">
        <f>IFERROR(__xludf.DUMMYFUNCTION("""COMPUTED_VALUE"""),"Male")</f>
        <v>Male</v>
      </c>
    </row>
    <row r="3488">
      <c r="A3488" s="2">
        <v>3487.0</v>
      </c>
      <c r="B3488" s="4">
        <f>IFERROR(__xludf.DUMMYFUNCTION("""COMPUTED_VALUE"""),45272.74135)</f>
        <v>45272.74135</v>
      </c>
      <c r="C3488" s="2" t="str">
        <f>IFERROR(__xludf.DUMMYFUNCTION("""COMPUTED_VALUE"""),"India")</f>
        <v>India</v>
      </c>
      <c r="D3488" s="2">
        <f>IFERROR(__xludf.DUMMYFUNCTION("""COMPUTED_VALUE"""),121001.0)</f>
        <v>121001</v>
      </c>
      <c r="E3488" s="2" t="str">
        <f>IFERROR(__xludf.DUMMYFUNCTION("""COMPUTED_VALUE"""),"Female")</f>
        <v>Female</v>
      </c>
    </row>
    <row r="3489">
      <c r="A3489" s="2">
        <v>3488.0</v>
      </c>
      <c r="B3489" s="4">
        <f>IFERROR(__xludf.DUMMYFUNCTION("""COMPUTED_VALUE"""),45272.77767923611)</f>
        <v>45272.77768</v>
      </c>
      <c r="C3489" s="2" t="str">
        <f>IFERROR(__xludf.DUMMYFUNCTION("""COMPUTED_VALUE"""),"India")</f>
        <v>India</v>
      </c>
      <c r="D3489" s="2">
        <f>IFERROR(__xludf.DUMMYFUNCTION("""COMPUTED_VALUE"""),110052.0)</f>
        <v>110052</v>
      </c>
      <c r="E3489" s="2" t="str">
        <f>IFERROR(__xludf.DUMMYFUNCTION("""COMPUTED_VALUE"""),"Female")</f>
        <v>Female</v>
      </c>
    </row>
    <row r="3490">
      <c r="A3490" s="2">
        <v>3489.0</v>
      </c>
      <c r="B3490" s="4">
        <f>IFERROR(__xludf.DUMMYFUNCTION("""COMPUTED_VALUE"""),45272.87423541667)</f>
        <v>45272.87424</v>
      </c>
      <c r="C3490" s="2" t="str">
        <f>IFERROR(__xludf.DUMMYFUNCTION("""COMPUTED_VALUE"""),"India")</f>
        <v>India</v>
      </c>
      <c r="D3490" s="2">
        <f>IFERROR(__xludf.DUMMYFUNCTION("""COMPUTED_VALUE"""),500032.0)</f>
        <v>500032</v>
      </c>
      <c r="E3490" s="2" t="str">
        <f>IFERROR(__xludf.DUMMYFUNCTION("""COMPUTED_VALUE"""),"Male")</f>
        <v>Male</v>
      </c>
    </row>
    <row r="3491">
      <c r="A3491" s="2">
        <v>3490.0</v>
      </c>
      <c r="B3491" s="4">
        <f>IFERROR(__xludf.DUMMYFUNCTION("""COMPUTED_VALUE"""),45273.58183483796)</f>
        <v>45273.58183</v>
      </c>
      <c r="C3491" s="2" t="str">
        <f>IFERROR(__xludf.DUMMYFUNCTION("""COMPUTED_VALUE"""),"India")</f>
        <v>India</v>
      </c>
      <c r="D3491" s="2">
        <f>IFERROR(__xludf.DUMMYFUNCTION("""COMPUTED_VALUE"""),201009.0)</f>
        <v>201009</v>
      </c>
      <c r="E3491" s="2" t="str">
        <f>IFERROR(__xludf.DUMMYFUNCTION("""COMPUTED_VALUE"""),"Male")</f>
        <v>Male</v>
      </c>
    </row>
    <row r="3492">
      <c r="A3492" s="2">
        <v>3491.0</v>
      </c>
      <c r="B3492" s="4">
        <f>IFERROR(__xludf.DUMMYFUNCTION("""COMPUTED_VALUE"""),45273.915729224536)</f>
        <v>45273.91573</v>
      </c>
      <c r="C3492" s="2" t="str">
        <f>IFERROR(__xludf.DUMMYFUNCTION("""COMPUTED_VALUE"""),"India")</f>
        <v>India</v>
      </c>
      <c r="D3492" s="2">
        <f>IFERROR(__xludf.DUMMYFUNCTION("""COMPUTED_VALUE"""),411017.0)</f>
        <v>411017</v>
      </c>
      <c r="E3492" s="2" t="str">
        <f>IFERROR(__xludf.DUMMYFUNCTION("""COMPUTED_VALUE"""),"Female")</f>
        <v>Female</v>
      </c>
    </row>
    <row r="3493">
      <c r="A3493" s="2">
        <v>3492.0</v>
      </c>
      <c r="B3493" s="4">
        <f>IFERROR(__xludf.DUMMYFUNCTION("""COMPUTED_VALUE"""),45275.49845530093)</f>
        <v>45275.49846</v>
      </c>
      <c r="C3493" s="2" t="str">
        <f>IFERROR(__xludf.DUMMYFUNCTION("""COMPUTED_VALUE"""),"India")</f>
        <v>India</v>
      </c>
      <c r="D3493" s="2">
        <f>IFERROR(__xludf.DUMMYFUNCTION("""COMPUTED_VALUE"""),248002.0)</f>
        <v>248002</v>
      </c>
      <c r="E3493" s="2" t="str">
        <f>IFERROR(__xludf.DUMMYFUNCTION("""COMPUTED_VALUE"""),"Male")</f>
        <v>Male</v>
      </c>
    </row>
    <row r="3494">
      <c r="A3494" s="2">
        <v>3493.0</v>
      </c>
      <c r="B3494" s="4">
        <f>IFERROR(__xludf.DUMMYFUNCTION("""COMPUTED_VALUE"""),45276.03112548611)</f>
        <v>45276.03113</v>
      </c>
      <c r="C3494" s="2" t="str">
        <f>IFERROR(__xludf.DUMMYFUNCTION("""COMPUTED_VALUE"""),"United States of America")</f>
        <v>United States of America</v>
      </c>
      <c r="D3494" s="2">
        <f>IFERROR(__xludf.DUMMYFUNCTION("""COMPUTED_VALUE"""),80249.0)</f>
        <v>80249</v>
      </c>
      <c r="E3494" s="2" t="str">
        <f>IFERROR(__xludf.DUMMYFUNCTION("""COMPUTED_VALUE"""),"Female")</f>
        <v>Female</v>
      </c>
    </row>
    <row r="3495">
      <c r="A3495" s="2">
        <v>3494.0</v>
      </c>
      <c r="B3495" s="4">
        <f>IFERROR(__xludf.DUMMYFUNCTION("""COMPUTED_VALUE"""),45276.1078455324)</f>
        <v>45276.10785</v>
      </c>
      <c r="C3495" s="2" t="str">
        <f>IFERROR(__xludf.DUMMYFUNCTION("""COMPUTED_VALUE"""),"India")</f>
        <v>India</v>
      </c>
      <c r="D3495" s="2">
        <f>IFERROR(__xludf.DUMMYFUNCTION("""COMPUTED_VALUE"""),500076.0)</f>
        <v>500076</v>
      </c>
      <c r="E3495" s="2" t="str">
        <f>IFERROR(__xludf.DUMMYFUNCTION("""COMPUTED_VALUE"""),"Female")</f>
        <v>Female</v>
      </c>
    </row>
    <row r="3496">
      <c r="A3496" s="2">
        <v>3495.0</v>
      </c>
      <c r="B3496" s="4">
        <f>IFERROR(__xludf.DUMMYFUNCTION("""COMPUTED_VALUE"""),45276.298033784726)</f>
        <v>45276.29803</v>
      </c>
      <c r="C3496" s="2" t="str">
        <f>IFERROR(__xludf.DUMMYFUNCTION("""COMPUTED_VALUE"""),"United States of America")</f>
        <v>United States of America</v>
      </c>
      <c r="D3496" s="2">
        <f>IFERROR(__xludf.DUMMYFUNCTION("""COMPUTED_VALUE"""),80014.0)</f>
        <v>80014</v>
      </c>
      <c r="E3496" s="2" t="str">
        <f>IFERROR(__xludf.DUMMYFUNCTION("""COMPUTED_VALUE"""),"Female")</f>
        <v>Female</v>
      </c>
    </row>
    <row r="3497">
      <c r="A3497" s="2">
        <v>3496.0</v>
      </c>
      <c r="B3497" s="4">
        <f>IFERROR(__xludf.DUMMYFUNCTION("""COMPUTED_VALUE"""),45276.37579927084)</f>
        <v>45276.3758</v>
      </c>
      <c r="C3497" s="2" t="str">
        <f>IFERROR(__xludf.DUMMYFUNCTION("""COMPUTED_VALUE"""),"India")</f>
        <v>India</v>
      </c>
      <c r="D3497" s="2">
        <f>IFERROR(__xludf.DUMMYFUNCTION("""COMPUTED_VALUE"""),522002.0)</f>
        <v>522002</v>
      </c>
      <c r="E3497" s="2" t="str">
        <f>IFERROR(__xludf.DUMMYFUNCTION("""COMPUTED_VALUE"""),"Female")</f>
        <v>Female</v>
      </c>
    </row>
    <row r="3498">
      <c r="A3498" s="2">
        <v>3497.0</v>
      </c>
      <c r="B3498" s="4">
        <f>IFERROR(__xludf.DUMMYFUNCTION("""COMPUTED_VALUE"""),45276.50268696759)</f>
        <v>45276.50269</v>
      </c>
      <c r="C3498" s="2" t="str">
        <f>IFERROR(__xludf.DUMMYFUNCTION("""COMPUTED_VALUE"""),"India")</f>
        <v>India</v>
      </c>
      <c r="D3498" s="2">
        <f>IFERROR(__xludf.DUMMYFUNCTION("""COMPUTED_VALUE"""),500068.0)</f>
        <v>500068</v>
      </c>
      <c r="E3498" s="2" t="str">
        <f>IFERROR(__xludf.DUMMYFUNCTION("""COMPUTED_VALUE"""),"Female")</f>
        <v>Female</v>
      </c>
    </row>
    <row r="3499">
      <c r="A3499" s="2">
        <v>3498.0</v>
      </c>
      <c r="B3499" s="4">
        <f>IFERROR(__xludf.DUMMYFUNCTION("""COMPUTED_VALUE"""),45276.50380258102)</f>
        <v>45276.5038</v>
      </c>
      <c r="C3499" s="2" t="str">
        <f>IFERROR(__xludf.DUMMYFUNCTION("""COMPUTED_VALUE"""),"India")</f>
        <v>India</v>
      </c>
      <c r="D3499" s="2">
        <f>IFERROR(__xludf.DUMMYFUNCTION("""COMPUTED_VALUE"""),502305.0)</f>
        <v>502305</v>
      </c>
      <c r="E3499" s="2" t="str">
        <f>IFERROR(__xludf.DUMMYFUNCTION("""COMPUTED_VALUE"""),"Female")</f>
        <v>Female</v>
      </c>
    </row>
    <row r="3500">
      <c r="A3500" s="2">
        <v>3499.0</v>
      </c>
      <c r="B3500" s="4">
        <f>IFERROR(__xludf.DUMMYFUNCTION("""COMPUTED_VALUE"""),45276.51691049769)</f>
        <v>45276.51691</v>
      </c>
      <c r="C3500" s="2" t="str">
        <f>IFERROR(__xludf.DUMMYFUNCTION("""COMPUTED_VALUE"""),"India")</f>
        <v>India</v>
      </c>
      <c r="D3500" s="2">
        <f>IFERROR(__xludf.DUMMYFUNCTION("""COMPUTED_VALUE"""),560090.0)</f>
        <v>560090</v>
      </c>
      <c r="E3500" s="2" t="str">
        <f>IFERROR(__xludf.DUMMYFUNCTION("""COMPUTED_VALUE"""),"Male")</f>
        <v>Male</v>
      </c>
    </row>
    <row r="3501">
      <c r="A3501" s="2">
        <v>3500.0</v>
      </c>
      <c r="B3501" s="4">
        <f>IFERROR(__xludf.DUMMYFUNCTION("""COMPUTED_VALUE"""),45276.652333275466)</f>
        <v>45276.65233</v>
      </c>
      <c r="C3501" s="2" t="str">
        <f>IFERROR(__xludf.DUMMYFUNCTION("""COMPUTED_VALUE"""),"India")</f>
        <v>India</v>
      </c>
      <c r="D3501" s="2">
        <f>IFERROR(__xludf.DUMMYFUNCTION("""COMPUTED_VALUE"""),500029.0)</f>
        <v>500029</v>
      </c>
      <c r="E3501" s="2" t="str">
        <f>IFERROR(__xludf.DUMMYFUNCTION("""COMPUTED_VALUE"""),"Female")</f>
        <v>Female</v>
      </c>
    </row>
    <row r="3502">
      <c r="A3502" s="2">
        <v>3501.0</v>
      </c>
      <c r="B3502" s="4">
        <f>IFERROR(__xludf.DUMMYFUNCTION("""COMPUTED_VALUE"""),45277.9965019213)</f>
        <v>45277.9965</v>
      </c>
      <c r="C3502" s="2" t="str">
        <f>IFERROR(__xludf.DUMMYFUNCTION("""COMPUTED_VALUE"""),"United States of America")</f>
        <v>United States of America</v>
      </c>
      <c r="D3502" s="2">
        <f>IFERROR(__xludf.DUMMYFUNCTION("""COMPUTED_VALUE"""),80210.0)</f>
        <v>80210</v>
      </c>
      <c r="E3502" s="2" t="str">
        <f>IFERROR(__xludf.DUMMYFUNCTION("""COMPUTED_VALUE"""),"Male")</f>
        <v>Male</v>
      </c>
    </row>
    <row r="3503">
      <c r="A3503" s="2">
        <v>3502.0</v>
      </c>
      <c r="B3503" s="4">
        <f>IFERROR(__xludf.DUMMYFUNCTION("""COMPUTED_VALUE"""),45278.946247106476)</f>
        <v>45278.94625</v>
      </c>
      <c r="C3503" s="2" t="str">
        <f>IFERROR(__xludf.DUMMYFUNCTION("""COMPUTED_VALUE"""),"India")</f>
        <v>India</v>
      </c>
      <c r="D3503" s="2">
        <f>IFERROR(__xludf.DUMMYFUNCTION("""COMPUTED_VALUE"""),625016.0)</f>
        <v>625016</v>
      </c>
      <c r="E3503" s="2" t="str">
        <f>IFERROR(__xludf.DUMMYFUNCTION("""COMPUTED_VALUE"""),"Male")</f>
        <v>Male</v>
      </c>
    </row>
    <row r="3504">
      <c r="A3504" s="2">
        <v>3503.0</v>
      </c>
      <c r="B3504" s="4">
        <f>IFERROR(__xludf.DUMMYFUNCTION("""COMPUTED_VALUE"""),45278.967682187504)</f>
        <v>45278.96768</v>
      </c>
      <c r="C3504" s="2" t="str">
        <f>IFERROR(__xludf.DUMMYFUNCTION("""COMPUTED_VALUE"""),"India")</f>
        <v>India</v>
      </c>
      <c r="D3504" s="2">
        <f>IFERROR(__xludf.DUMMYFUNCTION("""COMPUTED_VALUE"""),600041.0)</f>
        <v>600041</v>
      </c>
      <c r="E3504" s="2" t="str">
        <f>IFERROR(__xludf.DUMMYFUNCTION("""COMPUTED_VALUE"""),"Male")</f>
        <v>Male</v>
      </c>
    </row>
    <row r="3505">
      <c r="A3505" s="2">
        <v>3504.0</v>
      </c>
      <c r="B3505" s="4">
        <f>IFERROR(__xludf.DUMMYFUNCTION("""COMPUTED_VALUE"""),45278.97323122685)</f>
        <v>45278.97323</v>
      </c>
      <c r="C3505" s="2" t="str">
        <f>IFERROR(__xludf.DUMMYFUNCTION("""COMPUTED_VALUE"""),"India")</f>
        <v>India</v>
      </c>
      <c r="D3505" s="2">
        <f>IFERROR(__xludf.DUMMYFUNCTION("""COMPUTED_VALUE"""),174310.0)</f>
        <v>174310</v>
      </c>
      <c r="E3505" s="2" t="str">
        <f>IFERROR(__xludf.DUMMYFUNCTION("""COMPUTED_VALUE"""),"Male")</f>
        <v>Male</v>
      </c>
    </row>
    <row r="3506">
      <c r="A3506" s="2">
        <v>3505.0</v>
      </c>
      <c r="B3506" s="4">
        <f>IFERROR(__xludf.DUMMYFUNCTION("""COMPUTED_VALUE"""),45280.63708582176)</f>
        <v>45280.63709</v>
      </c>
      <c r="C3506" s="2" t="str">
        <f>IFERROR(__xludf.DUMMYFUNCTION("""COMPUTED_VALUE"""),"India")</f>
        <v>India</v>
      </c>
      <c r="D3506" s="2">
        <f>IFERROR(__xludf.DUMMYFUNCTION("""COMPUTED_VALUE"""),620026.0)</f>
        <v>620026</v>
      </c>
      <c r="E3506" s="2" t="str">
        <f>IFERROR(__xludf.DUMMYFUNCTION("""COMPUTED_VALUE"""),"Female")</f>
        <v>Female</v>
      </c>
    </row>
    <row r="3507">
      <c r="A3507" s="2">
        <v>3506.0</v>
      </c>
      <c r="B3507" s="4">
        <f>IFERROR(__xludf.DUMMYFUNCTION("""COMPUTED_VALUE"""),45280.9961068287)</f>
        <v>45280.99611</v>
      </c>
      <c r="C3507" s="2" t="str">
        <f>IFERROR(__xludf.DUMMYFUNCTION("""COMPUTED_VALUE"""),"India")</f>
        <v>India</v>
      </c>
      <c r="D3507" s="2">
        <f>IFERROR(__xludf.DUMMYFUNCTION("""COMPUTED_VALUE"""),535204.0)</f>
        <v>535204</v>
      </c>
      <c r="E3507" s="2" t="str">
        <f>IFERROR(__xludf.DUMMYFUNCTION("""COMPUTED_VALUE"""),"Female")</f>
        <v>Female</v>
      </c>
    </row>
    <row r="3508">
      <c r="A3508" s="2">
        <v>3507.0</v>
      </c>
      <c r="B3508" s="4">
        <f>IFERROR(__xludf.DUMMYFUNCTION("""COMPUTED_VALUE"""),45281.50480136574)</f>
        <v>45281.5048</v>
      </c>
      <c r="C3508" s="2" t="str">
        <f>IFERROR(__xludf.DUMMYFUNCTION("""COMPUTED_VALUE"""),"India")</f>
        <v>India</v>
      </c>
      <c r="D3508" s="2">
        <f>IFERROR(__xludf.DUMMYFUNCTION("""COMPUTED_VALUE"""),581320.0)</f>
        <v>581320</v>
      </c>
      <c r="E3508" s="2" t="str">
        <f>IFERROR(__xludf.DUMMYFUNCTION("""COMPUTED_VALUE"""),"Male")</f>
        <v>Male</v>
      </c>
    </row>
    <row r="3509">
      <c r="A3509" s="2">
        <v>3508.0</v>
      </c>
      <c r="B3509" s="4">
        <f>IFERROR(__xludf.DUMMYFUNCTION("""COMPUTED_VALUE"""),45281.58301277778)</f>
        <v>45281.58301</v>
      </c>
      <c r="C3509" s="2" t="str">
        <f>IFERROR(__xludf.DUMMYFUNCTION("""COMPUTED_VALUE"""),"India")</f>
        <v>India</v>
      </c>
      <c r="D3509" s="2">
        <f>IFERROR(__xludf.DUMMYFUNCTION("""COMPUTED_VALUE"""),133001.0)</f>
        <v>133001</v>
      </c>
      <c r="E3509" s="2" t="str">
        <f>IFERROR(__xludf.DUMMYFUNCTION("""COMPUTED_VALUE"""),"Female")</f>
        <v>Female</v>
      </c>
    </row>
    <row r="3510">
      <c r="A3510" s="2">
        <v>3509.0</v>
      </c>
      <c r="B3510" s="4">
        <f>IFERROR(__xludf.DUMMYFUNCTION("""COMPUTED_VALUE"""),45283.15364409722)</f>
        <v>45283.15364</v>
      </c>
      <c r="C3510" s="2" t="str">
        <f>IFERROR(__xludf.DUMMYFUNCTION("""COMPUTED_VALUE"""),"India")</f>
        <v>India</v>
      </c>
      <c r="D3510" s="2">
        <f>IFERROR(__xludf.DUMMYFUNCTION("""COMPUTED_VALUE"""),110054.0)</f>
        <v>110054</v>
      </c>
      <c r="E3510" s="2" t="str">
        <f>IFERROR(__xludf.DUMMYFUNCTION("""COMPUTED_VALUE"""),"Male")</f>
        <v>Male</v>
      </c>
    </row>
    <row r="3511">
      <c r="A3511" s="2">
        <v>3510.0</v>
      </c>
      <c r="B3511" s="4">
        <f>IFERROR(__xludf.DUMMYFUNCTION("""COMPUTED_VALUE"""),45283.610271377314)</f>
        <v>45283.61027</v>
      </c>
      <c r="C3511" s="2" t="str">
        <f>IFERROR(__xludf.DUMMYFUNCTION("""COMPUTED_VALUE"""),"India")</f>
        <v>India</v>
      </c>
      <c r="D3511" s="2">
        <f>IFERROR(__xludf.DUMMYFUNCTION("""COMPUTED_VALUE"""),601201.0)</f>
        <v>601201</v>
      </c>
      <c r="E3511" s="2" t="str">
        <f>IFERROR(__xludf.DUMMYFUNCTION("""COMPUTED_VALUE"""),"Male")</f>
        <v>Male</v>
      </c>
    </row>
    <row r="3512">
      <c r="A3512" s="2">
        <v>3511.0</v>
      </c>
      <c r="B3512" s="4">
        <f>IFERROR(__xludf.DUMMYFUNCTION("""COMPUTED_VALUE"""),45283.630402916664)</f>
        <v>45283.6304</v>
      </c>
      <c r="C3512" s="2" t="str">
        <f>IFERROR(__xludf.DUMMYFUNCTION("""COMPUTED_VALUE"""),"India")</f>
        <v>India</v>
      </c>
      <c r="D3512" s="2">
        <f>IFERROR(__xludf.DUMMYFUNCTION("""COMPUTED_VALUE"""),600078.0)</f>
        <v>600078</v>
      </c>
      <c r="E3512" s="2" t="str">
        <f>IFERROR(__xludf.DUMMYFUNCTION("""COMPUTED_VALUE"""),"Female")</f>
        <v>Female</v>
      </c>
    </row>
    <row r="3513">
      <c r="A3513" s="2">
        <v>3512.0</v>
      </c>
      <c r="B3513" s="4">
        <f>IFERROR(__xludf.DUMMYFUNCTION("""COMPUTED_VALUE"""),45283.913380555554)</f>
        <v>45283.91338</v>
      </c>
      <c r="C3513" s="2" t="str">
        <f>IFERROR(__xludf.DUMMYFUNCTION("""COMPUTED_VALUE"""),"India")</f>
        <v>India</v>
      </c>
      <c r="D3513" s="2">
        <f>IFERROR(__xludf.DUMMYFUNCTION("""COMPUTED_VALUE"""),533464.0)</f>
        <v>533464</v>
      </c>
      <c r="E3513" s="2" t="str">
        <f>IFERROR(__xludf.DUMMYFUNCTION("""COMPUTED_VALUE"""),"Male")</f>
        <v>Male</v>
      </c>
    </row>
    <row r="3514">
      <c r="A3514" s="2">
        <v>3513.0</v>
      </c>
      <c r="B3514" s="4">
        <f>IFERROR(__xludf.DUMMYFUNCTION("""COMPUTED_VALUE"""),45286.65783130787)</f>
        <v>45286.65783</v>
      </c>
      <c r="C3514" s="2" t="str">
        <f>IFERROR(__xludf.DUMMYFUNCTION("""COMPUTED_VALUE"""),"India")</f>
        <v>India</v>
      </c>
      <c r="D3514" s="2">
        <f>IFERROR(__xludf.DUMMYFUNCTION("""COMPUTED_VALUE"""),50039.0)</f>
        <v>50039</v>
      </c>
      <c r="E3514" s="2" t="str">
        <f>IFERROR(__xludf.DUMMYFUNCTION("""COMPUTED_VALUE"""),"Female")</f>
        <v>Female</v>
      </c>
    </row>
    <row r="3515">
      <c r="A3515" s="2">
        <v>3514.0</v>
      </c>
      <c r="B3515" s="4">
        <f>IFERROR(__xludf.DUMMYFUNCTION("""COMPUTED_VALUE"""),45286.755320902776)</f>
        <v>45286.75532</v>
      </c>
      <c r="C3515" s="2" t="str">
        <f>IFERROR(__xludf.DUMMYFUNCTION("""COMPUTED_VALUE"""),"India")</f>
        <v>India</v>
      </c>
      <c r="D3515" s="2">
        <f>IFERROR(__xludf.DUMMYFUNCTION("""COMPUTED_VALUE"""),11009.0)</f>
        <v>11009</v>
      </c>
      <c r="E3515" s="2" t="str">
        <f>IFERROR(__xludf.DUMMYFUNCTION("""COMPUTED_VALUE"""),"Male")</f>
        <v>Male</v>
      </c>
    </row>
    <row r="3516">
      <c r="A3516" s="2">
        <v>3515.0</v>
      </c>
      <c r="B3516" s="4">
        <f>IFERROR(__xludf.DUMMYFUNCTION("""COMPUTED_VALUE"""),45286.78167164351)</f>
        <v>45286.78167</v>
      </c>
      <c r="C3516" s="2" t="str">
        <f>IFERROR(__xludf.DUMMYFUNCTION("""COMPUTED_VALUE"""),"Others")</f>
        <v>Others</v>
      </c>
      <c r="D3516" s="2">
        <f>IFERROR(__xludf.DUMMYFUNCTION("""COMPUTED_VALUE"""),1000.0)</f>
        <v>1000</v>
      </c>
      <c r="E3516" s="2" t="str">
        <f>IFERROR(__xludf.DUMMYFUNCTION("""COMPUTED_VALUE"""),"Male")</f>
        <v>Male</v>
      </c>
    </row>
    <row r="3517">
      <c r="A3517" s="2">
        <v>3516.0</v>
      </c>
      <c r="B3517" s="4">
        <f>IFERROR(__xludf.DUMMYFUNCTION("""COMPUTED_VALUE"""),45287.38919650463)</f>
        <v>45287.3892</v>
      </c>
      <c r="C3517" s="2" t="str">
        <f>IFERROR(__xludf.DUMMYFUNCTION("""COMPUTED_VALUE"""),"India")</f>
        <v>India</v>
      </c>
      <c r="D3517" s="2">
        <f>IFERROR(__xludf.DUMMYFUNCTION("""COMPUTED_VALUE"""),625016.0)</f>
        <v>625016</v>
      </c>
      <c r="E3517" s="2" t="str">
        <f>IFERROR(__xludf.DUMMYFUNCTION("""COMPUTED_VALUE"""),"Female")</f>
        <v>Female</v>
      </c>
    </row>
    <row r="3518">
      <c r="A3518" s="2">
        <v>3517.0</v>
      </c>
      <c r="B3518" s="4">
        <f>IFERROR(__xludf.DUMMYFUNCTION("""COMPUTED_VALUE"""),45287.84623322916)</f>
        <v>45287.84623</v>
      </c>
      <c r="C3518" s="2" t="str">
        <f>IFERROR(__xludf.DUMMYFUNCTION("""COMPUTED_VALUE"""),"India")</f>
        <v>India</v>
      </c>
      <c r="D3518" s="2">
        <f>IFERROR(__xludf.DUMMYFUNCTION("""COMPUTED_VALUE"""),501510.0)</f>
        <v>501510</v>
      </c>
      <c r="E3518" s="2" t="str">
        <f>IFERROR(__xludf.DUMMYFUNCTION("""COMPUTED_VALUE"""),"Female")</f>
        <v>Female</v>
      </c>
    </row>
    <row r="3519">
      <c r="A3519" s="2">
        <v>3518.0</v>
      </c>
      <c r="B3519" s="4">
        <f>IFERROR(__xludf.DUMMYFUNCTION("""COMPUTED_VALUE"""),45289.541761064815)</f>
        <v>45289.54176</v>
      </c>
      <c r="C3519" s="2" t="str">
        <f>IFERROR(__xludf.DUMMYFUNCTION("""COMPUTED_VALUE"""),"India")</f>
        <v>India</v>
      </c>
      <c r="D3519" s="2">
        <f>IFERROR(__xludf.DUMMYFUNCTION("""COMPUTED_VALUE"""),560068.0)</f>
        <v>560068</v>
      </c>
      <c r="E3519" s="2" t="str">
        <f>IFERROR(__xludf.DUMMYFUNCTION("""COMPUTED_VALUE"""),"Female")</f>
        <v>Female</v>
      </c>
    </row>
    <row r="3520">
      <c r="A3520" s="2">
        <v>3519.0</v>
      </c>
      <c r="B3520" s="4">
        <f>IFERROR(__xludf.DUMMYFUNCTION("""COMPUTED_VALUE"""),45290.5182332176)</f>
        <v>45290.51823</v>
      </c>
      <c r="C3520" s="2" t="str">
        <f>IFERROR(__xludf.DUMMYFUNCTION("""COMPUTED_VALUE"""),"India")</f>
        <v>India</v>
      </c>
      <c r="D3520" s="2">
        <f>IFERROR(__xludf.DUMMYFUNCTION("""COMPUTED_VALUE"""),627001.0)</f>
        <v>627001</v>
      </c>
      <c r="E3520" s="2" t="str">
        <f>IFERROR(__xludf.DUMMYFUNCTION("""COMPUTED_VALUE"""),"Female")</f>
        <v>Female</v>
      </c>
    </row>
    <row r="3521">
      <c r="A3521" s="2">
        <v>3520.0</v>
      </c>
      <c r="B3521" s="4">
        <f>IFERROR(__xludf.DUMMYFUNCTION("""COMPUTED_VALUE"""),45293.68809553241)</f>
        <v>45293.6881</v>
      </c>
      <c r="C3521" s="2" t="str">
        <f>IFERROR(__xludf.DUMMYFUNCTION("""COMPUTED_VALUE"""),"India")</f>
        <v>India</v>
      </c>
      <c r="D3521" s="2">
        <f>IFERROR(__xludf.DUMMYFUNCTION("""COMPUTED_VALUE"""),3579.0)</f>
        <v>3579</v>
      </c>
      <c r="E3521" s="2" t="str">
        <f>IFERROR(__xludf.DUMMYFUNCTION("""COMPUTED_VALUE"""),"Female")</f>
        <v>Female</v>
      </c>
    </row>
    <row r="3522">
      <c r="A3522" s="2">
        <v>3521.0</v>
      </c>
      <c r="B3522" s="4">
        <f>IFERROR(__xludf.DUMMYFUNCTION("""COMPUTED_VALUE"""),45294.19602013889)</f>
        <v>45294.19602</v>
      </c>
      <c r="C3522" s="2" t="str">
        <f>IFERROR(__xludf.DUMMYFUNCTION("""COMPUTED_VALUE"""),"United States of America")</f>
        <v>United States of America</v>
      </c>
      <c r="D3522" s="2">
        <f>IFERROR(__xludf.DUMMYFUNCTION("""COMPUTED_VALUE"""),80124.0)</f>
        <v>80124</v>
      </c>
      <c r="E3522" s="2" t="str">
        <f>IFERROR(__xludf.DUMMYFUNCTION("""COMPUTED_VALUE"""),"Female")</f>
        <v>Female</v>
      </c>
    </row>
    <row r="3523">
      <c r="A3523" s="2">
        <v>3522.0</v>
      </c>
      <c r="B3523" s="4">
        <f>IFERROR(__xludf.DUMMYFUNCTION("""COMPUTED_VALUE"""),45295.549640578705)</f>
        <v>45295.54964</v>
      </c>
      <c r="C3523" s="2" t="str">
        <f>IFERROR(__xludf.DUMMYFUNCTION("""COMPUTED_VALUE"""),"India")</f>
        <v>India</v>
      </c>
      <c r="D3523" s="2">
        <f>IFERROR(__xludf.DUMMYFUNCTION("""COMPUTED_VALUE"""),110086.0)</f>
        <v>110086</v>
      </c>
      <c r="E3523" s="2" t="str">
        <f>IFERROR(__xludf.DUMMYFUNCTION("""COMPUTED_VALUE"""),"Male")</f>
        <v>Male</v>
      </c>
    </row>
    <row r="3524">
      <c r="A3524" s="2">
        <v>3523.0</v>
      </c>
      <c r="B3524" s="4">
        <f>IFERROR(__xludf.DUMMYFUNCTION("""COMPUTED_VALUE"""),45296.5207378125)</f>
        <v>45296.52074</v>
      </c>
      <c r="C3524" s="2" t="str">
        <f>IFERROR(__xludf.DUMMYFUNCTION("""COMPUTED_VALUE"""),"India")</f>
        <v>India</v>
      </c>
      <c r="D3524" s="2">
        <f>IFERROR(__xludf.DUMMYFUNCTION("""COMPUTED_VALUE"""),642002.0)</f>
        <v>642002</v>
      </c>
      <c r="E3524" s="2" t="str">
        <f>IFERROR(__xludf.DUMMYFUNCTION("""COMPUTED_VALUE"""),"Female")</f>
        <v>Female</v>
      </c>
    </row>
    <row r="3525">
      <c r="A3525" s="2">
        <v>3524.0</v>
      </c>
      <c r="B3525" s="4">
        <f>IFERROR(__xludf.DUMMYFUNCTION("""COMPUTED_VALUE"""),45296.53240783565)</f>
        <v>45296.53241</v>
      </c>
      <c r="C3525" s="2" t="str">
        <f>IFERROR(__xludf.DUMMYFUNCTION("""COMPUTED_VALUE"""),"India")</f>
        <v>India</v>
      </c>
      <c r="D3525" s="2"/>
      <c r="E3525" s="2" t="str">
        <f>IFERROR(__xludf.DUMMYFUNCTION("""COMPUTED_VALUE"""),"Female")</f>
        <v>Female</v>
      </c>
    </row>
    <row r="3526">
      <c r="A3526" s="2">
        <v>3525.0</v>
      </c>
      <c r="B3526" s="4">
        <f>IFERROR(__xludf.DUMMYFUNCTION("""COMPUTED_VALUE"""),45296.65802643519)</f>
        <v>45296.65803</v>
      </c>
      <c r="C3526" s="2" t="str">
        <f>IFERROR(__xludf.DUMMYFUNCTION("""COMPUTED_VALUE"""),"India")</f>
        <v>India</v>
      </c>
      <c r="D3526" s="2">
        <f>IFERROR(__xludf.DUMMYFUNCTION("""COMPUTED_VALUE"""),201301.0)</f>
        <v>201301</v>
      </c>
      <c r="E3526" s="2" t="str">
        <f>IFERROR(__xludf.DUMMYFUNCTION("""COMPUTED_VALUE"""),"Male")</f>
        <v>Male</v>
      </c>
    </row>
    <row r="3527">
      <c r="A3527" s="2">
        <v>3526.0</v>
      </c>
      <c r="B3527" s="4">
        <f>IFERROR(__xludf.DUMMYFUNCTION("""COMPUTED_VALUE"""),45296.811945231486)</f>
        <v>45296.81195</v>
      </c>
      <c r="C3527" s="2" t="str">
        <f>IFERROR(__xludf.DUMMYFUNCTION("""COMPUTED_VALUE"""),"India")</f>
        <v>India</v>
      </c>
      <c r="D3527" s="2">
        <f>IFERROR(__xludf.DUMMYFUNCTION("""COMPUTED_VALUE"""),560068.0)</f>
        <v>560068</v>
      </c>
      <c r="E3527" s="2" t="str">
        <f>IFERROR(__xludf.DUMMYFUNCTION("""COMPUTED_VALUE"""),"Female")</f>
        <v>Female</v>
      </c>
    </row>
    <row r="3528">
      <c r="A3528" s="2">
        <v>3527.0</v>
      </c>
      <c r="B3528" s="4">
        <f>IFERROR(__xludf.DUMMYFUNCTION("""COMPUTED_VALUE"""),45296.82230987269)</f>
        <v>45296.82231</v>
      </c>
      <c r="C3528" s="2" t="str">
        <f>IFERROR(__xludf.DUMMYFUNCTION("""COMPUTED_VALUE"""),"India")</f>
        <v>India</v>
      </c>
      <c r="D3528" s="2">
        <f>IFERROR(__xludf.DUMMYFUNCTION("""COMPUTED_VALUE"""),201014.0)</f>
        <v>201014</v>
      </c>
      <c r="E3528" s="2" t="str">
        <f>IFERROR(__xludf.DUMMYFUNCTION("""COMPUTED_VALUE"""),"Female")</f>
        <v>Female</v>
      </c>
    </row>
    <row r="3529">
      <c r="A3529" s="2">
        <v>3528.0</v>
      </c>
      <c r="B3529" s="4">
        <f>IFERROR(__xludf.DUMMYFUNCTION("""COMPUTED_VALUE"""),45296.91609550926)</f>
        <v>45296.9161</v>
      </c>
      <c r="C3529" s="2" t="str">
        <f>IFERROR(__xludf.DUMMYFUNCTION("""COMPUTED_VALUE"""),"India")</f>
        <v>India</v>
      </c>
      <c r="D3529" s="2">
        <f>IFERROR(__xludf.DUMMYFUNCTION("""COMPUTED_VALUE"""),638502.0)</f>
        <v>638502</v>
      </c>
      <c r="E3529" s="2" t="str">
        <f>IFERROR(__xludf.DUMMYFUNCTION("""COMPUTED_VALUE"""),"Female")</f>
        <v>Female</v>
      </c>
    </row>
    <row r="3530">
      <c r="A3530" s="2">
        <v>3529.0</v>
      </c>
      <c r="B3530" s="4">
        <f>IFERROR(__xludf.DUMMYFUNCTION("""COMPUTED_VALUE"""),45296.946049722224)</f>
        <v>45296.94605</v>
      </c>
      <c r="C3530" s="2" t="str">
        <f>IFERROR(__xludf.DUMMYFUNCTION("""COMPUTED_VALUE"""),"India")</f>
        <v>India</v>
      </c>
      <c r="D3530" s="2">
        <f>IFERROR(__xludf.DUMMYFUNCTION("""COMPUTED_VALUE"""),600201.0)</f>
        <v>600201</v>
      </c>
      <c r="E3530" s="2" t="str">
        <f>IFERROR(__xludf.DUMMYFUNCTION("""COMPUTED_VALUE"""),"Male")</f>
        <v>Male</v>
      </c>
    </row>
    <row r="3531">
      <c r="A3531" s="2">
        <v>3530.0</v>
      </c>
      <c r="B3531" s="4">
        <f>IFERROR(__xludf.DUMMYFUNCTION("""COMPUTED_VALUE"""),45297.686107326386)</f>
        <v>45297.68611</v>
      </c>
      <c r="C3531" s="2" t="str">
        <f>IFERROR(__xludf.DUMMYFUNCTION("""COMPUTED_VALUE"""),"India")</f>
        <v>India</v>
      </c>
      <c r="D3531" s="2">
        <f>IFERROR(__xludf.DUMMYFUNCTION("""COMPUTED_VALUE"""),248001.0)</f>
        <v>248001</v>
      </c>
      <c r="E3531" s="2" t="str">
        <f>IFERROR(__xludf.DUMMYFUNCTION("""COMPUTED_VALUE"""),"Male")</f>
        <v>Male</v>
      </c>
    </row>
    <row r="3532">
      <c r="A3532" s="2">
        <v>3531.0</v>
      </c>
      <c r="B3532" s="4">
        <f>IFERROR(__xludf.DUMMYFUNCTION("""COMPUTED_VALUE"""),45297.692853263885)</f>
        <v>45297.69285</v>
      </c>
      <c r="C3532" s="2" t="str">
        <f>IFERROR(__xludf.DUMMYFUNCTION("""COMPUTED_VALUE"""),"India")</f>
        <v>India</v>
      </c>
      <c r="D3532" s="2">
        <f>IFERROR(__xludf.DUMMYFUNCTION("""COMPUTED_VALUE"""),500007.0)</f>
        <v>500007</v>
      </c>
      <c r="E3532" s="2" t="str">
        <f>IFERROR(__xludf.DUMMYFUNCTION("""COMPUTED_VALUE"""),"Male")</f>
        <v>Male</v>
      </c>
    </row>
    <row r="3533">
      <c r="A3533" s="2">
        <v>3532.0</v>
      </c>
      <c r="B3533" s="4">
        <f>IFERROR(__xludf.DUMMYFUNCTION("""COMPUTED_VALUE"""),45297.7179200463)</f>
        <v>45297.71792</v>
      </c>
      <c r="C3533" s="2" t="str">
        <f>IFERROR(__xludf.DUMMYFUNCTION("""COMPUTED_VALUE"""),"India")</f>
        <v>India</v>
      </c>
      <c r="D3533" s="2">
        <f>IFERROR(__xludf.DUMMYFUNCTION("""COMPUTED_VALUE"""),122022.0)</f>
        <v>122022</v>
      </c>
      <c r="E3533" s="2" t="str">
        <f>IFERROR(__xludf.DUMMYFUNCTION("""COMPUTED_VALUE"""),"Male")</f>
        <v>Male</v>
      </c>
    </row>
    <row r="3534">
      <c r="A3534" s="2">
        <v>3533.0</v>
      </c>
      <c r="B3534" s="4">
        <f>IFERROR(__xludf.DUMMYFUNCTION("""COMPUTED_VALUE"""),45297.73497369213)</f>
        <v>45297.73497</v>
      </c>
      <c r="C3534" s="2" t="str">
        <f>IFERROR(__xludf.DUMMYFUNCTION("""COMPUTED_VALUE"""),"India")</f>
        <v>India</v>
      </c>
      <c r="D3534" s="2">
        <f>IFERROR(__xludf.DUMMYFUNCTION("""COMPUTED_VALUE"""),301001.0)</f>
        <v>301001</v>
      </c>
      <c r="E3534" s="2" t="str">
        <f>IFERROR(__xludf.DUMMYFUNCTION("""COMPUTED_VALUE"""),"Male")</f>
        <v>Male</v>
      </c>
    </row>
    <row r="3535">
      <c r="A3535" s="2">
        <v>3534.0</v>
      </c>
      <c r="B3535" s="4">
        <f>IFERROR(__xludf.DUMMYFUNCTION("""COMPUTED_VALUE"""),45297.74486675926)</f>
        <v>45297.74487</v>
      </c>
      <c r="C3535" s="2" t="str">
        <f>IFERROR(__xludf.DUMMYFUNCTION("""COMPUTED_VALUE"""),"India")</f>
        <v>India</v>
      </c>
      <c r="D3535" s="2">
        <f>IFERROR(__xludf.DUMMYFUNCTION("""COMPUTED_VALUE"""),411052.0)</f>
        <v>411052</v>
      </c>
      <c r="E3535" s="2" t="str">
        <f>IFERROR(__xludf.DUMMYFUNCTION("""COMPUTED_VALUE"""),"Female")</f>
        <v>Female</v>
      </c>
    </row>
    <row r="3536">
      <c r="A3536" s="2">
        <v>3535.0</v>
      </c>
      <c r="B3536" s="4">
        <f>IFERROR(__xludf.DUMMYFUNCTION("""COMPUTED_VALUE"""),45297.83105064814)</f>
        <v>45297.83105</v>
      </c>
      <c r="C3536" s="2" t="str">
        <f>IFERROR(__xludf.DUMMYFUNCTION("""COMPUTED_VALUE"""),"India")</f>
        <v>India</v>
      </c>
      <c r="D3536" s="2">
        <f>IFERROR(__xludf.DUMMYFUNCTION("""COMPUTED_VALUE"""),413512.0)</f>
        <v>413512</v>
      </c>
      <c r="E3536" s="2" t="str">
        <f>IFERROR(__xludf.DUMMYFUNCTION("""COMPUTED_VALUE"""),"Female")</f>
        <v>Female</v>
      </c>
    </row>
    <row r="3537">
      <c r="A3537" s="2">
        <v>3536.0</v>
      </c>
      <c r="B3537" s="4">
        <f>IFERROR(__xludf.DUMMYFUNCTION("""COMPUTED_VALUE"""),45297.857101898146)</f>
        <v>45297.8571</v>
      </c>
      <c r="C3537" s="2" t="str">
        <f>IFERROR(__xludf.DUMMYFUNCTION("""COMPUTED_VALUE"""),"India")</f>
        <v>India</v>
      </c>
      <c r="D3537" s="2">
        <f>IFERROR(__xludf.DUMMYFUNCTION("""COMPUTED_VALUE"""),416234.0)</f>
        <v>416234</v>
      </c>
      <c r="E3537" s="2" t="str">
        <f>IFERROR(__xludf.DUMMYFUNCTION("""COMPUTED_VALUE"""),"Male")</f>
        <v>Male</v>
      </c>
    </row>
    <row r="3538">
      <c r="A3538" s="2">
        <v>3537.0</v>
      </c>
      <c r="B3538" s="4">
        <f>IFERROR(__xludf.DUMMYFUNCTION("""COMPUTED_VALUE"""),45297.87661438658)</f>
        <v>45297.87661</v>
      </c>
      <c r="C3538" s="2" t="str">
        <f>IFERROR(__xludf.DUMMYFUNCTION("""COMPUTED_VALUE"""),"India")</f>
        <v>India</v>
      </c>
      <c r="D3538" s="2">
        <f>IFERROR(__xludf.DUMMYFUNCTION("""COMPUTED_VALUE"""),251301.0)</f>
        <v>251301</v>
      </c>
      <c r="E3538" s="2" t="str">
        <f>IFERROR(__xludf.DUMMYFUNCTION("""COMPUTED_VALUE"""),"Male")</f>
        <v>Male</v>
      </c>
    </row>
    <row r="3539">
      <c r="A3539" s="2">
        <v>3538.0</v>
      </c>
      <c r="B3539" s="4">
        <f>IFERROR(__xludf.DUMMYFUNCTION("""COMPUTED_VALUE"""),45297.89684995371)</f>
        <v>45297.89685</v>
      </c>
      <c r="C3539" s="2" t="str">
        <f>IFERROR(__xludf.DUMMYFUNCTION("""COMPUTED_VALUE"""),"India")</f>
        <v>India</v>
      </c>
      <c r="D3539" s="2">
        <f>IFERROR(__xludf.DUMMYFUNCTION("""COMPUTED_VALUE"""),845438.0)</f>
        <v>845438</v>
      </c>
      <c r="E3539" s="2" t="str">
        <f>IFERROR(__xludf.DUMMYFUNCTION("""COMPUTED_VALUE"""),"Female")</f>
        <v>Female</v>
      </c>
    </row>
    <row r="3540">
      <c r="A3540" s="2">
        <v>3539.0</v>
      </c>
      <c r="B3540" s="4">
        <f>IFERROR(__xludf.DUMMYFUNCTION("""COMPUTED_VALUE"""),45297.90721978009)</f>
        <v>45297.90722</v>
      </c>
      <c r="C3540" s="2" t="str">
        <f>IFERROR(__xludf.DUMMYFUNCTION("""COMPUTED_VALUE"""),"India")</f>
        <v>India</v>
      </c>
      <c r="D3540" s="2">
        <f>IFERROR(__xludf.DUMMYFUNCTION("""COMPUTED_VALUE"""),829113.0)</f>
        <v>829113</v>
      </c>
      <c r="E3540" s="2" t="str">
        <f>IFERROR(__xludf.DUMMYFUNCTION("""COMPUTED_VALUE"""),"Male")</f>
        <v>Male</v>
      </c>
    </row>
    <row r="3541">
      <c r="A3541" s="2">
        <v>3540.0</v>
      </c>
      <c r="B3541" s="4">
        <f>IFERROR(__xludf.DUMMYFUNCTION("""COMPUTED_VALUE"""),45298.008397986116)</f>
        <v>45298.0084</v>
      </c>
      <c r="C3541" s="2" t="str">
        <f>IFERROR(__xludf.DUMMYFUNCTION("""COMPUTED_VALUE"""),"India")</f>
        <v>India</v>
      </c>
      <c r="D3541" s="2">
        <f>IFERROR(__xludf.DUMMYFUNCTION("""COMPUTED_VALUE"""),123456.0)</f>
        <v>123456</v>
      </c>
      <c r="E3541" s="2" t="str">
        <f>IFERROR(__xludf.DUMMYFUNCTION("""COMPUTED_VALUE"""),"Other")</f>
        <v>Other</v>
      </c>
    </row>
    <row r="3542">
      <c r="A3542" s="2">
        <v>3541.0</v>
      </c>
      <c r="B3542" s="4">
        <f>IFERROR(__xludf.DUMMYFUNCTION("""COMPUTED_VALUE"""),45298.03270732638)</f>
        <v>45298.03271</v>
      </c>
      <c r="C3542" s="2" t="str">
        <f>IFERROR(__xludf.DUMMYFUNCTION("""COMPUTED_VALUE"""),"India")</f>
        <v>India</v>
      </c>
      <c r="D3542" s="2">
        <f>IFERROR(__xludf.DUMMYFUNCTION("""COMPUTED_VALUE"""),400078.0)</f>
        <v>400078</v>
      </c>
      <c r="E3542" s="2" t="str">
        <f>IFERROR(__xludf.DUMMYFUNCTION("""COMPUTED_VALUE"""),"Male")</f>
        <v>Male</v>
      </c>
    </row>
    <row r="3543">
      <c r="A3543" s="2">
        <v>3542.0</v>
      </c>
      <c r="B3543" s="4">
        <f>IFERROR(__xludf.DUMMYFUNCTION("""COMPUTED_VALUE"""),45298.44723929398)</f>
        <v>45298.44724</v>
      </c>
      <c r="C3543" s="2" t="str">
        <f>IFERROR(__xludf.DUMMYFUNCTION("""COMPUTED_VALUE"""),"India")</f>
        <v>India</v>
      </c>
      <c r="D3543" s="2">
        <f>IFERROR(__xludf.DUMMYFUNCTION("""COMPUTED_VALUE"""),390019.0)</f>
        <v>390019</v>
      </c>
      <c r="E3543" s="2" t="str">
        <f>IFERROR(__xludf.DUMMYFUNCTION("""COMPUTED_VALUE"""),"Male")</f>
        <v>Male</v>
      </c>
    </row>
    <row r="3544">
      <c r="A3544" s="2">
        <v>3543.0</v>
      </c>
      <c r="B3544" s="4">
        <f>IFERROR(__xludf.DUMMYFUNCTION("""COMPUTED_VALUE"""),45298.49484554398)</f>
        <v>45298.49485</v>
      </c>
      <c r="C3544" s="2" t="str">
        <f>IFERROR(__xludf.DUMMYFUNCTION("""COMPUTED_VALUE"""),"India")</f>
        <v>India</v>
      </c>
      <c r="D3544" s="2">
        <f>IFERROR(__xludf.DUMMYFUNCTION("""COMPUTED_VALUE"""),560076.0)</f>
        <v>560076</v>
      </c>
      <c r="E3544" s="2" t="str">
        <f>IFERROR(__xludf.DUMMYFUNCTION("""COMPUTED_VALUE"""),"Female")</f>
        <v>Female</v>
      </c>
    </row>
    <row r="3545">
      <c r="A3545" s="2">
        <v>3544.0</v>
      </c>
      <c r="B3545" s="4">
        <f>IFERROR(__xludf.DUMMYFUNCTION("""COMPUTED_VALUE"""),45298.4963535301)</f>
        <v>45298.49635</v>
      </c>
      <c r="C3545" s="2" t="str">
        <f>IFERROR(__xludf.DUMMYFUNCTION("""COMPUTED_VALUE"""),"India")</f>
        <v>India</v>
      </c>
      <c r="D3545" s="2">
        <f>IFERROR(__xludf.DUMMYFUNCTION("""COMPUTED_VALUE"""),122506.0)</f>
        <v>122506</v>
      </c>
      <c r="E3545" s="2" t="str">
        <f>IFERROR(__xludf.DUMMYFUNCTION("""COMPUTED_VALUE"""),"Male")</f>
        <v>Male</v>
      </c>
    </row>
    <row r="3546">
      <c r="A3546" s="2">
        <v>3545.0</v>
      </c>
      <c r="B3546" s="4">
        <f>IFERROR(__xludf.DUMMYFUNCTION("""COMPUTED_VALUE"""),45298.52082063658)</f>
        <v>45298.52082</v>
      </c>
      <c r="C3546" s="2" t="str">
        <f>IFERROR(__xludf.DUMMYFUNCTION("""COMPUTED_VALUE"""),"India")</f>
        <v>India</v>
      </c>
      <c r="D3546" s="2">
        <f>IFERROR(__xludf.DUMMYFUNCTION("""COMPUTED_VALUE"""),202301.0)</f>
        <v>202301</v>
      </c>
      <c r="E3546" s="2" t="str">
        <f>IFERROR(__xludf.DUMMYFUNCTION("""COMPUTED_VALUE"""),"Female")</f>
        <v>Female</v>
      </c>
    </row>
    <row r="3547">
      <c r="A3547" s="2">
        <v>3546.0</v>
      </c>
      <c r="B3547" s="4">
        <f>IFERROR(__xludf.DUMMYFUNCTION("""COMPUTED_VALUE"""),45298.74829862269)</f>
        <v>45298.7483</v>
      </c>
      <c r="C3547" s="2" t="str">
        <f>IFERROR(__xludf.DUMMYFUNCTION("""COMPUTED_VALUE"""),"India")</f>
        <v>India</v>
      </c>
      <c r="D3547" s="2">
        <f>IFERROR(__xludf.DUMMYFUNCTION("""COMPUTED_VALUE"""),201301.0)</f>
        <v>201301</v>
      </c>
      <c r="E3547" s="2" t="str">
        <f>IFERROR(__xludf.DUMMYFUNCTION("""COMPUTED_VALUE"""),"Male")</f>
        <v>Male</v>
      </c>
    </row>
    <row r="3548">
      <c r="A3548" s="2">
        <v>3547.0</v>
      </c>
      <c r="B3548" s="4">
        <f>IFERROR(__xludf.DUMMYFUNCTION("""COMPUTED_VALUE"""),45298.79729445602)</f>
        <v>45298.79729</v>
      </c>
      <c r="C3548" s="2" t="str">
        <f>IFERROR(__xludf.DUMMYFUNCTION("""COMPUTED_VALUE"""),"India")</f>
        <v>India</v>
      </c>
      <c r="D3548" s="2">
        <f>IFERROR(__xludf.DUMMYFUNCTION("""COMPUTED_VALUE"""),201009.0)</f>
        <v>201009</v>
      </c>
      <c r="E3548" s="2" t="str">
        <f>IFERROR(__xludf.DUMMYFUNCTION("""COMPUTED_VALUE"""),"Male")</f>
        <v>Male</v>
      </c>
    </row>
    <row r="3549">
      <c r="A3549" s="2">
        <v>3548.0</v>
      </c>
      <c r="B3549" s="4">
        <f>IFERROR(__xludf.DUMMYFUNCTION("""COMPUTED_VALUE"""),45299.620448229165)</f>
        <v>45299.62045</v>
      </c>
      <c r="C3549" s="2" t="str">
        <f>IFERROR(__xludf.DUMMYFUNCTION("""COMPUTED_VALUE"""),"India")</f>
        <v>India</v>
      </c>
      <c r="D3549" s="2">
        <f>IFERROR(__xludf.DUMMYFUNCTION("""COMPUTED_VALUE"""),473551.0)</f>
        <v>473551</v>
      </c>
      <c r="E3549" s="2" t="str">
        <f>IFERROR(__xludf.DUMMYFUNCTION("""COMPUTED_VALUE"""),"Female")</f>
        <v>Female</v>
      </c>
    </row>
    <row r="3550">
      <c r="A3550" s="2">
        <v>3549.0</v>
      </c>
      <c r="B3550" s="4">
        <f>IFERROR(__xludf.DUMMYFUNCTION("""COMPUTED_VALUE"""),45300.511578935184)</f>
        <v>45300.51158</v>
      </c>
      <c r="C3550" s="2" t="str">
        <f>IFERROR(__xludf.DUMMYFUNCTION("""COMPUTED_VALUE"""),"India")</f>
        <v>India</v>
      </c>
      <c r="D3550" s="2">
        <f>IFERROR(__xludf.DUMMYFUNCTION("""COMPUTED_VALUE"""),324007.0)</f>
        <v>324007</v>
      </c>
      <c r="E3550" s="2" t="str">
        <f>IFERROR(__xludf.DUMMYFUNCTION("""COMPUTED_VALUE"""),"Female")</f>
        <v>Female</v>
      </c>
    </row>
    <row r="3551">
      <c r="A3551" s="2">
        <v>3550.0</v>
      </c>
      <c r="B3551" s="4">
        <f>IFERROR(__xludf.DUMMYFUNCTION("""COMPUTED_VALUE"""),45300.8519812037)</f>
        <v>45300.85198</v>
      </c>
      <c r="C3551" s="2" t="str">
        <f>IFERROR(__xludf.DUMMYFUNCTION("""COMPUTED_VALUE"""),"India")</f>
        <v>India</v>
      </c>
      <c r="D3551" s="2">
        <f>IFERROR(__xludf.DUMMYFUNCTION("""COMPUTED_VALUE"""),635206.0)</f>
        <v>635206</v>
      </c>
      <c r="E3551" s="2" t="str">
        <f>IFERROR(__xludf.DUMMYFUNCTION("""COMPUTED_VALUE"""),"Male")</f>
        <v>Male</v>
      </c>
    </row>
    <row r="3552">
      <c r="A3552" s="2">
        <v>3551.0</v>
      </c>
      <c r="B3552" s="4">
        <f>IFERROR(__xludf.DUMMYFUNCTION("""COMPUTED_VALUE"""),45300.97530474537)</f>
        <v>45300.9753</v>
      </c>
      <c r="C3552" s="2" t="str">
        <f>IFERROR(__xludf.DUMMYFUNCTION("""COMPUTED_VALUE"""),"India")</f>
        <v>India</v>
      </c>
      <c r="D3552" s="2">
        <f>IFERROR(__xludf.DUMMYFUNCTION("""COMPUTED_VALUE"""),201308.0)</f>
        <v>201308</v>
      </c>
      <c r="E3552" s="2" t="str">
        <f>IFERROR(__xludf.DUMMYFUNCTION("""COMPUTED_VALUE"""),"Male")</f>
        <v>Male</v>
      </c>
    </row>
    <row r="3553">
      <c r="A3553" s="2">
        <v>3552.0</v>
      </c>
      <c r="B3553" s="4">
        <f>IFERROR(__xludf.DUMMYFUNCTION("""COMPUTED_VALUE"""),45301.628300868055)</f>
        <v>45301.6283</v>
      </c>
      <c r="C3553" s="2" t="str">
        <f>IFERROR(__xludf.DUMMYFUNCTION("""COMPUTED_VALUE"""),"India")</f>
        <v>India</v>
      </c>
      <c r="D3553" s="2">
        <f>IFERROR(__xludf.DUMMYFUNCTION("""COMPUTED_VALUE"""),632014.0)</f>
        <v>632014</v>
      </c>
      <c r="E3553" s="2" t="str">
        <f>IFERROR(__xludf.DUMMYFUNCTION("""COMPUTED_VALUE"""),"Female")</f>
        <v>Female</v>
      </c>
    </row>
    <row r="3554">
      <c r="A3554" s="2">
        <v>3553.0</v>
      </c>
      <c r="B3554" s="4">
        <f>IFERROR(__xludf.DUMMYFUNCTION("""COMPUTED_VALUE"""),45301.981426481485)</f>
        <v>45301.98143</v>
      </c>
      <c r="C3554" s="2" t="str">
        <f>IFERROR(__xludf.DUMMYFUNCTION("""COMPUTED_VALUE"""),"India")</f>
        <v>India</v>
      </c>
      <c r="D3554" s="2">
        <f>IFERROR(__xludf.DUMMYFUNCTION("""COMPUTED_VALUE"""),570016.0)</f>
        <v>570016</v>
      </c>
      <c r="E3554" s="2" t="str">
        <f>IFERROR(__xludf.DUMMYFUNCTION("""COMPUTED_VALUE"""),"Male")</f>
        <v>Male</v>
      </c>
    </row>
    <row r="3555">
      <c r="A3555" s="2">
        <v>3554.0</v>
      </c>
      <c r="B3555" s="4">
        <f>IFERROR(__xludf.DUMMYFUNCTION("""COMPUTED_VALUE"""),45302.41701412037)</f>
        <v>45302.41701</v>
      </c>
      <c r="C3555" s="2" t="str">
        <f>IFERROR(__xludf.DUMMYFUNCTION("""COMPUTED_VALUE"""),"India")</f>
        <v>India</v>
      </c>
      <c r="D3555" s="2">
        <f>IFERROR(__xludf.DUMMYFUNCTION("""COMPUTED_VALUE"""),533125.0)</f>
        <v>533125</v>
      </c>
      <c r="E3555" s="2" t="str">
        <f>IFERROR(__xludf.DUMMYFUNCTION("""COMPUTED_VALUE"""),"Male")</f>
        <v>Male</v>
      </c>
    </row>
    <row r="3556">
      <c r="A3556" s="2">
        <v>3555.0</v>
      </c>
      <c r="B3556" s="4">
        <f>IFERROR(__xludf.DUMMYFUNCTION("""COMPUTED_VALUE"""),45303.441443020834)</f>
        <v>45303.44144</v>
      </c>
      <c r="C3556" s="2" t="str">
        <f>IFERROR(__xludf.DUMMYFUNCTION("""COMPUTED_VALUE"""),"India")</f>
        <v>India</v>
      </c>
      <c r="D3556" s="2">
        <f>IFERROR(__xludf.DUMMYFUNCTION("""COMPUTED_VALUE"""),507101.0)</f>
        <v>507101</v>
      </c>
      <c r="E3556" s="2" t="str">
        <f>IFERROR(__xludf.DUMMYFUNCTION("""COMPUTED_VALUE"""),"Male")</f>
        <v>Male</v>
      </c>
    </row>
    <row r="3557">
      <c r="A3557" s="2">
        <v>3556.0</v>
      </c>
      <c r="B3557" s="4">
        <f>IFERROR(__xludf.DUMMYFUNCTION("""COMPUTED_VALUE"""),45303.986987581025)</f>
        <v>45303.98699</v>
      </c>
      <c r="C3557" s="2" t="str">
        <f>IFERROR(__xludf.DUMMYFUNCTION("""COMPUTED_VALUE"""),"India")</f>
        <v>India</v>
      </c>
      <c r="D3557" s="2">
        <f>IFERROR(__xludf.DUMMYFUNCTION("""COMPUTED_VALUE"""),743331.0)</f>
        <v>743331</v>
      </c>
      <c r="E3557" s="2" t="str">
        <f>IFERROR(__xludf.DUMMYFUNCTION("""COMPUTED_VALUE"""),"Male")</f>
        <v>Male</v>
      </c>
    </row>
    <row r="3558">
      <c r="A3558" s="2">
        <v>3557.0</v>
      </c>
      <c r="B3558" s="4">
        <f>IFERROR(__xludf.DUMMYFUNCTION("""COMPUTED_VALUE"""),45304.200760555555)</f>
        <v>45304.20076</v>
      </c>
      <c r="C3558" s="2" t="str">
        <f>IFERROR(__xludf.DUMMYFUNCTION("""COMPUTED_VALUE"""),"India")</f>
        <v>India</v>
      </c>
      <c r="D3558" s="2">
        <f>IFERROR(__xludf.DUMMYFUNCTION("""COMPUTED_VALUE"""),600004.0)</f>
        <v>600004</v>
      </c>
      <c r="E3558" s="2" t="str">
        <f>IFERROR(__xludf.DUMMYFUNCTION("""COMPUTED_VALUE"""),"Male")</f>
        <v>Male</v>
      </c>
    </row>
    <row r="3559">
      <c r="A3559" s="2">
        <v>3558.0</v>
      </c>
      <c r="B3559" s="4">
        <f>IFERROR(__xludf.DUMMYFUNCTION("""COMPUTED_VALUE"""),45304.28897429398)</f>
        <v>45304.28897</v>
      </c>
      <c r="C3559" s="2" t="str">
        <f>IFERROR(__xludf.DUMMYFUNCTION("""COMPUTED_VALUE"""),"India")</f>
        <v>India</v>
      </c>
      <c r="D3559" s="2"/>
      <c r="E3559" s="2" t="str">
        <f>IFERROR(__xludf.DUMMYFUNCTION("""COMPUTED_VALUE"""),"Male")</f>
        <v>Male</v>
      </c>
    </row>
    <row r="3560">
      <c r="A3560" s="2">
        <v>3559.0</v>
      </c>
      <c r="B3560" s="4">
        <f>IFERROR(__xludf.DUMMYFUNCTION("""COMPUTED_VALUE"""),45304.69914370371)</f>
        <v>45304.69914</v>
      </c>
      <c r="C3560" s="2" t="str">
        <f>IFERROR(__xludf.DUMMYFUNCTION("""COMPUTED_VALUE"""),"India")</f>
        <v>India</v>
      </c>
      <c r="D3560" s="2">
        <f>IFERROR(__xludf.DUMMYFUNCTION("""COMPUTED_VALUE"""),562111.0)</f>
        <v>562111</v>
      </c>
      <c r="E3560" s="2" t="str">
        <f>IFERROR(__xludf.DUMMYFUNCTION("""COMPUTED_VALUE"""),"Female")</f>
        <v>Female</v>
      </c>
    </row>
    <row r="3561">
      <c r="A3561" s="2">
        <v>3560.0</v>
      </c>
      <c r="B3561" s="4"/>
      <c r="C3561" s="2"/>
      <c r="D3561" s="2"/>
      <c r="E3561" s="2"/>
    </row>
    <row r="3562">
      <c r="B3562" s="4"/>
      <c r="C3562" s="2"/>
      <c r="D3562" s="2"/>
      <c r="E3562" s="2"/>
    </row>
    <row r="3563">
      <c r="B3563" s="4"/>
      <c r="C3563" s="2"/>
      <c r="D3563" s="2"/>
      <c r="E3563" s="2"/>
    </row>
    <row r="3564">
      <c r="B3564" s="4"/>
      <c r="C3564" s="2"/>
      <c r="D3564" s="2"/>
      <c r="E3564" s="2"/>
    </row>
    <row r="3565">
      <c r="B3565" s="4"/>
      <c r="C3565" s="2"/>
      <c r="D3565" s="2"/>
      <c r="E3565" s="2"/>
    </row>
    <row r="3566">
      <c r="B3566" s="4"/>
      <c r="C3566" s="2"/>
      <c r="D3566" s="2"/>
      <c r="E3566" s="2"/>
    </row>
    <row r="3567">
      <c r="B3567" s="4"/>
      <c r="C3567" s="2"/>
      <c r="D3567" s="2"/>
      <c r="E3567" s="2"/>
    </row>
    <row r="3568">
      <c r="B3568" s="4"/>
      <c r="C3568" s="2"/>
      <c r="D3568" s="2"/>
      <c r="E3568" s="2"/>
    </row>
    <row r="3569">
      <c r="B3569" s="4"/>
      <c r="C3569" s="2"/>
      <c r="D3569" s="2"/>
      <c r="E3569" s="2"/>
    </row>
    <row r="3570">
      <c r="B3570" s="4"/>
      <c r="C3570" s="2"/>
      <c r="D3570" s="2"/>
      <c r="E3570" s="2"/>
    </row>
    <row r="3571">
      <c r="B3571" s="4"/>
      <c r="C3571" s="2"/>
      <c r="D3571" s="2"/>
      <c r="E3571" s="2"/>
    </row>
    <row r="3572">
      <c r="B3572" s="4"/>
      <c r="C3572" s="2"/>
      <c r="D3572" s="2"/>
      <c r="E3572" s="2"/>
    </row>
    <row r="3573">
      <c r="B3573" s="4"/>
      <c r="C3573" s="2"/>
      <c r="D3573" s="2"/>
      <c r="E3573" s="2"/>
    </row>
    <row r="3574">
      <c r="B3574" s="4"/>
      <c r="C3574" s="2"/>
      <c r="D3574" s="2"/>
      <c r="E3574" s="2"/>
    </row>
    <row r="3575">
      <c r="B3575" s="4"/>
      <c r="C3575" s="2"/>
      <c r="D3575" s="2"/>
      <c r="E3575" s="2"/>
    </row>
    <row r="3576">
      <c r="B3576" s="4"/>
      <c r="C3576" s="2"/>
      <c r="D3576" s="2"/>
      <c r="E3576" s="2"/>
    </row>
    <row r="3577">
      <c r="B3577" s="4"/>
      <c r="C3577" s="2"/>
      <c r="D3577" s="2"/>
      <c r="E3577" s="2"/>
    </row>
    <row r="3578">
      <c r="B3578" s="4"/>
      <c r="C3578" s="2"/>
      <c r="D3578" s="2"/>
      <c r="E3578" s="2"/>
    </row>
    <row r="3579">
      <c r="B3579" s="4"/>
      <c r="C3579" s="2"/>
      <c r="D3579" s="2"/>
      <c r="E3579" s="2"/>
    </row>
    <row r="3580">
      <c r="B3580" s="4"/>
      <c r="C3580" s="2"/>
      <c r="D3580" s="2"/>
      <c r="E3580" s="2"/>
    </row>
    <row r="3581">
      <c r="B3581" s="4"/>
      <c r="C3581" s="2"/>
      <c r="D3581" s="2"/>
      <c r="E3581" s="2"/>
    </row>
    <row r="3582">
      <c r="B3582" s="4"/>
      <c r="C3582" s="2"/>
      <c r="D3582" s="2"/>
      <c r="E3582" s="2"/>
    </row>
    <row r="3583">
      <c r="B3583" s="4"/>
      <c r="C3583" s="2"/>
      <c r="D3583" s="2"/>
      <c r="E3583" s="2"/>
    </row>
    <row r="3584">
      <c r="B3584" s="4"/>
      <c r="C3584" s="2"/>
      <c r="D3584" s="2"/>
      <c r="E3584" s="2"/>
    </row>
    <row r="3585">
      <c r="B3585" s="4"/>
      <c r="C3585" s="2"/>
      <c r="D3585" s="2"/>
      <c r="E3585" s="2"/>
    </row>
    <row r="3586">
      <c r="B3586" s="4"/>
      <c r="C3586" s="2"/>
      <c r="D3586" s="2"/>
      <c r="E3586" s="2"/>
    </row>
    <row r="3587">
      <c r="B3587" s="4"/>
      <c r="C3587" s="2"/>
      <c r="D3587" s="2"/>
      <c r="E3587" s="2"/>
    </row>
    <row r="3588">
      <c r="B3588" s="4"/>
      <c r="C3588" s="2"/>
      <c r="D3588" s="2"/>
      <c r="E3588" s="2"/>
    </row>
    <row r="3589">
      <c r="B3589" s="4"/>
      <c r="C3589" s="2"/>
      <c r="D3589" s="2"/>
      <c r="E3589" s="2"/>
    </row>
    <row r="3590">
      <c r="B3590" s="4"/>
      <c r="C3590" s="2"/>
      <c r="D3590" s="2"/>
      <c r="E3590" s="2"/>
    </row>
    <row r="3591">
      <c r="B3591" s="4"/>
      <c r="C3591" s="2"/>
      <c r="D3591" s="2"/>
      <c r="E3591" s="2"/>
    </row>
    <row r="3592">
      <c r="B3592" s="4"/>
      <c r="C3592" s="2"/>
      <c r="D3592" s="2"/>
      <c r="E3592" s="2"/>
    </row>
    <row r="3593">
      <c r="B3593" s="4"/>
      <c r="C3593" s="2"/>
      <c r="D3593" s="2"/>
      <c r="E3593" s="2"/>
    </row>
    <row r="3594">
      <c r="B3594" s="4"/>
      <c r="C3594" s="2"/>
      <c r="D3594" s="2"/>
      <c r="E3594" s="2"/>
    </row>
    <row r="3595">
      <c r="B3595" s="4"/>
      <c r="C3595" s="2"/>
      <c r="D3595" s="2"/>
      <c r="E3595" s="2"/>
    </row>
    <row r="3596">
      <c r="B3596" s="4"/>
      <c r="C3596" s="2"/>
      <c r="D3596" s="2"/>
      <c r="E3596" s="2"/>
    </row>
    <row r="3597">
      <c r="B3597" s="4"/>
      <c r="C3597" s="2"/>
      <c r="D3597" s="2"/>
      <c r="E3597" s="2"/>
    </row>
    <row r="3598">
      <c r="B3598" s="4"/>
      <c r="C3598" s="2"/>
      <c r="D3598" s="2"/>
      <c r="E3598" s="2"/>
    </row>
    <row r="3599">
      <c r="B3599" s="4"/>
      <c r="C3599" s="2"/>
      <c r="D3599" s="2"/>
      <c r="E3599" s="2"/>
    </row>
    <row r="3600">
      <c r="B3600" s="4"/>
      <c r="C3600" s="2"/>
      <c r="D3600" s="2"/>
      <c r="E3600" s="2"/>
    </row>
    <row r="3601">
      <c r="B3601" s="4"/>
      <c r="C3601" s="2"/>
      <c r="D3601" s="2"/>
      <c r="E3601" s="2"/>
    </row>
    <row r="3602">
      <c r="B3602" s="4"/>
      <c r="C3602" s="2"/>
      <c r="D3602" s="2"/>
      <c r="E3602" s="2"/>
    </row>
    <row r="3603">
      <c r="B3603" s="4"/>
      <c r="C3603" s="2"/>
      <c r="D3603" s="2"/>
      <c r="E3603" s="2"/>
    </row>
    <row r="3604">
      <c r="B3604" s="4"/>
      <c r="C3604" s="2"/>
      <c r="D3604" s="2"/>
      <c r="E3604" s="2"/>
    </row>
    <row r="3605">
      <c r="B3605" s="4"/>
      <c r="C3605" s="2"/>
      <c r="D3605" s="2"/>
      <c r="E3605" s="2"/>
    </row>
    <row r="3606">
      <c r="B3606" s="4"/>
      <c r="C3606" s="2"/>
      <c r="D3606" s="2"/>
      <c r="E3606" s="2"/>
    </row>
    <row r="3607">
      <c r="B3607" s="4"/>
      <c r="C3607" s="2"/>
      <c r="D3607" s="2"/>
      <c r="E3607" s="2"/>
    </row>
    <row r="3608">
      <c r="B3608" s="4"/>
      <c r="C3608" s="2"/>
      <c r="D3608" s="2"/>
      <c r="E3608" s="2"/>
    </row>
    <row r="3609">
      <c r="B3609" s="4"/>
      <c r="C3609" s="2"/>
      <c r="D3609" s="2"/>
      <c r="E3609" s="2"/>
    </row>
    <row r="3610">
      <c r="B3610" s="4"/>
      <c r="C3610" s="2"/>
      <c r="D3610" s="2"/>
      <c r="E3610" s="2"/>
    </row>
    <row r="3611">
      <c r="B3611" s="4"/>
      <c r="C3611" s="2"/>
      <c r="D3611" s="2"/>
      <c r="E3611" s="2"/>
    </row>
    <row r="3612">
      <c r="B3612" s="4"/>
      <c r="C3612" s="2"/>
      <c r="D3612" s="2"/>
      <c r="E3612" s="2"/>
    </row>
    <row r="3613">
      <c r="B3613" s="4"/>
      <c r="C3613" s="2"/>
      <c r="D3613" s="2"/>
      <c r="E3613" s="2"/>
    </row>
    <row r="3614">
      <c r="B3614" s="4"/>
      <c r="C3614" s="2"/>
      <c r="D3614" s="2"/>
      <c r="E3614" s="2"/>
    </row>
    <row r="3615">
      <c r="B3615" s="4"/>
      <c r="C3615" s="2"/>
      <c r="D3615" s="2"/>
      <c r="E3615" s="2"/>
    </row>
    <row r="3616">
      <c r="B3616" s="4"/>
      <c r="C3616" s="2"/>
      <c r="D3616" s="2"/>
      <c r="E3616" s="2"/>
    </row>
    <row r="3617">
      <c r="B3617" s="4"/>
      <c r="C3617" s="2"/>
      <c r="D3617" s="2"/>
      <c r="E3617" s="2"/>
    </row>
    <row r="3618">
      <c r="B3618" s="4"/>
      <c r="C3618" s="2"/>
      <c r="D3618" s="2"/>
      <c r="E3618" s="2"/>
    </row>
    <row r="3619">
      <c r="B3619" s="4"/>
      <c r="C3619" s="2"/>
      <c r="D3619" s="2"/>
      <c r="E3619" s="2"/>
    </row>
    <row r="3620">
      <c r="B3620" s="4"/>
      <c r="C3620" s="2"/>
      <c r="D3620" s="2"/>
      <c r="E3620" s="2"/>
    </row>
    <row r="3621">
      <c r="B3621" s="4"/>
      <c r="C3621" s="2"/>
      <c r="D3621" s="2"/>
      <c r="E3621" s="2"/>
    </row>
    <row r="3622">
      <c r="B3622" s="4"/>
      <c r="C3622" s="2"/>
      <c r="D3622" s="2"/>
      <c r="E3622" s="2"/>
    </row>
    <row r="3623">
      <c r="B3623" s="4"/>
      <c r="C3623" s="2"/>
      <c r="D3623" s="2"/>
      <c r="E3623" s="2"/>
    </row>
    <row r="3624">
      <c r="B3624" s="4"/>
      <c r="C3624" s="2"/>
      <c r="D3624" s="2"/>
      <c r="E3624" s="2"/>
    </row>
    <row r="3625">
      <c r="B3625" s="4"/>
      <c r="C3625" s="2"/>
      <c r="D3625" s="2"/>
      <c r="E3625" s="2"/>
    </row>
    <row r="3626">
      <c r="B3626" s="4"/>
      <c r="C3626" s="2"/>
      <c r="D3626" s="2"/>
      <c r="E3626" s="2"/>
    </row>
    <row r="3627">
      <c r="B3627" s="4"/>
      <c r="C3627" s="2"/>
      <c r="D3627" s="2"/>
      <c r="E3627" s="2"/>
    </row>
    <row r="3628">
      <c r="B3628" s="4"/>
      <c r="C3628" s="2"/>
      <c r="D3628" s="2"/>
      <c r="E3628" s="2"/>
    </row>
    <row r="3629">
      <c r="B3629" s="4"/>
      <c r="C3629" s="2"/>
      <c r="D3629" s="2"/>
      <c r="E3629" s="2"/>
    </row>
    <row r="3630">
      <c r="B3630" s="4"/>
      <c r="C3630" s="2"/>
      <c r="D3630" s="2"/>
      <c r="E3630" s="2"/>
    </row>
    <row r="3631">
      <c r="B3631" s="4"/>
      <c r="C3631" s="2"/>
      <c r="D3631" s="2"/>
      <c r="E3631" s="2"/>
    </row>
    <row r="3632">
      <c r="B3632" s="4"/>
      <c r="C3632" s="2"/>
      <c r="D3632" s="2"/>
      <c r="E3632" s="2"/>
    </row>
    <row r="3633">
      <c r="B3633" s="4"/>
      <c r="C3633" s="2"/>
      <c r="D3633" s="2"/>
      <c r="E3633" s="2"/>
    </row>
    <row r="3634">
      <c r="B3634" s="4"/>
      <c r="C3634" s="2"/>
      <c r="D3634" s="2"/>
      <c r="E3634" s="2"/>
    </row>
    <row r="3635">
      <c r="B3635" s="4"/>
      <c r="C3635" s="2"/>
      <c r="D3635" s="2"/>
      <c r="E3635" s="2"/>
    </row>
    <row r="3636">
      <c r="B3636" s="4"/>
      <c r="C3636" s="2"/>
      <c r="D3636" s="2"/>
      <c r="E3636" s="2"/>
    </row>
    <row r="3637">
      <c r="B3637" s="4"/>
      <c r="C3637" s="2"/>
      <c r="D3637" s="2"/>
      <c r="E3637" s="2"/>
    </row>
    <row r="3638">
      <c r="B3638" s="4"/>
      <c r="C3638" s="2"/>
      <c r="D3638" s="2"/>
      <c r="E3638" s="2"/>
    </row>
    <row r="3639">
      <c r="B3639" s="4"/>
      <c r="C3639" s="2"/>
      <c r="D3639" s="2"/>
      <c r="E3639" s="2"/>
    </row>
    <row r="3640">
      <c r="B3640" s="4"/>
      <c r="C3640" s="2"/>
      <c r="D3640" s="2"/>
      <c r="E3640" s="2"/>
    </row>
    <row r="3641">
      <c r="B3641" s="4"/>
      <c r="C3641" s="2"/>
      <c r="D3641" s="2"/>
      <c r="E3641" s="2"/>
    </row>
    <row r="3642">
      <c r="B3642" s="4"/>
      <c r="C3642" s="2"/>
      <c r="D3642" s="2"/>
      <c r="E3642" s="2"/>
    </row>
    <row r="3643">
      <c r="B3643" s="4"/>
      <c r="C3643" s="2"/>
      <c r="D3643" s="2"/>
      <c r="E3643" s="2"/>
    </row>
    <row r="3644">
      <c r="B3644" s="4"/>
      <c r="C3644" s="2"/>
      <c r="D3644" s="2"/>
      <c r="E3644" s="2"/>
    </row>
    <row r="3645">
      <c r="B3645" s="4"/>
      <c r="C3645" s="2"/>
      <c r="D3645" s="2"/>
      <c r="E3645" s="2"/>
    </row>
    <row r="3646">
      <c r="B3646" s="4"/>
      <c r="C3646" s="2"/>
      <c r="D3646" s="2"/>
      <c r="E3646" s="2"/>
    </row>
    <row r="3647">
      <c r="B3647" s="4"/>
      <c r="C3647" s="2"/>
      <c r="D3647" s="2"/>
      <c r="E3647" s="2"/>
    </row>
    <row r="3648">
      <c r="B3648" s="4"/>
      <c r="C3648" s="2"/>
      <c r="D3648" s="2"/>
      <c r="E3648" s="2"/>
    </row>
    <row r="3649">
      <c r="B3649" s="4"/>
      <c r="C3649" s="2"/>
      <c r="D3649" s="2"/>
      <c r="E3649" s="2"/>
    </row>
    <row r="3650">
      <c r="B3650" s="4"/>
      <c r="C3650" s="2"/>
      <c r="D3650" s="2"/>
      <c r="E3650" s="2"/>
    </row>
    <row r="3651">
      <c r="B3651" s="4"/>
      <c r="C3651" s="2"/>
      <c r="D3651" s="2"/>
      <c r="E3651" s="2"/>
    </row>
    <row r="3652">
      <c r="B3652" s="4"/>
      <c r="C3652" s="2"/>
      <c r="D3652" s="2"/>
      <c r="E3652" s="2"/>
    </row>
    <row r="3653">
      <c r="B3653" s="4"/>
      <c r="C3653" s="2"/>
      <c r="D3653" s="2"/>
      <c r="E3653" s="2"/>
    </row>
    <row r="3654">
      <c r="B3654" s="4"/>
      <c r="C3654" s="2"/>
      <c r="D3654" s="2"/>
      <c r="E3654" s="2"/>
    </row>
    <row r="3655">
      <c r="B3655" s="4"/>
      <c r="C3655" s="2"/>
      <c r="D3655" s="2"/>
      <c r="E3655" s="2"/>
    </row>
    <row r="3656">
      <c r="B3656" s="4"/>
      <c r="C3656" s="2"/>
      <c r="D3656" s="2"/>
      <c r="E3656" s="2"/>
    </row>
    <row r="3657">
      <c r="B3657" s="4"/>
      <c r="C3657" s="2"/>
      <c r="D3657" s="2"/>
      <c r="E3657" s="2"/>
    </row>
    <row r="3658">
      <c r="B3658" s="4"/>
      <c r="C3658" s="2"/>
      <c r="D3658" s="2"/>
      <c r="E3658" s="2"/>
    </row>
    <row r="3659">
      <c r="B3659" s="4"/>
      <c r="C3659" s="2"/>
      <c r="D3659" s="2"/>
      <c r="E3659" s="2"/>
    </row>
    <row r="3660">
      <c r="B3660" s="4"/>
      <c r="C3660" s="2"/>
      <c r="D3660" s="2"/>
      <c r="E366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