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Trial Balance" sheetId="1" r:id="rId1"/>
    <sheet name="Fixed Assets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M25" i="1"/>
  <c r="M24"/>
  <c r="P19"/>
  <c r="M23"/>
  <c r="M22"/>
  <c r="M20"/>
  <c r="R10"/>
  <c r="Q10"/>
  <c r="Q8"/>
  <c r="M21"/>
  <c r="N19"/>
  <c r="R12"/>
  <c r="Q11"/>
  <c r="Q14"/>
  <c r="Q9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M17"/>
  <c r="N11"/>
  <c r="H25"/>
  <c r="H24"/>
  <c r="H23"/>
  <c r="H22"/>
  <c r="H21"/>
  <c r="H20"/>
  <c r="H19"/>
  <c r="G27"/>
  <c r="G26"/>
  <c r="F17"/>
  <c r="F16"/>
</calcChain>
</file>

<file path=xl/sharedStrings.xml><?xml version="1.0" encoding="utf-8"?>
<sst xmlns="http://schemas.openxmlformats.org/spreadsheetml/2006/main" count="134" uniqueCount="109">
  <si>
    <t>AARTHI SCANS</t>
  </si>
  <si>
    <t>MADURAI</t>
  </si>
  <si>
    <t>Trial Balance</t>
  </si>
  <si>
    <t>1-Apr-2018 to 31-Mar-2019</t>
  </si>
  <si>
    <t/>
  </si>
  <si>
    <t>AARTHI SCANS - MADURAI - PARTNERSHIP CO</t>
  </si>
  <si>
    <t>Particulars</t>
  </si>
  <si>
    <t>Debit</t>
  </si>
  <si>
    <t>Credit</t>
  </si>
  <si>
    <t>Capital Account</t>
  </si>
  <si>
    <t>Current Liabilities</t>
  </si>
  <si>
    <t>SUNDRY CREDITORS</t>
  </si>
  <si>
    <t>AARTHI HOSPITAL</t>
  </si>
  <si>
    <t>Fixed Assets</t>
  </si>
  <si>
    <t>AIR CONDITIONERS</t>
  </si>
  <si>
    <t>AMBULANCE  TN AT 0334</t>
  </si>
  <si>
    <t>COMPUTERS</t>
  </si>
  <si>
    <t>CT EQUIPMENT</t>
  </si>
  <si>
    <t>DEHUMIDIFIER MACHINE</t>
  </si>
  <si>
    <t>ELECTRICAL FITTINGS</t>
  </si>
  <si>
    <t>FURNITURE &amp; FITTINGS</t>
  </si>
  <si>
    <t>MACHINERY</t>
  </si>
  <si>
    <t>MACHINERY COLOUR DOPPLER</t>
  </si>
  <si>
    <t>MRI EQUIPMENT</t>
  </si>
  <si>
    <t>PURCHASE OF EQUIPMENTS</t>
  </si>
  <si>
    <t>TELEVISION</t>
  </si>
  <si>
    <t>ULTRASOUND DC 60</t>
  </si>
  <si>
    <t>Current Assets</t>
  </si>
  <si>
    <t>Deposits (Asset)</t>
  </si>
  <si>
    <t>Cash-in-hand</t>
  </si>
  <si>
    <t>Bank Accounts</t>
  </si>
  <si>
    <t>INCOME TAX</t>
  </si>
  <si>
    <t>Direct Incomes</t>
  </si>
  <si>
    <t>Direct Expenses</t>
  </si>
  <si>
    <t>Indirect Expenses</t>
  </si>
  <si>
    <t>BANK CHARGES</t>
  </si>
  <si>
    <t>INSURANCE</t>
  </si>
  <si>
    <t>AUDIT FEES</t>
  </si>
  <si>
    <t>Profit &amp; Loss A/c</t>
  </si>
  <si>
    <t>Grand Total</t>
  </si>
  <si>
    <t>Group Summary</t>
  </si>
  <si>
    <t>Opening</t>
  </si>
  <si>
    <t>Transactions</t>
  </si>
  <si>
    <t>Closing</t>
  </si>
  <si>
    <t>Balance</t>
  </si>
  <si>
    <t>AARTHI MAHAL - KOVILPATTI</t>
  </si>
  <si>
    <t>Opening Balance</t>
  </si>
  <si>
    <t>CAPITAL</t>
  </si>
  <si>
    <t>Sundry Creditors</t>
  </si>
  <si>
    <t>AARTHI CLINIC</t>
  </si>
  <si>
    <t>AARTHI SCAN -- CORPN</t>
  </si>
  <si>
    <t>ARUN ADVANCED CT</t>
  </si>
  <si>
    <t>DEVIKI ALUMINIUM, MADURAI</t>
  </si>
  <si>
    <t>GOVINDARAJAN</t>
  </si>
  <si>
    <t>JANANI PROPERTY</t>
  </si>
  <si>
    <t>JM AGENCIES</t>
  </si>
  <si>
    <t>KOVILPILLAI</t>
  </si>
  <si>
    <t>MADRAS GEE ENGINEERING</t>
  </si>
  <si>
    <t>NELLAI TILES DEPOT</t>
  </si>
  <si>
    <t>POWERICA LTD</t>
  </si>
  <si>
    <t>RAJESH ELECTRICAL</t>
  </si>
  <si>
    <t>SUN TELE COMMUNICATION</t>
  </si>
  <si>
    <t>DEPOSIT RENT ADV.</t>
  </si>
  <si>
    <t>SISTER CONCERNN</t>
  </si>
  <si>
    <t>AARTHI SCAN - JAYANAGAR</t>
  </si>
  <si>
    <t>DIEITIES</t>
  </si>
  <si>
    <t>ER.V.GOVINDARAJAN</t>
  </si>
  <si>
    <t>GOVINDARAJAN.V   HUF</t>
  </si>
  <si>
    <t>HAND LOAN - AARTHI DIAGNOSTICS</t>
  </si>
  <si>
    <t>INCOME TAX 2013-14</t>
  </si>
  <si>
    <t>RENT ADVANCE</t>
  </si>
  <si>
    <t>BUILDING</t>
  </si>
  <si>
    <t>LAND</t>
  </si>
  <si>
    <t>AIRCONDITIONERS</t>
  </si>
  <si>
    <t>EQUIPMENTS - ARUN CT</t>
  </si>
  <si>
    <t>GENERATOR</t>
  </si>
  <si>
    <t>TAVERA CAR</t>
  </si>
  <si>
    <t>Investments</t>
  </si>
  <si>
    <t>AARTHI DIAGNOSTICS</t>
  </si>
  <si>
    <t>SHARES-REGENIX</t>
  </si>
  <si>
    <t>DEPOSIT</t>
  </si>
  <si>
    <t>DEPOSIT EB</t>
  </si>
  <si>
    <t>DEPOSIT GAS</t>
  </si>
  <si>
    <t>DEPOSIT MUNICIPALITY</t>
  </si>
  <si>
    <t>DEPOSIT RELIANCE</t>
  </si>
  <si>
    <t>DEPOSIT TELEPHONE</t>
  </si>
  <si>
    <t>SUNDRY DEBTOR</t>
  </si>
  <si>
    <t>ADVANCE-DEIVANAYAGAM ASARI</t>
  </si>
  <si>
    <t>HAND LOAN--DR.G.ARUN KUMAR</t>
  </si>
  <si>
    <t>HAND LOAN - MRS VIGNESWARI</t>
  </si>
  <si>
    <t>HAND LOAN--VETRIVEL MURUGAN</t>
  </si>
  <si>
    <t>Sundry Debtors</t>
  </si>
  <si>
    <t>AARTHI MEDICAL BRANCH</t>
  </si>
  <si>
    <t>AARTHI MEDICAL MAIN</t>
  </si>
  <si>
    <t>AARTHI SCAN - VADAPALANI</t>
  </si>
  <si>
    <t>S B I -CA-33682 722786</t>
  </si>
  <si>
    <t>TMB CA 034150050 800726</t>
  </si>
  <si>
    <t>TDS RECEIVABLE</t>
  </si>
  <si>
    <t>TDS RECEIVABLE 16-17</t>
  </si>
  <si>
    <t>RENT--RD</t>
  </si>
  <si>
    <t>GODOWN RENT</t>
  </si>
  <si>
    <t>ELECTRICITY &amp; FUEL  CHARGES</t>
  </si>
  <si>
    <t>MAINTENANCE</t>
  </si>
  <si>
    <t>Rates &amp; Taxes</t>
  </si>
  <si>
    <t>SALARY</t>
  </si>
  <si>
    <t>MAHAL MAINT.EXPENSES</t>
  </si>
  <si>
    <t>PURCHASE OF GAS</t>
  </si>
  <si>
    <t>Difference in opening balances</t>
  </si>
  <si>
    <t>corp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</si>
</sst>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&quot;0"/>
    <numFmt numFmtId="165" formatCode="&quot;&quot;0.00"/>
    <numFmt numFmtId="166" formatCode="&quot;&quot;0.00&quot; Dr&quot;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4" fillId="0" borderId="2" xfId="0" applyNumberFormat="1" applyFont="1" applyBorder="1" applyAlignment="1">
      <alignment horizontal="left" vertical="top" indent="2"/>
    </xf>
    <xf numFmtId="49" fontId="4" fillId="0" borderId="5" xfId="0" applyNumberFormat="1" applyFont="1" applyBorder="1" applyAlignment="1">
      <alignment horizontal="left" vertical="top" indent="2"/>
    </xf>
    <xf numFmtId="49" fontId="4" fillId="0" borderId="4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left" vertical="top" indent="2"/>
    </xf>
    <xf numFmtId="49" fontId="3" fillId="0" borderId="7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/>
    </xf>
    <xf numFmtId="164" fontId="4" fillId="0" borderId="3" xfId="0" applyNumberFormat="1" applyFont="1" applyBorder="1" applyAlignment="1">
      <alignment horizontal="right" vertical="top"/>
    </xf>
    <xf numFmtId="165" fontId="4" fillId="0" borderId="3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left" vertical="top" indent="2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49" fontId="3" fillId="0" borderId="0" xfId="0" applyNumberFormat="1" applyFont="1" applyAlignment="1">
      <alignment horizontal="left" vertical="top" indent="2"/>
    </xf>
    <xf numFmtId="164" fontId="3" fillId="0" borderId="3" xfId="0" applyNumberFormat="1" applyFont="1" applyBorder="1" applyAlignment="1">
      <alignment horizontal="right" vertical="top"/>
    </xf>
    <xf numFmtId="165" fontId="3" fillId="0" borderId="3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left" vertical="top" indent="4"/>
    </xf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left" vertical="top" indent="3"/>
    </xf>
    <xf numFmtId="49" fontId="5" fillId="0" borderId="0" xfId="0" applyNumberFormat="1" applyFont="1" applyAlignment="1">
      <alignment horizontal="left" vertical="top" indent="1"/>
    </xf>
    <xf numFmtId="49" fontId="3" fillId="0" borderId="0" xfId="0" applyNumberFormat="1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0" fontId="1" fillId="0" borderId="0" xfId="0" applyFont="1" applyAlignment="1">
      <alignment vertical="top"/>
    </xf>
    <xf numFmtId="49" fontId="4" fillId="0" borderId="0" xfId="0" applyNumberFormat="1" applyFont="1" applyBorder="1" applyAlignment="1">
      <alignment horizontal="left" vertical="top" indent="2"/>
    </xf>
    <xf numFmtId="49" fontId="4" fillId="0" borderId="6" xfId="0" applyNumberFormat="1" applyFont="1" applyBorder="1" applyAlignment="1">
      <alignment horizontal="center" vertical="top"/>
    </xf>
    <xf numFmtId="166" fontId="3" fillId="0" borderId="0" xfId="0" applyNumberFormat="1" applyFont="1" applyAlignment="1">
      <alignment horizontal="right" vertical="top"/>
    </xf>
    <xf numFmtId="166" fontId="4" fillId="0" borderId="3" xfId="0" applyNumberFormat="1" applyFont="1" applyBorder="1" applyAlignment="1">
      <alignment horizontal="right" vertical="top"/>
    </xf>
    <xf numFmtId="164" fontId="6" fillId="0" borderId="3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4" fillId="0" borderId="10" xfId="0" applyNumberFormat="1" applyFont="1" applyBorder="1" applyAlignment="1">
      <alignment horizontal="left" vertical="top" indent="2"/>
    </xf>
    <xf numFmtId="49" fontId="4" fillId="0" borderId="11" xfId="0" applyNumberFormat="1" applyFont="1" applyBorder="1" applyAlignment="1">
      <alignment horizontal="left" vertical="top" indent="2"/>
    </xf>
    <xf numFmtId="49" fontId="4" fillId="0" borderId="12" xfId="0" applyNumberFormat="1" applyFont="1" applyBorder="1" applyAlignment="1">
      <alignment horizontal="left" vertical="top" indent="2"/>
    </xf>
    <xf numFmtId="164" fontId="4" fillId="0" borderId="14" xfId="0" applyNumberFormat="1" applyFont="1" applyBorder="1" applyAlignment="1">
      <alignment horizontal="right" vertical="top"/>
    </xf>
    <xf numFmtId="165" fontId="4" fillId="0" borderId="14" xfId="0" applyNumberFormat="1" applyFont="1" applyBorder="1" applyAlignment="1">
      <alignment horizontal="right" vertical="top"/>
    </xf>
    <xf numFmtId="164" fontId="5" fillId="0" borderId="3" xfId="0" applyNumberFormat="1" applyFont="1" applyBorder="1" applyAlignment="1">
      <alignment horizontal="right" vertical="top"/>
    </xf>
    <xf numFmtId="165" fontId="5" fillId="0" borderId="3" xfId="0" applyNumberFormat="1" applyFont="1" applyBorder="1" applyAlignment="1">
      <alignment horizontal="right" vertical="top"/>
    </xf>
    <xf numFmtId="49" fontId="4" fillId="0" borderId="0" xfId="0" applyNumberFormat="1" applyFont="1" applyAlignment="1">
      <alignment horizontal="left" vertical="top"/>
    </xf>
    <xf numFmtId="164" fontId="5" fillId="0" borderId="1" xfId="0" applyNumberFormat="1" applyFont="1" applyBorder="1" applyAlignment="1">
      <alignment horizontal="right" vertical="top"/>
    </xf>
    <xf numFmtId="2" fontId="0" fillId="0" borderId="0" xfId="0" applyNumberFormat="1"/>
    <xf numFmtId="49" fontId="5" fillId="0" borderId="0" xfId="0" applyNumberFormat="1" applyFont="1" applyBorder="1" applyAlignment="1">
      <alignment horizontal="left" vertical="top" indent="2"/>
    </xf>
    <xf numFmtId="164" fontId="5" fillId="0" borderId="0" xfId="0" applyNumberFormat="1" applyFont="1" applyBorder="1" applyAlignment="1">
      <alignment horizontal="right" vertical="top"/>
    </xf>
    <xf numFmtId="165" fontId="5" fillId="0" borderId="0" xfId="0" applyNumberFormat="1" applyFont="1" applyBorder="1" applyAlignment="1">
      <alignment horizontal="right" vertical="top"/>
    </xf>
    <xf numFmtId="0" fontId="0" fillId="0" borderId="0" xfId="0" applyBorder="1"/>
    <xf numFmtId="49" fontId="5" fillId="0" borderId="0" xfId="0" applyNumberFormat="1" applyFont="1" applyBorder="1" applyAlignment="1">
      <alignment horizontal="left" vertical="top" indent="4"/>
    </xf>
    <xf numFmtId="164" fontId="3" fillId="0" borderId="0" xfId="0" applyNumberFormat="1" applyFont="1" applyBorder="1" applyAlignment="1">
      <alignment horizontal="right" vertical="top"/>
    </xf>
    <xf numFmtId="165" fontId="3" fillId="0" borderId="0" xfId="0" applyNumberFormat="1" applyFont="1" applyBorder="1" applyAlignment="1">
      <alignment horizontal="right" vertical="top"/>
    </xf>
    <xf numFmtId="165" fontId="0" fillId="0" borderId="0" xfId="0" applyNumberFormat="1"/>
    <xf numFmtId="49" fontId="4" fillId="0" borderId="8" xfId="0" applyNumberFormat="1" applyFont="1" applyBorder="1" applyAlignment="1">
      <alignment horizontal="center" vertical="top"/>
    </xf>
    <xf numFmtId="49" fontId="4" fillId="0" borderId="1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49" fontId="7" fillId="0" borderId="2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9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5" fillId="0" borderId="2" xfId="0" applyNumberFormat="1" applyFont="1" applyBorder="1" applyAlignment="1">
      <alignment horizontal="center" vertical="top" wrapText="1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iya%2018-19\BALANCE%20SHEET%20OF%20%20AARTHI%20MAH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9">
          <cell r="B19">
            <v>18410344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"/>
  <sheetViews>
    <sheetView tabSelected="1" topLeftCell="A7" workbookViewId="0">
      <selection activeCell="M25" sqref="M25"/>
    </sheetView>
  </sheetViews>
  <sheetFormatPr defaultRowHeight="15"/>
  <cols>
    <col min="1" max="1" width="39.140625" bestFit="1" customWidth="1"/>
    <col min="2" max="3" width="12.42578125" bestFit="1" customWidth="1"/>
    <col min="8" max="8" width="10.5703125" bestFit="1" customWidth="1"/>
    <col min="10" max="10" width="31" bestFit="1" customWidth="1"/>
    <col min="11" max="11" width="10.42578125" bestFit="1" customWidth="1"/>
    <col min="12" max="12" width="12" bestFit="1" customWidth="1"/>
    <col min="13" max="13" width="11.5703125" bestFit="1" customWidth="1"/>
  </cols>
  <sheetData>
    <row r="1" spans="1:18" ht="15.75">
      <c r="A1" s="54" t="s">
        <v>45</v>
      </c>
      <c r="B1" s="54"/>
      <c r="C1" s="54"/>
    </row>
    <row r="2" spans="1:18" ht="15.75">
      <c r="A2" s="55" t="s">
        <v>2</v>
      </c>
      <c r="B2" s="55"/>
      <c r="C2" s="55"/>
    </row>
    <row r="3" spans="1:18">
      <c r="A3" s="56" t="s">
        <v>3</v>
      </c>
      <c r="B3" s="56"/>
      <c r="C3" s="56"/>
    </row>
    <row r="4" spans="1:18">
      <c r="A4" s="57" t="s">
        <v>4</v>
      </c>
      <c r="B4" s="57"/>
      <c r="C4" s="57"/>
    </row>
    <row r="5" spans="1:18">
      <c r="A5" s="34" t="s">
        <v>6</v>
      </c>
      <c r="B5" s="58" t="s">
        <v>3</v>
      </c>
      <c r="C5" s="59"/>
    </row>
    <row r="6" spans="1:18">
      <c r="A6" s="35" t="s">
        <v>4</v>
      </c>
      <c r="B6" s="60" t="s">
        <v>46</v>
      </c>
      <c r="C6" s="57"/>
    </row>
    <row r="7" spans="1:18">
      <c r="A7" s="36" t="s">
        <v>4</v>
      </c>
      <c r="B7" s="52" t="s">
        <v>7</v>
      </c>
      <c r="C7" s="53"/>
    </row>
    <row r="8" spans="1:18">
      <c r="A8" s="32" t="s">
        <v>9</v>
      </c>
      <c r="B8" s="37"/>
      <c r="C8" s="38">
        <v>2551333.81</v>
      </c>
      <c r="K8">
        <v>15317173.83</v>
      </c>
      <c r="N8">
        <v>24221619.870000001</v>
      </c>
      <c r="O8">
        <f>+K8+M8</f>
        <v>15317173.83</v>
      </c>
      <c r="P8">
        <f>+L8+N8</f>
        <v>24221619.870000001</v>
      </c>
      <c r="Q8">
        <f>+P8-O8</f>
        <v>8904446.040000001</v>
      </c>
    </row>
    <row r="9" spans="1:18">
      <c r="A9" s="9" t="s">
        <v>47</v>
      </c>
      <c r="B9" s="39"/>
      <c r="C9" s="40">
        <v>2551333.81</v>
      </c>
      <c r="J9" s="44" t="s">
        <v>47</v>
      </c>
      <c r="K9" s="45"/>
      <c r="L9" s="46">
        <v>2551333.81</v>
      </c>
      <c r="N9">
        <v>5570256.3799999999</v>
      </c>
      <c r="O9">
        <f t="shared" ref="O9:O17" si="0">+K9+M9</f>
        <v>0</v>
      </c>
      <c r="P9">
        <f t="shared" ref="P9:P17" si="1">+L9+N9</f>
        <v>8121590.1899999995</v>
      </c>
      <c r="Q9">
        <f>+Q8+P9</f>
        <v>17026036.23</v>
      </c>
    </row>
    <row r="10" spans="1:18">
      <c r="A10" s="41" t="s">
        <v>10</v>
      </c>
      <c r="B10" s="7"/>
      <c r="C10" s="8">
        <v>91925225.150000006</v>
      </c>
      <c r="O10">
        <f t="shared" si="0"/>
        <v>0</v>
      </c>
      <c r="P10">
        <f t="shared" si="1"/>
        <v>0</v>
      </c>
      <c r="Q10">
        <f>+Q9-16147379.76</f>
        <v>878656.47000000067</v>
      </c>
      <c r="R10">
        <f>+Q10-215926.49</f>
        <v>662729.98000000068</v>
      </c>
    </row>
    <row r="11" spans="1:18">
      <c r="A11" s="9" t="s">
        <v>48</v>
      </c>
      <c r="B11" s="39"/>
      <c r="C11" s="40">
        <v>33207636.920000002</v>
      </c>
      <c r="J11" s="44" t="s">
        <v>48</v>
      </c>
      <c r="K11" s="45"/>
      <c r="L11" s="46">
        <v>33207636.920000002</v>
      </c>
      <c r="N11">
        <f>54861619.75-390000-4000000</f>
        <v>50471619.75</v>
      </c>
      <c r="O11">
        <f t="shared" si="0"/>
        <v>0</v>
      </c>
      <c r="P11">
        <f t="shared" si="1"/>
        <v>83679256.670000002</v>
      </c>
      <c r="Q11">
        <f>+P11-20521619.75</f>
        <v>63157636.920000002</v>
      </c>
      <c r="R11">
        <v>59916767.030000001</v>
      </c>
    </row>
    <row r="12" spans="1:18">
      <c r="A12" s="22" t="s">
        <v>49</v>
      </c>
      <c r="B12" s="12"/>
      <c r="C12" s="13">
        <v>269160</v>
      </c>
      <c r="J12" s="47" t="s">
        <v>108</v>
      </c>
      <c r="K12" s="47"/>
      <c r="L12" s="47"/>
      <c r="O12">
        <f t="shared" si="0"/>
        <v>0</v>
      </c>
      <c r="P12">
        <f t="shared" si="1"/>
        <v>0</v>
      </c>
      <c r="R12">
        <f>+Q11-R11</f>
        <v>3240869.8900000006</v>
      </c>
    </row>
    <row r="13" spans="1:18">
      <c r="A13" s="17" t="s">
        <v>50</v>
      </c>
      <c r="B13" s="15"/>
      <c r="C13" s="16">
        <v>24235959</v>
      </c>
      <c r="J13" s="48" t="s">
        <v>64</v>
      </c>
      <c r="K13" s="49"/>
      <c r="L13" s="50">
        <v>100000</v>
      </c>
      <c r="O13">
        <f t="shared" si="0"/>
        <v>0</v>
      </c>
      <c r="P13">
        <f t="shared" si="1"/>
        <v>100000</v>
      </c>
    </row>
    <row r="14" spans="1:18">
      <c r="A14" s="17" t="s">
        <v>51</v>
      </c>
      <c r="B14" s="18"/>
      <c r="C14" s="19">
        <v>1067564.92</v>
      </c>
      <c r="F14">
        <v>20521619.75</v>
      </c>
      <c r="J14" s="44" t="s">
        <v>12</v>
      </c>
      <c r="K14" s="45"/>
      <c r="L14" s="46">
        <v>36223570</v>
      </c>
      <c r="O14">
        <f t="shared" si="0"/>
        <v>0</v>
      </c>
      <c r="P14">
        <f t="shared" si="1"/>
        <v>36223570</v>
      </c>
      <c r="Q14">
        <f>+P14+20521619.75</f>
        <v>56745189.75</v>
      </c>
    </row>
    <row r="15" spans="1:18">
      <c r="A15" s="17" t="s">
        <v>52</v>
      </c>
      <c r="B15" s="12"/>
      <c r="C15" s="13">
        <v>54000</v>
      </c>
      <c r="F15">
        <v>36223570</v>
      </c>
      <c r="J15" s="44" t="s">
        <v>66</v>
      </c>
      <c r="K15" s="45"/>
      <c r="L15" s="46"/>
      <c r="O15">
        <f t="shared" si="0"/>
        <v>0</v>
      </c>
      <c r="P15">
        <f t="shared" si="1"/>
        <v>0</v>
      </c>
    </row>
    <row r="16" spans="1:18">
      <c r="A16" s="22" t="s">
        <v>53</v>
      </c>
      <c r="B16" s="15"/>
      <c r="C16" s="16">
        <v>153294</v>
      </c>
      <c r="F16">
        <f>SUM(F14:F15)</f>
        <v>56745189.75</v>
      </c>
      <c r="J16" s="44" t="s">
        <v>69</v>
      </c>
      <c r="K16" s="45"/>
      <c r="L16" s="46">
        <v>1828130</v>
      </c>
      <c r="O16">
        <f t="shared" si="0"/>
        <v>0</v>
      </c>
      <c r="P16">
        <f t="shared" si="1"/>
        <v>1828130</v>
      </c>
    </row>
    <row r="17" spans="1:16">
      <c r="A17" s="22" t="s">
        <v>54</v>
      </c>
      <c r="B17" s="10"/>
      <c r="C17" s="10"/>
      <c r="F17">
        <f>+F16-56005186.13</f>
        <v>740003.61999999732</v>
      </c>
      <c r="J17" s="44" t="s">
        <v>91</v>
      </c>
      <c r="K17" s="50">
        <v>1254073.51</v>
      </c>
      <c r="L17" s="47"/>
      <c r="M17">
        <f>21802330.23-15484670.23-1000000</f>
        <v>5317660</v>
      </c>
      <c r="O17">
        <f t="shared" si="0"/>
        <v>6571733.5099999998</v>
      </c>
      <c r="P17">
        <f t="shared" si="1"/>
        <v>0</v>
      </c>
    </row>
    <row r="18" spans="1:16">
      <c r="A18" s="22" t="s">
        <v>55</v>
      </c>
      <c r="B18" s="18"/>
      <c r="C18" s="19">
        <v>1500000</v>
      </c>
    </row>
    <row r="19" spans="1:16">
      <c r="A19" s="22" t="s">
        <v>56</v>
      </c>
      <c r="B19" s="20"/>
      <c r="C19" s="21">
        <v>2590000</v>
      </c>
      <c r="G19">
        <v>8975886.7300000004</v>
      </c>
      <c r="H19">
        <f>602280+147100+235000+1600000+5400000+480000+1273000+2700000+13000000+1808750</f>
        <v>27246130</v>
      </c>
      <c r="N19">
        <f>+N11-20521619.75</f>
        <v>29950000</v>
      </c>
      <c r="P19">
        <f>11257848.71+2961401.05</f>
        <v>14219249.760000002</v>
      </c>
    </row>
    <row r="20" spans="1:16">
      <c r="A20" s="17" t="s">
        <v>57</v>
      </c>
      <c r="B20" s="10"/>
      <c r="C20" s="11">
        <v>2562750</v>
      </c>
      <c r="G20">
        <v>7035533.0700000003</v>
      </c>
      <c r="H20" s="43">
        <f>3093388.36-390000</f>
        <v>2703388.36</v>
      </c>
      <c r="M20" s="51">
        <f>+L11+N19</f>
        <v>63157636.920000002</v>
      </c>
      <c r="N20">
        <v>7485659</v>
      </c>
    </row>
    <row r="21" spans="1:16">
      <c r="A21" s="17" t="s">
        <v>58</v>
      </c>
      <c r="B21" s="10"/>
      <c r="C21" s="11">
        <v>44370</v>
      </c>
      <c r="G21">
        <v>8873553.4399999995</v>
      </c>
      <c r="H21">
        <f>2249451+266226+5</f>
        <v>2515682</v>
      </c>
      <c r="M21" s="51">
        <f>+M20-59916767.03</f>
        <v>3240869.8900000006</v>
      </c>
    </row>
    <row r="22" spans="1:16">
      <c r="A22" s="22" t="s">
        <v>59</v>
      </c>
      <c r="B22" s="10"/>
      <c r="C22" s="11">
        <v>80500</v>
      </c>
      <c r="G22">
        <v>3100000</v>
      </c>
      <c r="H22">
        <f>293496.55+318519.21</f>
        <v>612015.76</v>
      </c>
      <c r="M22" s="51">
        <f>+M21-1254073.51</f>
        <v>1986796.3800000006</v>
      </c>
    </row>
    <row r="23" spans="1:16">
      <c r="A23" s="17" t="s">
        <v>60</v>
      </c>
      <c r="B23" s="10"/>
      <c r="C23" s="11">
        <v>146192</v>
      </c>
      <c r="G23">
        <v>1500000</v>
      </c>
      <c r="H23">
        <f>2700000+850000+225000</f>
        <v>3775000</v>
      </c>
      <c r="M23">
        <f>24235959-5317660</f>
        <v>18918299</v>
      </c>
    </row>
    <row r="24" spans="1:16">
      <c r="A24" s="17" t="s">
        <v>11</v>
      </c>
      <c r="B24" s="10"/>
      <c r="C24" s="11">
        <v>431047</v>
      </c>
      <c r="G24">
        <v>33300000</v>
      </c>
      <c r="H24">
        <f>15484670.23+1828130</f>
        <v>17312800.23</v>
      </c>
      <c r="M24" s="71">
        <f>+M23-[1]Sheet1!$B$19</f>
        <v>507955</v>
      </c>
    </row>
    <row r="25" spans="1:16">
      <c r="A25" s="17" t="s">
        <v>61</v>
      </c>
      <c r="B25" s="18"/>
      <c r="C25" s="19">
        <v>72800</v>
      </c>
      <c r="G25">
        <v>22590311</v>
      </c>
      <c r="H25">
        <f>+H24-F17</f>
        <v>16572796.610000003</v>
      </c>
      <c r="M25" s="43">
        <f>16147379.76-2551333.81</f>
        <v>13596045.949999999</v>
      </c>
    </row>
    <row r="26" spans="1:16">
      <c r="A26" s="9" t="s">
        <v>62</v>
      </c>
      <c r="B26" s="18"/>
      <c r="C26" s="18"/>
      <c r="G26">
        <f>SUM(G19:G25)</f>
        <v>85375284.24000001</v>
      </c>
    </row>
    <row r="27" spans="1:16">
      <c r="A27" s="9" t="s">
        <v>63</v>
      </c>
      <c r="B27" s="20"/>
      <c r="C27" s="21">
        <v>100000</v>
      </c>
      <c r="G27">
        <f>22590311+33300000+29484973.24</f>
        <v>85375284.239999995</v>
      </c>
    </row>
    <row r="28" spans="1:16">
      <c r="A28" s="17" t="s">
        <v>64</v>
      </c>
      <c r="B28" s="20"/>
      <c r="C28" s="21">
        <v>100000</v>
      </c>
    </row>
    <row r="29" spans="1:16">
      <c r="A29" s="9" t="s">
        <v>12</v>
      </c>
      <c r="B29" s="10"/>
      <c r="C29" s="11">
        <v>36223570</v>
      </c>
    </row>
    <row r="30" spans="1:16">
      <c r="A30" s="9" t="s">
        <v>65</v>
      </c>
      <c r="B30" s="10"/>
      <c r="C30" s="11">
        <v>1222</v>
      </c>
    </row>
    <row r="31" spans="1:16">
      <c r="A31" s="9" t="s">
        <v>66</v>
      </c>
      <c r="B31" s="10"/>
      <c r="C31" s="11">
        <v>15484670.23</v>
      </c>
    </row>
    <row r="32" spans="1:16">
      <c r="A32" s="9" t="s">
        <v>67</v>
      </c>
      <c r="B32" s="10"/>
      <c r="C32" s="11">
        <v>2098684</v>
      </c>
    </row>
    <row r="33" spans="1:3">
      <c r="A33" s="9" t="s">
        <v>68</v>
      </c>
      <c r="B33" s="10"/>
      <c r="C33" s="11">
        <v>1330000</v>
      </c>
    </row>
    <row r="34" spans="1:3">
      <c r="A34" s="9" t="s">
        <v>69</v>
      </c>
      <c r="B34" s="10"/>
      <c r="C34" s="11">
        <v>1828130</v>
      </c>
    </row>
    <row r="35" spans="1:3">
      <c r="A35" s="9" t="s">
        <v>70</v>
      </c>
      <c r="B35" s="10"/>
      <c r="C35" s="11">
        <v>1651312</v>
      </c>
    </row>
    <row r="36" spans="1:3">
      <c r="A36" s="6" t="s">
        <v>13</v>
      </c>
      <c r="B36" s="13">
        <v>65021078.93</v>
      </c>
      <c r="C36" s="12"/>
    </row>
    <row r="37" spans="1:3">
      <c r="A37" s="9" t="s">
        <v>71</v>
      </c>
      <c r="B37" s="11">
        <v>29484973.239999998</v>
      </c>
      <c r="C37" s="10"/>
    </row>
    <row r="38" spans="1:3">
      <c r="A38" s="9" t="s">
        <v>20</v>
      </c>
      <c r="B38" s="11">
        <v>397270.74</v>
      </c>
      <c r="C38" s="10"/>
    </row>
    <row r="39" spans="1:3">
      <c r="A39" s="23" t="s">
        <v>72</v>
      </c>
      <c r="B39" s="11">
        <v>25437380</v>
      </c>
      <c r="C39" s="10"/>
    </row>
    <row r="40" spans="1:3">
      <c r="A40" s="9" t="s">
        <v>73</v>
      </c>
      <c r="B40" s="11">
        <v>3379923.95</v>
      </c>
      <c r="C40" s="10"/>
    </row>
    <row r="41" spans="1:3">
      <c r="A41" s="9" t="s">
        <v>74</v>
      </c>
      <c r="B41" s="11">
        <v>5486400</v>
      </c>
      <c r="C41" s="10"/>
    </row>
    <row r="42" spans="1:3">
      <c r="A42" s="9" t="s">
        <v>75</v>
      </c>
      <c r="B42" s="11">
        <v>696932.84</v>
      </c>
      <c r="C42" s="10"/>
    </row>
    <row r="43" spans="1:3">
      <c r="A43" s="9" t="s">
        <v>21</v>
      </c>
      <c r="B43" s="11">
        <v>45620.62</v>
      </c>
      <c r="C43" s="10"/>
    </row>
    <row r="44" spans="1:3">
      <c r="A44" s="9" t="s">
        <v>76</v>
      </c>
      <c r="B44" s="11">
        <v>92577.54</v>
      </c>
      <c r="C44" s="10"/>
    </row>
    <row r="45" spans="1:3">
      <c r="A45" s="41" t="s">
        <v>77</v>
      </c>
      <c r="B45" s="13">
        <v>8093388.3600000003</v>
      </c>
      <c r="C45" s="12"/>
    </row>
    <row r="46" spans="1:3">
      <c r="A46" s="9" t="s">
        <v>78</v>
      </c>
      <c r="B46" s="11">
        <v>3093388.36</v>
      </c>
      <c r="C46" s="10"/>
    </row>
    <row r="47" spans="1:3">
      <c r="A47" s="9" t="s">
        <v>79</v>
      </c>
      <c r="B47" s="11">
        <v>5000000</v>
      </c>
      <c r="C47" s="10"/>
    </row>
    <row r="48" spans="1:3">
      <c r="A48" s="41" t="s">
        <v>27</v>
      </c>
      <c r="B48" s="13">
        <v>5828991.3499999996</v>
      </c>
      <c r="C48" s="12"/>
    </row>
    <row r="49" spans="1:3">
      <c r="A49" s="9" t="s">
        <v>28</v>
      </c>
      <c r="B49" s="40">
        <v>240027</v>
      </c>
      <c r="C49" s="39"/>
    </row>
    <row r="50" spans="1:3">
      <c r="A50" s="22" t="s">
        <v>80</v>
      </c>
      <c r="B50" s="13">
        <v>105490</v>
      </c>
      <c r="C50" s="12"/>
    </row>
    <row r="51" spans="1:3">
      <c r="A51" s="22" t="s">
        <v>81</v>
      </c>
      <c r="B51" s="16">
        <v>110780</v>
      </c>
      <c r="C51" s="15"/>
    </row>
    <row r="52" spans="1:3">
      <c r="A52" s="22" t="s">
        <v>82</v>
      </c>
      <c r="B52" s="19">
        <v>2000</v>
      </c>
      <c r="C52" s="18"/>
    </row>
    <row r="53" spans="1:3">
      <c r="A53" s="17" t="s">
        <v>83</v>
      </c>
      <c r="B53" s="19">
        <v>5300</v>
      </c>
      <c r="C53" s="18"/>
    </row>
    <row r="54" spans="1:3">
      <c r="A54" s="17" t="s">
        <v>84</v>
      </c>
      <c r="B54" s="19">
        <v>15800</v>
      </c>
      <c r="C54" s="18"/>
    </row>
    <row r="55" spans="1:3">
      <c r="A55" s="17" t="s">
        <v>85</v>
      </c>
      <c r="B55" s="21">
        <v>657</v>
      </c>
      <c r="C55" s="20"/>
    </row>
    <row r="56" spans="1:3">
      <c r="A56" s="14" t="s">
        <v>86</v>
      </c>
      <c r="B56" s="40">
        <v>3775000</v>
      </c>
      <c r="C56" s="39"/>
    </row>
    <row r="57" spans="1:3">
      <c r="A57" s="17" t="s">
        <v>87</v>
      </c>
      <c r="B57" s="11">
        <v>225000</v>
      </c>
      <c r="C57" s="10"/>
    </row>
    <row r="58" spans="1:3">
      <c r="A58" s="17" t="s">
        <v>88</v>
      </c>
      <c r="B58" s="11">
        <v>850000</v>
      </c>
      <c r="C58" s="10"/>
    </row>
    <row r="59" spans="1:3">
      <c r="A59" s="17" t="s">
        <v>89</v>
      </c>
      <c r="B59" s="19">
        <v>2500000</v>
      </c>
      <c r="C59" s="18"/>
    </row>
    <row r="60" spans="1:3">
      <c r="A60" s="17" t="s">
        <v>90</v>
      </c>
      <c r="B60" s="19">
        <v>200000</v>
      </c>
      <c r="C60" s="18"/>
    </row>
    <row r="61" spans="1:3">
      <c r="A61" s="9" t="s">
        <v>91</v>
      </c>
      <c r="B61" s="21">
        <v>1254073.51</v>
      </c>
      <c r="C61" s="20"/>
    </row>
    <row r="62" spans="1:3">
      <c r="A62" s="17" t="s">
        <v>92</v>
      </c>
      <c r="B62" s="19">
        <v>360000</v>
      </c>
      <c r="C62" s="18"/>
    </row>
    <row r="63" spans="1:3">
      <c r="A63" s="17" t="s">
        <v>93</v>
      </c>
      <c r="B63" s="19">
        <v>294073.51</v>
      </c>
      <c r="C63" s="18"/>
    </row>
    <row r="64" spans="1:3">
      <c r="A64" s="17" t="s">
        <v>94</v>
      </c>
      <c r="B64" s="19">
        <v>600000</v>
      </c>
      <c r="C64" s="18"/>
    </row>
    <row r="65" spans="1:3">
      <c r="A65" s="9" t="s">
        <v>29</v>
      </c>
      <c r="B65" s="19">
        <v>163.29</v>
      </c>
      <c r="C65" s="18"/>
    </row>
    <row r="66" spans="1:3">
      <c r="A66" s="14" t="s">
        <v>30</v>
      </c>
      <c r="B66" s="21">
        <v>293496.55</v>
      </c>
      <c r="C66" s="20"/>
    </row>
    <row r="67" spans="1:3">
      <c r="A67" s="17" t="s">
        <v>95</v>
      </c>
      <c r="B67" s="19">
        <v>14076.55</v>
      </c>
      <c r="C67" s="18"/>
    </row>
    <row r="68" spans="1:3">
      <c r="A68" s="17" t="s">
        <v>96</v>
      </c>
      <c r="B68" s="21">
        <v>279420</v>
      </c>
      <c r="C68" s="20"/>
    </row>
    <row r="69" spans="1:3">
      <c r="A69" s="9" t="s">
        <v>31</v>
      </c>
      <c r="B69" s="18"/>
      <c r="C69" s="18"/>
    </row>
    <row r="70" spans="1:3">
      <c r="A70" s="9" t="s">
        <v>97</v>
      </c>
      <c r="B70" s="21">
        <v>266231</v>
      </c>
      <c r="C70" s="20"/>
    </row>
    <row r="71" spans="1:3">
      <c r="A71" s="22" t="s">
        <v>97</v>
      </c>
      <c r="B71" s="19">
        <v>266226</v>
      </c>
      <c r="C71" s="18"/>
    </row>
    <row r="72" spans="1:3">
      <c r="A72" s="17" t="s">
        <v>98</v>
      </c>
      <c r="B72" s="19">
        <v>5</v>
      </c>
      <c r="C72" s="18"/>
    </row>
    <row r="73" spans="1:3">
      <c r="A73" s="41" t="s">
        <v>32</v>
      </c>
      <c r="B73" s="12"/>
      <c r="C73" s="12"/>
    </row>
    <row r="74" spans="1:3">
      <c r="A74" s="9" t="s">
        <v>99</v>
      </c>
      <c r="B74" s="10"/>
      <c r="C74" s="10"/>
    </row>
    <row r="75" spans="1:3">
      <c r="A75" s="41" t="s">
        <v>33</v>
      </c>
      <c r="B75" s="12"/>
      <c r="C75" s="12"/>
    </row>
    <row r="76" spans="1:3">
      <c r="A76" s="9" t="s">
        <v>100</v>
      </c>
      <c r="B76" s="10"/>
      <c r="C76" s="10"/>
    </row>
    <row r="77" spans="1:3">
      <c r="A77" s="41" t="s">
        <v>34</v>
      </c>
      <c r="B77" s="12"/>
      <c r="C77" s="12"/>
    </row>
    <row r="78" spans="1:3">
      <c r="A78" s="9" t="s">
        <v>101</v>
      </c>
      <c r="B78" s="18"/>
      <c r="C78" s="18"/>
    </row>
    <row r="79" spans="1:3">
      <c r="A79" s="14" t="s">
        <v>102</v>
      </c>
      <c r="B79" s="20"/>
      <c r="C79" s="20"/>
    </row>
    <row r="80" spans="1:3">
      <c r="A80" s="14" t="s">
        <v>103</v>
      </c>
      <c r="B80" s="10"/>
      <c r="C80" s="10"/>
    </row>
    <row r="81" spans="1:3">
      <c r="A81" s="14" t="s">
        <v>104</v>
      </c>
      <c r="B81" s="10"/>
      <c r="C81" s="10"/>
    </row>
    <row r="82" spans="1:3">
      <c r="A82" s="9" t="s">
        <v>37</v>
      </c>
      <c r="B82" s="10"/>
      <c r="C82" s="10"/>
    </row>
    <row r="83" spans="1:3">
      <c r="A83" s="9" t="s">
        <v>35</v>
      </c>
      <c r="B83" s="42"/>
      <c r="C83" s="42"/>
    </row>
    <row r="84" spans="1:3">
      <c r="A84" s="9" t="s">
        <v>36</v>
      </c>
      <c r="B84" s="10"/>
      <c r="C84" s="10"/>
    </row>
    <row r="85" spans="1:3">
      <c r="A85" s="9" t="s">
        <v>105</v>
      </c>
      <c r="B85" s="10"/>
      <c r="C85" s="10"/>
    </row>
    <row r="86" spans="1:3">
      <c r="A86" s="9" t="s">
        <v>106</v>
      </c>
      <c r="B86" s="10"/>
      <c r="C86" s="10"/>
    </row>
    <row r="87" spans="1:3">
      <c r="A87" s="6" t="s">
        <v>38</v>
      </c>
      <c r="B87" s="13">
        <v>15317173.83</v>
      </c>
      <c r="C87" s="12"/>
    </row>
    <row r="88" spans="1:3">
      <c r="A88" s="33" t="s">
        <v>107</v>
      </c>
      <c r="B88" s="11">
        <v>215926.49</v>
      </c>
      <c r="C88" s="10"/>
    </row>
    <row r="89" spans="1:3">
      <c r="A89" s="25" t="s">
        <v>39</v>
      </c>
      <c r="B89" s="8">
        <v>94476558.959999993</v>
      </c>
      <c r="C89" s="8">
        <v>94476558.959999993</v>
      </c>
    </row>
  </sheetData>
  <mergeCells count="7">
    <mergeCell ref="B7:C7"/>
    <mergeCell ref="A1:C1"/>
    <mergeCell ref="A2:C2"/>
    <mergeCell ref="A3:C3"/>
    <mergeCell ref="A4:C4"/>
    <mergeCell ref="B5:C5"/>
    <mergeCell ref="B6:C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C1"/>
    </sheetView>
  </sheetViews>
  <sheetFormatPr defaultRowHeight="15"/>
  <cols>
    <col min="1" max="1" width="28.140625" bestFit="1" customWidth="1"/>
    <col min="2" max="2" width="12.7109375" bestFit="1" customWidth="1"/>
    <col min="3" max="3" width="5.140625" bestFit="1" customWidth="1"/>
    <col min="4" max="4" width="5.7109375" bestFit="1" customWidth="1"/>
    <col min="5" max="5" width="12.7109375" bestFit="1" customWidth="1"/>
  </cols>
  <sheetData>
    <row r="1" spans="1:5" ht="15.75">
      <c r="A1" s="54" t="s">
        <v>0</v>
      </c>
      <c r="B1" s="54"/>
      <c r="C1" s="54"/>
      <c r="D1" s="26"/>
      <c r="E1" s="26"/>
    </row>
    <row r="2" spans="1:5">
      <c r="A2" s="67" t="s">
        <v>1</v>
      </c>
      <c r="B2" s="67"/>
      <c r="C2" s="67"/>
      <c r="D2" s="26"/>
      <c r="E2" s="26"/>
    </row>
    <row r="3" spans="1:5" ht="15.75">
      <c r="A3" s="68" t="s">
        <v>13</v>
      </c>
      <c r="B3" s="68"/>
      <c r="C3" s="68"/>
      <c r="D3" s="26"/>
      <c r="E3" s="26"/>
    </row>
    <row r="4" spans="1:5">
      <c r="A4" s="69" t="s">
        <v>40</v>
      </c>
      <c r="B4" s="69"/>
      <c r="C4" s="69"/>
      <c r="D4" s="26"/>
      <c r="E4" s="26"/>
    </row>
    <row r="5" spans="1:5">
      <c r="A5" s="69" t="s">
        <v>3</v>
      </c>
      <c r="B5" s="69"/>
      <c r="C5" s="69"/>
      <c r="D5" s="26"/>
      <c r="E5" s="26"/>
    </row>
    <row r="6" spans="1:5">
      <c r="A6" s="1" t="s">
        <v>4</v>
      </c>
      <c r="B6" s="70" t="s">
        <v>13</v>
      </c>
      <c r="C6" s="70"/>
      <c r="D6" s="70"/>
      <c r="E6" s="70"/>
    </row>
    <row r="7" spans="1:5">
      <c r="A7" s="27" t="s">
        <v>4</v>
      </c>
      <c r="B7" s="61" t="s">
        <v>5</v>
      </c>
      <c r="C7" s="62"/>
      <c r="D7" s="62"/>
      <c r="E7" s="62"/>
    </row>
    <row r="8" spans="1:5">
      <c r="A8" s="2" t="s">
        <v>6</v>
      </c>
      <c r="B8" s="63" t="s">
        <v>3</v>
      </c>
      <c r="C8" s="64"/>
      <c r="D8" s="64"/>
      <c r="E8" s="64"/>
    </row>
    <row r="9" spans="1:5">
      <c r="A9" s="2" t="s">
        <v>4</v>
      </c>
      <c r="B9" s="3" t="s">
        <v>41</v>
      </c>
      <c r="C9" s="65" t="s">
        <v>42</v>
      </c>
      <c r="D9" s="66"/>
      <c r="E9" s="3" t="s">
        <v>43</v>
      </c>
    </row>
    <row r="10" spans="1:5">
      <c r="A10" s="4" t="s">
        <v>4</v>
      </c>
      <c r="B10" s="28" t="s">
        <v>44</v>
      </c>
      <c r="C10" s="5" t="s">
        <v>7</v>
      </c>
      <c r="D10" s="5" t="s">
        <v>8</v>
      </c>
      <c r="E10" s="28" t="s">
        <v>44</v>
      </c>
    </row>
    <row r="11" spans="1:5">
      <c r="A11" s="24" t="s">
        <v>14</v>
      </c>
      <c r="B11" s="29">
        <v>9136.4500000000007</v>
      </c>
      <c r="C11" s="10"/>
      <c r="D11" s="10"/>
      <c r="E11" s="29">
        <v>9136.4500000000007</v>
      </c>
    </row>
    <row r="12" spans="1:5">
      <c r="A12" s="24" t="s">
        <v>15</v>
      </c>
      <c r="B12" s="29">
        <v>92573.05</v>
      </c>
      <c r="C12" s="10"/>
      <c r="D12" s="10"/>
      <c r="E12" s="29">
        <v>92573.05</v>
      </c>
    </row>
    <row r="13" spans="1:5">
      <c r="A13" s="24" t="s">
        <v>16</v>
      </c>
      <c r="B13" s="29">
        <v>1114.3699999999999</v>
      </c>
      <c r="C13" s="10"/>
      <c r="D13" s="10"/>
      <c r="E13" s="29">
        <v>1114.3699999999999</v>
      </c>
    </row>
    <row r="14" spans="1:5">
      <c r="A14" s="24" t="s">
        <v>17</v>
      </c>
      <c r="B14" s="29">
        <v>2102977.11</v>
      </c>
      <c r="C14" s="10"/>
      <c r="D14" s="10"/>
      <c r="E14" s="29">
        <v>2102977.11</v>
      </c>
    </row>
    <row r="15" spans="1:5">
      <c r="A15" s="24" t="s">
        <v>18</v>
      </c>
      <c r="B15" s="29">
        <v>78752.5</v>
      </c>
      <c r="C15" s="10"/>
      <c r="D15" s="10"/>
      <c r="E15" s="29">
        <v>78752.5</v>
      </c>
    </row>
    <row r="16" spans="1:5">
      <c r="A16" s="24" t="s">
        <v>19</v>
      </c>
      <c r="B16" s="29">
        <v>257546.18</v>
      </c>
      <c r="C16" s="10"/>
      <c r="D16" s="10"/>
      <c r="E16" s="29">
        <v>257546.18</v>
      </c>
    </row>
    <row r="17" spans="1:5">
      <c r="A17" s="24" t="s">
        <v>20</v>
      </c>
      <c r="B17" s="29">
        <v>344021.1</v>
      </c>
      <c r="C17" s="10"/>
      <c r="D17" s="10"/>
      <c r="E17" s="29">
        <v>344021.1</v>
      </c>
    </row>
    <row r="18" spans="1:5">
      <c r="A18" s="24" t="s">
        <v>21</v>
      </c>
      <c r="B18" s="29">
        <v>3480752.04</v>
      </c>
      <c r="C18" s="10"/>
      <c r="D18" s="10"/>
      <c r="E18" s="29">
        <v>3480752.04</v>
      </c>
    </row>
    <row r="19" spans="1:5">
      <c r="A19" s="24" t="s">
        <v>22</v>
      </c>
      <c r="B19" s="29">
        <v>100776.96000000001</v>
      </c>
      <c r="C19" s="10"/>
      <c r="D19" s="10"/>
      <c r="E19" s="29">
        <v>100776.96000000001</v>
      </c>
    </row>
    <row r="20" spans="1:5">
      <c r="A20" s="24" t="s">
        <v>23</v>
      </c>
      <c r="B20" s="29">
        <v>1072154.8799999999</v>
      </c>
      <c r="C20" s="10"/>
      <c r="D20" s="10"/>
      <c r="E20" s="29">
        <v>1072154.8799999999</v>
      </c>
    </row>
    <row r="21" spans="1:5">
      <c r="A21" s="24" t="s">
        <v>24</v>
      </c>
      <c r="B21" s="29">
        <v>49950</v>
      </c>
      <c r="C21" s="10"/>
      <c r="D21" s="10"/>
      <c r="E21" s="29">
        <v>49950</v>
      </c>
    </row>
    <row r="22" spans="1:5">
      <c r="A22" s="24" t="s">
        <v>25</v>
      </c>
      <c r="B22" s="29">
        <v>5706.27</v>
      </c>
      <c r="C22" s="10"/>
      <c r="D22" s="10"/>
      <c r="E22" s="29">
        <v>5706.27</v>
      </c>
    </row>
    <row r="23" spans="1:5">
      <c r="A23" s="24" t="s">
        <v>26</v>
      </c>
      <c r="B23" s="29">
        <v>2240000</v>
      </c>
      <c r="C23" s="10"/>
      <c r="D23" s="10"/>
      <c r="E23" s="29">
        <v>2240000</v>
      </c>
    </row>
    <row r="24" spans="1:5">
      <c r="A24" s="25" t="s">
        <v>39</v>
      </c>
      <c r="B24" s="30">
        <v>9835460.9100000001</v>
      </c>
      <c r="C24" s="31"/>
      <c r="D24" s="31"/>
      <c r="E24" s="30">
        <v>9835460.9100000001</v>
      </c>
    </row>
  </sheetData>
  <mergeCells count="9">
    <mergeCell ref="B7:E7"/>
    <mergeCell ref="B8:E8"/>
    <mergeCell ref="C9:D9"/>
    <mergeCell ref="A1:C1"/>
    <mergeCell ref="A2:C2"/>
    <mergeCell ref="A3:C3"/>
    <mergeCell ref="A4:C4"/>
    <mergeCell ref="A5:C5"/>
    <mergeCell ref="B6:E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</vt:lpstr>
      <vt:lpstr>Fixed Assets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User</cp:lastModifiedBy>
  <cp:lastPrinted>2019-08-28T04:55:30Z</cp:lastPrinted>
  <dcterms:created xsi:type="dcterms:W3CDTF">2019-08-25T06:51:56Z</dcterms:created>
  <dcterms:modified xsi:type="dcterms:W3CDTF">2019-08-28T12:41:24Z</dcterms:modified>
</cp:coreProperties>
</file>