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huraj.Pitchaiah\Desktop\OPAYO\samir-file\"/>
    </mc:Choice>
  </mc:AlternateContent>
  <xr:revisionPtr revIDLastSave="0" documentId="13_ncr:1_{98CB4CBE-9341-4DFC-B767-1CAEDCD64793}" xr6:coauthVersionLast="47" xr6:coauthVersionMax="47" xr10:uidLastSave="{00000000-0000-0000-0000-000000000000}"/>
  <bookViews>
    <workbookView xWindow="-120" yWindow="-120" windowWidth="19440" windowHeight="10440" activeTab="2" xr2:uid="{9F35AEE4-F907-4E19-87E7-D611855CC164}"/>
  </bookViews>
  <sheets>
    <sheet name="RyanairDAC" sheetId="1" r:id="rId1"/>
    <sheet name="invoiceDetails" sheetId="3" r:id="rId2"/>
    <sheet name="invoiceHeaderDetail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3" i="1" l="1"/>
  <c r="L69" i="1"/>
  <c r="L68" i="1"/>
  <c r="H67" i="1"/>
  <c r="F67" i="1"/>
  <c r="D67" i="1"/>
  <c r="C67" i="1"/>
  <c r="I67" i="1" s="1"/>
  <c r="L67" i="1" s="1"/>
  <c r="B67" i="1"/>
  <c r="H66" i="1"/>
  <c r="C66" i="1"/>
  <c r="B66" i="1"/>
  <c r="F66" i="1" s="1"/>
  <c r="H65" i="1"/>
  <c r="B65" i="1"/>
  <c r="F65" i="1" s="1"/>
  <c r="H64" i="1"/>
  <c r="F64" i="1"/>
  <c r="D64" i="1"/>
  <c r="B64" i="1"/>
  <c r="C64" i="1" s="1"/>
  <c r="I64" i="1" s="1"/>
  <c r="L64" i="1" s="1"/>
  <c r="H63" i="1"/>
  <c r="F63" i="1"/>
  <c r="D63" i="1"/>
  <c r="C63" i="1"/>
  <c r="I63" i="1" s="1"/>
  <c r="L63" i="1" s="1"/>
  <c r="B63" i="1"/>
  <c r="D58" i="1"/>
  <c r="S56" i="1"/>
  <c r="O56" i="1"/>
  <c r="M56" i="1"/>
  <c r="T56" i="1" s="1"/>
  <c r="U56" i="1" s="1"/>
  <c r="F56" i="1"/>
  <c r="T55" i="1"/>
  <c r="U55" i="1" s="1"/>
  <c r="S55" i="1"/>
  <c r="O55" i="1"/>
  <c r="M55" i="1"/>
  <c r="F55" i="1"/>
  <c r="S54" i="1"/>
  <c r="O54" i="1"/>
  <c r="T54" i="1" s="1"/>
  <c r="U54" i="1" s="1"/>
  <c r="M54" i="1"/>
  <c r="F54" i="1"/>
  <c r="S53" i="1"/>
  <c r="O53" i="1"/>
  <c r="M53" i="1"/>
  <c r="T53" i="1" s="1"/>
  <c r="U53" i="1" s="1"/>
  <c r="F53" i="1"/>
  <c r="S52" i="1"/>
  <c r="O52" i="1"/>
  <c r="M52" i="1"/>
  <c r="T52" i="1" s="1"/>
  <c r="U52" i="1" s="1"/>
  <c r="F52" i="1"/>
  <c r="T51" i="1"/>
  <c r="U51" i="1" s="1"/>
  <c r="S51" i="1"/>
  <c r="O51" i="1"/>
  <c r="M51" i="1"/>
  <c r="F51" i="1"/>
  <c r="S50" i="1"/>
  <c r="O50" i="1"/>
  <c r="T50" i="1" s="1"/>
  <c r="U50" i="1" s="1"/>
  <c r="M50" i="1"/>
  <c r="F50" i="1"/>
  <c r="S49" i="1"/>
  <c r="O49" i="1"/>
  <c r="M49" i="1"/>
  <c r="T49" i="1" s="1"/>
  <c r="U49" i="1" s="1"/>
  <c r="F49" i="1"/>
  <c r="S48" i="1"/>
  <c r="O48" i="1"/>
  <c r="M48" i="1"/>
  <c r="T48" i="1" s="1"/>
  <c r="U48" i="1" s="1"/>
  <c r="F48" i="1"/>
  <c r="T47" i="1"/>
  <c r="U47" i="1" s="1"/>
  <c r="S47" i="1"/>
  <c r="O47" i="1"/>
  <c r="M47" i="1"/>
  <c r="F47" i="1"/>
  <c r="S46" i="1"/>
  <c r="O46" i="1"/>
  <c r="T46" i="1" s="1"/>
  <c r="U46" i="1" s="1"/>
  <c r="M46" i="1"/>
  <c r="F46" i="1"/>
  <c r="S45" i="1"/>
  <c r="O45" i="1"/>
  <c r="M45" i="1"/>
  <c r="T45" i="1" s="1"/>
  <c r="U45" i="1" s="1"/>
  <c r="F45" i="1"/>
  <c r="S44" i="1"/>
  <c r="O44" i="1"/>
  <c r="M44" i="1"/>
  <c r="T44" i="1" s="1"/>
  <c r="U44" i="1" s="1"/>
  <c r="F44" i="1"/>
  <c r="T43" i="1"/>
  <c r="U43" i="1" s="1"/>
  <c r="S43" i="1"/>
  <c r="O43" i="1"/>
  <c r="M43" i="1"/>
  <c r="F43" i="1"/>
  <c r="S42" i="1"/>
  <c r="S58" i="1" s="1"/>
  <c r="O42" i="1"/>
  <c r="T42" i="1" s="1"/>
  <c r="U42" i="1" s="1"/>
  <c r="M42" i="1"/>
  <c r="F42" i="1"/>
  <c r="S41" i="1"/>
  <c r="O41" i="1"/>
  <c r="M41" i="1"/>
  <c r="T41" i="1" s="1"/>
  <c r="U41" i="1" s="1"/>
  <c r="F41" i="1"/>
  <c r="S40" i="1"/>
  <c r="Q40" i="1"/>
  <c r="O40" i="1"/>
  <c r="M40" i="1"/>
  <c r="T40" i="1" s="1"/>
  <c r="U40" i="1" s="1"/>
  <c r="F40" i="1"/>
  <c r="S39" i="1"/>
  <c r="Q39" i="1"/>
  <c r="O39" i="1"/>
  <c r="M39" i="1"/>
  <c r="T39" i="1" s="1"/>
  <c r="U39" i="1" s="1"/>
  <c r="F39" i="1"/>
  <c r="S38" i="1"/>
  <c r="Q38" i="1"/>
  <c r="O38" i="1"/>
  <c r="M38" i="1"/>
  <c r="T38" i="1" s="1"/>
  <c r="U38" i="1" s="1"/>
  <c r="F38" i="1"/>
  <c r="T37" i="1"/>
  <c r="U37" i="1" s="1"/>
  <c r="S37" i="1"/>
  <c r="Q37" i="1"/>
  <c r="O37" i="1"/>
  <c r="M37" i="1"/>
  <c r="F37" i="1"/>
  <c r="T36" i="1"/>
  <c r="U36" i="1" s="1"/>
  <c r="S36" i="1"/>
  <c r="Q36" i="1"/>
  <c r="O36" i="1"/>
  <c r="M36" i="1"/>
  <c r="F36" i="1"/>
  <c r="T35" i="1"/>
  <c r="U35" i="1" s="1"/>
  <c r="S35" i="1"/>
  <c r="Q35" i="1"/>
  <c r="O35" i="1"/>
  <c r="M35" i="1"/>
  <c r="F35" i="1"/>
  <c r="T34" i="1"/>
  <c r="U34" i="1" s="1"/>
  <c r="S34" i="1"/>
  <c r="Q34" i="1"/>
  <c r="O34" i="1"/>
  <c r="M34" i="1"/>
  <c r="F34" i="1"/>
  <c r="T33" i="1"/>
  <c r="U33" i="1" s="1"/>
  <c r="S33" i="1"/>
  <c r="Q33" i="1"/>
  <c r="O33" i="1"/>
  <c r="M33" i="1"/>
  <c r="F33" i="1"/>
  <c r="T32" i="1"/>
  <c r="U32" i="1" s="1"/>
  <c r="S32" i="1"/>
  <c r="Q32" i="1"/>
  <c r="O32" i="1"/>
  <c r="M32" i="1"/>
  <c r="F32" i="1"/>
  <c r="T31" i="1"/>
  <c r="U31" i="1" s="1"/>
  <c r="S31" i="1"/>
  <c r="Q31" i="1"/>
  <c r="O31" i="1"/>
  <c r="M31" i="1"/>
  <c r="F31" i="1"/>
  <c r="T30" i="1"/>
  <c r="U30" i="1" s="1"/>
  <c r="S30" i="1"/>
  <c r="Q30" i="1"/>
  <c r="O30" i="1"/>
  <c r="M30" i="1"/>
  <c r="F30" i="1"/>
  <c r="T29" i="1"/>
  <c r="U29" i="1" s="1"/>
  <c r="S29" i="1"/>
  <c r="Q29" i="1"/>
  <c r="Q58" i="1" s="1"/>
  <c r="O29" i="1"/>
  <c r="O58" i="1" s="1"/>
  <c r="M29" i="1"/>
  <c r="M58" i="1" s="1"/>
  <c r="F29" i="1"/>
  <c r="F58" i="1" s="1"/>
  <c r="I18" i="1"/>
  <c r="L55" i="1" s="1"/>
  <c r="U58" i="1" l="1"/>
  <c r="L46" i="1"/>
  <c r="L54" i="1"/>
  <c r="L45" i="1"/>
  <c r="L53" i="1"/>
  <c r="L44" i="1"/>
  <c r="L52" i="1"/>
  <c r="L43" i="1"/>
  <c r="L51" i="1"/>
  <c r="T58" i="1"/>
  <c r="L42" i="1"/>
  <c r="L50" i="1"/>
  <c r="C65" i="1"/>
  <c r="D66" i="1"/>
  <c r="I66" i="1" s="1"/>
  <c r="L66" i="1" s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9" i="1"/>
  <c r="D65" i="1"/>
  <c r="L48" i="1"/>
  <c r="L56" i="1"/>
  <c r="L47" i="1"/>
  <c r="I65" i="1" l="1"/>
  <c r="L65" i="1" s="1"/>
  <c r="L71" i="1" s="1"/>
  <c r="L58" i="1"/>
  <c r="H75" i="1" s="1"/>
  <c r="L74" i="1"/>
  <c r="M74" i="1" l="1"/>
  <c r="L73" i="1"/>
  <c r="L77" i="1"/>
</calcChain>
</file>

<file path=xl/sharedStrings.xml><?xml version="1.0" encoding="utf-8"?>
<sst xmlns="http://schemas.openxmlformats.org/spreadsheetml/2006/main" count="443" uniqueCount="140">
  <si>
    <t>Company Name</t>
  </si>
  <si>
    <t>Ryanair DAC</t>
  </si>
  <si>
    <t>Invoice No:</t>
  </si>
  <si>
    <t>Address 1</t>
  </si>
  <si>
    <t>Airside Business Park</t>
  </si>
  <si>
    <t xml:space="preserve">Invoice Date: </t>
  </si>
  <si>
    <t>Address 2</t>
  </si>
  <si>
    <t>Swords</t>
  </si>
  <si>
    <t>Account Number</t>
  </si>
  <si>
    <t>HAC350086</t>
  </si>
  <si>
    <t>Address 3</t>
  </si>
  <si>
    <t>Co. Dublin</t>
  </si>
  <si>
    <t>Post Code</t>
  </si>
  <si>
    <t>VAT No:</t>
  </si>
  <si>
    <t>Email:</t>
  </si>
  <si>
    <t xml:space="preserve">fuel@ryanair.com; invoice@ryanair.com </t>
  </si>
  <si>
    <t>Currency</t>
  </si>
  <si>
    <t>USD</t>
  </si>
  <si>
    <t>Vendor Id</t>
  </si>
  <si>
    <t>16406</t>
  </si>
  <si>
    <t>Airport Code</t>
  </si>
  <si>
    <t>STN</t>
  </si>
  <si>
    <t xml:space="preserve">Invoice Month. </t>
  </si>
  <si>
    <t xml:space="preserve">JET NWE ARA CIF CARGOES MID M-1 </t>
  </si>
  <si>
    <t>954.96</t>
  </si>
  <si>
    <t>US$ per mt</t>
  </si>
  <si>
    <t xml:space="preserve">FT GBP/US$ exchange rate M-1 mean at </t>
  </si>
  <si>
    <t>GBP/USD</t>
  </si>
  <si>
    <t>Base Price</t>
  </si>
  <si>
    <t>C/USG</t>
  </si>
  <si>
    <t>Premium</t>
  </si>
  <si>
    <t>Hydrant Fee</t>
  </si>
  <si>
    <t>PPL</t>
  </si>
  <si>
    <t>Throughput Fee</t>
  </si>
  <si>
    <t>Storage Fee</t>
  </si>
  <si>
    <t>Attendance Fee</t>
  </si>
  <si>
    <t>Per Aircraft</t>
  </si>
  <si>
    <t>Fuel Volume</t>
  </si>
  <si>
    <t>Airport Fees</t>
  </si>
  <si>
    <t>HEAL No</t>
  </si>
  <si>
    <t>Date of Sale</t>
  </si>
  <si>
    <t>Ticket Number</t>
  </si>
  <si>
    <t>Volume (LT)</t>
  </si>
  <si>
    <t>UOM</t>
  </si>
  <si>
    <t>Volume (Gallons)</t>
  </si>
  <si>
    <t>Aircraft Reg No</t>
  </si>
  <si>
    <t>Flight Number</t>
  </si>
  <si>
    <t>Destination</t>
  </si>
  <si>
    <t>Domestic/ International</t>
  </si>
  <si>
    <t>Total</t>
  </si>
  <si>
    <t>Total Fees Applicable GBP</t>
  </si>
  <si>
    <t>Total Fees Applicable USD</t>
  </si>
  <si>
    <t>LT</t>
  </si>
  <si>
    <t>USG</t>
  </si>
  <si>
    <t xml:space="preserve">EIEVN  </t>
  </si>
  <si>
    <t>FR2530</t>
  </si>
  <si>
    <t>TFS</t>
  </si>
  <si>
    <t>INT</t>
  </si>
  <si>
    <t>EIHGV</t>
  </si>
  <si>
    <t>FR2572</t>
  </si>
  <si>
    <t>ACE</t>
  </si>
  <si>
    <t>EIHMV</t>
  </si>
  <si>
    <t>FR8156</t>
  </si>
  <si>
    <t>EIHEW</t>
  </si>
  <si>
    <t>FR2425</t>
  </si>
  <si>
    <t>EIEMI</t>
  </si>
  <si>
    <t>FR8284</t>
  </si>
  <si>
    <t>EIEVR</t>
  </si>
  <si>
    <t>FR578</t>
  </si>
  <si>
    <t>EIEPD</t>
  </si>
  <si>
    <t>EIHAY</t>
  </si>
  <si>
    <t xml:space="preserve">EIEVS  </t>
  </si>
  <si>
    <t xml:space="preserve">EIEMM  </t>
  </si>
  <si>
    <t xml:space="preserve">EIDLX  </t>
  </si>
  <si>
    <t xml:space="preserve">EIHGW  </t>
  </si>
  <si>
    <t xml:space="preserve">EIEMJ  </t>
  </si>
  <si>
    <t>EIEMC</t>
  </si>
  <si>
    <t>EIIFT</t>
  </si>
  <si>
    <t>EIENH</t>
  </si>
  <si>
    <t>EIGXK</t>
  </si>
  <si>
    <t>9HIHH</t>
  </si>
  <si>
    <t>EIHMW</t>
  </si>
  <si>
    <t>EIHMT</t>
  </si>
  <si>
    <t>FR20</t>
  </si>
  <si>
    <t>EIHGG</t>
  </si>
  <si>
    <t>EIHEY</t>
  </si>
  <si>
    <t>EIEFX</t>
  </si>
  <si>
    <t>JET A-1 BULK</t>
  </si>
  <si>
    <t>Fuel Total</t>
  </si>
  <si>
    <t>Volume</t>
  </si>
  <si>
    <t>Total Fees Applicable</t>
  </si>
  <si>
    <t>Fees Total</t>
  </si>
  <si>
    <t>Volume Total (Litres)</t>
  </si>
  <si>
    <t>USD/Litre</t>
  </si>
  <si>
    <t>Net Total</t>
  </si>
  <si>
    <t xml:space="preserve">Master: </t>
  </si>
  <si>
    <t>VAT @ 0%</t>
  </si>
  <si>
    <t>Lloyds Bank (USD)</t>
  </si>
  <si>
    <t>VAT @ 20%</t>
  </si>
  <si>
    <t>Total Invoice</t>
  </si>
  <si>
    <t>Sort Code</t>
  </si>
  <si>
    <t>30-96-34</t>
  </si>
  <si>
    <t>Account Name</t>
  </si>
  <si>
    <t>Harvest Energy Aviation Limited</t>
  </si>
  <si>
    <t>HARVESTINFO</t>
  </si>
  <si>
    <t xml:space="preserve">Payment terms </t>
  </si>
  <si>
    <t>NET 14 CALENDAR DAYS</t>
  </si>
  <si>
    <t>York House</t>
  </si>
  <si>
    <t>Payment Due on</t>
  </si>
  <si>
    <t>45 Seymour Street</t>
  </si>
  <si>
    <t>Payment Method:</t>
  </si>
  <si>
    <t>BACS</t>
  </si>
  <si>
    <t>London W1H 7JT</t>
  </si>
  <si>
    <t>Tel: +44(0) 20 7580 0033</t>
  </si>
  <si>
    <t>Fax: +44(0) 20 7580 0334</t>
  </si>
  <si>
    <r>
      <t>www.harvest</t>
    </r>
    <r>
      <rPr>
        <b/>
        <sz val="9"/>
        <color indexed="48"/>
        <rFont val="Calibri"/>
        <family val="2"/>
        <scheme val="minor"/>
      </rPr>
      <t>energy</t>
    </r>
    <r>
      <rPr>
        <sz val="9"/>
        <color indexed="48"/>
        <rFont val="Calibri"/>
        <family val="2"/>
        <scheme val="minor"/>
      </rPr>
      <t>.co.uk</t>
    </r>
  </si>
  <si>
    <t>Registered Office: Prax House, Horizon Business Village, 1 Brooklands Road, Weybridge, Surrey KT13 0TJ</t>
  </si>
  <si>
    <t xml:space="preserve">     Registered in England &amp; Wales:  No. 08655019     Vat No. GB 216 743 412</t>
  </si>
  <si>
    <t>Products</t>
  </si>
  <si>
    <t>EA</t>
  </si>
  <si>
    <t>HEAL/6786</t>
  </si>
  <si>
    <t>FT GBP/US exchange rate M-1 mean at</t>
  </si>
  <si>
    <t>Invoice Date:</t>
  </si>
  <si>
    <t>UOM1</t>
  </si>
  <si>
    <t>UOM2</t>
  </si>
  <si>
    <t>UOM3</t>
  </si>
  <si>
    <t>UOM4</t>
  </si>
  <si>
    <t>HEAL/6741</t>
  </si>
  <si>
    <t>EIHGW</t>
  </si>
  <si>
    <t>EIEKR</t>
  </si>
  <si>
    <t>Total Value Including Fees (USD)</t>
  </si>
  <si>
    <t>FR8288</t>
  </si>
  <si>
    <t>Payment terms (days)</t>
  </si>
  <si>
    <t>14</t>
  </si>
  <si>
    <t>Hydrant Fee (USD)</t>
  </si>
  <si>
    <t>Hydrant Fee Totals (USD)</t>
  </si>
  <si>
    <t>Throughput Fee Totals (USD)</t>
  </si>
  <si>
    <t>Attendance Fee Totals (USD)</t>
  </si>
  <si>
    <t>ThroughPut Fee (USD)</t>
  </si>
  <si>
    <t>Storage Fee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</si>
</sst>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£&quot;#,##0.00;[Red]\-&quot;£&quot;#,##0.00"/>
    <numFmt numFmtId="164" formatCode="[$$-409]#,##0.00"/>
    <numFmt numFmtId="165" formatCode="&quot;£&quot;#,##0.00"/>
    <numFmt numFmtId="166" formatCode="dd/mm/yyyy;@"/>
    <numFmt numFmtId="167" formatCode="[$$-409]#,##0.0000"/>
    <numFmt numFmtId="168" formatCode="0.00;[Red]0.00"/>
    <numFmt numFmtId="170" formatCode="dd/mm/yy;@"/>
  </numFmts>
  <fonts count="2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0"/>
      <color rgb="FF002060"/>
      <name val="Calibri"/>
      <family val="2"/>
    </font>
    <font>
      <sz val="9"/>
      <color rgb="FF00206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indexed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Calibri"/>
      <family val="2"/>
    </font>
    <font>
      <sz val="10"/>
      <color theme="1"/>
      <name val="Calibri"/>
      <family val="2"/>
    </font>
    <font>
      <sz val="9"/>
      <color theme="1"/>
      <name val="Calibri"/>
      <family val="2"/>
    </font>
    <font>
      <sz val="10"/>
      <name val="MS Sans Serif"/>
      <family val="2"/>
    </font>
    <font>
      <sz val="9"/>
      <color rgb="FF3366FF"/>
      <name val="Calibri"/>
      <family val="2"/>
      <scheme val="minor"/>
    </font>
    <font>
      <b/>
      <u/>
      <sz val="9"/>
      <name val="Calibri"/>
      <family val="2"/>
      <scheme val="minor"/>
    </font>
    <font>
      <b/>
      <sz val="9"/>
      <color indexed="48"/>
      <name val="Calibri"/>
      <family val="2"/>
      <scheme val="minor"/>
    </font>
    <font>
      <sz val="9"/>
      <color indexed="4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6" fillId="0" borderId="0"/>
  </cellStyleXfs>
  <cellXfs count="227">
    <xf numFmtId="0" fontId="0" fillId="0" borderId="0" xfId="0"/>
    <xf numFmtId="0" fontId="2" fillId="0" borderId="0" xfId="0" applyFont="1"/>
    <xf numFmtId="0" fontId="3" fillId="3" borderId="1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15" fontId="5" fillId="0" borderId="9" xfId="0" applyNumberFormat="1" applyFont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3" fillId="3" borderId="7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3" fillId="3" borderId="13" xfId="0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49" fontId="7" fillId="0" borderId="2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10" fillId="0" borderId="0" xfId="2" applyFont="1" applyAlignment="1" applyProtection="1"/>
    <xf numFmtId="0" fontId="3" fillId="0" borderId="0" xfId="0" applyFont="1"/>
    <xf numFmtId="0" fontId="11" fillId="4" borderId="17" xfId="0" applyFont="1" applyFill="1" applyBorder="1"/>
    <xf numFmtId="0" fontId="11" fillId="4" borderId="18" xfId="0" applyFont="1" applyFill="1" applyBorder="1"/>
    <xf numFmtId="0" fontId="11" fillId="5" borderId="20" xfId="1" applyFont="1" applyFill="1" applyBorder="1" applyAlignment="1">
      <alignment wrapText="1"/>
    </xf>
    <xf numFmtId="0" fontId="11" fillId="0" borderId="2" xfId="1" applyFont="1" applyFill="1" applyBorder="1" applyAlignment="1">
      <alignment wrapText="1"/>
    </xf>
    <xf numFmtId="0" fontId="2" fillId="0" borderId="2" xfId="0" applyFont="1" applyBorder="1"/>
    <xf numFmtId="0" fontId="11" fillId="5" borderId="16" xfId="1" applyFont="1" applyFill="1" applyBorder="1" applyAlignment="1">
      <alignment wrapText="1"/>
    </xf>
    <xf numFmtId="49" fontId="11" fillId="4" borderId="20" xfId="1" applyNumberFormat="1" applyFont="1" applyFill="1" applyBorder="1" applyAlignment="1">
      <alignment wrapText="1"/>
    </xf>
    <xf numFmtId="2" fontId="11" fillId="5" borderId="16" xfId="1" applyNumberFormat="1" applyFont="1" applyFill="1" applyBorder="1" applyAlignment="1">
      <alignment wrapText="1"/>
    </xf>
    <xf numFmtId="49" fontId="11" fillId="4" borderId="16" xfId="1" applyNumberFormat="1" applyFont="1" applyFill="1" applyBorder="1" applyAlignment="1">
      <alignment wrapText="1"/>
    </xf>
    <xf numFmtId="2" fontId="11" fillId="0" borderId="2" xfId="1" applyNumberFormat="1" applyFont="1" applyFill="1" applyBorder="1" applyAlignment="1">
      <alignment wrapText="1"/>
    </xf>
    <xf numFmtId="0" fontId="11" fillId="4" borderId="16" xfId="1" applyFont="1" applyFill="1" applyBorder="1" applyAlignment="1">
      <alignment wrapText="1"/>
    </xf>
    <xf numFmtId="8" fontId="11" fillId="4" borderId="17" xfId="1" applyNumberFormat="1" applyFont="1" applyFill="1" applyBorder="1" applyAlignment="1">
      <alignment wrapText="1"/>
    </xf>
    <xf numFmtId="49" fontId="11" fillId="4" borderId="17" xfId="1" applyNumberFormat="1" applyFont="1" applyFill="1" applyBorder="1" applyAlignment="1">
      <alignment wrapText="1"/>
    </xf>
    <xf numFmtId="0" fontId="11" fillId="3" borderId="24" xfId="0" applyFont="1" applyFill="1" applyBorder="1" applyAlignment="1">
      <alignment horizontal="center" wrapText="1"/>
    </xf>
    <xf numFmtId="0" fontId="11" fillId="3" borderId="24" xfId="0" applyFont="1" applyFill="1" applyBorder="1" applyAlignment="1">
      <alignment horizontal="center"/>
    </xf>
    <xf numFmtId="0" fontId="11" fillId="3" borderId="15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 wrapText="1"/>
    </xf>
    <xf numFmtId="0" fontId="11" fillId="3" borderId="15" xfId="0" applyFont="1" applyFill="1" applyBorder="1" applyAlignment="1">
      <alignment horizontal="center" wrapText="1"/>
    </xf>
    <xf numFmtId="0" fontId="11" fillId="3" borderId="24" xfId="0" applyFont="1" applyFill="1" applyBorder="1" applyAlignment="1">
      <alignment wrapText="1"/>
    </xf>
    <xf numFmtId="0" fontId="11" fillId="3" borderId="15" xfId="0" applyFont="1" applyFill="1" applyBorder="1" applyAlignment="1">
      <alignment wrapText="1"/>
    </xf>
    <xf numFmtId="0" fontId="11" fillId="3" borderId="19" xfId="0" applyFont="1" applyFill="1" applyBorder="1" applyAlignment="1">
      <alignment wrapText="1"/>
    </xf>
    <xf numFmtId="0" fontId="5" fillId="0" borderId="25" xfId="0" applyFont="1" applyBorder="1" applyAlignment="1">
      <alignment horizontal="center"/>
    </xf>
    <xf numFmtId="14" fontId="4" fillId="0" borderId="26" xfId="0" applyNumberFormat="1" applyFont="1" applyBorder="1" applyAlignment="1">
      <alignment horizontal="center"/>
    </xf>
    <xf numFmtId="0" fontId="12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/>
    </xf>
    <xf numFmtId="2" fontId="4" fillId="0" borderId="26" xfId="0" applyNumberFormat="1" applyFont="1" applyBorder="1" applyAlignment="1">
      <alignment horizontal="center"/>
    </xf>
    <xf numFmtId="0" fontId="4" fillId="0" borderId="26" xfId="0" applyFont="1" applyBorder="1"/>
    <xf numFmtId="164" fontId="4" fillId="0" borderId="26" xfId="0" applyNumberFormat="1" applyFont="1" applyBorder="1" applyAlignment="1">
      <alignment horizontal="center"/>
    </xf>
    <xf numFmtId="165" fontId="4" fillId="6" borderId="26" xfId="0" applyNumberFormat="1" applyFont="1" applyFill="1" applyBorder="1" applyAlignment="1">
      <alignment horizontal="center"/>
    </xf>
    <xf numFmtId="0" fontId="4" fillId="6" borderId="26" xfId="0" applyFont="1" applyFill="1" applyBorder="1" applyAlignment="1">
      <alignment horizontal="center"/>
    </xf>
    <xf numFmtId="8" fontId="4" fillId="6" borderId="26" xfId="0" applyNumberFormat="1" applyFont="1" applyFill="1" applyBorder="1" applyAlignment="1">
      <alignment horizontal="center"/>
    </xf>
    <xf numFmtId="165" fontId="4" fillId="4" borderId="26" xfId="0" applyNumberFormat="1" applyFont="1" applyFill="1" applyBorder="1" applyAlignment="1">
      <alignment horizontal="center"/>
    </xf>
    <xf numFmtId="164" fontId="4" fillId="7" borderId="27" xfId="0" applyNumberFormat="1" applyFont="1" applyFill="1" applyBorder="1" applyAlignment="1">
      <alignment horizontal="center"/>
    </xf>
    <xf numFmtId="0" fontId="4" fillId="0" borderId="28" xfId="0" applyFont="1" applyBorder="1"/>
    <xf numFmtId="0" fontId="4" fillId="0" borderId="2" xfId="0" applyFont="1" applyBorder="1"/>
    <xf numFmtId="14" fontId="4" fillId="0" borderId="2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14" fontId="14" fillId="0" borderId="2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5" fontId="4" fillId="6" borderId="2" xfId="0" applyNumberFormat="1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8" fontId="4" fillId="6" borderId="2" xfId="0" applyNumberFormat="1" applyFont="1" applyFill="1" applyBorder="1" applyAlignment="1">
      <alignment horizontal="center"/>
    </xf>
    <xf numFmtId="165" fontId="4" fillId="4" borderId="2" xfId="0" applyNumberFormat="1" applyFont="1" applyFill="1" applyBorder="1" applyAlignment="1">
      <alignment horizontal="center"/>
    </xf>
    <xf numFmtId="164" fontId="4" fillId="7" borderId="9" xfId="0" applyNumberFormat="1" applyFon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4" borderId="28" xfId="0" applyFont="1" applyFill="1" applyBorder="1"/>
    <xf numFmtId="0" fontId="4" fillId="4" borderId="2" xfId="0" applyFont="1" applyFill="1" applyBorder="1"/>
    <xf numFmtId="0" fontId="5" fillId="0" borderId="29" xfId="0" applyFont="1" applyBorder="1" applyAlignment="1">
      <alignment horizontal="center"/>
    </xf>
    <xf numFmtId="14" fontId="4" fillId="0" borderId="30" xfId="0" applyNumberFormat="1" applyFont="1" applyBorder="1" applyAlignment="1">
      <alignment horizontal="center"/>
    </xf>
    <xf numFmtId="0" fontId="12" fillId="0" borderId="30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/>
    </xf>
    <xf numFmtId="2" fontId="4" fillId="0" borderId="30" xfId="0" applyNumberFormat="1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14" fontId="14" fillId="0" borderId="30" xfId="0" applyNumberFormat="1" applyFont="1" applyBorder="1" applyAlignment="1">
      <alignment horizontal="center"/>
    </xf>
    <xf numFmtId="164" fontId="4" fillId="0" borderId="30" xfId="0" applyNumberFormat="1" applyFont="1" applyBorder="1" applyAlignment="1">
      <alignment horizontal="center"/>
    </xf>
    <xf numFmtId="165" fontId="4" fillId="6" borderId="30" xfId="0" applyNumberFormat="1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8" fontId="4" fillId="6" borderId="30" xfId="0" applyNumberFormat="1" applyFont="1" applyFill="1" applyBorder="1" applyAlignment="1">
      <alignment horizontal="center"/>
    </xf>
    <xf numFmtId="165" fontId="4" fillId="4" borderId="30" xfId="0" applyNumberFormat="1" applyFont="1" applyFill="1" applyBorder="1" applyAlignment="1">
      <alignment horizontal="center"/>
    </xf>
    <xf numFmtId="164" fontId="4" fillId="7" borderId="31" xfId="0" applyNumberFormat="1" applyFont="1" applyFill="1" applyBorder="1" applyAlignment="1">
      <alignment horizontal="center"/>
    </xf>
    <xf numFmtId="0" fontId="4" fillId="0" borderId="0" xfId="0" applyFont="1"/>
    <xf numFmtId="166" fontId="2" fillId="0" borderId="15" xfId="0" applyNumberFormat="1" applyFont="1" applyBorder="1" applyAlignment="1">
      <alignment horizontal="center"/>
    </xf>
    <xf numFmtId="166" fontId="2" fillId="0" borderId="16" xfId="0" applyNumberFormat="1" applyFont="1" applyBorder="1" applyAlignment="1">
      <alignment horizontal="center"/>
    </xf>
    <xf numFmtId="166" fontId="2" fillId="4" borderId="15" xfId="0" applyNumberFormat="1" applyFont="1" applyFill="1" applyBorder="1" applyAlignment="1">
      <alignment horizontal="center"/>
    </xf>
    <xf numFmtId="4" fontId="2" fillId="3" borderId="32" xfId="0" applyNumberFormat="1" applyFont="1" applyFill="1" applyBorder="1" applyAlignment="1">
      <alignment horizontal="center"/>
    </xf>
    <xf numFmtId="49" fontId="2" fillId="3" borderId="24" xfId="0" applyNumberFormat="1" applyFont="1" applyFill="1" applyBorder="1" applyAlignment="1">
      <alignment horizontal="center"/>
    </xf>
    <xf numFmtId="2" fontId="2" fillId="8" borderId="24" xfId="0" applyNumberFormat="1" applyFont="1" applyFill="1" applyBorder="1" applyAlignment="1">
      <alignment horizontal="center"/>
    </xf>
    <xf numFmtId="2" fontId="2" fillId="0" borderId="24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14" fontId="15" fillId="0" borderId="24" xfId="0" applyNumberFormat="1" applyFont="1" applyBorder="1" applyAlignment="1">
      <alignment horizontal="center"/>
    </xf>
    <xf numFmtId="14" fontId="2" fillId="0" borderId="24" xfId="0" applyNumberFormat="1" applyFont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164" fontId="2" fillId="3" borderId="24" xfId="0" applyNumberFormat="1" applyFont="1" applyFill="1" applyBorder="1" applyAlignment="1">
      <alignment horizontal="center"/>
    </xf>
    <xf numFmtId="165" fontId="0" fillId="6" borderId="24" xfId="0" applyNumberFormat="1" applyFill="1" applyBorder="1" applyAlignment="1">
      <alignment horizontal="center"/>
    </xf>
    <xf numFmtId="0" fontId="0" fillId="0" borderId="16" xfId="0" applyBorder="1" applyAlignment="1">
      <alignment horizontal="center"/>
    </xf>
    <xf numFmtId="8" fontId="0" fillId="6" borderId="16" xfId="0" applyNumberFormat="1" applyFill="1" applyBorder="1" applyAlignment="1">
      <alignment horizontal="center"/>
    </xf>
    <xf numFmtId="165" fontId="2" fillId="4" borderId="24" xfId="0" applyNumberFormat="1" applyFont="1" applyFill="1" applyBorder="1" applyAlignment="1">
      <alignment horizontal="center"/>
    </xf>
    <xf numFmtId="164" fontId="2" fillId="7" borderId="19" xfId="0" applyNumberFormat="1" applyFont="1" applyFill="1" applyBorder="1" applyAlignment="1">
      <alignment horizontal="center"/>
    </xf>
    <xf numFmtId="1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11" fillId="3" borderId="24" xfId="0" applyNumberFormat="1" applyFont="1" applyFill="1" applyBorder="1" applyAlignment="1">
      <alignment horizontal="center"/>
    </xf>
    <xf numFmtId="14" fontId="2" fillId="0" borderId="33" xfId="0" applyNumberFormat="1" applyFont="1" applyBorder="1" applyAlignment="1">
      <alignment horizontal="left"/>
    </xf>
    <xf numFmtId="0" fontId="2" fillId="0" borderId="33" xfId="0" applyFont="1" applyBorder="1" applyAlignment="1">
      <alignment horizontal="center"/>
    </xf>
    <xf numFmtId="165" fontId="2" fillId="0" borderId="34" xfId="0" applyNumberFormat="1" applyFont="1" applyBorder="1" applyAlignment="1">
      <alignment horizontal="center"/>
    </xf>
    <xf numFmtId="164" fontId="2" fillId="0" borderId="34" xfId="0" applyNumberFormat="1" applyFont="1" applyBorder="1"/>
    <xf numFmtId="165" fontId="2" fillId="0" borderId="33" xfId="0" applyNumberFormat="1" applyFont="1" applyBorder="1" applyAlignment="1">
      <alignment horizontal="center"/>
    </xf>
    <xf numFmtId="164" fontId="2" fillId="0" borderId="33" xfId="0" applyNumberFormat="1" applyFont="1" applyBorder="1"/>
    <xf numFmtId="166" fontId="2" fillId="0" borderId="33" xfId="0" applyNumberFormat="1" applyFont="1" applyBorder="1"/>
    <xf numFmtId="166" fontId="2" fillId="0" borderId="35" xfId="0" applyNumberFormat="1" applyFont="1" applyBorder="1"/>
    <xf numFmtId="165" fontId="2" fillId="0" borderId="35" xfId="0" applyNumberFormat="1" applyFont="1" applyBorder="1" applyAlignment="1">
      <alignment horizontal="center"/>
    </xf>
    <xf numFmtId="164" fontId="2" fillId="0" borderId="35" xfId="0" applyNumberFormat="1" applyFont="1" applyBorder="1"/>
    <xf numFmtId="4" fontId="2" fillId="0" borderId="37" xfId="0" applyNumberFormat="1" applyFont="1" applyBorder="1" applyAlignment="1">
      <alignment horizontal="center"/>
    </xf>
    <xf numFmtId="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2" fillId="3" borderId="24" xfId="0" applyNumberFormat="1" applyFont="1" applyFill="1" applyBorder="1"/>
    <xf numFmtId="166" fontId="2" fillId="0" borderId="0" xfId="0" applyNumberFormat="1" applyFont="1" applyAlignment="1">
      <alignment horizontal="center"/>
    </xf>
    <xf numFmtId="164" fontId="2" fillId="0" borderId="0" xfId="0" applyNumberFormat="1" applyFont="1"/>
    <xf numFmtId="166" fontId="2" fillId="0" borderId="39" xfId="0" applyNumberFormat="1" applyFont="1" applyBorder="1" applyAlignment="1">
      <alignment horizontal="center"/>
    </xf>
    <xf numFmtId="167" fontId="2" fillId="4" borderId="5" xfId="0" applyNumberFormat="1" applyFont="1" applyFill="1" applyBorder="1"/>
    <xf numFmtId="164" fontId="2" fillId="4" borderId="9" xfId="0" applyNumberFormat="1" applyFont="1" applyFill="1" applyBorder="1"/>
    <xf numFmtId="165" fontId="0" fillId="0" borderId="0" xfId="0" applyNumberFormat="1"/>
    <xf numFmtId="0" fontId="3" fillId="0" borderId="0" xfId="0" applyFont="1" applyAlignment="1">
      <alignment horizontal="center"/>
    </xf>
    <xf numFmtId="0" fontId="3" fillId="9" borderId="40" xfId="0" applyFont="1" applyFill="1" applyBorder="1" applyAlignment="1">
      <alignment wrapText="1"/>
    </xf>
    <xf numFmtId="0" fontId="3" fillId="0" borderId="41" xfId="0" applyFont="1" applyBorder="1" applyAlignment="1">
      <alignment horizontal="center"/>
    </xf>
    <xf numFmtId="164" fontId="2" fillId="4" borderId="12" xfId="0" applyNumberFormat="1" applyFont="1" applyFill="1" applyBorder="1"/>
    <xf numFmtId="0" fontId="3" fillId="9" borderId="33" xfId="0" applyFont="1" applyFill="1" applyBorder="1"/>
    <xf numFmtId="0" fontId="3" fillId="0" borderId="28" xfId="0" applyFont="1" applyBorder="1" applyAlignment="1">
      <alignment horizontal="center"/>
    </xf>
    <xf numFmtId="0" fontId="3" fillId="9" borderId="33" xfId="0" applyFont="1" applyFill="1" applyBorder="1" applyAlignment="1">
      <alignment wrapText="1"/>
    </xf>
    <xf numFmtId="0" fontId="3" fillId="0" borderId="28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49" fontId="17" fillId="0" borderId="0" xfId="3" applyNumberFormat="1" applyFont="1" applyAlignment="1">
      <alignment horizontal="right"/>
    </xf>
    <xf numFmtId="49" fontId="3" fillId="0" borderId="28" xfId="0" applyNumberFormat="1" applyFont="1" applyBorder="1" applyAlignment="1">
      <alignment horizontal="center"/>
    </xf>
    <xf numFmtId="0" fontId="17" fillId="0" borderId="0" xfId="3" applyFont="1" applyAlignment="1">
      <alignment horizontal="right"/>
    </xf>
    <xf numFmtId="0" fontId="3" fillId="9" borderId="35" xfId="0" applyFont="1" applyFill="1" applyBorder="1" applyAlignment="1">
      <alignment horizontal="center" wrapText="1"/>
    </xf>
    <xf numFmtId="15" fontId="18" fillId="0" borderId="28" xfId="0" applyNumberFormat="1" applyFont="1" applyBorder="1" applyAlignment="1">
      <alignment horizontal="center"/>
    </xf>
    <xf numFmtId="15" fontId="18" fillId="0" borderId="0" xfId="0" applyNumberFormat="1" applyFont="1" applyAlignment="1">
      <alignment horizontal="center"/>
    </xf>
    <xf numFmtId="0" fontId="17" fillId="0" borderId="0" xfId="3" applyFont="1" applyAlignment="1">
      <alignment horizontal="right" vertical="center"/>
    </xf>
    <xf numFmtId="0" fontId="11" fillId="4" borderId="20" xfId="0" applyFont="1" applyFill="1" applyBorder="1" applyAlignment="1">
      <alignment horizontal="center" wrapText="1"/>
    </xf>
    <xf numFmtId="0" fontId="11" fillId="4" borderId="16" xfId="0" applyFont="1" applyFill="1" applyBorder="1" applyAlignment="1">
      <alignment horizontal="center" wrapText="1"/>
    </xf>
    <xf numFmtId="49" fontId="2" fillId="3" borderId="16" xfId="0" applyNumberFormat="1" applyFont="1" applyFill="1" applyBorder="1" applyAlignment="1">
      <alignment horizontal="center" wrapText="1"/>
    </xf>
    <xf numFmtId="49" fontId="2" fillId="3" borderId="20" xfId="0" applyNumberFormat="1" applyFont="1" applyFill="1" applyBorder="1" applyAlignment="1">
      <alignment horizontal="center" wrapText="1"/>
    </xf>
    <xf numFmtId="49" fontId="2" fillId="3" borderId="16" xfId="1" applyNumberFormat="1" applyFont="1" applyFill="1" applyBorder="1" applyAlignment="1">
      <alignment horizontal="center" wrapText="1"/>
    </xf>
    <xf numFmtId="0" fontId="11" fillId="0" borderId="0" xfId="0" applyFont="1" applyAlignment="1">
      <alignment wrapText="1"/>
    </xf>
    <xf numFmtId="49" fontId="2" fillId="3" borderId="17" xfId="0" applyNumberFormat="1" applyFont="1" applyFill="1" applyBorder="1" applyAlignment="1">
      <alignment horizontal="center" wrapText="1"/>
    </xf>
    <xf numFmtId="2" fontId="4" fillId="10" borderId="26" xfId="0" applyNumberFormat="1" applyFont="1" applyFill="1" applyBorder="1" applyAlignment="1">
      <alignment horizontal="center"/>
    </xf>
    <xf numFmtId="0" fontId="11" fillId="10" borderId="15" xfId="0" applyFont="1" applyFill="1" applyBorder="1" applyAlignment="1">
      <alignment horizontal="center"/>
    </xf>
    <xf numFmtId="0" fontId="11" fillId="10" borderId="2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 wrapText="1"/>
    </xf>
    <xf numFmtId="0" fontId="0" fillId="12" borderId="2" xfId="0" applyFill="1" applyBorder="1"/>
    <xf numFmtId="0" fontId="0" fillId="11" borderId="2" xfId="0" applyFill="1" applyBorder="1"/>
    <xf numFmtId="0" fontId="0" fillId="13" borderId="2" xfId="0" applyFill="1" applyBorder="1"/>
    <xf numFmtId="0" fontId="3" fillId="13" borderId="2" xfId="0" applyFont="1" applyFill="1" applyBorder="1" applyAlignment="1">
      <alignment horizontal="center" wrapText="1"/>
    </xf>
    <xf numFmtId="0" fontId="3" fillId="13" borderId="2" xfId="0" applyFont="1" applyFill="1" applyBorder="1" applyAlignment="1">
      <alignment horizontal="center"/>
    </xf>
    <xf numFmtId="0" fontId="4" fillId="13" borderId="2" xfId="0" applyFont="1" applyFill="1" applyBorder="1" applyAlignment="1">
      <alignment horizontal="center"/>
    </xf>
    <xf numFmtId="0" fontId="4" fillId="13" borderId="2" xfId="0" applyFont="1" applyFill="1" applyBorder="1" applyAlignment="1">
      <alignment horizontal="center" wrapText="1"/>
    </xf>
    <xf numFmtId="49" fontId="4" fillId="13" borderId="2" xfId="0" applyNumberFormat="1" applyFont="1" applyFill="1" applyBorder="1" applyAlignment="1">
      <alignment horizontal="center"/>
    </xf>
    <xf numFmtId="49" fontId="7" fillId="13" borderId="2" xfId="0" applyNumberFormat="1" applyFont="1" applyFill="1" applyBorder="1" applyAlignment="1">
      <alignment horizontal="center"/>
    </xf>
    <xf numFmtId="14" fontId="0" fillId="0" borderId="0" xfId="0" applyNumberFormat="1"/>
    <xf numFmtId="14" fontId="3" fillId="6" borderId="2" xfId="0" applyNumberFormat="1" applyFont="1" applyFill="1" applyBorder="1" applyAlignment="1">
      <alignment horizontal="center"/>
    </xf>
    <xf numFmtId="0" fontId="0" fillId="14" borderId="2" xfId="0" applyFill="1" applyBorder="1"/>
    <xf numFmtId="168" fontId="0" fillId="12" borderId="2" xfId="0" applyNumberFormat="1" applyFill="1" applyBorder="1"/>
    <xf numFmtId="168" fontId="0" fillId="13" borderId="2" xfId="0" applyNumberFormat="1" applyFill="1" applyBorder="1"/>
    <xf numFmtId="0" fontId="11" fillId="4" borderId="24" xfId="0" applyFont="1" applyFill="1" applyBorder="1" applyAlignment="1">
      <alignment horizontal="center" wrapText="1"/>
    </xf>
    <xf numFmtId="0" fontId="11" fillId="4" borderId="2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4" borderId="2" xfId="0" applyFill="1" applyBorder="1"/>
    <xf numFmtId="0" fontId="0" fillId="4" borderId="0" xfId="0" applyFill="1"/>
    <xf numFmtId="0" fontId="11" fillId="4" borderId="21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1" fillId="4" borderId="22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0" fontId="11" fillId="4" borderId="23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4" borderId="15" xfId="0" applyFont="1" applyFill="1" applyBorder="1" applyAlignment="1">
      <alignment horizontal="center"/>
    </xf>
    <xf numFmtId="0" fontId="11" fillId="4" borderId="16" xfId="0" applyFont="1" applyFill="1" applyBorder="1" applyAlignment="1">
      <alignment horizontal="center"/>
    </xf>
    <xf numFmtId="0" fontId="11" fillId="3" borderId="15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0" fontId="11" fillId="4" borderId="19" xfId="0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66" fontId="2" fillId="4" borderId="15" xfId="0" applyNumberFormat="1" applyFont="1" applyFill="1" applyBorder="1" applyAlignment="1">
      <alignment horizontal="center"/>
    </xf>
    <xf numFmtId="166" fontId="2" fillId="4" borderId="16" xfId="0" applyNumberFormat="1" applyFont="1" applyFill="1" applyBorder="1" applyAlignment="1">
      <alignment horizontal="center"/>
    </xf>
    <xf numFmtId="166" fontId="2" fillId="4" borderId="19" xfId="0" applyNumberFormat="1" applyFont="1" applyFill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" borderId="10" xfId="0" applyFont="1" applyFill="1" applyBorder="1" applyAlignment="1">
      <alignment horizontal="center" wrapText="1"/>
    </xf>
    <xf numFmtId="0" fontId="2" fillId="3" borderId="36" xfId="0" applyFont="1" applyFill="1" applyBorder="1" applyAlignment="1">
      <alignment horizontal="center" wrapText="1"/>
    </xf>
    <xf numFmtId="166" fontId="2" fillId="0" borderId="38" xfId="0" applyNumberFormat="1" applyFont="1" applyBorder="1" applyAlignment="1">
      <alignment horizontal="center"/>
    </xf>
    <xf numFmtId="166" fontId="2" fillId="0" borderId="39" xfId="0" applyNumberFormat="1" applyFont="1" applyBorder="1" applyAlignment="1">
      <alignment horizontal="center"/>
    </xf>
    <xf numFmtId="3" fontId="2" fillId="0" borderId="39" xfId="0" applyNumberFormat="1" applyFont="1" applyBorder="1" applyAlignment="1">
      <alignment horizontal="center"/>
    </xf>
    <xf numFmtId="3" fontId="2" fillId="0" borderId="32" xfId="0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37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3" fillId="9" borderId="15" xfId="0" applyFont="1" applyFill="1" applyBorder="1" applyAlignment="1">
      <alignment horizontal="center"/>
    </xf>
    <xf numFmtId="0" fontId="3" fillId="9" borderId="19" xfId="0" applyFont="1" applyFill="1" applyBorder="1" applyAlignment="1">
      <alignment horizontal="center"/>
    </xf>
    <xf numFmtId="170" fontId="0" fillId="0" borderId="0" xfId="0" applyNumberFormat="1"/>
  </cellXfs>
  <cellStyles count="4">
    <cellStyle name="Good" xfId="1" builtinId="26"/>
    <cellStyle name="Hyperlink" xfId="2" builtinId="8"/>
    <cellStyle name="Normal" xfId="0" builtinId="0"/>
    <cellStyle name="Normal 3" xfId="3" xr:uid="{7DDBC36F-626D-451D-8071-E2B6F1B9BE82}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1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1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d/mm/yyyy;@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381000</xdr:colOff>
      <xdr:row>0</xdr:row>
      <xdr:rowOff>9525</xdr:rowOff>
    </xdr:from>
    <xdr:to>
      <xdr:col>12</xdr:col>
      <xdr:colOff>2994</xdr:colOff>
      <xdr:row>11</xdr:row>
      <xdr:rowOff>70710</xdr:rowOff>
    </xdr:to>
    <xdr:pic>
      <xdr:nvPicPr>
        <xdr:cNvPr id="2" name="Picture 1" descr="C:\Users\stuart.innerdale\AppData\Local\Microsoft\Windows\Temporary Internet Files\Content.Outlook\FV3L5L0N\HarvestAviation logo.jpg">
          <a:extLst>
            <a:ext uri="{FF2B5EF4-FFF2-40B4-BE49-F238E27FC236}">
              <a16:creationId xmlns:a16="http://schemas.microsoft.com/office/drawing/2014/main" id="{EEDF9038-DEA1-4F6A-AAFB-A7317AB4A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0" y="9525"/>
          <a:ext cx="1184094" cy="21566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FA5974-1931-433B-8CB1-02338AE09ED5}" name="Table13" displayName="Table13" ref="C58:C59" insertRow="1" totalsRowShown="0" headerRowDxfId="18" dataDxfId="16" headerRowBorderDxfId="17" tableBorderDxfId="15">
  <autoFilter ref="C58:C59" xr:uid="{30FA5974-1931-433B-8CB1-02338AE09ED5}"/>
  <tableColumns count="1">
    <tableColumn id="1" xr3:uid="{7350C728-2387-4BDD-9F94-F2B484389BCF}" name="JET A-1 BULK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BC50E4-1A3E-4B51-B4E9-F03A383FEF61}" name="Table18" displayName="Table18" ref="I16:J23" totalsRowShown="0" headerRowDxfId="13" dataDxfId="11" headerRowBorderDxfId="12" tableBorderDxfId="10" totalsRowBorderDxfId="9" headerRowCellStyle="Good" dataCellStyle="Good">
  <autoFilter ref="I16:J23" xr:uid="{26BC50E4-1A3E-4B51-B4E9-F03A383FEF61}"/>
  <tableColumns count="2">
    <tableColumn id="1" xr3:uid="{C93EC083-97F0-4810-AB35-883CAAC9EC2A}" name="954.96" dataDxfId="8" dataCellStyle="Good"/>
    <tableColumn id="2" xr3:uid="{833EEBF4-3AB0-44AF-BCD7-F3162EB829D7}" name="US$ per mt" dataDxfId="7" dataCellStyle="Goo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AC2FAB-6755-48CA-97AC-364A9CD49601}" name="Table19" displayName="Table19" ref="B89:C94" totalsRowShown="0" headerRowDxfId="6" dataDxfId="4" headerRowBorderDxfId="5" tableBorderDxfId="3" totalsRowBorderDxfId="2">
  <autoFilter ref="B89:C94" xr:uid="{81AC2FAB-6755-48CA-97AC-364A9CD49601}"/>
  <tableColumns count="2">
    <tableColumn id="1" xr3:uid="{A61A5E9C-612D-4112-BA87-203468B12664}" name="Products" dataDxfId="1"/>
    <tableColumn id="2" xr3:uid="{1FB885B8-385F-4B3A-82BF-F3575C8D5F79}" name="UO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E5895-E6F4-429D-ABA4-056C4CE9376A}">
  <dimension ref="A2:V94"/>
  <sheetViews>
    <sheetView topLeftCell="A19" workbookViewId="0">
      <selection activeCell="A12" sqref="A12"/>
    </sheetView>
  </sheetViews>
  <sheetFormatPr defaultRowHeight="15" x14ac:dyDescent="0.25"/>
  <cols>
    <col min="1" max="1" width="11.140625" style="1" customWidth="1"/>
    <col min="2" max="2" width="17.85546875" style="1" bestFit="1" customWidth="1"/>
    <col min="3" max="3" width="18.42578125" style="1" customWidth="1"/>
    <col min="4" max="4" width="11.85546875" style="1" bestFit="1" customWidth="1"/>
    <col min="5" max="5" width="11.85546875" style="1" customWidth="1"/>
    <col min="6" max="7" width="12.7109375" style="1" customWidth="1"/>
    <col min="8" max="8" width="17" style="1" customWidth="1"/>
    <col min="9" max="9" width="8.85546875" style="1" bestFit="1" customWidth="1"/>
    <col min="10" max="10" width="11.28515625" style="1" bestFit="1" customWidth="1"/>
    <col min="11" max="11" width="11" style="1" bestFit="1" customWidth="1"/>
    <col min="12" max="12" width="12.42578125" style="1" customWidth="1"/>
    <col min="13" max="13" width="11.140625" bestFit="1" customWidth="1"/>
    <col min="15" max="15" width="10.7109375" bestFit="1" customWidth="1"/>
    <col min="16" max="16" width="10.7109375" customWidth="1"/>
  </cols>
  <sheetData>
    <row r="2" spans="1:12" ht="15.75" thickBot="1" x14ac:dyDescent="0.3"/>
    <row r="3" spans="1:12" ht="24.75" x14ac:dyDescent="0.25">
      <c r="A3" s="2" t="s">
        <v>0</v>
      </c>
      <c r="B3" s="3" t="s">
        <v>1</v>
      </c>
      <c r="C3" s="4"/>
      <c r="F3" s="5" t="s">
        <v>2</v>
      </c>
      <c r="G3" s="6"/>
      <c r="H3" s="7"/>
    </row>
    <row r="4" spans="1:12" x14ac:dyDescent="0.25">
      <c r="A4" s="8" t="s">
        <v>3</v>
      </c>
      <c r="B4" s="3" t="s">
        <v>4</v>
      </c>
      <c r="C4" s="4"/>
      <c r="F4" s="9" t="s">
        <v>5</v>
      </c>
      <c r="G4" s="10"/>
      <c r="H4" s="11">
        <v>44936</v>
      </c>
    </row>
    <row r="5" spans="1:12" x14ac:dyDescent="0.25">
      <c r="A5" s="8" t="s">
        <v>6</v>
      </c>
      <c r="B5" s="3" t="s">
        <v>7</v>
      </c>
      <c r="C5" s="12"/>
      <c r="D5" s="13"/>
      <c r="E5" s="13"/>
      <c r="F5" s="14" t="s">
        <v>8</v>
      </c>
      <c r="G5" s="15"/>
      <c r="H5" s="11" t="s">
        <v>9</v>
      </c>
    </row>
    <row r="6" spans="1:12" x14ac:dyDescent="0.25">
      <c r="A6" s="8" t="s">
        <v>10</v>
      </c>
      <c r="B6" s="3" t="s">
        <v>11</v>
      </c>
      <c r="C6" s="16"/>
      <c r="D6" s="17"/>
      <c r="E6" s="17"/>
      <c r="F6" s="18"/>
      <c r="G6" s="19"/>
      <c r="H6" s="20"/>
    </row>
    <row r="7" spans="1:12" ht="15.75" thickBot="1" x14ac:dyDescent="0.3">
      <c r="A7" s="8" t="s">
        <v>12</v>
      </c>
      <c r="B7" s="3"/>
      <c r="C7" s="16"/>
      <c r="D7" s="17"/>
      <c r="E7" s="17"/>
      <c r="F7" s="21" t="s">
        <v>13</v>
      </c>
      <c r="G7" s="22"/>
      <c r="H7" s="23"/>
    </row>
    <row r="8" spans="1:12" ht="39" x14ac:dyDescent="0.25">
      <c r="A8" s="8" t="s">
        <v>14</v>
      </c>
      <c r="B8" s="24" t="s">
        <v>15</v>
      </c>
      <c r="C8" s="25"/>
      <c r="D8" s="17"/>
      <c r="E8" s="17"/>
      <c r="H8" s="17"/>
      <c r="I8" s="17"/>
    </row>
    <row r="9" spans="1:12" x14ac:dyDescent="0.25">
      <c r="A9" s="26" t="s">
        <v>16</v>
      </c>
      <c r="B9" s="27" t="s">
        <v>17</v>
      </c>
      <c r="C9" s="25"/>
      <c r="D9" s="17"/>
      <c r="E9" s="17"/>
      <c r="H9" s="17"/>
      <c r="I9" s="17"/>
    </row>
    <row r="10" spans="1:12" x14ac:dyDescent="0.25">
      <c r="A10" s="26" t="s">
        <v>18</v>
      </c>
      <c r="B10" s="27" t="s">
        <v>19</v>
      </c>
      <c r="C10" s="25"/>
      <c r="D10" s="17"/>
      <c r="E10" s="17"/>
      <c r="H10" s="17"/>
      <c r="I10" s="17"/>
    </row>
    <row r="11" spans="1:12" ht="15.75" thickBot="1" x14ac:dyDescent="0.3">
      <c r="A11" s="28" t="s">
        <v>20</v>
      </c>
      <c r="B11" s="29" t="s">
        <v>21</v>
      </c>
      <c r="C11" s="30"/>
      <c r="D11" s="31"/>
      <c r="E11" s="31"/>
      <c r="H11" s="32"/>
      <c r="I11" s="33"/>
    </row>
    <row r="12" spans="1:12" x14ac:dyDescent="0.25">
      <c r="B12" s="17"/>
      <c r="C12" s="17"/>
      <c r="D12" s="34"/>
      <c r="E12" s="34"/>
      <c r="H12" s="35"/>
      <c r="I12" s="17"/>
    </row>
    <row r="13" spans="1:12" x14ac:dyDescent="0.25">
      <c r="B13" s="17"/>
      <c r="C13" s="17"/>
      <c r="D13" s="34"/>
      <c r="E13" s="34"/>
      <c r="H13" s="35"/>
      <c r="I13" s="17"/>
    </row>
    <row r="14" spans="1:12" ht="15.75" thickBot="1" x14ac:dyDescent="0.3"/>
    <row r="15" spans="1:12" ht="15.75" thickBot="1" x14ac:dyDescent="0.3">
      <c r="A15" s="194" t="s">
        <v>22</v>
      </c>
      <c r="B15" s="195"/>
      <c r="C15" s="195"/>
      <c r="D15" s="195"/>
      <c r="E15" s="195"/>
      <c r="F15" s="195"/>
      <c r="G15" s="195"/>
      <c r="H15" s="195"/>
      <c r="I15" s="195"/>
      <c r="J15" s="195"/>
      <c r="K15" s="36"/>
      <c r="L15" s="37"/>
    </row>
    <row r="16" spans="1:12" ht="15.75" customHeight="1" thickBot="1" x14ac:dyDescent="0.3">
      <c r="A16" s="196" t="s">
        <v>23</v>
      </c>
      <c r="B16" s="197"/>
      <c r="C16" s="197"/>
      <c r="D16" s="197"/>
      <c r="E16" s="197"/>
      <c r="F16" s="197"/>
      <c r="G16" s="197"/>
      <c r="H16" s="198"/>
      <c r="I16" s="38" t="s">
        <v>24</v>
      </c>
      <c r="J16" s="38" t="s">
        <v>25</v>
      </c>
      <c r="K16" s="39"/>
      <c r="L16" s="40"/>
    </row>
    <row r="17" spans="1:22" ht="15.75" customHeight="1" thickBot="1" x14ac:dyDescent="0.3">
      <c r="A17" s="196" t="s">
        <v>26</v>
      </c>
      <c r="B17" s="197"/>
      <c r="C17" s="197"/>
      <c r="D17" s="197"/>
      <c r="E17" s="197"/>
      <c r="F17" s="197"/>
      <c r="G17" s="197"/>
      <c r="H17" s="198"/>
      <c r="I17" s="41">
        <v>1.2181999999999999</v>
      </c>
      <c r="J17" s="42" t="s">
        <v>27</v>
      </c>
      <c r="K17" s="39"/>
      <c r="L17" s="40"/>
    </row>
    <row r="18" spans="1:22" ht="15.75" customHeight="1" thickBot="1" x14ac:dyDescent="0.3">
      <c r="A18" s="196" t="s">
        <v>28</v>
      </c>
      <c r="B18" s="197"/>
      <c r="C18" s="197"/>
      <c r="D18" s="197"/>
      <c r="E18" s="197"/>
      <c r="F18" s="197"/>
      <c r="G18" s="197"/>
      <c r="H18" s="198"/>
      <c r="I18" s="43">
        <f>SUM(I16/331)*100</f>
        <v>288.50755287009065</v>
      </c>
      <c r="J18" s="44" t="s">
        <v>29</v>
      </c>
      <c r="K18" s="45"/>
      <c r="L18" s="40"/>
    </row>
    <row r="19" spans="1:22" ht="15.75" customHeight="1" thickBot="1" x14ac:dyDescent="0.3">
      <c r="A19" s="196" t="s">
        <v>30</v>
      </c>
      <c r="B19" s="197"/>
      <c r="C19" s="197"/>
      <c r="D19" s="197"/>
      <c r="E19" s="197"/>
      <c r="F19" s="197"/>
      <c r="G19" s="197"/>
      <c r="H19" s="198"/>
      <c r="I19" s="41">
        <v>10.9</v>
      </c>
      <c r="J19" s="44" t="s">
        <v>29</v>
      </c>
      <c r="K19" s="39"/>
      <c r="L19" s="40"/>
    </row>
    <row r="20" spans="1:22" ht="15.75" customHeight="1" thickBot="1" x14ac:dyDescent="0.3">
      <c r="A20" s="194" t="s">
        <v>31</v>
      </c>
      <c r="B20" s="195"/>
      <c r="C20" s="195"/>
      <c r="D20" s="195"/>
      <c r="E20" s="195"/>
      <c r="F20" s="195"/>
      <c r="G20" s="195"/>
      <c r="H20" s="199"/>
      <c r="I20" s="46">
        <v>0.88500000000000001</v>
      </c>
      <c r="J20" s="44" t="s">
        <v>32</v>
      </c>
      <c r="K20" s="39"/>
      <c r="L20" s="40"/>
    </row>
    <row r="21" spans="1:22" ht="15.75" customHeight="1" thickBot="1" x14ac:dyDescent="0.3">
      <c r="A21" s="194" t="s">
        <v>33</v>
      </c>
      <c r="B21" s="195"/>
      <c r="C21" s="195"/>
      <c r="D21" s="195"/>
      <c r="E21" s="195"/>
      <c r="F21" s="195"/>
      <c r="G21" s="195"/>
      <c r="H21" s="199"/>
      <c r="I21" s="46">
        <v>0.41199999999999998</v>
      </c>
      <c r="J21" s="44" t="s">
        <v>32</v>
      </c>
      <c r="K21" s="39"/>
      <c r="L21" s="40"/>
    </row>
    <row r="22" spans="1:22" ht="15.75" customHeight="1" thickBot="1" x14ac:dyDescent="0.3">
      <c r="A22" s="194" t="s">
        <v>34</v>
      </c>
      <c r="B22" s="195"/>
      <c r="C22" s="195"/>
      <c r="D22" s="195"/>
      <c r="E22" s="195"/>
      <c r="F22" s="195"/>
      <c r="G22" s="195"/>
      <c r="H22" s="199"/>
      <c r="I22" s="46">
        <v>0</v>
      </c>
      <c r="J22" s="44" t="s">
        <v>32</v>
      </c>
      <c r="K22" s="39"/>
      <c r="L22" s="40"/>
    </row>
    <row r="23" spans="1:22" ht="15.75" customHeight="1" thickBot="1" x14ac:dyDescent="0.3">
      <c r="A23" s="194" t="s">
        <v>35</v>
      </c>
      <c r="B23" s="195"/>
      <c r="C23" s="195"/>
      <c r="D23" s="195"/>
      <c r="E23" s="195"/>
      <c r="F23" s="195"/>
      <c r="G23" s="195"/>
      <c r="H23" s="199"/>
      <c r="I23" s="47">
        <v>35</v>
      </c>
      <c r="J23" s="48" t="s">
        <v>36</v>
      </c>
      <c r="K23" s="39"/>
      <c r="L23" s="40"/>
    </row>
    <row r="25" spans="1:22" ht="15.75" thickBot="1" x14ac:dyDescent="0.3"/>
    <row r="26" spans="1:22" x14ac:dyDescent="0.25">
      <c r="A26" s="187" t="s">
        <v>37</v>
      </c>
      <c r="B26" s="188"/>
      <c r="C26" s="188"/>
      <c r="D26" s="188"/>
      <c r="E26" s="188"/>
      <c r="F26" s="188"/>
      <c r="G26" s="188"/>
      <c r="H26" s="188"/>
      <c r="I26" s="188"/>
      <c r="J26" s="188"/>
      <c r="K26" s="188"/>
      <c r="L26" s="189"/>
      <c r="M26" s="187" t="s">
        <v>38</v>
      </c>
      <c r="N26" s="188"/>
      <c r="O26" s="188"/>
      <c r="P26" s="188"/>
      <c r="Q26" s="188"/>
      <c r="R26" s="188"/>
      <c r="S26" s="188"/>
      <c r="T26" s="188"/>
      <c r="U26" s="189"/>
    </row>
    <row r="27" spans="1:22" ht="15.75" thickBot="1" x14ac:dyDescent="0.3">
      <c r="A27" s="190"/>
      <c r="B27" s="191"/>
      <c r="C27" s="191"/>
      <c r="D27" s="191"/>
      <c r="E27" s="191"/>
      <c r="F27" s="191"/>
      <c r="G27" s="191"/>
      <c r="H27" s="191"/>
      <c r="I27" s="191"/>
      <c r="J27" s="191"/>
      <c r="K27" s="191"/>
      <c r="L27" s="192"/>
      <c r="M27" s="190"/>
      <c r="N27" s="191"/>
      <c r="O27" s="191"/>
      <c r="P27" s="191"/>
      <c r="Q27" s="191"/>
      <c r="R27" s="191"/>
      <c r="S27" s="191"/>
      <c r="T27" s="191"/>
      <c r="U27" s="192"/>
    </row>
    <row r="28" spans="1:22" ht="49.5" customHeight="1" thickBot="1" x14ac:dyDescent="0.3">
      <c r="A28" s="49" t="s">
        <v>39</v>
      </c>
      <c r="B28" s="50" t="s">
        <v>40</v>
      </c>
      <c r="C28" s="50" t="s">
        <v>41</v>
      </c>
      <c r="D28" s="51" t="s">
        <v>42</v>
      </c>
      <c r="E28" s="165" t="s">
        <v>43</v>
      </c>
      <c r="F28" s="50" t="s">
        <v>44</v>
      </c>
      <c r="G28" s="50" t="s">
        <v>43</v>
      </c>
      <c r="H28" s="49" t="s">
        <v>45</v>
      </c>
      <c r="I28" s="52" t="s">
        <v>46</v>
      </c>
      <c r="J28" s="53" t="s">
        <v>47</v>
      </c>
      <c r="K28" s="49" t="s">
        <v>48</v>
      </c>
      <c r="L28" s="52" t="s">
        <v>49</v>
      </c>
      <c r="M28" s="49" t="s">
        <v>31</v>
      </c>
      <c r="N28" s="164" t="s">
        <v>43</v>
      </c>
      <c r="O28" s="54" t="s">
        <v>33</v>
      </c>
      <c r="P28" s="164" t="s">
        <v>43</v>
      </c>
      <c r="Q28" s="54" t="s">
        <v>34</v>
      </c>
      <c r="R28" s="164" t="s">
        <v>43</v>
      </c>
      <c r="S28" s="55" t="s">
        <v>35</v>
      </c>
      <c r="T28" s="54" t="s">
        <v>50</v>
      </c>
      <c r="U28" s="56" t="s">
        <v>51</v>
      </c>
    </row>
    <row r="29" spans="1:22" s="70" customFormat="1" ht="12.75" x14ac:dyDescent="0.2">
      <c r="A29" s="57" t="s">
        <v>120</v>
      </c>
      <c r="B29" s="58">
        <v>44929</v>
      </c>
      <c r="C29" s="59">
        <v>218</v>
      </c>
      <c r="D29" s="60">
        <v>10676</v>
      </c>
      <c r="E29" s="60" t="s">
        <v>52</v>
      </c>
      <c r="F29" s="163">
        <f>SUM(D29/3.78541)</f>
        <v>2820.3021601358901</v>
      </c>
      <c r="G29" s="61" t="s">
        <v>53</v>
      </c>
      <c r="H29" s="60" t="s">
        <v>54</v>
      </c>
      <c r="I29" s="62" t="s">
        <v>55</v>
      </c>
      <c r="J29" s="58" t="s">
        <v>56</v>
      </c>
      <c r="K29" s="60" t="s">
        <v>57</v>
      </c>
      <c r="L29" s="63">
        <f>SUM(F29)*($I$18+$I$19)/100</f>
        <v>8444.1976812051726</v>
      </c>
      <c r="M29" s="64">
        <f>SUM(D29*$I$20)/100</f>
        <v>94.482600000000005</v>
      </c>
      <c r="N29" s="60">
        <v>1</v>
      </c>
      <c r="O29" s="64">
        <f>SUM($D$29*$I$21)/100</f>
        <v>43.985119999999995</v>
      </c>
      <c r="P29" s="60">
        <v>1</v>
      </c>
      <c r="Q29" s="65">
        <f>$I$22</f>
        <v>0</v>
      </c>
      <c r="R29" s="60">
        <v>1</v>
      </c>
      <c r="S29" s="66">
        <f>$I$23</f>
        <v>35</v>
      </c>
      <c r="T29" s="67">
        <f>SUM(M29+O29+Q29+S29)</f>
        <v>173.46771999999999</v>
      </c>
      <c r="U29" s="68">
        <f>SUM(T29*$I$17)</f>
        <v>211.31837650399999</v>
      </c>
      <c r="V29" s="69"/>
    </row>
    <row r="30" spans="1:22" s="70" customFormat="1" ht="12.75" x14ac:dyDescent="0.2">
      <c r="A30" s="57" t="s">
        <v>120</v>
      </c>
      <c r="B30" s="71">
        <v>44929</v>
      </c>
      <c r="C30" s="72">
        <v>223</v>
      </c>
      <c r="D30" s="3">
        <v>9360</v>
      </c>
      <c r="E30" s="3" t="s">
        <v>52</v>
      </c>
      <c r="F30" s="61">
        <f t="shared" ref="F30:F56" si="0">SUM(D30/3.78541)</f>
        <v>2472.6515753907765</v>
      </c>
      <c r="G30" s="73" t="s">
        <v>53</v>
      </c>
      <c r="H30" s="74" t="s">
        <v>58</v>
      </c>
      <c r="I30" s="75" t="s">
        <v>59</v>
      </c>
      <c r="J30" s="71" t="s">
        <v>60</v>
      </c>
      <c r="K30" s="3" t="s">
        <v>57</v>
      </c>
      <c r="L30" s="76">
        <f>SUM(F30)*($I$18+$I$19)/100</f>
        <v>7403.3055728812678</v>
      </c>
      <c r="M30" s="77">
        <f>SUM(D30*$I$20)/100</f>
        <v>82.835999999999999</v>
      </c>
      <c r="N30" s="3">
        <v>1</v>
      </c>
      <c r="O30" s="77">
        <f>SUM(D30*$I$21)/100</f>
        <v>38.563199999999995</v>
      </c>
      <c r="P30" s="3">
        <v>1</v>
      </c>
      <c r="Q30" s="78">
        <f t="shared" ref="Q30:Q40" si="1">$I$22</f>
        <v>0</v>
      </c>
      <c r="R30" s="3">
        <v>1</v>
      </c>
      <c r="S30" s="79">
        <f>$I$23</f>
        <v>35</v>
      </c>
      <c r="T30" s="80">
        <f t="shared" ref="T30:T56" si="2">SUM(M30+O30+Q30+S30)</f>
        <v>156.39920000000001</v>
      </c>
      <c r="U30" s="81">
        <f t="shared" ref="U30:U56" si="3">SUM(T30*$I$17)</f>
        <v>190.52550543999999</v>
      </c>
      <c r="V30" s="69"/>
    </row>
    <row r="31" spans="1:22" s="70" customFormat="1" ht="12.75" x14ac:dyDescent="0.2">
      <c r="A31" s="57" t="s">
        <v>120</v>
      </c>
      <c r="B31" s="71">
        <v>44929</v>
      </c>
      <c r="C31" s="72">
        <v>244</v>
      </c>
      <c r="D31" s="3">
        <v>10489</v>
      </c>
      <c r="E31" s="3" t="s">
        <v>52</v>
      </c>
      <c r="F31" s="61">
        <f t="shared" si="0"/>
        <v>2770.9019630634461</v>
      </c>
      <c r="G31" s="73" t="s">
        <v>53</v>
      </c>
      <c r="H31" s="74" t="s">
        <v>61</v>
      </c>
      <c r="I31" s="75" t="s">
        <v>62</v>
      </c>
      <c r="J31" s="71" t="s">
        <v>56</v>
      </c>
      <c r="K31" s="3" t="s">
        <v>57</v>
      </c>
      <c r="L31" s="76">
        <f t="shared" ref="L31:L56" si="4">SUM(F31)*($I$18+$I$19)/100</f>
        <v>8296.2897600375654</v>
      </c>
      <c r="M31" s="77">
        <f>SUM(D31*$I$20)/100</f>
        <v>92.827649999999991</v>
      </c>
      <c r="N31" s="3">
        <v>1</v>
      </c>
      <c r="O31" s="77">
        <f>SUM(D31*$I$21)/100</f>
        <v>43.214680000000001</v>
      </c>
      <c r="P31" s="3">
        <v>1</v>
      </c>
      <c r="Q31" s="78">
        <f t="shared" si="1"/>
        <v>0</v>
      </c>
      <c r="R31" s="3">
        <v>1</v>
      </c>
      <c r="S31" s="79">
        <f>$I$23</f>
        <v>35</v>
      </c>
      <c r="T31" s="80">
        <f t="shared" si="2"/>
        <v>171.04232999999999</v>
      </c>
      <c r="U31" s="81">
        <f t="shared" si="3"/>
        <v>208.363766406</v>
      </c>
      <c r="V31" s="69"/>
    </row>
    <row r="32" spans="1:22" s="70" customFormat="1" ht="12.75" x14ac:dyDescent="0.2">
      <c r="A32" s="57" t="s">
        <v>120</v>
      </c>
      <c r="B32" s="71">
        <v>44929</v>
      </c>
      <c r="C32" s="72">
        <v>264</v>
      </c>
      <c r="D32" s="3">
        <v>10276</v>
      </c>
      <c r="E32" s="3" t="s">
        <v>52</v>
      </c>
      <c r="F32" s="61">
        <f t="shared" si="0"/>
        <v>2714.6332893926947</v>
      </c>
      <c r="G32" s="73" t="s">
        <v>53</v>
      </c>
      <c r="H32" s="74" t="s">
        <v>63</v>
      </c>
      <c r="I32" s="75" t="s">
        <v>64</v>
      </c>
      <c r="J32" s="71" t="s">
        <v>56</v>
      </c>
      <c r="K32" s="3" t="s">
        <v>57</v>
      </c>
      <c r="L32" s="76">
        <f t="shared" si="4"/>
        <v>8127.8171011675122</v>
      </c>
      <c r="M32" s="77">
        <f>SUM(D32*$I$20)/100</f>
        <v>90.942599999999999</v>
      </c>
      <c r="N32" s="3">
        <v>1</v>
      </c>
      <c r="O32" s="77">
        <f t="shared" ref="O32:O56" si="5">SUM(D32*$I$21)/100</f>
        <v>42.337119999999999</v>
      </c>
      <c r="P32" s="3">
        <v>1</v>
      </c>
      <c r="Q32" s="78">
        <f t="shared" si="1"/>
        <v>0</v>
      </c>
      <c r="R32" s="3">
        <v>1</v>
      </c>
      <c r="S32" s="79">
        <f t="shared" ref="S32:S56" si="6">$I$23</f>
        <v>35</v>
      </c>
      <c r="T32" s="80">
        <f t="shared" si="2"/>
        <v>168.27972</v>
      </c>
      <c r="U32" s="81">
        <f t="shared" si="3"/>
        <v>204.998354904</v>
      </c>
      <c r="V32" s="69"/>
    </row>
    <row r="33" spans="1:22" s="70" customFormat="1" ht="12.75" x14ac:dyDescent="0.2">
      <c r="A33" s="57" t="s">
        <v>120</v>
      </c>
      <c r="B33" s="71">
        <v>44929</v>
      </c>
      <c r="C33" s="72">
        <v>265</v>
      </c>
      <c r="D33" s="3">
        <v>10300</v>
      </c>
      <c r="E33" s="3" t="s">
        <v>52</v>
      </c>
      <c r="F33" s="61">
        <f t="shared" si="0"/>
        <v>2720.9734216372863</v>
      </c>
      <c r="G33" s="73" t="s">
        <v>53</v>
      </c>
      <c r="H33" s="74" t="s">
        <v>65</v>
      </c>
      <c r="I33" s="75" t="s">
        <v>66</v>
      </c>
      <c r="J33" s="71" t="s">
        <v>60</v>
      </c>
      <c r="K33" s="3" t="s">
        <v>57</v>
      </c>
      <c r="L33" s="76">
        <f t="shared" si="4"/>
        <v>8146.7999359697724</v>
      </c>
      <c r="M33" s="77">
        <f>SUM(D33*$I$20)/100</f>
        <v>91.155000000000001</v>
      </c>
      <c r="N33" s="3">
        <v>1</v>
      </c>
      <c r="O33" s="77">
        <f t="shared" si="5"/>
        <v>42.435999999999993</v>
      </c>
      <c r="P33" s="3">
        <v>1</v>
      </c>
      <c r="Q33" s="78">
        <f t="shared" si="1"/>
        <v>0</v>
      </c>
      <c r="R33" s="3">
        <v>1</v>
      </c>
      <c r="S33" s="79">
        <f t="shared" si="6"/>
        <v>35</v>
      </c>
      <c r="T33" s="80">
        <f t="shared" si="2"/>
        <v>168.59100000000001</v>
      </c>
      <c r="U33" s="81">
        <f t="shared" si="3"/>
        <v>205.37755620000001</v>
      </c>
      <c r="V33" s="69"/>
    </row>
    <row r="34" spans="1:22" s="3" customFormat="1" ht="12.75" x14ac:dyDescent="0.2">
      <c r="A34" s="57" t="s">
        <v>120</v>
      </c>
      <c r="B34" s="71">
        <v>44930</v>
      </c>
      <c r="C34" s="72">
        <v>322</v>
      </c>
      <c r="D34" s="3">
        <v>10383</v>
      </c>
      <c r="E34" s="3" t="s">
        <v>52</v>
      </c>
      <c r="F34" s="61">
        <f t="shared" si="0"/>
        <v>2742.8997123164991</v>
      </c>
      <c r="G34" s="73" t="s">
        <v>53</v>
      </c>
      <c r="H34" s="74" t="s">
        <v>67</v>
      </c>
      <c r="I34" s="75" t="s">
        <v>68</v>
      </c>
      <c r="J34" s="71" t="s">
        <v>56</v>
      </c>
      <c r="K34" s="3" t="s">
        <v>57</v>
      </c>
      <c r="L34" s="76">
        <f t="shared" si="4"/>
        <v>8212.4489063275869</v>
      </c>
      <c r="M34" s="77">
        <f t="shared" ref="M34:M35" si="7">SUM(D34*$I$20)/100</f>
        <v>91.88955</v>
      </c>
      <c r="N34" s="3">
        <v>1</v>
      </c>
      <c r="O34" s="77">
        <f t="shared" si="5"/>
        <v>42.777959999999993</v>
      </c>
      <c r="P34" s="3">
        <v>1</v>
      </c>
      <c r="Q34" s="78">
        <f t="shared" si="1"/>
        <v>0</v>
      </c>
      <c r="R34" s="3">
        <v>1</v>
      </c>
      <c r="S34" s="79">
        <f t="shared" si="6"/>
        <v>35</v>
      </c>
      <c r="T34" s="80">
        <f t="shared" si="2"/>
        <v>169.66750999999999</v>
      </c>
      <c r="U34" s="81">
        <f t="shared" si="3"/>
        <v>206.68896068199999</v>
      </c>
      <c r="V34" s="82"/>
    </row>
    <row r="35" spans="1:22" s="3" customFormat="1" ht="12.75" x14ac:dyDescent="0.2">
      <c r="A35" s="57" t="s">
        <v>120</v>
      </c>
      <c r="B35" s="71">
        <v>44930</v>
      </c>
      <c r="C35" s="72">
        <v>327</v>
      </c>
      <c r="D35" s="3">
        <v>8270</v>
      </c>
      <c r="E35" s="3" t="s">
        <v>52</v>
      </c>
      <c r="F35" s="61">
        <f t="shared" si="0"/>
        <v>2184.7039026155685</v>
      </c>
      <c r="G35" s="73" t="s">
        <v>53</v>
      </c>
      <c r="H35" s="74" t="s">
        <v>69</v>
      </c>
      <c r="I35" s="75" t="s">
        <v>59</v>
      </c>
      <c r="J35" s="71" t="s">
        <v>60</v>
      </c>
      <c r="K35" s="3" t="s">
        <v>57</v>
      </c>
      <c r="L35" s="76">
        <f t="shared" si="4"/>
        <v>6541.1684922786417</v>
      </c>
      <c r="M35" s="77">
        <f t="shared" si="7"/>
        <v>73.189499999999995</v>
      </c>
      <c r="N35" s="3">
        <v>1</v>
      </c>
      <c r="O35" s="77">
        <f t="shared" si="5"/>
        <v>34.072399999999995</v>
      </c>
      <c r="P35" s="3">
        <v>1</v>
      </c>
      <c r="Q35" s="78">
        <f t="shared" si="1"/>
        <v>0</v>
      </c>
      <c r="R35" s="3">
        <v>1</v>
      </c>
      <c r="S35" s="79">
        <f t="shared" si="6"/>
        <v>35</v>
      </c>
      <c r="T35" s="80">
        <f t="shared" si="2"/>
        <v>142.2619</v>
      </c>
      <c r="U35" s="81">
        <f t="shared" si="3"/>
        <v>173.30344657999999</v>
      </c>
      <c r="V35" s="82"/>
    </row>
    <row r="36" spans="1:22" s="3" customFormat="1" ht="12.75" x14ac:dyDescent="0.2">
      <c r="A36" s="57" t="s">
        <v>120</v>
      </c>
      <c r="B36" s="71">
        <v>44930</v>
      </c>
      <c r="C36" s="72">
        <v>359</v>
      </c>
      <c r="D36" s="3">
        <v>8743</v>
      </c>
      <c r="E36" s="3" t="s">
        <v>52</v>
      </c>
      <c r="F36" s="61">
        <f t="shared" si="0"/>
        <v>2309.6573422693973</v>
      </c>
      <c r="G36" s="73" t="s">
        <v>53</v>
      </c>
      <c r="H36" s="74" t="s">
        <v>70</v>
      </c>
      <c r="I36" s="75" t="s">
        <v>62</v>
      </c>
      <c r="J36" s="71" t="s">
        <v>56</v>
      </c>
      <c r="K36" s="3" t="s">
        <v>57</v>
      </c>
      <c r="L36" s="76">
        <f t="shared" si="4"/>
        <v>6915.288528173176</v>
      </c>
      <c r="M36" s="77">
        <f t="shared" ref="M36:M56" si="8">SUM(D36*$I$20)/100</f>
        <v>77.375550000000004</v>
      </c>
      <c r="N36" s="3">
        <v>1</v>
      </c>
      <c r="O36" s="77">
        <f t="shared" si="5"/>
        <v>36.021160000000002</v>
      </c>
      <c r="P36" s="3">
        <v>1</v>
      </c>
      <c r="Q36" s="78">
        <f t="shared" si="1"/>
        <v>0</v>
      </c>
      <c r="R36" s="3">
        <v>1</v>
      </c>
      <c r="S36" s="79">
        <f t="shared" si="6"/>
        <v>35</v>
      </c>
      <c r="T36" s="80">
        <f t="shared" si="2"/>
        <v>148.39671000000001</v>
      </c>
      <c r="U36" s="81">
        <f t="shared" si="3"/>
        <v>180.77687212200001</v>
      </c>
      <c r="V36" s="82"/>
    </row>
    <row r="37" spans="1:22" s="3" customFormat="1" ht="12.75" x14ac:dyDescent="0.2">
      <c r="A37" s="57" t="s">
        <v>120</v>
      </c>
      <c r="B37" s="71">
        <v>44931</v>
      </c>
      <c r="C37" s="72">
        <v>421</v>
      </c>
      <c r="D37" s="3">
        <v>10645</v>
      </c>
      <c r="E37" s="3" t="s">
        <v>52</v>
      </c>
      <c r="F37" s="61">
        <f t="shared" si="0"/>
        <v>2812.1128226532924</v>
      </c>
      <c r="G37" s="73" t="s">
        <v>53</v>
      </c>
      <c r="H37" s="74" t="s">
        <v>71</v>
      </c>
      <c r="I37" s="3" t="s">
        <v>62</v>
      </c>
      <c r="J37" s="71" t="s">
        <v>56</v>
      </c>
      <c r="K37" s="3" t="s">
        <v>57</v>
      </c>
      <c r="L37" s="76">
        <f t="shared" si="4"/>
        <v>8419.6781862522548</v>
      </c>
      <c r="M37" s="77">
        <f t="shared" si="8"/>
        <v>94.208250000000007</v>
      </c>
      <c r="N37" s="3">
        <v>1</v>
      </c>
      <c r="O37" s="77">
        <f t="shared" si="5"/>
        <v>43.857399999999998</v>
      </c>
      <c r="P37" s="3">
        <v>1</v>
      </c>
      <c r="Q37" s="78">
        <f t="shared" si="1"/>
        <v>0</v>
      </c>
      <c r="R37" s="3">
        <v>1</v>
      </c>
      <c r="S37" s="79">
        <f t="shared" si="6"/>
        <v>35</v>
      </c>
      <c r="T37" s="80">
        <f t="shared" si="2"/>
        <v>173.06565000000001</v>
      </c>
      <c r="U37" s="81">
        <f t="shared" si="3"/>
        <v>210.82857483000001</v>
      </c>
      <c r="V37" s="82"/>
    </row>
    <row r="38" spans="1:22" s="3" customFormat="1" ht="12.75" x14ac:dyDescent="0.2">
      <c r="A38" s="57" t="s">
        <v>120</v>
      </c>
      <c r="B38" s="71">
        <v>44931</v>
      </c>
      <c r="C38" s="72">
        <v>432</v>
      </c>
      <c r="D38" s="3">
        <v>10633</v>
      </c>
      <c r="E38" s="3" t="s">
        <v>52</v>
      </c>
      <c r="F38" s="61">
        <f t="shared" si="0"/>
        <v>2808.9427565309966</v>
      </c>
      <c r="G38" s="73" t="s">
        <v>53</v>
      </c>
      <c r="H38" s="3" t="s">
        <v>72</v>
      </c>
      <c r="I38" s="3" t="s">
        <v>59</v>
      </c>
      <c r="J38" s="3" t="s">
        <v>60</v>
      </c>
      <c r="K38" s="3" t="s">
        <v>57</v>
      </c>
      <c r="L38" s="76">
        <f t="shared" si="4"/>
        <v>8410.1867688511247</v>
      </c>
      <c r="M38" s="77">
        <f t="shared" si="8"/>
        <v>94.102050000000006</v>
      </c>
      <c r="N38" s="3">
        <v>1</v>
      </c>
      <c r="O38" s="77">
        <f t="shared" si="5"/>
        <v>43.807959999999994</v>
      </c>
      <c r="P38" s="3">
        <v>1</v>
      </c>
      <c r="Q38" s="78">
        <f t="shared" si="1"/>
        <v>0</v>
      </c>
      <c r="R38" s="3">
        <v>1</v>
      </c>
      <c r="S38" s="79">
        <f t="shared" si="6"/>
        <v>35</v>
      </c>
      <c r="T38" s="80">
        <f t="shared" si="2"/>
        <v>172.91001</v>
      </c>
      <c r="U38" s="81">
        <f t="shared" si="3"/>
        <v>210.638974182</v>
      </c>
      <c r="V38" s="82"/>
    </row>
    <row r="39" spans="1:22" s="3" customFormat="1" ht="12.75" x14ac:dyDescent="0.2">
      <c r="A39" s="57" t="s">
        <v>120</v>
      </c>
      <c r="B39" s="71">
        <v>44931</v>
      </c>
      <c r="C39" s="72">
        <v>473</v>
      </c>
      <c r="D39" s="3">
        <v>8403</v>
      </c>
      <c r="E39" s="3" t="s">
        <v>52</v>
      </c>
      <c r="F39" s="61">
        <f t="shared" si="0"/>
        <v>2219.8388021376813</v>
      </c>
      <c r="G39" s="73" t="s">
        <v>53</v>
      </c>
      <c r="H39" s="3" t="s">
        <v>73</v>
      </c>
      <c r="I39" s="3" t="s">
        <v>66</v>
      </c>
      <c r="J39" s="3" t="s">
        <v>60</v>
      </c>
      <c r="K39" s="3" t="s">
        <v>57</v>
      </c>
      <c r="L39" s="76">
        <f t="shared" si="4"/>
        <v>6646.3650351411652</v>
      </c>
      <c r="M39" s="77">
        <f t="shared" si="8"/>
        <v>74.366550000000004</v>
      </c>
      <c r="N39" s="3">
        <v>1</v>
      </c>
      <c r="O39" s="77">
        <f t="shared" si="5"/>
        <v>34.620359999999998</v>
      </c>
      <c r="P39" s="3">
        <v>1</v>
      </c>
      <c r="Q39" s="78">
        <f t="shared" si="1"/>
        <v>0</v>
      </c>
      <c r="R39" s="3">
        <v>1</v>
      </c>
      <c r="S39" s="79">
        <f t="shared" si="6"/>
        <v>35</v>
      </c>
      <c r="T39" s="80">
        <f t="shared" si="2"/>
        <v>143.98690999999999</v>
      </c>
      <c r="U39" s="81">
        <f t="shared" si="3"/>
        <v>175.40485376199999</v>
      </c>
      <c r="V39" s="82"/>
    </row>
    <row r="40" spans="1:22" s="3" customFormat="1" ht="12.75" x14ac:dyDescent="0.2">
      <c r="A40" s="57" t="s">
        <v>120</v>
      </c>
      <c r="B40" s="71">
        <v>44931</v>
      </c>
      <c r="C40" s="72">
        <v>477</v>
      </c>
      <c r="D40" s="3">
        <v>10223</v>
      </c>
      <c r="E40" s="3" t="s">
        <v>52</v>
      </c>
      <c r="F40" s="61">
        <f t="shared" si="0"/>
        <v>2700.6321640192209</v>
      </c>
      <c r="G40" s="73" t="s">
        <v>53</v>
      </c>
      <c r="H40" s="3" t="s">
        <v>73</v>
      </c>
      <c r="I40" s="3" t="s">
        <v>66</v>
      </c>
      <c r="J40" s="3" t="s">
        <v>60</v>
      </c>
      <c r="K40" s="3" t="s">
        <v>57</v>
      </c>
      <c r="L40" s="76">
        <f t="shared" si="4"/>
        <v>8085.896674312522</v>
      </c>
      <c r="M40" s="77">
        <f t="shared" si="8"/>
        <v>90.473549999999989</v>
      </c>
      <c r="N40" s="3">
        <v>1</v>
      </c>
      <c r="O40" s="77">
        <f t="shared" si="5"/>
        <v>42.118760000000002</v>
      </c>
      <c r="P40" s="3">
        <v>1</v>
      </c>
      <c r="Q40" s="78">
        <f t="shared" si="1"/>
        <v>0</v>
      </c>
      <c r="R40" s="3">
        <v>1</v>
      </c>
      <c r="S40" s="79">
        <f t="shared" si="6"/>
        <v>35</v>
      </c>
      <c r="T40" s="80">
        <f t="shared" si="2"/>
        <v>167.59231</v>
      </c>
      <c r="U40" s="81">
        <f>SUM(T40*$I$17)</f>
        <v>204.16095204199999</v>
      </c>
      <c r="V40" s="82"/>
    </row>
    <row r="41" spans="1:22" s="3" customFormat="1" ht="12.75" x14ac:dyDescent="0.2">
      <c r="A41" s="57" t="s">
        <v>120</v>
      </c>
      <c r="B41" s="71">
        <v>44932</v>
      </c>
      <c r="C41" s="72">
        <v>562</v>
      </c>
      <c r="D41" s="3">
        <v>11140</v>
      </c>
      <c r="E41" s="3" t="s">
        <v>52</v>
      </c>
      <c r="F41" s="61">
        <f t="shared" si="0"/>
        <v>2942.8780501979968</v>
      </c>
      <c r="G41" s="73" t="s">
        <v>53</v>
      </c>
      <c r="H41" s="3" t="s">
        <v>74</v>
      </c>
      <c r="I41" s="3" t="s">
        <v>62</v>
      </c>
      <c r="J41" s="71" t="s">
        <v>56</v>
      </c>
      <c r="K41" s="3" t="s">
        <v>57</v>
      </c>
      <c r="L41" s="76">
        <f t="shared" si="4"/>
        <v>8811.1991540488598</v>
      </c>
      <c r="M41" s="77">
        <f t="shared" si="8"/>
        <v>98.588999999999999</v>
      </c>
      <c r="N41" s="3">
        <v>1</v>
      </c>
      <c r="O41" s="77">
        <f t="shared" si="5"/>
        <v>45.896799999999992</v>
      </c>
      <c r="P41" s="3">
        <v>1</v>
      </c>
      <c r="Q41" s="78">
        <v>0</v>
      </c>
      <c r="R41" s="3">
        <v>1</v>
      </c>
      <c r="S41" s="79">
        <f t="shared" si="6"/>
        <v>35</v>
      </c>
      <c r="T41" s="80">
        <f t="shared" si="2"/>
        <v>179.48579999999998</v>
      </c>
      <c r="U41" s="81">
        <f t="shared" si="3"/>
        <v>218.64960155999998</v>
      </c>
      <c r="V41" s="82"/>
    </row>
    <row r="42" spans="1:22" s="3" customFormat="1" ht="12.75" x14ac:dyDescent="0.2">
      <c r="A42" s="57" t="s">
        <v>120</v>
      </c>
      <c r="B42" s="71">
        <v>44932</v>
      </c>
      <c r="C42" s="72">
        <v>581</v>
      </c>
      <c r="D42" s="3">
        <v>11025</v>
      </c>
      <c r="E42" s="3" t="s">
        <v>52</v>
      </c>
      <c r="F42" s="61">
        <f t="shared" si="0"/>
        <v>2912.4982498593281</v>
      </c>
      <c r="G42" s="73" t="s">
        <v>53</v>
      </c>
      <c r="H42" s="3" t="s">
        <v>75</v>
      </c>
      <c r="I42" s="3" t="s">
        <v>59</v>
      </c>
      <c r="J42" s="3" t="s">
        <v>60</v>
      </c>
      <c r="K42" s="3" t="s">
        <v>57</v>
      </c>
      <c r="L42" s="76">
        <f t="shared" si="4"/>
        <v>8720.2397372880314</v>
      </c>
      <c r="M42" s="77">
        <f t="shared" si="8"/>
        <v>97.571250000000006</v>
      </c>
      <c r="N42" s="3">
        <v>1</v>
      </c>
      <c r="O42" s="77">
        <f t="shared" si="5"/>
        <v>45.423000000000002</v>
      </c>
      <c r="P42" s="3">
        <v>1</v>
      </c>
      <c r="Q42" s="78">
        <v>0</v>
      </c>
      <c r="R42" s="3">
        <v>1</v>
      </c>
      <c r="S42" s="79">
        <f t="shared" si="6"/>
        <v>35</v>
      </c>
      <c r="T42" s="80">
        <f t="shared" si="2"/>
        <v>177.99425000000002</v>
      </c>
      <c r="U42" s="81">
        <f t="shared" si="3"/>
        <v>216.83259535000002</v>
      </c>
      <c r="V42" s="82"/>
    </row>
    <row r="43" spans="1:22" s="3" customFormat="1" ht="12.75" x14ac:dyDescent="0.2">
      <c r="A43" s="57" t="s">
        <v>120</v>
      </c>
      <c r="B43" s="71">
        <v>44932</v>
      </c>
      <c r="C43" s="72">
        <v>587</v>
      </c>
      <c r="D43" s="3">
        <v>13739</v>
      </c>
      <c r="E43" s="3" t="s">
        <v>52</v>
      </c>
      <c r="F43" s="61">
        <f t="shared" si="0"/>
        <v>3629.4615378519102</v>
      </c>
      <c r="G43" s="73" t="s">
        <v>53</v>
      </c>
      <c r="H43" s="3" t="s">
        <v>76</v>
      </c>
      <c r="I43" s="3" t="s">
        <v>68</v>
      </c>
      <c r="J43" s="3" t="s">
        <v>56</v>
      </c>
      <c r="K43" s="3" t="s">
        <v>57</v>
      </c>
      <c r="L43" s="76">
        <f t="shared" si="4"/>
        <v>10866.881972843563</v>
      </c>
      <c r="M43" s="77">
        <f t="shared" si="8"/>
        <v>121.59014999999999</v>
      </c>
      <c r="N43" s="3">
        <v>1</v>
      </c>
      <c r="O43" s="77">
        <f t="shared" si="5"/>
        <v>56.604680000000002</v>
      </c>
      <c r="P43" s="3">
        <v>1</v>
      </c>
      <c r="Q43" s="78">
        <v>0</v>
      </c>
      <c r="R43" s="3">
        <v>1</v>
      </c>
      <c r="S43" s="79">
        <f t="shared" si="6"/>
        <v>35</v>
      </c>
      <c r="T43" s="80">
        <f t="shared" si="2"/>
        <v>213.19483</v>
      </c>
      <c r="U43" s="81">
        <f t="shared" si="3"/>
        <v>259.713941906</v>
      </c>
      <c r="V43" s="82"/>
    </row>
    <row r="44" spans="1:22" s="3" customFormat="1" ht="12.75" x14ac:dyDescent="0.2">
      <c r="A44" s="57" t="s">
        <v>120</v>
      </c>
      <c r="B44" s="71">
        <v>44933</v>
      </c>
      <c r="C44" s="72">
        <v>641</v>
      </c>
      <c r="D44" s="3">
        <v>10100</v>
      </c>
      <c r="E44" s="3" t="s">
        <v>52</v>
      </c>
      <c r="F44" s="61">
        <f t="shared" si="0"/>
        <v>2668.1389862656883</v>
      </c>
      <c r="G44" s="73" t="s">
        <v>53</v>
      </c>
      <c r="H44" s="3" t="s">
        <v>77</v>
      </c>
      <c r="I44" s="3" t="s">
        <v>55</v>
      </c>
      <c r="J44" s="3" t="s">
        <v>56</v>
      </c>
      <c r="K44" s="3" t="s">
        <v>57</v>
      </c>
      <c r="L44" s="76">
        <f t="shared" si="4"/>
        <v>7988.6096459509408</v>
      </c>
      <c r="M44" s="77">
        <f t="shared" si="8"/>
        <v>89.385000000000005</v>
      </c>
      <c r="N44" s="3">
        <v>1</v>
      </c>
      <c r="O44" s="77">
        <f t="shared" si="5"/>
        <v>41.611999999999995</v>
      </c>
      <c r="P44" s="3">
        <v>1</v>
      </c>
      <c r="Q44" s="78">
        <v>0</v>
      </c>
      <c r="R44" s="3">
        <v>1</v>
      </c>
      <c r="S44" s="79">
        <f t="shared" si="6"/>
        <v>35</v>
      </c>
      <c r="T44" s="80">
        <f t="shared" si="2"/>
        <v>165.99700000000001</v>
      </c>
      <c r="U44" s="81">
        <f t="shared" si="3"/>
        <v>202.21754540000001</v>
      </c>
      <c r="V44" s="82"/>
    </row>
    <row r="45" spans="1:22" s="3" customFormat="1" ht="12.75" x14ac:dyDescent="0.2">
      <c r="A45" s="57" t="s">
        <v>120</v>
      </c>
      <c r="B45" s="71">
        <v>44933</v>
      </c>
      <c r="C45" s="72">
        <v>665</v>
      </c>
      <c r="D45" s="3">
        <v>13601</v>
      </c>
      <c r="E45" s="3" t="s">
        <v>52</v>
      </c>
      <c r="F45" s="61">
        <f t="shared" si="0"/>
        <v>3593.0057774455076</v>
      </c>
      <c r="G45" s="73" t="s">
        <v>53</v>
      </c>
      <c r="H45" s="3" t="s">
        <v>76</v>
      </c>
      <c r="I45" s="3" t="s">
        <v>59</v>
      </c>
      <c r="J45" s="3" t="s">
        <v>60</v>
      </c>
      <c r="K45" s="3" t="s">
        <v>57</v>
      </c>
      <c r="L45" s="76">
        <f t="shared" si="4"/>
        <v>10757.730672730568</v>
      </c>
      <c r="M45" s="77">
        <f t="shared" si="8"/>
        <v>120.36885000000001</v>
      </c>
      <c r="N45" s="3">
        <v>1</v>
      </c>
      <c r="O45" s="77">
        <f t="shared" si="5"/>
        <v>56.036120000000004</v>
      </c>
      <c r="P45" s="3">
        <v>1</v>
      </c>
      <c r="Q45" s="78">
        <v>0</v>
      </c>
      <c r="R45" s="3">
        <v>1</v>
      </c>
      <c r="S45" s="79">
        <f t="shared" si="6"/>
        <v>35</v>
      </c>
      <c r="T45" s="80">
        <f t="shared" si="2"/>
        <v>211.40497000000002</v>
      </c>
      <c r="U45" s="81">
        <f t="shared" si="3"/>
        <v>257.53353445400001</v>
      </c>
      <c r="V45" s="82"/>
    </row>
    <row r="46" spans="1:22" s="3" customFormat="1" ht="12.75" x14ac:dyDescent="0.2">
      <c r="A46" s="57" t="s">
        <v>120</v>
      </c>
      <c r="B46" s="71">
        <v>44933</v>
      </c>
      <c r="C46" s="72">
        <v>666</v>
      </c>
      <c r="D46" s="3">
        <v>13463</v>
      </c>
      <c r="E46" s="3" t="s">
        <v>52</v>
      </c>
      <c r="F46" s="61">
        <f t="shared" si="0"/>
        <v>3556.5500170391051</v>
      </c>
      <c r="G46" s="73" t="s">
        <v>53</v>
      </c>
      <c r="H46" s="3" t="s">
        <v>78</v>
      </c>
      <c r="I46" s="3" t="s">
        <v>64</v>
      </c>
      <c r="J46" s="3" t="s">
        <v>56</v>
      </c>
      <c r="K46" s="3" t="s">
        <v>57</v>
      </c>
      <c r="L46" s="76">
        <f t="shared" si="4"/>
        <v>10648.579372617576</v>
      </c>
      <c r="M46" s="77">
        <f t="shared" si="8"/>
        <v>119.14755000000001</v>
      </c>
      <c r="N46" s="3">
        <v>1</v>
      </c>
      <c r="O46" s="77">
        <f t="shared" si="5"/>
        <v>55.467559999999992</v>
      </c>
      <c r="P46" s="3">
        <v>1</v>
      </c>
      <c r="Q46" s="78">
        <v>0</v>
      </c>
      <c r="R46" s="3">
        <v>1</v>
      </c>
      <c r="S46" s="79">
        <f t="shared" si="6"/>
        <v>35</v>
      </c>
      <c r="T46" s="80">
        <f t="shared" si="2"/>
        <v>209.61511000000002</v>
      </c>
      <c r="U46" s="81">
        <f t="shared" si="3"/>
        <v>255.35312700200001</v>
      </c>
      <c r="V46" s="82"/>
    </row>
    <row r="47" spans="1:22" s="3" customFormat="1" ht="12.75" x14ac:dyDescent="0.2">
      <c r="A47" s="57" t="s">
        <v>120</v>
      </c>
      <c r="B47" s="71">
        <v>44933</v>
      </c>
      <c r="C47" s="72">
        <v>685</v>
      </c>
      <c r="D47" s="3">
        <v>10921</v>
      </c>
      <c r="E47" s="3" t="s">
        <v>52</v>
      </c>
      <c r="F47" s="61">
        <f t="shared" si="0"/>
        <v>2885.0243434660974</v>
      </c>
      <c r="G47" s="73" t="s">
        <v>53</v>
      </c>
      <c r="H47" s="3" t="s">
        <v>79</v>
      </c>
      <c r="I47" s="3" t="s">
        <v>62</v>
      </c>
      <c r="J47" s="3" t="s">
        <v>56</v>
      </c>
      <c r="K47" s="3" t="s">
        <v>57</v>
      </c>
      <c r="L47" s="76">
        <f t="shared" si="4"/>
        <v>8637.9807864782415</v>
      </c>
      <c r="M47" s="77">
        <f t="shared" si="8"/>
        <v>96.650850000000005</v>
      </c>
      <c r="N47" s="3">
        <v>1</v>
      </c>
      <c r="O47" s="77">
        <f t="shared" si="5"/>
        <v>44.994519999999994</v>
      </c>
      <c r="P47" s="3">
        <v>1</v>
      </c>
      <c r="Q47" s="78">
        <v>0</v>
      </c>
      <c r="R47" s="3">
        <v>1</v>
      </c>
      <c r="S47" s="79">
        <f t="shared" si="6"/>
        <v>35</v>
      </c>
      <c r="T47" s="80">
        <f t="shared" si="2"/>
        <v>176.64537000000001</v>
      </c>
      <c r="U47" s="81">
        <f t="shared" si="3"/>
        <v>215.189389734</v>
      </c>
      <c r="V47" s="82"/>
    </row>
    <row r="48" spans="1:22" s="3" customFormat="1" ht="12.75" x14ac:dyDescent="0.2">
      <c r="A48" s="57" t="s">
        <v>120</v>
      </c>
      <c r="B48" s="71">
        <v>44933</v>
      </c>
      <c r="C48" s="72">
        <v>689</v>
      </c>
      <c r="D48" s="3">
        <v>10794</v>
      </c>
      <c r="E48" s="3" t="s">
        <v>52</v>
      </c>
      <c r="F48" s="61">
        <f t="shared" si="0"/>
        <v>2851.4744770051329</v>
      </c>
      <c r="G48" s="73" t="s">
        <v>53</v>
      </c>
      <c r="H48" s="3" t="s">
        <v>80</v>
      </c>
      <c r="I48" s="3" t="s">
        <v>66</v>
      </c>
      <c r="J48" s="3" t="s">
        <v>60</v>
      </c>
      <c r="K48" s="3" t="s">
        <v>57</v>
      </c>
      <c r="L48" s="76">
        <f t="shared" si="4"/>
        <v>8537.529952316283</v>
      </c>
      <c r="M48" s="77">
        <f t="shared" si="8"/>
        <v>95.526900000000012</v>
      </c>
      <c r="N48" s="3">
        <v>1</v>
      </c>
      <c r="O48" s="77">
        <f t="shared" si="5"/>
        <v>44.47128</v>
      </c>
      <c r="P48" s="3">
        <v>1</v>
      </c>
      <c r="Q48" s="78">
        <v>0</v>
      </c>
      <c r="R48" s="3">
        <v>1</v>
      </c>
      <c r="S48" s="79">
        <f t="shared" si="6"/>
        <v>35</v>
      </c>
      <c r="T48" s="80">
        <f t="shared" si="2"/>
        <v>174.99818000000002</v>
      </c>
      <c r="U48" s="81">
        <f t="shared" si="3"/>
        <v>213.182782876</v>
      </c>
      <c r="V48" s="82"/>
    </row>
    <row r="49" spans="1:22" s="3" customFormat="1" ht="12.75" x14ac:dyDescent="0.2">
      <c r="A49" s="57" t="s">
        <v>120</v>
      </c>
      <c r="B49" s="71">
        <v>44934</v>
      </c>
      <c r="C49" s="72">
        <v>735</v>
      </c>
      <c r="D49" s="3">
        <v>9751</v>
      </c>
      <c r="E49" s="3" t="s">
        <v>52</v>
      </c>
      <c r="F49" s="61">
        <f t="shared" si="0"/>
        <v>2575.9428965422503</v>
      </c>
      <c r="G49" s="73" t="s">
        <v>53</v>
      </c>
      <c r="H49" s="3" t="s">
        <v>81</v>
      </c>
      <c r="I49" s="3" t="s">
        <v>62</v>
      </c>
      <c r="J49" s="3" t="s">
        <v>56</v>
      </c>
      <c r="K49" s="3" t="s">
        <v>57</v>
      </c>
      <c r="L49" s="76">
        <f t="shared" si="4"/>
        <v>7712.567589868082</v>
      </c>
      <c r="M49" s="77">
        <f t="shared" si="8"/>
        <v>86.296350000000004</v>
      </c>
      <c r="N49" s="3">
        <v>1</v>
      </c>
      <c r="O49" s="77">
        <f t="shared" si="5"/>
        <v>40.174119999999995</v>
      </c>
      <c r="P49" s="3">
        <v>1</v>
      </c>
      <c r="Q49" s="78">
        <v>0</v>
      </c>
      <c r="R49" s="3">
        <v>1</v>
      </c>
      <c r="S49" s="79">
        <f t="shared" si="6"/>
        <v>35</v>
      </c>
      <c r="T49" s="80">
        <f t="shared" si="2"/>
        <v>161.47047000000001</v>
      </c>
      <c r="U49" s="81">
        <f>SUM(T49*$I$17)</f>
        <v>196.703326554</v>
      </c>
      <c r="V49" s="82"/>
    </row>
    <row r="50" spans="1:22" s="3" customFormat="1" ht="12.75" x14ac:dyDescent="0.2">
      <c r="A50" s="57" t="s">
        <v>120</v>
      </c>
      <c r="B50" s="71">
        <v>44934</v>
      </c>
      <c r="C50" s="72">
        <v>752</v>
      </c>
      <c r="D50" s="3">
        <v>2060</v>
      </c>
      <c r="E50" s="3" t="s">
        <v>52</v>
      </c>
      <c r="F50" s="61">
        <f t="shared" si="0"/>
        <v>544.19468432745725</v>
      </c>
      <c r="G50" s="73" t="s">
        <v>53</v>
      </c>
      <c r="H50" s="3" t="s">
        <v>82</v>
      </c>
      <c r="I50" s="3" t="s">
        <v>83</v>
      </c>
      <c r="J50" s="3" t="s">
        <v>60</v>
      </c>
      <c r="K50" s="3" t="s">
        <v>57</v>
      </c>
      <c r="L50" s="76">
        <f t="shared" si="4"/>
        <v>1629.3599871939543</v>
      </c>
      <c r="M50" s="77">
        <f t="shared" si="8"/>
        <v>18.230999999999998</v>
      </c>
      <c r="N50" s="3">
        <v>1</v>
      </c>
      <c r="O50" s="77">
        <f t="shared" si="5"/>
        <v>8.4871999999999996</v>
      </c>
      <c r="P50" s="3">
        <v>1</v>
      </c>
      <c r="Q50" s="78">
        <v>0</v>
      </c>
      <c r="R50" s="3">
        <v>1</v>
      </c>
      <c r="S50" s="79">
        <f t="shared" si="6"/>
        <v>35</v>
      </c>
      <c r="T50" s="80">
        <f t="shared" si="2"/>
        <v>61.718199999999996</v>
      </c>
      <c r="U50" s="81">
        <f>SUM(T50*$I$17)</f>
        <v>75.185111239999998</v>
      </c>
      <c r="V50" s="82"/>
    </row>
    <row r="51" spans="1:22" s="70" customFormat="1" ht="12.75" x14ac:dyDescent="0.2">
      <c r="A51" s="57" t="s">
        <v>120</v>
      </c>
      <c r="B51" s="71">
        <v>44934</v>
      </c>
      <c r="C51" s="72">
        <v>774</v>
      </c>
      <c r="D51" s="3">
        <v>11232</v>
      </c>
      <c r="E51" s="3" t="s">
        <v>52</v>
      </c>
      <c r="F51" s="61">
        <f t="shared" si="0"/>
        <v>2967.1818904689321</v>
      </c>
      <c r="G51" s="73" t="s">
        <v>53</v>
      </c>
      <c r="H51" s="74" t="s">
        <v>79</v>
      </c>
      <c r="I51" s="75" t="s">
        <v>68</v>
      </c>
      <c r="J51" s="71" t="s">
        <v>56</v>
      </c>
      <c r="K51" s="3" t="s">
        <v>57</v>
      </c>
      <c r="L51" s="76">
        <f t="shared" si="4"/>
        <v>8883.9666874575214</v>
      </c>
      <c r="M51" s="77">
        <f t="shared" si="8"/>
        <v>99.403199999999998</v>
      </c>
      <c r="N51" s="3">
        <v>1</v>
      </c>
      <c r="O51" s="77">
        <f t="shared" si="5"/>
        <v>46.275839999999995</v>
      </c>
      <c r="P51" s="3">
        <v>1</v>
      </c>
      <c r="Q51" s="78">
        <v>0</v>
      </c>
      <c r="R51" s="3">
        <v>1</v>
      </c>
      <c r="S51" s="79">
        <f t="shared" si="6"/>
        <v>35</v>
      </c>
      <c r="T51" s="80">
        <f t="shared" si="2"/>
        <v>180.67903999999999</v>
      </c>
      <c r="U51" s="81">
        <f>SUM(T51*$I$17)</f>
        <v>220.10320652799999</v>
      </c>
      <c r="V51" s="69"/>
    </row>
    <row r="52" spans="1:22" s="70" customFormat="1" ht="12.75" x14ac:dyDescent="0.2">
      <c r="A52" s="57" t="s">
        <v>120</v>
      </c>
      <c r="B52" s="71">
        <v>44935</v>
      </c>
      <c r="C52" s="72">
        <v>822</v>
      </c>
      <c r="D52" s="3">
        <v>8999</v>
      </c>
      <c r="E52" s="3" t="s">
        <v>52</v>
      </c>
      <c r="F52" s="61">
        <f t="shared" si="0"/>
        <v>2377.2854195450427</v>
      </c>
      <c r="G52" s="73" t="s">
        <v>53</v>
      </c>
      <c r="H52" s="74" t="s">
        <v>79</v>
      </c>
      <c r="I52" s="75" t="s">
        <v>59</v>
      </c>
      <c r="J52" s="71" t="s">
        <v>60</v>
      </c>
      <c r="K52" s="3" t="s">
        <v>57</v>
      </c>
      <c r="L52" s="76">
        <f t="shared" si="4"/>
        <v>7117.7720993972789</v>
      </c>
      <c r="M52" s="77">
        <f t="shared" si="8"/>
        <v>79.641149999999996</v>
      </c>
      <c r="N52" s="3">
        <v>1</v>
      </c>
      <c r="O52" s="77">
        <f t="shared" si="5"/>
        <v>37.075879999999998</v>
      </c>
      <c r="P52" s="3">
        <v>1</v>
      </c>
      <c r="Q52" s="78">
        <v>0</v>
      </c>
      <c r="R52" s="3">
        <v>1</v>
      </c>
      <c r="S52" s="79">
        <f t="shared" si="6"/>
        <v>35</v>
      </c>
      <c r="T52" s="80">
        <f t="shared" si="2"/>
        <v>151.71702999999999</v>
      </c>
      <c r="U52" s="81">
        <f>SUM(T52*$I$17)</f>
        <v>184.82168594599997</v>
      </c>
      <c r="V52" s="69"/>
    </row>
    <row r="53" spans="1:22" s="70" customFormat="1" ht="12.75" x14ac:dyDescent="0.2">
      <c r="A53" s="57" t="s">
        <v>120</v>
      </c>
      <c r="B53" s="71">
        <v>44935</v>
      </c>
      <c r="C53" s="72">
        <v>829</v>
      </c>
      <c r="D53" s="3">
        <v>9075</v>
      </c>
      <c r="E53" s="3" t="s">
        <v>52</v>
      </c>
      <c r="F53" s="61">
        <f t="shared" si="0"/>
        <v>2397.3625049862499</v>
      </c>
      <c r="G53" s="73" t="s">
        <v>53</v>
      </c>
      <c r="H53" s="74" t="s">
        <v>84</v>
      </c>
      <c r="I53" s="75" t="s">
        <v>62</v>
      </c>
      <c r="J53" s="71" t="s">
        <v>56</v>
      </c>
      <c r="K53" s="3" t="s">
        <v>57</v>
      </c>
      <c r="L53" s="76">
        <f t="shared" si="4"/>
        <v>7177.8844096044349</v>
      </c>
      <c r="M53" s="77">
        <f t="shared" si="8"/>
        <v>80.313749999999999</v>
      </c>
      <c r="N53" s="3">
        <v>1</v>
      </c>
      <c r="O53" s="77">
        <f t="shared" si="5"/>
        <v>37.388999999999996</v>
      </c>
      <c r="P53" s="3">
        <v>1</v>
      </c>
      <c r="Q53" s="78">
        <v>0</v>
      </c>
      <c r="R53" s="3">
        <v>1</v>
      </c>
      <c r="S53" s="79">
        <f t="shared" si="6"/>
        <v>35</v>
      </c>
      <c r="T53" s="80">
        <f t="shared" si="2"/>
        <v>152.70274999999998</v>
      </c>
      <c r="U53" s="81">
        <f t="shared" si="3"/>
        <v>186.02249004999996</v>
      </c>
      <c r="V53" s="69"/>
    </row>
    <row r="54" spans="1:22" s="70" customFormat="1" ht="12.75" x14ac:dyDescent="0.2">
      <c r="A54" s="57" t="s">
        <v>120</v>
      </c>
      <c r="B54" s="71">
        <v>44935</v>
      </c>
      <c r="C54" s="72">
        <v>844</v>
      </c>
      <c r="D54" s="3">
        <v>10165</v>
      </c>
      <c r="E54" s="3" t="s">
        <v>52</v>
      </c>
      <c r="F54" s="61">
        <f t="shared" si="0"/>
        <v>2685.3101777614579</v>
      </c>
      <c r="G54" s="73" t="s">
        <v>53</v>
      </c>
      <c r="H54" s="74" t="s">
        <v>85</v>
      </c>
      <c r="I54" s="75" t="s">
        <v>55</v>
      </c>
      <c r="J54" s="71" t="s">
        <v>56</v>
      </c>
      <c r="K54" s="3" t="s">
        <v>57</v>
      </c>
      <c r="L54" s="76">
        <f t="shared" si="4"/>
        <v>8040.021490207062</v>
      </c>
      <c r="M54" s="77">
        <f t="shared" si="8"/>
        <v>89.960250000000002</v>
      </c>
      <c r="N54" s="3">
        <v>1</v>
      </c>
      <c r="O54" s="77">
        <f t="shared" si="5"/>
        <v>41.879799999999996</v>
      </c>
      <c r="P54" s="3">
        <v>1</v>
      </c>
      <c r="Q54" s="78">
        <v>0</v>
      </c>
      <c r="R54" s="3">
        <v>1</v>
      </c>
      <c r="S54" s="79">
        <f t="shared" si="6"/>
        <v>35</v>
      </c>
      <c r="T54" s="80">
        <f t="shared" si="2"/>
        <v>166.84004999999999</v>
      </c>
      <c r="U54" s="81">
        <f t="shared" si="3"/>
        <v>203.24454890999999</v>
      </c>
      <c r="V54" s="69"/>
    </row>
    <row r="55" spans="1:22" s="70" customFormat="1" ht="12.75" x14ac:dyDescent="0.2">
      <c r="A55" s="57" t="s">
        <v>120</v>
      </c>
      <c r="B55" s="71">
        <v>44935</v>
      </c>
      <c r="C55" s="72">
        <v>879</v>
      </c>
      <c r="D55" s="3">
        <v>6052</v>
      </c>
      <c r="E55" s="3" t="s">
        <v>52</v>
      </c>
      <c r="F55" s="61">
        <f t="shared" si="0"/>
        <v>1598.7700143445491</v>
      </c>
      <c r="G55" s="73" t="s">
        <v>53</v>
      </c>
      <c r="H55" s="74" t="s">
        <v>86</v>
      </c>
      <c r="I55" s="75" t="s">
        <v>64</v>
      </c>
      <c r="J55" s="71" t="s">
        <v>56</v>
      </c>
      <c r="K55" s="3" t="s">
        <v>57</v>
      </c>
      <c r="L55" s="76">
        <f t="shared" si="4"/>
        <v>4786.8381759698113</v>
      </c>
      <c r="M55" s="77">
        <f t="shared" si="8"/>
        <v>53.560200000000002</v>
      </c>
      <c r="N55" s="3">
        <v>1</v>
      </c>
      <c r="O55" s="77">
        <f t="shared" si="5"/>
        <v>24.934239999999999</v>
      </c>
      <c r="P55" s="3">
        <v>1</v>
      </c>
      <c r="Q55" s="78">
        <v>0</v>
      </c>
      <c r="R55" s="3">
        <v>1</v>
      </c>
      <c r="S55" s="79">
        <f t="shared" si="6"/>
        <v>35</v>
      </c>
      <c r="T55" s="80">
        <f t="shared" si="2"/>
        <v>113.49444</v>
      </c>
      <c r="U55" s="81">
        <f t="shared" si="3"/>
        <v>138.25892680799998</v>
      </c>
      <c r="V55" s="69"/>
    </row>
    <row r="56" spans="1:22" s="84" customFormat="1" ht="12.75" x14ac:dyDescent="0.2">
      <c r="A56" s="57" t="s">
        <v>120</v>
      </c>
      <c r="B56" s="71">
        <v>44935</v>
      </c>
      <c r="C56" s="72">
        <v>881</v>
      </c>
      <c r="D56" s="3">
        <v>7743</v>
      </c>
      <c r="E56" s="3" t="s">
        <v>52</v>
      </c>
      <c r="F56" s="61">
        <f t="shared" si="0"/>
        <v>2045.4851654114084</v>
      </c>
      <c r="G56" s="73" t="s">
        <v>53</v>
      </c>
      <c r="H56" s="74" t="s">
        <v>63</v>
      </c>
      <c r="I56" s="75" t="s">
        <v>66</v>
      </c>
      <c r="J56" s="71" t="s">
        <v>60</v>
      </c>
      <c r="K56" s="3" t="s">
        <v>57</v>
      </c>
      <c r="L56" s="76">
        <f t="shared" si="4"/>
        <v>6124.3370780790237</v>
      </c>
      <c r="M56" s="77">
        <f t="shared" si="8"/>
        <v>68.52555000000001</v>
      </c>
      <c r="N56" s="3">
        <v>1</v>
      </c>
      <c r="O56" s="77">
        <f t="shared" si="5"/>
        <v>31.901160000000001</v>
      </c>
      <c r="P56" s="3">
        <v>1</v>
      </c>
      <c r="Q56" s="78">
        <v>0</v>
      </c>
      <c r="R56" s="3">
        <v>1</v>
      </c>
      <c r="S56" s="79">
        <f t="shared" si="6"/>
        <v>35</v>
      </c>
      <c r="T56" s="80">
        <f t="shared" si="2"/>
        <v>135.42671000000001</v>
      </c>
      <c r="U56" s="81">
        <f t="shared" si="3"/>
        <v>164.976818122</v>
      </c>
      <c r="V56" s="83"/>
    </row>
    <row r="57" spans="1:22" s="98" customFormat="1" ht="13.5" thickBot="1" x14ac:dyDescent="0.25">
      <c r="A57" s="85"/>
      <c r="B57" s="86"/>
      <c r="C57" s="87"/>
      <c r="D57" s="88"/>
      <c r="E57" s="88"/>
      <c r="F57" s="89"/>
      <c r="G57" s="89"/>
      <c r="H57" s="90"/>
      <c r="I57" s="91"/>
      <c r="J57" s="86"/>
      <c r="K57" s="88"/>
      <c r="L57" s="92"/>
      <c r="M57" s="93"/>
      <c r="N57" s="88"/>
      <c r="O57" s="93"/>
      <c r="P57" s="88"/>
      <c r="Q57" s="94"/>
      <c r="R57" s="88"/>
      <c r="S57" s="95"/>
      <c r="T57" s="96"/>
      <c r="U57" s="97"/>
    </row>
    <row r="58" spans="1:22" ht="15.75" thickBot="1" x14ac:dyDescent="0.3">
      <c r="A58" s="99"/>
      <c r="B58" s="100"/>
      <c r="C58" s="101" t="s">
        <v>87</v>
      </c>
      <c r="D58" s="102">
        <f>SUM(D29:D57)</f>
        <v>278261</v>
      </c>
      <c r="E58" s="103" t="s">
        <v>52</v>
      </c>
      <c r="F58" s="104">
        <f>SUM(F29:F56)</f>
        <v>73508.81410468086</v>
      </c>
      <c r="G58" s="105" t="s">
        <v>53</v>
      </c>
      <c r="H58" s="106"/>
      <c r="I58" s="107"/>
      <c r="J58" s="108"/>
      <c r="K58" s="109" t="s">
        <v>88</v>
      </c>
      <c r="L58" s="110">
        <f>SUM(L29:L57)</f>
        <v>220090.94145464903</v>
      </c>
      <c r="M58" s="111">
        <f>SUM(M29:M57)</f>
        <v>2462.6098499999994</v>
      </c>
      <c r="N58" s="112"/>
      <c r="O58" s="111">
        <f>SUM(O29:O57)</f>
        <v>1146.4353199999998</v>
      </c>
      <c r="P58" s="112"/>
      <c r="Q58" s="111">
        <f>SUM(Q29:Q57)</f>
        <v>0</v>
      </c>
      <c r="R58" s="112"/>
      <c r="S58" s="113">
        <f>SUM(S29:S57)</f>
        <v>980</v>
      </c>
      <c r="T58" s="114">
        <f>SUM(T29:T57)</f>
        <v>4589.0451700000003</v>
      </c>
      <c r="U58" s="115">
        <f>SUM(U29:U57)</f>
        <v>5590.3748260939992</v>
      </c>
    </row>
    <row r="59" spans="1:22" hidden="1" x14ac:dyDescent="0.25">
      <c r="A59" s="25"/>
      <c r="B59" s="116"/>
      <c r="C59" s="117"/>
      <c r="D59" s="25"/>
      <c r="E59" s="25"/>
      <c r="F59" s="25"/>
      <c r="G59" s="25"/>
      <c r="H59" s="25"/>
      <c r="I59" s="25"/>
      <c r="J59" s="25"/>
      <c r="K59" s="25"/>
      <c r="L59" s="118"/>
    </row>
    <row r="60" spans="1:22" hidden="1" x14ac:dyDescent="0.25">
      <c r="A60" s="187" t="s">
        <v>38</v>
      </c>
      <c r="B60" s="188"/>
      <c r="C60" s="193"/>
      <c r="D60" s="188"/>
      <c r="E60" s="188"/>
      <c r="F60" s="188"/>
      <c r="G60" s="188"/>
      <c r="H60" s="188"/>
      <c r="I60" s="188"/>
      <c r="J60" s="188"/>
      <c r="K60" s="188"/>
      <c r="L60" s="189"/>
    </row>
    <row r="61" spans="1:22" ht="15.75" hidden="1" thickBot="1" x14ac:dyDescent="0.3">
      <c r="A61" s="190"/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2"/>
    </row>
    <row r="62" spans="1:22" ht="25.5" hidden="1" thickBot="1" x14ac:dyDescent="0.3">
      <c r="A62" s="49" t="s">
        <v>40</v>
      </c>
      <c r="B62" s="49" t="s">
        <v>89</v>
      </c>
      <c r="C62" s="49" t="s">
        <v>31</v>
      </c>
      <c r="D62" s="54" t="s">
        <v>33</v>
      </c>
      <c r="E62" s="54"/>
      <c r="F62" s="54" t="s">
        <v>34</v>
      </c>
      <c r="G62" s="54"/>
      <c r="H62" s="54" t="s">
        <v>35</v>
      </c>
      <c r="I62" s="196" t="s">
        <v>90</v>
      </c>
      <c r="J62" s="197"/>
      <c r="K62" s="198"/>
      <c r="L62" s="119" t="s">
        <v>49</v>
      </c>
    </row>
    <row r="63" spans="1:22" hidden="1" x14ac:dyDescent="0.25">
      <c r="A63" s="120"/>
      <c r="B63" s="121">
        <f>D29</f>
        <v>10676</v>
      </c>
      <c r="C63" s="122">
        <f>SUM(D29*$I$20)/100</f>
        <v>94.482600000000005</v>
      </c>
      <c r="D63" s="122">
        <f>SUM($B$63*$I$21)/100</f>
        <v>43.985119999999995</v>
      </c>
      <c r="E63" s="122"/>
      <c r="F63" s="122">
        <f>SUM(B63*$I$22)/100</f>
        <v>0</v>
      </c>
      <c r="G63" s="122"/>
      <c r="H63" s="122">
        <f>$I$23</f>
        <v>35</v>
      </c>
      <c r="I63" s="200">
        <f>SUM(C63:H63)</f>
        <v>173.46771999999999</v>
      </c>
      <c r="J63" s="201"/>
      <c r="K63" s="202"/>
      <c r="L63" s="123">
        <f>SUM(I63*$I$17)</f>
        <v>211.31837650399999</v>
      </c>
    </row>
    <row r="64" spans="1:22" hidden="1" x14ac:dyDescent="0.25">
      <c r="A64" s="120"/>
      <c r="B64" s="121">
        <f>D30</f>
        <v>9360</v>
      </c>
      <c r="C64" s="124">
        <f>SUM(B64*$I$20)/100</f>
        <v>82.835999999999999</v>
      </c>
      <c r="D64" s="124">
        <f>SUM(B64*$I$21)/100</f>
        <v>38.563199999999995</v>
      </c>
      <c r="E64" s="124"/>
      <c r="F64" s="124">
        <f>SUM(B64*$I$22)/100</f>
        <v>0</v>
      </c>
      <c r="G64" s="122"/>
      <c r="H64" s="122">
        <f>$I$23</f>
        <v>35</v>
      </c>
      <c r="I64" s="200">
        <f>SUM(C64:H64)</f>
        <v>156.39920000000001</v>
      </c>
      <c r="J64" s="201"/>
      <c r="K64" s="202"/>
      <c r="L64" s="125">
        <f>SUM(I64*$I$17)</f>
        <v>190.52550543999999</v>
      </c>
    </row>
    <row r="65" spans="1:13" hidden="1" x14ac:dyDescent="0.25">
      <c r="A65" s="120"/>
      <c r="B65" s="121">
        <f>D31</f>
        <v>10489</v>
      </c>
      <c r="C65" s="124">
        <f>SUM(B65*$I$20)/100</f>
        <v>92.827649999999991</v>
      </c>
      <c r="D65" s="124">
        <f>SUM(B65*$I$21)/100</f>
        <v>43.214680000000001</v>
      </c>
      <c r="E65" s="124"/>
      <c r="F65" s="124">
        <f>SUM(B65*$I$22)/100</f>
        <v>0</v>
      </c>
      <c r="G65" s="122"/>
      <c r="H65" s="122">
        <f t="shared" ref="H65:H67" si="9">$I$23</f>
        <v>35</v>
      </c>
      <c r="I65" s="200">
        <f t="shared" ref="I65:I67" si="10">SUM(C65:H65)</f>
        <v>171.04232999999999</v>
      </c>
      <c r="J65" s="201"/>
      <c r="K65" s="202"/>
      <c r="L65" s="125">
        <f>SUM(I65*$I$17)</f>
        <v>208.363766406</v>
      </c>
    </row>
    <row r="66" spans="1:13" hidden="1" x14ac:dyDescent="0.25">
      <c r="A66" s="120"/>
      <c r="B66" s="121">
        <f>D32</f>
        <v>10276</v>
      </c>
      <c r="C66" s="124">
        <f>SUM(B66*$I$20)/100</f>
        <v>90.942599999999999</v>
      </c>
      <c r="D66" s="124">
        <f>SUM(B66*$I$21)/100</f>
        <v>42.337119999999999</v>
      </c>
      <c r="E66" s="124"/>
      <c r="F66" s="124">
        <f>SUM(B66*$I$22)/100</f>
        <v>0</v>
      </c>
      <c r="G66" s="122"/>
      <c r="H66" s="122">
        <f t="shared" si="9"/>
        <v>35</v>
      </c>
      <c r="I66" s="200">
        <f t="shared" si="10"/>
        <v>168.27972</v>
      </c>
      <c r="J66" s="201"/>
      <c r="K66" s="202"/>
      <c r="L66" s="125">
        <f>SUM(I66*$I$17)</f>
        <v>204.998354904</v>
      </c>
    </row>
    <row r="67" spans="1:13" hidden="1" x14ac:dyDescent="0.25">
      <c r="A67" s="120"/>
      <c r="B67" s="121">
        <f>D35</f>
        <v>8270</v>
      </c>
      <c r="C67" s="124">
        <f>SUM(B67*$I$20)/100</f>
        <v>73.189499999999995</v>
      </c>
      <c r="D67" s="124">
        <f>SUM(B67*$I$21)/100</f>
        <v>34.072399999999995</v>
      </c>
      <c r="E67" s="124"/>
      <c r="F67" s="124">
        <f>SUM(B67*$I$22)/100</f>
        <v>0</v>
      </c>
      <c r="G67" s="122"/>
      <c r="H67" s="122">
        <f t="shared" si="9"/>
        <v>35</v>
      </c>
      <c r="I67" s="200">
        <f t="shared" si="10"/>
        <v>142.2619</v>
      </c>
      <c r="J67" s="201"/>
      <c r="K67" s="202"/>
      <c r="L67" s="125">
        <f>SUM(I67*$I$17)</f>
        <v>173.30344657999999</v>
      </c>
    </row>
    <row r="68" spans="1:13" hidden="1" x14ac:dyDescent="0.25">
      <c r="A68" s="120"/>
      <c r="B68" s="126"/>
      <c r="C68" s="124"/>
      <c r="D68" s="124"/>
      <c r="E68" s="124"/>
      <c r="F68" s="124"/>
      <c r="G68" s="124"/>
      <c r="H68" s="124"/>
      <c r="I68" s="203"/>
      <c r="J68" s="204"/>
      <c r="K68" s="205"/>
      <c r="L68" s="125">
        <f t="shared" ref="L68:L69" si="11">SUM(I68*$I$17)</f>
        <v>0</v>
      </c>
    </row>
    <row r="69" spans="1:13" hidden="1" x14ac:dyDescent="0.25">
      <c r="A69" s="126"/>
      <c r="B69" s="126"/>
      <c r="C69" s="124"/>
      <c r="D69" s="124"/>
      <c r="E69" s="124"/>
      <c r="F69" s="124"/>
      <c r="G69" s="124"/>
      <c r="H69" s="124"/>
      <c r="I69" s="203"/>
      <c r="J69" s="204"/>
      <c r="K69" s="205"/>
      <c r="L69" s="125">
        <f t="shared" si="11"/>
        <v>0</v>
      </c>
    </row>
    <row r="70" spans="1:13" ht="15.75" hidden="1" thickBot="1" x14ac:dyDescent="0.3">
      <c r="A70" s="127"/>
      <c r="B70" s="127"/>
      <c r="C70" s="128"/>
      <c r="D70" s="128"/>
      <c r="E70" s="128"/>
      <c r="F70" s="128"/>
      <c r="G70" s="128"/>
      <c r="H70" s="128"/>
      <c r="I70" s="206"/>
      <c r="J70" s="207"/>
      <c r="K70" s="208"/>
      <c r="L70" s="129"/>
    </row>
    <row r="71" spans="1:13" ht="15.75" hidden="1" thickBot="1" x14ac:dyDescent="0.3">
      <c r="D71" s="130"/>
      <c r="E71" s="131"/>
      <c r="F71" s="132"/>
      <c r="G71" s="132"/>
      <c r="H71" s="132"/>
      <c r="I71" s="209" t="s">
        <v>91</v>
      </c>
      <c r="J71" s="210"/>
      <c r="K71" s="211"/>
      <c r="L71" s="133">
        <f>SUM(L63:L70)</f>
        <v>988.50944983400007</v>
      </c>
    </row>
    <row r="72" spans="1:13" ht="15.75" thickBot="1" x14ac:dyDescent="0.3">
      <c r="A72" s="212"/>
      <c r="B72" s="212"/>
      <c r="C72" s="212"/>
      <c r="D72" s="212"/>
      <c r="E72" s="134"/>
      <c r="F72" s="213"/>
      <c r="G72" s="213"/>
      <c r="H72" s="213"/>
      <c r="I72" s="213"/>
      <c r="J72" s="213"/>
      <c r="K72" s="213"/>
      <c r="L72" s="135"/>
    </row>
    <row r="73" spans="1:13" ht="15.75" thickBot="1" x14ac:dyDescent="0.3">
      <c r="A73" s="216" t="s">
        <v>92</v>
      </c>
      <c r="B73" s="217"/>
      <c r="C73" s="217"/>
      <c r="D73" s="217"/>
      <c r="E73" s="136"/>
      <c r="F73" s="218">
        <f>SUM(D29:D57)</f>
        <v>278261</v>
      </c>
      <c r="G73" s="218"/>
      <c r="H73" s="218"/>
      <c r="I73" s="219"/>
      <c r="J73" s="220" t="s">
        <v>93</v>
      </c>
      <c r="K73" s="221"/>
      <c r="L73" s="137">
        <f>L74/F73</f>
        <v>0.81104185020805297</v>
      </c>
    </row>
    <row r="74" spans="1:13" x14ac:dyDescent="0.25">
      <c r="J74" s="222" t="s">
        <v>94</v>
      </c>
      <c r="K74" s="223"/>
      <c r="L74" s="138">
        <f>SUM(L29:L57)+U58</f>
        <v>225681.31628074302</v>
      </c>
      <c r="M74" s="139">
        <f>SUM(L74/I17)</f>
        <v>185258.01697647598</v>
      </c>
    </row>
    <row r="75" spans="1:13" ht="15.75" thickBot="1" x14ac:dyDescent="0.3">
      <c r="G75" s="1" t="s">
        <v>95</v>
      </c>
      <c r="H75" s="135">
        <f>SUM(L58/F73)</f>
        <v>0.79095145009415269</v>
      </c>
      <c r="J75" s="222" t="s">
        <v>96</v>
      </c>
      <c r="K75" s="223"/>
      <c r="L75" s="138">
        <v>0</v>
      </c>
    </row>
    <row r="76" spans="1:13" ht="15.75" customHeight="1" thickBot="1" x14ac:dyDescent="0.3">
      <c r="A76" s="224" t="s">
        <v>97</v>
      </c>
      <c r="B76" s="225"/>
      <c r="C76" s="140"/>
      <c r="J76" s="222" t="s">
        <v>98</v>
      </c>
      <c r="K76" s="223"/>
      <c r="L76" s="138">
        <v>0</v>
      </c>
    </row>
    <row r="77" spans="1:13" ht="25.5" thickBot="1" x14ac:dyDescent="0.3">
      <c r="A77" s="141" t="s">
        <v>8</v>
      </c>
      <c r="B77" s="142">
        <v>11791702</v>
      </c>
      <c r="C77" s="140"/>
      <c r="J77" s="214" t="s">
        <v>99</v>
      </c>
      <c r="K77" s="215"/>
      <c r="L77" s="143">
        <f>SUM(L74:L76)</f>
        <v>225681.31628074302</v>
      </c>
    </row>
    <row r="78" spans="1:13" x14ac:dyDescent="0.25">
      <c r="A78" s="144" t="s">
        <v>100</v>
      </c>
      <c r="B78" s="145" t="s">
        <v>101</v>
      </c>
      <c r="C78" s="140"/>
    </row>
    <row r="79" spans="1:13" ht="24.75" x14ac:dyDescent="0.25">
      <c r="A79" s="146" t="s">
        <v>102</v>
      </c>
      <c r="B79" s="147" t="s">
        <v>103</v>
      </c>
      <c r="C79" s="148"/>
      <c r="I79" s="17"/>
      <c r="J79" s="17"/>
      <c r="K79" s="17"/>
      <c r="L79" s="149" t="s">
        <v>104</v>
      </c>
    </row>
    <row r="80" spans="1:13" ht="24.75" x14ac:dyDescent="0.25">
      <c r="A80" s="146" t="s">
        <v>105</v>
      </c>
      <c r="B80" s="150" t="s">
        <v>106</v>
      </c>
      <c r="C80" s="140"/>
      <c r="I80" s="17"/>
      <c r="J80" s="17"/>
      <c r="K80" s="17"/>
      <c r="L80" s="151" t="s">
        <v>107</v>
      </c>
    </row>
    <row r="81" spans="1:12" ht="25.5" thickBot="1" x14ac:dyDescent="0.3">
      <c r="A81" s="152" t="s">
        <v>108</v>
      </c>
      <c r="B81" s="153"/>
      <c r="C81" s="154"/>
      <c r="I81" s="17"/>
      <c r="J81" s="17"/>
      <c r="K81" s="17"/>
      <c r="L81" s="151" t="s">
        <v>109</v>
      </c>
    </row>
    <row r="82" spans="1:12" ht="25.5" thickBot="1" x14ac:dyDescent="0.3">
      <c r="A82" s="152" t="s">
        <v>110</v>
      </c>
      <c r="B82" s="153" t="s">
        <v>111</v>
      </c>
      <c r="I82" s="17"/>
      <c r="J82" s="17"/>
      <c r="K82" s="17"/>
      <c r="L82" s="151" t="s">
        <v>112</v>
      </c>
    </row>
    <row r="83" spans="1:12" x14ac:dyDescent="0.25">
      <c r="I83" s="17"/>
      <c r="J83" s="17"/>
      <c r="K83" s="17"/>
      <c r="L83" s="151" t="s">
        <v>113</v>
      </c>
    </row>
    <row r="84" spans="1:12" x14ac:dyDescent="0.25">
      <c r="I84" s="17"/>
      <c r="J84" s="17"/>
      <c r="K84" s="17"/>
      <c r="L84" s="151" t="s">
        <v>114</v>
      </c>
    </row>
    <row r="85" spans="1:12" x14ac:dyDescent="0.25">
      <c r="I85" s="17"/>
      <c r="J85" s="17"/>
      <c r="K85" s="17"/>
      <c r="L85" s="151" t="s">
        <v>115</v>
      </c>
    </row>
    <row r="86" spans="1:12" x14ac:dyDescent="0.25">
      <c r="I86" s="17"/>
      <c r="J86" s="17"/>
      <c r="K86" s="17"/>
      <c r="L86" s="155" t="s">
        <v>116</v>
      </c>
    </row>
    <row r="87" spans="1:12" x14ac:dyDescent="0.25">
      <c r="I87" s="17"/>
      <c r="J87" s="17"/>
      <c r="K87" s="17"/>
      <c r="L87" s="155" t="s">
        <v>117</v>
      </c>
    </row>
    <row r="88" spans="1:12" ht="15.75" thickBot="1" x14ac:dyDescent="0.3"/>
    <row r="89" spans="1:12" ht="15.75" thickBot="1" x14ac:dyDescent="0.3">
      <c r="B89" s="156" t="s">
        <v>118</v>
      </c>
      <c r="C89" s="157" t="s">
        <v>43</v>
      </c>
    </row>
    <row r="90" spans="1:12" ht="15.75" thickBot="1" x14ac:dyDescent="0.3">
      <c r="B90" s="158" t="s">
        <v>87</v>
      </c>
      <c r="C90" s="159" t="s">
        <v>53</v>
      </c>
    </row>
    <row r="91" spans="1:12" ht="15.75" thickBot="1" x14ac:dyDescent="0.3">
      <c r="B91" s="158" t="s">
        <v>31</v>
      </c>
      <c r="C91" s="160" t="s">
        <v>32</v>
      </c>
      <c r="D91" s="161"/>
      <c r="E91" s="161"/>
      <c r="F91" s="161"/>
      <c r="G91" s="161"/>
    </row>
    <row r="92" spans="1:12" ht="15.75" thickBot="1" x14ac:dyDescent="0.3">
      <c r="B92" s="158" t="s">
        <v>33</v>
      </c>
      <c r="C92" s="160" t="s">
        <v>32</v>
      </c>
    </row>
    <row r="93" spans="1:12" ht="15.75" thickBot="1" x14ac:dyDescent="0.3">
      <c r="B93" s="158" t="s">
        <v>34</v>
      </c>
      <c r="C93" s="160" t="s">
        <v>32</v>
      </c>
    </row>
    <row r="94" spans="1:12" x14ac:dyDescent="0.25">
      <c r="B94" s="162" t="s">
        <v>35</v>
      </c>
      <c r="C94" s="162" t="s">
        <v>119</v>
      </c>
    </row>
  </sheetData>
  <mergeCells count="33">
    <mergeCell ref="J77:K77"/>
    <mergeCell ref="A73:D73"/>
    <mergeCell ref="F73:I73"/>
    <mergeCell ref="J73:K73"/>
    <mergeCell ref="J74:K74"/>
    <mergeCell ref="J75:K75"/>
    <mergeCell ref="A76:B76"/>
    <mergeCell ref="J76:K76"/>
    <mergeCell ref="I68:K68"/>
    <mergeCell ref="I69:K69"/>
    <mergeCell ref="I70:K70"/>
    <mergeCell ref="I71:K71"/>
    <mergeCell ref="A72:D72"/>
    <mergeCell ref="F72:I72"/>
    <mergeCell ref="J72:K72"/>
    <mergeCell ref="I67:K67"/>
    <mergeCell ref="A21:H21"/>
    <mergeCell ref="A22:H22"/>
    <mergeCell ref="A23:H23"/>
    <mergeCell ref="A26:L27"/>
    <mergeCell ref="I62:K62"/>
    <mergeCell ref="I63:K63"/>
    <mergeCell ref="I64:K64"/>
    <mergeCell ref="I65:K65"/>
    <mergeCell ref="I66:K66"/>
    <mergeCell ref="M26:U27"/>
    <mergeCell ref="A60:L61"/>
    <mergeCell ref="A15:J15"/>
    <mergeCell ref="A16:H16"/>
    <mergeCell ref="A17:H17"/>
    <mergeCell ref="A18:H18"/>
    <mergeCell ref="A19:H19"/>
    <mergeCell ref="A20:H20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DA55-A813-4F04-B7B9-5593D6B58307}">
  <dimension ref="A1:Y10"/>
  <sheetViews>
    <sheetView topLeftCell="L1" workbookViewId="0">
      <selection activeCell="B3" sqref="B3:B10"/>
    </sheetView>
  </sheetViews>
  <sheetFormatPr defaultRowHeight="15" x14ac:dyDescent="0.25"/>
  <cols>
    <col min="1" max="1" width="10.28515625" bestFit="1" customWidth="1"/>
    <col min="4" max="4" width="11.7109375" bestFit="1" customWidth="1"/>
    <col min="6" max="6" width="16.5703125" bestFit="1" customWidth="1"/>
    <col min="11" max="11" width="22.5703125" bestFit="1" customWidth="1"/>
    <col min="13" max="13" width="11.7109375" bestFit="1" customWidth="1"/>
    <col min="15" max="15" width="15.140625" bestFit="1" customWidth="1"/>
    <col min="19" max="19" width="15.140625" bestFit="1" customWidth="1"/>
    <col min="21" max="21" width="24.28515625" bestFit="1" customWidth="1"/>
    <col min="22" max="22" width="30.28515625" bestFit="1" customWidth="1"/>
  </cols>
  <sheetData>
    <row r="1" spans="1:25" ht="37.5" thickBot="1" x14ac:dyDescent="0.3">
      <c r="A1" s="179" t="s">
        <v>39</v>
      </c>
      <c r="B1" s="179" t="s">
        <v>40</v>
      </c>
      <c r="C1" s="179" t="s">
        <v>41</v>
      </c>
      <c r="D1" s="179" t="s">
        <v>42</v>
      </c>
      <c r="E1" s="179" t="s">
        <v>43</v>
      </c>
      <c r="F1" s="179" t="s">
        <v>44</v>
      </c>
      <c r="G1" s="179" t="s">
        <v>123</v>
      </c>
      <c r="H1" s="179" t="s">
        <v>45</v>
      </c>
      <c r="I1" s="179" t="s">
        <v>46</v>
      </c>
      <c r="J1" s="179" t="s">
        <v>47</v>
      </c>
      <c r="K1" s="179" t="s">
        <v>48</v>
      </c>
      <c r="L1" s="179" t="s">
        <v>49</v>
      </c>
      <c r="M1" s="179" t="s">
        <v>31</v>
      </c>
      <c r="N1" s="179" t="s">
        <v>124</v>
      </c>
      <c r="O1" s="179" t="s">
        <v>33</v>
      </c>
      <c r="P1" s="179" t="s">
        <v>125</v>
      </c>
      <c r="Q1" s="179" t="s">
        <v>34</v>
      </c>
      <c r="R1" s="179" t="s">
        <v>126</v>
      </c>
      <c r="S1" s="179" t="s">
        <v>35</v>
      </c>
      <c r="T1" s="179" t="s">
        <v>50</v>
      </c>
      <c r="U1" s="179" t="s">
        <v>51</v>
      </c>
      <c r="V1" s="179" t="s">
        <v>130</v>
      </c>
      <c r="W1" s="182" t="s">
        <v>135</v>
      </c>
      <c r="X1" s="183" t="s">
        <v>136</v>
      </c>
      <c r="Y1" s="183" t="s">
        <v>137</v>
      </c>
    </row>
    <row r="2" spans="1:25" x14ac:dyDescent="0.25">
      <c r="A2" t="s">
        <v>127</v>
      </c>
      <c r="B2" s="226">
        <v>44927</v>
      </c>
      <c r="C2">
        <v>9</v>
      </c>
      <c r="D2">
        <v>11428</v>
      </c>
      <c r="E2" t="s">
        <v>52</v>
      </c>
      <c r="F2">
        <v>3018.9596371330977</v>
      </c>
      <c r="G2" t="s">
        <v>53</v>
      </c>
      <c r="H2" t="s">
        <v>128</v>
      </c>
      <c r="I2" t="s">
        <v>62</v>
      </c>
      <c r="J2" t="s">
        <v>56</v>
      </c>
      <c r="K2" t="s">
        <v>57</v>
      </c>
      <c r="L2">
        <v>9038.9931716759766</v>
      </c>
      <c r="M2">
        <v>101.13780000000001</v>
      </c>
      <c r="N2">
        <v>1</v>
      </c>
      <c r="O2">
        <v>47.083359999999992</v>
      </c>
      <c r="P2">
        <v>1</v>
      </c>
      <c r="Q2">
        <v>0</v>
      </c>
      <c r="R2">
        <v>1</v>
      </c>
      <c r="S2">
        <v>35</v>
      </c>
      <c r="T2">
        <v>183.22116</v>
      </c>
      <c r="U2">
        <v>223.20001711199998</v>
      </c>
      <c r="V2">
        <v>9262.1931887879764</v>
      </c>
      <c r="W2">
        <v>123.20606796000001</v>
      </c>
      <c r="X2">
        <v>57.356949151999984</v>
      </c>
      <c r="Y2">
        <v>42.637</v>
      </c>
    </row>
    <row r="3" spans="1:25" x14ac:dyDescent="0.25">
      <c r="A3" t="s">
        <v>127</v>
      </c>
      <c r="B3" s="226">
        <v>44927</v>
      </c>
      <c r="C3">
        <v>44</v>
      </c>
      <c r="D3">
        <v>15299</v>
      </c>
      <c r="E3" t="s">
        <v>52</v>
      </c>
      <c r="F3">
        <v>4041.5701337503729</v>
      </c>
      <c r="G3" t="s">
        <v>53</v>
      </c>
      <c r="H3" t="s">
        <v>129</v>
      </c>
      <c r="I3" t="s">
        <v>68</v>
      </c>
      <c r="J3" t="s">
        <v>56</v>
      </c>
      <c r="K3" t="s">
        <v>57</v>
      </c>
      <c r="L3">
        <v>12100.76623499044</v>
      </c>
      <c r="M3">
        <v>135.39615000000001</v>
      </c>
      <c r="N3">
        <v>1</v>
      </c>
      <c r="O3">
        <v>63.031880000000001</v>
      </c>
      <c r="P3">
        <v>1</v>
      </c>
      <c r="Q3">
        <v>0</v>
      </c>
      <c r="R3">
        <v>1</v>
      </c>
      <c r="S3">
        <v>35</v>
      </c>
      <c r="T3">
        <v>233.42803000000001</v>
      </c>
      <c r="U3">
        <v>284.36202614600001</v>
      </c>
      <c r="V3">
        <v>12385.12826113644</v>
      </c>
      <c r="W3">
        <v>164.93958993000001</v>
      </c>
      <c r="X3">
        <v>76.785436215999994</v>
      </c>
      <c r="Y3">
        <v>42.637</v>
      </c>
    </row>
    <row r="4" spans="1:25" x14ac:dyDescent="0.25">
      <c r="A4" t="s">
        <v>127</v>
      </c>
      <c r="B4" s="226">
        <v>44927</v>
      </c>
      <c r="C4">
        <v>54</v>
      </c>
      <c r="D4">
        <v>12174</v>
      </c>
      <c r="E4" t="s">
        <v>52</v>
      </c>
      <c r="F4">
        <v>3216.0320810691574</v>
      </c>
      <c r="G4" t="s">
        <v>53</v>
      </c>
      <c r="H4" t="s">
        <v>63</v>
      </c>
      <c r="I4" t="s">
        <v>131</v>
      </c>
      <c r="J4" t="s">
        <v>60</v>
      </c>
      <c r="K4" t="s">
        <v>57</v>
      </c>
      <c r="L4">
        <v>9629.0429534462128</v>
      </c>
      <c r="M4">
        <v>107.73989999999999</v>
      </c>
      <c r="N4">
        <v>1</v>
      </c>
      <c r="O4">
        <v>50.156880000000001</v>
      </c>
      <c r="P4">
        <v>1</v>
      </c>
      <c r="Q4">
        <v>0</v>
      </c>
      <c r="R4">
        <v>1</v>
      </c>
      <c r="S4">
        <v>35</v>
      </c>
      <c r="T4">
        <v>192.89677999999998</v>
      </c>
      <c r="U4">
        <v>234.98685739599998</v>
      </c>
      <c r="V4">
        <v>9864.0298108422121</v>
      </c>
      <c r="W4">
        <v>131.24874617999998</v>
      </c>
      <c r="X4">
        <v>61.101111216</v>
      </c>
      <c r="Y4">
        <v>42.637</v>
      </c>
    </row>
    <row r="5" spans="1:25" x14ac:dyDescent="0.25">
      <c r="A5" t="s">
        <v>127</v>
      </c>
      <c r="B5" s="226">
        <v>44928</v>
      </c>
      <c r="C5">
        <v>99</v>
      </c>
      <c r="D5">
        <v>12072</v>
      </c>
      <c r="E5" t="s">
        <v>52</v>
      </c>
      <c r="F5">
        <v>3189.0865190296427</v>
      </c>
      <c r="G5" t="s">
        <v>53</v>
      </c>
      <c r="H5" t="s">
        <v>78</v>
      </c>
      <c r="I5" t="s">
        <v>59</v>
      </c>
      <c r="J5" t="s">
        <v>60</v>
      </c>
      <c r="K5" t="s">
        <v>57</v>
      </c>
      <c r="L5">
        <v>9548.3659055366097</v>
      </c>
      <c r="M5">
        <v>106.8372</v>
      </c>
      <c r="N5">
        <v>1</v>
      </c>
      <c r="O5">
        <v>49.736639999999994</v>
      </c>
      <c r="P5">
        <v>1</v>
      </c>
      <c r="Q5">
        <v>0</v>
      </c>
      <c r="R5">
        <v>1</v>
      </c>
      <c r="S5">
        <v>35</v>
      </c>
      <c r="T5">
        <v>191.57383999999999</v>
      </c>
      <c r="U5">
        <v>233.37525188799998</v>
      </c>
      <c r="V5">
        <v>9781.7411574246089</v>
      </c>
      <c r="W5">
        <v>130.14907703999998</v>
      </c>
      <c r="X5">
        <v>60.589174847999992</v>
      </c>
      <c r="Y5">
        <v>42.637</v>
      </c>
    </row>
    <row r="6" spans="1:25" x14ac:dyDescent="0.25">
      <c r="A6" t="s">
        <v>127</v>
      </c>
      <c r="B6" s="226">
        <v>44928</v>
      </c>
      <c r="C6">
        <v>106</v>
      </c>
      <c r="D6">
        <v>12328</v>
      </c>
      <c r="E6" t="s">
        <v>52</v>
      </c>
      <c r="F6">
        <v>3256.7145963052876</v>
      </c>
      <c r="G6" t="s">
        <v>53</v>
      </c>
      <c r="H6" t="s">
        <v>61</v>
      </c>
      <c r="I6" t="s">
        <v>62</v>
      </c>
      <c r="J6" t="s">
        <v>56</v>
      </c>
      <c r="K6" t="s">
        <v>57</v>
      </c>
      <c r="L6">
        <v>9750.8494767607117</v>
      </c>
      <c r="M6">
        <v>109.1028</v>
      </c>
      <c r="N6">
        <v>1</v>
      </c>
      <c r="O6">
        <v>50.791359999999997</v>
      </c>
      <c r="P6">
        <v>1</v>
      </c>
      <c r="Q6">
        <v>0</v>
      </c>
      <c r="R6">
        <v>1</v>
      </c>
      <c r="S6">
        <v>35</v>
      </c>
      <c r="T6">
        <v>194.89416</v>
      </c>
      <c r="U6">
        <v>237.420065712</v>
      </c>
      <c r="V6">
        <v>9988.2695424727117</v>
      </c>
      <c r="W6">
        <v>132.90903096</v>
      </c>
      <c r="X6">
        <v>61.874034751999993</v>
      </c>
      <c r="Y6">
        <v>42.637</v>
      </c>
    </row>
    <row r="7" spans="1:25" x14ac:dyDescent="0.25">
      <c r="A7" t="s">
        <v>127</v>
      </c>
      <c r="B7" s="226">
        <v>44928</v>
      </c>
      <c r="C7">
        <v>116</v>
      </c>
      <c r="D7">
        <v>12645</v>
      </c>
      <c r="E7" t="s">
        <v>52</v>
      </c>
      <c r="F7">
        <v>3340.4571763692702</v>
      </c>
      <c r="G7" t="s">
        <v>53</v>
      </c>
      <c r="H7" t="s">
        <v>128</v>
      </c>
      <c r="I7" t="s">
        <v>55</v>
      </c>
      <c r="J7" t="s">
        <v>56</v>
      </c>
      <c r="K7" t="s">
        <v>57</v>
      </c>
      <c r="L7">
        <v>10001.581086440559</v>
      </c>
      <c r="M7">
        <v>111.90825000000001</v>
      </c>
      <c r="N7">
        <v>1</v>
      </c>
      <c r="O7">
        <v>52.0974</v>
      </c>
      <c r="P7">
        <v>1</v>
      </c>
      <c r="Q7">
        <v>0</v>
      </c>
      <c r="R7">
        <v>1</v>
      </c>
      <c r="S7">
        <v>35</v>
      </c>
      <c r="T7">
        <v>199.00565</v>
      </c>
      <c r="U7">
        <v>242.42868282999999</v>
      </c>
      <c r="V7">
        <v>10244.009769270559</v>
      </c>
      <c r="W7">
        <v>136.32663015</v>
      </c>
      <c r="X7">
        <v>63.465052679999999</v>
      </c>
      <c r="Y7">
        <v>42.637</v>
      </c>
    </row>
    <row r="8" spans="1:25" x14ac:dyDescent="0.25">
      <c r="A8" t="s">
        <v>127</v>
      </c>
      <c r="B8" s="226">
        <v>44928</v>
      </c>
      <c r="C8">
        <v>153</v>
      </c>
      <c r="D8">
        <v>9970</v>
      </c>
      <c r="E8" t="s">
        <v>52</v>
      </c>
      <c r="F8">
        <v>2633.7966032741497</v>
      </c>
      <c r="G8" t="s">
        <v>53</v>
      </c>
      <c r="H8" t="s">
        <v>58</v>
      </c>
      <c r="I8" t="s">
        <v>64</v>
      </c>
      <c r="J8" t="s">
        <v>56</v>
      </c>
      <c r="K8" t="s">
        <v>57</v>
      </c>
      <c r="L8">
        <v>7885.7859574387012</v>
      </c>
      <c r="M8">
        <v>88.234500000000011</v>
      </c>
      <c r="N8">
        <v>1</v>
      </c>
      <c r="O8">
        <v>41.076399999999992</v>
      </c>
      <c r="P8">
        <v>1</v>
      </c>
      <c r="Q8">
        <v>0</v>
      </c>
      <c r="R8">
        <v>1</v>
      </c>
      <c r="S8">
        <v>35</v>
      </c>
      <c r="T8">
        <v>164.3109</v>
      </c>
      <c r="U8">
        <v>200.16353838000001</v>
      </c>
      <c r="V8">
        <v>8085.9494958187015</v>
      </c>
      <c r="W8">
        <v>107.48726790000001</v>
      </c>
      <c r="X8">
        <v>50.039270479999992</v>
      </c>
      <c r="Y8">
        <v>42.637</v>
      </c>
    </row>
    <row r="9" spans="1:25" x14ac:dyDescent="0.25">
      <c r="A9" t="s">
        <v>127</v>
      </c>
      <c r="B9" s="226">
        <v>44928</v>
      </c>
      <c r="C9">
        <v>159</v>
      </c>
      <c r="D9">
        <v>1150</v>
      </c>
      <c r="E9" t="s">
        <v>52</v>
      </c>
      <c r="F9">
        <v>303.7980033866873</v>
      </c>
      <c r="G9" t="s">
        <v>53</v>
      </c>
      <c r="H9" t="s">
        <v>58</v>
      </c>
      <c r="I9" t="s">
        <v>64</v>
      </c>
      <c r="J9" t="s">
        <v>56</v>
      </c>
      <c r="K9" t="s">
        <v>57</v>
      </c>
      <c r="L9">
        <v>909.59416760827548</v>
      </c>
      <c r="M9">
        <v>10.1775</v>
      </c>
      <c r="N9">
        <v>1</v>
      </c>
      <c r="O9">
        <v>4.7379999999999995</v>
      </c>
      <c r="P9">
        <v>1</v>
      </c>
      <c r="Q9">
        <v>0</v>
      </c>
      <c r="R9">
        <v>1</v>
      </c>
      <c r="S9">
        <v>35</v>
      </c>
      <c r="T9">
        <v>49.915500000000002</v>
      </c>
      <c r="U9">
        <v>60.807062099999996</v>
      </c>
      <c r="V9">
        <v>970.40122970827542</v>
      </c>
      <c r="W9">
        <v>12.3982305</v>
      </c>
      <c r="X9">
        <v>5.7718315999999996</v>
      </c>
      <c r="Y9">
        <v>42.637</v>
      </c>
    </row>
    <row r="10" spans="1:25" x14ac:dyDescent="0.25">
      <c r="A10" t="s">
        <v>127</v>
      </c>
      <c r="B10" s="226">
        <v>44928</v>
      </c>
      <c r="C10">
        <v>161</v>
      </c>
      <c r="D10">
        <v>10547</v>
      </c>
      <c r="E10" t="s">
        <v>52</v>
      </c>
      <c r="F10">
        <v>2786.2239493212096</v>
      </c>
      <c r="G10" t="s">
        <v>53</v>
      </c>
      <c r="H10" t="s">
        <v>85</v>
      </c>
      <c r="I10" t="s">
        <v>66</v>
      </c>
      <c r="J10" t="s">
        <v>60</v>
      </c>
      <c r="K10" t="s">
        <v>57</v>
      </c>
      <c r="L10">
        <v>8342.1649441430272</v>
      </c>
      <c r="M10">
        <v>93.340949999999992</v>
      </c>
      <c r="N10">
        <v>1</v>
      </c>
      <c r="O10">
        <v>43.453639999999993</v>
      </c>
      <c r="P10">
        <v>1</v>
      </c>
      <c r="Q10">
        <v>0</v>
      </c>
      <c r="R10">
        <v>1</v>
      </c>
      <c r="S10">
        <v>35</v>
      </c>
      <c r="T10">
        <v>171.79458999999997</v>
      </c>
      <c r="U10">
        <v>209.28016953799997</v>
      </c>
      <c r="V10">
        <v>8551.4451136810276</v>
      </c>
      <c r="W10">
        <v>113.70794528999998</v>
      </c>
      <c r="X10">
        <v>52.93522424799999</v>
      </c>
      <c r="Y10">
        <v>42.637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43C1C-A3F4-4DD6-8002-8F9A66550B25}">
  <dimension ref="A1:AF7"/>
  <sheetViews>
    <sheetView tabSelected="1" topLeftCell="Q1" workbookViewId="0">
      <selection activeCell="AF2" sqref="AF2"/>
    </sheetView>
  </sheetViews>
  <sheetFormatPr defaultRowHeight="15" x14ac:dyDescent="0.25"/>
  <cols>
    <col min="1" max="1" width="10.7109375" bestFit="1" customWidth="1"/>
    <col min="2" max="2" width="18.28515625" bestFit="1" customWidth="1"/>
    <col min="12" max="12" width="10.7109375" bestFit="1" customWidth="1"/>
    <col min="15" max="15" width="33.42578125" bestFit="1" customWidth="1"/>
    <col min="22" max="25" width="14.7109375" customWidth="1"/>
    <col min="26" max="26" width="19.85546875" bestFit="1" customWidth="1"/>
    <col min="32" max="32" width="12.28515625" bestFit="1" customWidth="1"/>
  </cols>
  <sheetData>
    <row r="1" spans="1:32" ht="24.75" x14ac:dyDescent="0.25">
      <c r="A1" s="171" t="s">
        <v>0</v>
      </c>
      <c r="B1" s="172" t="s">
        <v>3</v>
      </c>
      <c r="C1" s="172" t="s">
        <v>6</v>
      </c>
      <c r="D1" s="172" t="s">
        <v>10</v>
      </c>
      <c r="E1" s="172" t="s">
        <v>12</v>
      </c>
      <c r="F1" s="172" t="s">
        <v>14</v>
      </c>
      <c r="G1" s="172" t="s">
        <v>16</v>
      </c>
      <c r="H1" s="172" t="s">
        <v>18</v>
      </c>
      <c r="I1" s="172" t="s">
        <v>20</v>
      </c>
      <c r="J1" s="172" t="s">
        <v>132</v>
      </c>
      <c r="K1" s="166" t="s">
        <v>2</v>
      </c>
      <c r="L1" s="166" t="s">
        <v>122</v>
      </c>
      <c r="M1" s="167" t="s">
        <v>8</v>
      </c>
      <c r="N1" s="166" t="s">
        <v>13</v>
      </c>
      <c r="O1" s="168" t="s">
        <v>23</v>
      </c>
      <c r="P1" s="168" t="s">
        <v>121</v>
      </c>
      <c r="Q1" s="168" t="s">
        <v>28</v>
      </c>
      <c r="R1" s="168" t="s">
        <v>30</v>
      </c>
      <c r="S1" s="168" t="s">
        <v>31</v>
      </c>
      <c r="T1" s="168" t="s">
        <v>33</v>
      </c>
      <c r="U1" s="168" t="s">
        <v>34</v>
      </c>
      <c r="V1" s="168" t="s">
        <v>35</v>
      </c>
      <c r="W1" s="185" t="s">
        <v>134</v>
      </c>
      <c r="X1" s="185" t="s">
        <v>138</v>
      </c>
      <c r="Y1" s="185" t="s">
        <v>139</v>
      </c>
      <c r="Z1" s="169" t="s">
        <v>92</v>
      </c>
      <c r="AA1" s="169" t="s">
        <v>88</v>
      </c>
      <c r="AB1" s="170" t="s">
        <v>93</v>
      </c>
      <c r="AC1" s="170" t="s">
        <v>94</v>
      </c>
      <c r="AD1" s="170" t="s">
        <v>96</v>
      </c>
      <c r="AE1" s="170" t="s">
        <v>98</v>
      </c>
      <c r="AF1" s="170" t="s">
        <v>99</v>
      </c>
    </row>
    <row r="2" spans="1:32" ht="64.5" x14ac:dyDescent="0.25">
      <c r="A2" s="173" t="s">
        <v>1</v>
      </c>
      <c r="B2" s="173" t="s">
        <v>4</v>
      </c>
      <c r="C2" s="173" t="s">
        <v>7</v>
      </c>
      <c r="D2" s="173" t="s">
        <v>11</v>
      </c>
      <c r="E2" s="170"/>
      <c r="F2" s="174" t="s">
        <v>15</v>
      </c>
      <c r="G2" s="175" t="s">
        <v>17</v>
      </c>
      <c r="H2" s="175" t="s">
        <v>19</v>
      </c>
      <c r="I2" s="176" t="s">
        <v>21</v>
      </c>
      <c r="J2" s="176" t="s">
        <v>133</v>
      </c>
      <c r="K2" s="166">
        <v>260003506</v>
      </c>
      <c r="L2" s="178">
        <v>44929</v>
      </c>
      <c r="M2" s="167" t="s">
        <v>9</v>
      </c>
      <c r="N2" s="166"/>
      <c r="O2" s="168" t="s">
        <v>24</v>
      </c>
      <c r="P2" s="168">
        <v>1.2181999999999999</v>
      </c>
      <c r="Q2" s="180">
        <v>299.40755300000001</v>
      </c>
      <c r="R2" s="168">
        <v>10.9</v>
      </c>
      <c r="S2" s="168">
        <v>0.88500000000000001</v>
      </c>
      <c r="T2" s="168">
        <v>0.41199999999999998</v>
      </c>
      <c r="U2" s="168">
        <v>0</v>
      </c>
      <c r="V2" s="168">
        <v>35</v>
      </c>
      <c r="W2" s="185">
        <v>1.0781069999999999</v>
      </c>
      <c r="X2" s="186">
        <v>0.50189839999999997</v>
      </c>
      <c r="Y2" s="185">
        <v>0</v>
      </c>
      <c r="Z2" s="169">
        <v>97613</v>
      </c>
      <c r="AA2" s="169">
        <v>77207.143898040522</v>
      </c>
      <c r="AB2" s="170">
        <v>0.81068267104937375</v>
      </c>
      <c r="AC2" s="170">
        <v>79133.167569142519</v>
      </c>
      <c r="AD2" s="170">
        <v>0</v>
      </c>
      <c r="AE2" s="170">
        <v>0</v>
      </c>
      <c r="AF2" s="181">
        <v>79133.167569142519</v>
      </c>
    </row>
    <row r="4" spans="1:32" x14ac:dyDescent="0.25">
      <c r="L4" s="177"/>
    </row>
    <row r="5" spans="1:32" x14ac:dyDescent="0.25">
      <c r="AA5" s="184"/>
    </row>
    <row r="6" spans="1:32" x14ac:dyDescent="0.25">
      <c r="AA6" s="184"/>
    </row>
    <row r="7" spans="1:32" x14ac:dyDescent="0.25">
      <c r="AA7" s="18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241ecb9-2563-4595-a094-86655e5594d5">
      <Terms xmlns="http://schemas.microsoft.com/office/infopath/2007/PartnerControls"/>
    </lcf76f155ced4ddcb4097134ff3c332f>
    <TaxCatchAll xmlns="5f54897b-c0c4-4fde-8cf6-5ad4f1be53d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D20706E50FC4F89B0E6D642FC3FF9" ma:contentTypeVersion="12" ma:contentTypeDescription="Create a new document." ma:contentTypeScope="" ma:versionID="3ccaf4fed435f708aa676a68d7dd6626">
  <xsd:schema xmlns:xsd="http://www.w3.org/2001/XMLSchema" xmlns:xs="http://www.w3.org/2001/XMLSchema" xmlns:p="http://schemas.microsoft.com/office/2006/metadata/properties" xmlns:ns2="c241ecb9-2563-4595-a094-86655e5594d5" xmlns:ns3="5f54897b-c0c4-4fde-8cf6-5ad4f1be53d6" targetNamespace="http://schemas.microsoft.com/office/2006/metadata/properties" ma:root="true" ma:fieldsID="a23c6587b3f52306df664d46d8365cc4" ns2:_="" ns3:_="">
    <xsd:import namespace="c241ecb9-2563-4595-a094-86655e5594d5"/>
    <xsd:import namespace="5f54897b-c0c4-4fde-8cf6-5ad4f1be53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41ecb9-2563-4595-a094-86655e5594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49034430-2511-4928-89d0-5567ad1561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54897b-c0c4-4fde-8cf6-5ad4f1be53d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14da51b8-c86b-4ef5-ac02-349ac082a397}" ma:internalName="TaxCatchAll" ma:showField="CatchAllData" ma:web="5f54897b-c0c4-4fde-8cf6-5ad4f1be53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DDA18FF-E4F6-4050-8D8A-5F25278085AF}">
  <ds:schemaRefs>
    <ds:schemaRef ds:uri="http://schemas.microsoft.com/office/2006/metadata/properties"/>
    <ds:schemaRef ds:uri="http://schemas.microsoft.com/office/infopath/2007/PartnerControls"/>
    <ds:schemaRef ds:uri="c241ecb9-2563-4595-a094-86655e5594d5"/>
    <ds:schemaRef ds:uri="5f54897b-c0c4-4fde-8cf6-5ad4f1be53d6"/>
  </ds:schemaRefs>
</ds:datastoreItem>
</file>

<file path=customXml/itemProps2.xml><?xml version="1.0" encoding="utf-8"?>
<ds:datastoreItem xmlns:ds="http://schemas.openxmlformats.org/officeDocument/2006/customXml" ds:itemID="{C32BA9CD-D380-47DC-9ED6-00517CE9E8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41ecb9-2563-4595-a094-86655e5594d5"/>
    <ds:schemaRef ds:uri="5f54897b-c0c4-4fde-8cf6-5ad4f1be53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10336F-E2DE-41FE-A4B3-0093791819B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RyanairDAC</vt:lpstr>
      <vt:lpstr>invoiceDetails</vt:lpstr>
      <vt:lpstr>invoiceHeaderDetails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Stanley</dc:creator>
  <cp:lastModifiedBy>Muthuraj Pitchaiah</cp:lastModifiedBy>
  <dcterms:created xsi:type="dcterms:W3CDTF">2023-01-10T09:47:50Z</dcterms:created>
  <dcterms:modified xsi:type="dcterms:W3CDTF">2023-01-24T11:44:01Z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48fbb5-ccf3-4dbb-9202-4bfd2d732a15_Enabled">
    <vt:lpwstr>true</vt:lpwstr>
  </property>
  <property fmtid="{D5CDD505-2E9C-101B-9397-08002B2CF9AE}" pid="3" name="MSIP_Label_5f48fbb5-ccf3-4dbb-9202-4bfd2d732a15_SetDate">
    <vt:lpwstr>2023-01-10T09:48:26Z</vt:lpwstr>
  </property>
  <property fmtid="{D5CDD505-2E9C-101B-9397-08002B2CF9AE}" pid="4" name="MSIP_Label_5f48fbb5-ccf3-4dbb-9202-4bfd2d732a15_Method">
    <vt:lpwstr>Standard</vt:lpwstr>
  </property>
  <property fmtid="{D5CDD505-2E9C-101B-9397-08002B2CF9AE}" pid="5" name="MSIP_Label_5f48fbb5-ccf3-4dbb-9202-4bfd2d732a15_Name">
    <vt:lpwstr>defa4170-0d19-0005-0004-bc88714345d2</vt:lpwstr>
  </property>
  <property fmtid="{D5CDD505-2E9C-101B-9397-08002B2CF9AE}" pid="6" name="MSIP_Label_5f48fbb5-ccf3-4dbb-9202-4bfd2d732a15_SiteId">
    <vt:lpwstr>eddf9e42-9a7f-4639-8042-110281cf41a2</vt:lpwstr>
  </property>
  <property fmtid="{D5CDD505-2E9C-101B-9397-08002B2CF9AE}" pid="7" name="MSIP_Label_5f48fbb5-ccf3-4dbb-9202-4bfd2d732a15_ActionId">
    <vt:lpwstr>7ccc165d-e4aa-457a-8bed-0c87ba212409</vt:lpwstr>
  </property>
  <property fmtid="{D5CDD505-2E9C-101B-9397-08002B2CF9AE}" pid="8" name="MSIP_Label_5f48fbb5-ccf3-4dbb-9202-4bfd2d732a15_ContentBits">
    <vt:lpwstr>0</vt:lpwstr>
  </property>
  <property fmtid="{D5CDD505-2E9C-101B-9397-08002B2CF9AE}" pid="9" name="ContentTypeId">
    <vt:lpwstr>0x010100E81D20706E50FC4F89B0E6D642FC3FF9</vt:lpwstr>
  </property>
  <property fmtid="{D5CDD505-2E9C-101B-9397-08002B2CF9AE}" pid="10" name="MediaServiceImageTags">
    <vt:lpwstr/>
  </property>
</Properties>
</file>