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en\Project1\"/>
    </mc:Choice>
  </mc:AlternateContent>
  <xr:revisionPtr revIDLastSave="0" documentId="13_ncr:1_{6878EC29-51CC-4601-BB3F-C900D31B878D}" xr6:coauthVersionLast="47" xr6:coauthVersionMax="47" xr10:uidLastSave="{00000000-0000-0000-0000-000000000000}"/>
  <bookViews>
    <workbookView xWindow="-108" yWindow="-108" windowWidth="23256" windowHeight="12576" xr2:uid="{560D7EEF-0C95-409D-B388-D91F32DAF8F9}"/>
  </bookViews>
  <sheets>
    <sheet name="Sheet1" sheetId="1" r:id="rId1"/>
    <sheet name="Sheet2" sheetId="2" r:id="rId2"/>
  </sheets>
  <externalReferences>
    <externalReference r:id="rId3"/>
  </externalReferences>
  <definedNames>
    <definedName name="COGS">[1]Data!$F$2:$F$13</definedName>
    <definedName name="gm">Sheet2!$K$2:$K$5</definedName>
    <definedName name="grossmargin">[1]Data!$K$2:$K$13</definedName>
    <definedName name="om">Sheet2!$L$2:$L$5</definedName>
    <definedName name="oper_margin">[1]Data!$L$2:$L$13</definedName>
    <definedName name="OtherOpItems">[1]Data!$H$2:$H$13</definedName>
    <definedName name="SGAs">[1]Data!$G$2:$G$13</definedName>
    <definedName name="tickersymbol">[1]Data!$B$2:$B$13</definedName>
    <definedName name="total_revenue">[1]Data!$E$2:$E$13</definedName>
    <definedName name="ts">Sheet2!$A$2:$A$5</definedName>
    <definedName name="years">[1]Data!$C$2:$C$13</definedName>
    <definedName name="ys">Sheet2!$B$2:$B$5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J37" i="1"/>
  <c r="J35" i="1"/>
  <c r="K33" i="1"/>
  <c r="J31" i="1"/>
  <c r="K31" i="1"/>
  <c r="K41" i="1"/>
  <c r="J41" i="1"/>
  <c r="K39" i="1"/>
  <c r="J39" i="1"/>
  <c r="K40" i="1"/>
  <c r="J40" i="1"/>
  <c r="O21" i="1"/>
  <c r="J36" i="1"/>
  <c r="J32" i="1"/>
  <c r="K32" i="1"/>
  <c r="G20" i="1"/>
  <c r="I22" i="1" a="1"/>
  <c r="I22" i="1" s="1"/>
  <c r="H22" i="1" a="1"/>
  <c r="H22" i="1" s="1"/>
  <c r="G22" i="1" a="1"/>
  <c r="G22" i="1" s="1"/>
  <c r="F22" i="1" a="1"/>
  <c r="F22" i="1" s="1"/>
  <c r="L2" i="2"/>
  <c r="F21" i="1" a="1"/>
  <c r="F21" i="1" s="1"/>
  <c r="I21" i="1" a="1"/>
  <c r="I21" i="1" s="1"/>
  <c r="H21" i="1" a="1"/>
  <c r="H21" i="1" s="1"/>
  <c r="G21" i="1" a="1"/>
  <c r="G21" i="1" s="1"/>
  <c r="L3" i="2"/>
  <c r="L4" i="2"/>
  <c r="L5" i="2"/>
  <c r="J3" i="2"/>
  <c r="J4" i="2"/>
  <c r="J5" i="2"/>
  <c r="J2" i="2"/>
  <c r="I3" i="2"/>
  <c r="I4" i="2"/>
  <c r="I5" i="2"/>
  <c r="I2" i="2"/>
  <c r="K3" i="2"/>
  <c r="K4" i="2"/>
  <c r="K5" i="2"/>
  <c r="K2" i="2"/>
  <c r="J20" i="1" l="1"/>
  <c r="J8" i="1" s="1"/>
  <c r="F14" i="1" l="1"/>
  <c r="K22" i="1"/>
  <c r="J22" i="1"/>
  <c r="K37" i="1" s="1"/>
  <c r="J21" i="1"/>
  <c r="K21" i="1"/>
  <c r="I20" i="1"/>
  <c r="H20" i="1"/>
  <c r="G14" i="1"/>
  <c r="H14" i="1"/>
  <c r="I14" i="1"/>
  <c r="G10" i="1"/>
  <c r="G15" i="1" s="1"/>
  <c r="H10" i="1"/>
  <c r="H15" i="1" s="1"/>
  <c r="I10" i="1"/>
  <c r="I15" i="1" s="1"/>
  <c r="F10" i="1"/>
  <c r="F15" i="1" s="1"/>
  <c r="J10" i="1" l="1"/>
  <c r="K35" i="1"/>
  <c r="J15" i="1"/>
  <c r="K20" i="1"/>
  <c r="K8" i="1" s="1"/>
  <c r="K10" i="1" l="1"/>
  <c r="K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<sst xmlns="http://schemas.openxmlformats.org/spreadsheetml/2006/main" count="84" uniqueCount="47">
  <si>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Ticker symbol</t>
  </si>
  <si>
    <t>Income Statement</t>
  </si>
  <si>
    <t>MMM</t>
  </si>
  <si>
    <t>Historical</t>
  </si>
  <si>
    <t>Forecast</t>
  </si>
  <si>
    <t>Year 1</t>
  </si>
  <si>
    <t>Year 2</t>
  </si>
  <si>
    <t>Year 3</t>
  </si>
  <si>
    <t>Year 4</t>
  </si>
  <si>
    <t>Year 5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</si>
  <si>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</si>
  <si>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</si>
  <si>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</si>
  <si>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</si>
  <si>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</si>
  <si>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</si>
  <si>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</si>
  <si>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Year 6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</si>
  <si>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</si>
  <si>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</si>
  <si>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</si>
  <si>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</si>
  <si>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</si>
  <si>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</si>
  <si>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</si>
  <si>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</si>
  <si>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</si>
  <si>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 xml:space="preserve"> $-   </t>
  </si>
  <si>
    <t>Industrials</t>
  </si>
  <si>
    <t>Industrial Conglomerates</t>
  </si>
  <si>
    <t>Base case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</si>
  <si>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</si>
  <si>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</si>
  <si>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</si>
  <si>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</si>
  <si>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</si>
  <si>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</si>
  <si>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</si>
  <si>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</si>
  <si>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Weak case</t>
  </si>
  <si>
    <t>Gross Margin</t>
  </si>
  <si>
    <t>Operating Margin</t>
  </si>
  <si>
    <t>Weak Case</t>
  </si>
  <si>
    <t>Gross Margin 
[1-(Cost of Revenue/Total Revenue)]</t>
  </si>
  <si>
    <t>Operating Margin
[Operating Income/Total Revenue]</t>
  </si>
  <si>
    <t>Operating Profit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</si>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</sst>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72" formatCode="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0070C0"/>
      <name val="Arial"/>
      <family val="2"/>
      <scheme val="minor"/>
    </font>
    <font>
      <i/>
      <sz val="11"/>
      <color rgb="FF0070C0"/>
      <name val="Arial"/>
      <family val="2"/>
      <scheme val="minor"/>
    </font>
    <font>
      <sz val="8"/>
      <name val="Arial"/>
      <family val="2"/>
      <scheme val="minor"/>
    </font>
    <font>
      <b/>
      <sz val="11"/>
      <color theme="3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0" xfId="2" applyNumberFormat="1" applyFont="1" applyFill="1" applyBorder="1"/>
    <xf numFmtId="164" fontId="0" fillId="2" borderId="0" xfId="2" applyNumberFormat="1" applyFont="1" applyFill="1" applyBorder="1"/>
    <xf numFmtId="164" fontId="1" fillId="0" borderId="0" xfId="2" applyNumberFormat="1" applyFont="1" applyBorder="1" applyAlignment="1"/>
    <xf numFmtId="44" fontId="0" fillId="2" borderId="0" xfId="2" applyFont="1" applyFill="1" applyBorder="1"/>
    <xf numFmtId="165" fontId="5" fillId="3" borderId="5" xfId="2" applyNumberFormat="1" applyFont="1" applyFill="1" applyBorder="1" applyAlignment="1"/>
    <xf numFmtId="164" fontId="1" fillId="3" borderId="5" xfId="2" applyNumberFormat="1" applyFont="1" applyFill="1" applyBorder="1" applyAlignment="1"/>
    <xf numFmtId="0" fontId="2" fillId="0" borderId="0" xfId="0" applyFont="1" applyAlignment="1">
      <alignment horizontal="center"/>
    </xf>
    <xf numFmtId="14" fontId="0" fillId="0" borderId="0" xfId="0" applyNumberFormat="1"/>
    <xf numFmtId="6" fontId="0" fillId="0" borderId="0" xfId="0" applyNumberFormat="1"/>
    <xf numFmtId="164" fontId="7" fillId="0" borderId="0" xfId="2" applyNumberFormat="1" applyFont="1" applyBorder="1" applyAlignment="1"/>
    <xf numFmtId="0" fontId="0" fillId="5" borderId="0" xfId="0" applyFill="1"/>
    <xf numFmtId="9" fontId="5" fillId="5" borderId="0" xfId="3" applyFont="1" applyFill="1" applyBorder="1"/>
    <xf numFmtId="166" fontId="8" fillId="5" borderId="0" xfId="0" quotePrefix="1" applyNumberFormat="1" applyFont="1" applyFill="1"/>
    <xf numFmtId="2" fontId="4" fillId="5" borderId="0" xfId="0" applyNumberFormat="1" applyFont="1" applyFill="1"/>
    <xf numFmtId="0" fontId="0" fillId="0" borderId="5" xfId="0" applyBorder="1"/>
    <xf numFmtId="2" fontId="8" fillId="5" borderId="5" xfId="0" applyNumberFormat="1" applyFont="1" applyFill="1" applyBorder="1"/>
    <xf numFmtId="0" fontId="2" fillId="0" borderId="6" xfId="0" applyFont="1" applyBorder="1"/>
    <xf numFmtId="0" fontId="0" fillId="0" borderId="6" xfId="0" applyBorder="1"/>
    <xf numFmtId="166" fontId="0" fillId="0" borderId="6" xfId="3" applyNumberFormat="1" applyFont="1" applyFill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9" fillId="0" borderId="0" xfId="0" applyNumberFormat="1" applyFont="1"/>
    <xf numFmtId="166" fontId="9" fillId="0" borderId="0" xfId="3" applyNumberFormat="1" applyFont="1" applyFill="1" applyBorder="1"/>
    <xf numFmtId="166" fontId="8" fillId="0" borderId="6" xfId="3" applyNumberFormat="1" applyFont="1" applyFill="1" applyBorder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2" fontId="9" fillId="0" borderId="0" xfId="3" applyNumberFormat="1" applyFont="1" applyFill="1" applyBorder="1"/>
    <xf numFmtId="2" fontId="9" fillId="0" borderId="0" xfId="0" applyNumberFormat="1" applyFont="1"/>
    <xf numFmtId="2" fontId="0" fillId="0" borderId="0" xfId="0" applyNumberFormat="1"/>
    <xf numFmtId="166" fontId="8" fillId="0" borderId="6" xfId="0" applyNumberFormat="1" applyFont="1" applyBorder="1"/>
    <xf numFmtId="2" fontId="9" fillId="0" borderId="5" xfId="3" applyNumberFormat="1" applyFont="1" applyFill="1" applyBorder="1"/>
    <xf numFmtId="43" fontId="8" fillId="5" borderId="0" xfId="1" quotePrefix="1" applyFont="1" applyFill="1"/>
    <xf numFmtId="164" fontId="0" fillId="0" borderId="0" xfId="0" applyNumberFormat="1"/>
    <xf numFmtId="164" fontId="7" fillId="0" borderId="0" xfId="2" applyNumberFormat="1" applyFont="1" applyFill="1" applyBorder="1" applyAlignment="1"/>
    <xf numFmtId="0" fontId="0" fillId="0" borderId="7" xfId="0" applyBorder="1"/>
    <xf numFmtId="0" fontId="0" fillId="0" borderId="2" xfId="0" applyBorder="1"/>
    <xf numFmtId="0" fontId="2" fillId="0" borderId="8" xfId="0" applyFont="1" applyBorder="1"/>
    <xf numFmtId="0" fontId="0" fillId="0" borderId="9" xfId="0" applyBorder="1"/>
    <xf numFmtId="0" fontId="2" fillId="9" borderId="0" xfId="0" applyFont="1" applyFill="1"/>
    <xf numFmtId="0" fontId="11" fillId="8" borderId="0" xfId="0" applyFont="1" applyFill="1"/>
    <xf numFmtId="0" fontId="2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6" fillId="6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2" fontId="0" fillId="10" borderId="0" xfId="0" applyNumberFormat="1" applyFont="1" applyFill="1" applyAlignment="1">
      <alignment wrapText="1"/>
    </xf>
    <xf numFmtId="164" fontId="5" fillId="0" borderId="0" xfId="2" applyNumberFormat="1" applyFont="1" applyBorder="1" applyAlignment="1">
      <alignment wrapText="1"/>
    </xf>
    <xf numFmtId="17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ractice-quiz-financial-model-solution.xlsx" TargetMode="External"/><Relationship Id="rId1" Type="http://schemas.openxmlformats.org/officeDocument/2006/relationships/externalLinkPath" Target="file:///C:\Users\user\Downloads\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A29D-01A0-4F5C-8255-C0405C9C8769}">
  <dimension ref="A3:O41"/>
  <sheetViews>
    <sheetView tabSelected="1" zoomScale="86" zoomScaleNormal="86" workbookViewId="0">
      <selection activeCell="F1" sqref="F1"/>
    </sheetView>
  </sheetViews>
  <sheetFormatPr defaultRowHeight="13.8" x14ac:dyDescent="0.25"/>
  <cols>
    <col min="1" max="1" width="13.5" customWidth="1"/>
    <col min="3" max="3" width="17.296875" customWidth="1"/>
    <col min="4" max="4" width="15" customWidth="1"/>
    <col min="6" max="6" width="18.8984375" customWidth="1"/>
    <col min="7" max="7" width="17.296875" customWidth="1"/>
    <col min="8" max="8" width="17.59765625" customWidth="1"/>
    <col min="9" max="9" width="18.19921875" customWidth="1"/>
    <col min="10" max="10" width="16.59765625" customWidth="1"/>
    <col min="11" max="11" width="16.09765625" customWidth="1"/>
  </cols>
  <sheetData>
    <row r="3" spans="1:11" x14ac:dyDescent="0.25">
      <c r="A3" s="1" t="s">
        <v>0</v>
      </c>
      <c r="B3" s="43" t="s">
        <v>2</v>
      </c>
    </row>
    <row r="5" spans="1:11" x14ac:dyDescent="0.25">
      <c r="C5" s="56" t="s">
        <v>1</v>
      </c>
      <c r="D5" s="56"/>
      <c r="E5" s="56"/>
      <c r="F5" s="56"/>
      <c r="G5" s="56"/>
      <c r="H5" s="56"/>
      <c r="I5" s="56"/>
      <c r="J5" s="56"/>
      <c r="K5" s="56"/>
    </row>
    <row r="6" spans="1:11" x14ac:dyDescent="0.25">
      <c r="E6" s="45" t="s">
        <v>3</v>
      </c>
      <c r="F6" s="45"/>
      <c r="G6" s="45"/>
      <c r="H6" s="45"/>
      <c r="I6" s="45"/>
      <c r="J6" s="46" t="s">
        <v>4</v>
      </c>
      <c r="K6" s="46"/>
    </row>
    <row r="7" spans="1:11" ht="14.4" x14ac:dyDescent="0.3">
      <c r="C7" s="3"/>
      <c r="F7" s="2" t="s">
        <v>5</v>
      </c>
      <c r="G7" s="2" t="s">
        <v>6</v>
      </c>
      <c r="H7" s="2" t="s">
        <v>7</v>
      </c>
      <c r="I7" s="4" t="s">
        <v>8</v>
      </c>
      <c r="J7" s="5" t="s">
        <v>9</v>
      </c>
      <c r="K7" s="12" t="s">
        <v>17</v>
      </c>
    </row>
    <row r="8" spans="1:11" x14ac:dyDescent="0.25">
      <c r="C8" s="49" t="s">
        <v>10</v>
      </c>
      <c r="D8" s="49"/>
      <c r="E8" s="49"/>
      <c r="F8" s="14">
        <v>30871000000</v>
      </c>
      <c r="G8" s="14">
        <v>31821000000</v>
      </c>
      <c r="H8" s="14">
        <v>30274000000</v>
      </c>
      <c r="I8" s="14">
        <v>30109000000</v>
      </c>
      <c r="J8" s="6">
        <f ca="1">I8*(1+J20)</f>
        <v>28898139549.89534</v>
      </c>
      <c r="K8" s="36">
        <f ca="1">J8*(1+K20)</f>
        <v>27735974939.228313</v>
      </c>
    </row>
    <row r="9" spans="1:11" x14ac:dyDescent="0.25">
      <c r="C9" s="49" t="s">
        <v>11</v>
      </c>
      <c r="D9" s="49"/>
      <c r="E9" s="49"/>
      <c r="F9" s="14">
        <v>16106000000</v>
      </c>
      <c r="G9" s="14">
        <v>16447000000</v>
      </c>
      <c r="H9" s="14">
        <v>15383000000</v>
      </c>
      <c r="I9" s="14">
        <v>15040000000</v>
      </c>
      <c r="J9" s="7"/>
      <c r="K9" s="7"/>
    </row>
    <row r="10" spans="1:11" x14ac:dyDescent="0.25">
      <c r="C10" s="55" t="s">
        <v>12</v>
      </c>
      <c r="D10" s="55"/>
      <c r="E10" s="55"/>
      <c r="F10" s="15">
        <f>F8-F9</f>
        <v>14765000000</v>
      </c>
      <c r="G10" s="15">
        <f t="shared" ref="G10:I10" si="0">G8-G9</f>
        <v>15374000000</v>
      </c>
      <c r="H10" s="15">
        <f t="shared" si="0"/>
        <v>14891000000</v>
      </c>
      <c r="I10" s="15">
        <f t="shared" si="0"/>
        <v>15069000000</v>
      </c>
      <c r="J10" s="6">
        <f ca="1">J8*J21</f>
        <v>13864064931.100559</v>
      </c>
      <c r="K10" s="37">
        <f ca="1">K8*K21</f>
        <v>13306509120.454155</v>
      </c>
    </row>
    <row r="11" spans="1:11" x14ac:dyDescent="0.25">
      <c r="C11" s="48" t="s">
        <v>13</v>
      </c>
      <c r="D11" s="48"/>
      <c r="E11" s="48"/>
      <c r="F11" s="14">
        <v>6384000000</v>
      </c>
      <c r="G11" s="14">
        <v>6469000000</v>
      </c>
      <c r="H11" s="14">
        <v>6182000000</v>
      </c>
      <c r="I11" s="14">
        <v>6111000000</v>
      </c>
      <c r="J11" s="7"/>
      <c r="K11" s="7"/>
    </row>
    <row r="12" spans="1:11" x14ac:dyDescent="0.25">
      <c r="C12" s="48" t="s">
        <v>23</v>
      </c>
      <c r="D12" s="48"/>
      <c r="E12" s="48"/>
      <c r="F12" s="14">
        <v>1715000000</v>
      </c>
      <c r="G12" s="14">
        <v>1770000000</v>
      </c>
      <c r="H12" s="14">
        <v>1763000000</v>
      </c>
      <c r="I12" s="14">
        <v>1735000000</v>
      </c>
      <c r="J12" s="7"/>
      <c r="K12" s="7"/>
    </row>
    <row r="13" spans="1:11" x14ac:dyDescent="0.25">
      <c r="C13" s="49" t="s">
        <v>14</v>
      </c>
      <c r="D13" s="49"/>
      <c r="E13" s="49"/>
      <c r="F13" t="s">
        <v>27</v>
      </c>
      <c r="G13" t="s">
        <v>27</v>
      </c>
      <c r="H13" t="s">
        <v>27</v>
      </c>
      <c r="I13" t="s">
        <v>27</v>
      </c>
      <c r="J13" s="7"/>
      <c r="K13" s="7"/>
    </row>
    <row r="14" spans="1:11" x14ac:dyDescent="0.25">
      <c r="C14" s="50" t="s">
        <v>15</v>
      </c>
      <c r="D14" s="50"/>
      <c r="E14" s="50"/>
      <c r="F14" s="8">
        <f>SUM(F11:F13)</f>
        <v>8099000000</v>
      </c>
      <c r="G14" s="8">
        <f t="shared" ref="G14:I14" si="1">SUM(G11:G13)</f>
        <v>8239000000</v>
      </c>
      <c r="H14" s="8">
        <f t="shared" si="1"/>
        <v>7945000000</v>
      </c>
      <c r="I14" s="8">
        <f t="shared" si="1"/>
        <v>7846000000</v>
      </c>
      <c r="J14" s="9"/>
      <c r="K14" s="7"/>
    </row>
    <row r="15" spans="1:11" x14ac:dyDescent="0.25">
      <c r="C15" s="51" t="s">
        <v>16</v>
      </c>
      <c r="D15" s="51"/>
      <c r="E15" s="51"/>
      <c r="F15" s="10">
        <f>F10-(SUM(F11:F13))</f>
        <v>6666000000</v>
      </c>
      <c r="G15" s="10">
        <f t="shared" ref="G15:I15" si="2">G10-(SUM(G11:G13))</f>
        <v>7135000000</v>
      </c>
      <c r="H15" s="10">
        <f t="shared" si="2"/>
        <v>6946000000</v>
      </c>
      <c r="I15" s="10">
        <f t="shared" si="2"/>
        <v>7223000000</v>
      </c>
      <c r="J15" s="11">
        <f ca="1">J8*J22</f>
        <v>6319556873.5767813</v>
      </c>
      <c r="K15" s="11">
        <f ca="1">K8*K22</f>
        <v>6065410223.7245388</v>
      </c>
    </row>
    <row r="18" spans="3:15" x14ac:dyDescent="0.25">
      <c r="C18" s="47" t="s">
        <v>31</v>
      </c>
      <c r="D18" s="47"/>
      <c r="E18" s="47"/>
      <c r="F18" s="47"/>
      <c r="G18" s="47"/>
      <c r="H18" s="47"/>
      <c r="I18" s="47"/>
      <c r="J18" s="47"/>
      <c r="K18" s="47"/>
      <c r="N18">
        <v>7.0000000000000007E-2</v>
      </c>
    </row>
    <row r="19" spans="3:15" ht="14.4" thickBot="1" x14ac:dyDescent="0.3">
      <c r="C19" s="38"/>
      <c r="D19" s="39"/>
      <c r="E19" s="39"/>
      <c r="F19" s="46" t="s">
        <v>3</v>
      </c>
      <c r="G19" s="46"/>
      <c r="H19" s="46"/>
      <c r="I19" s="46"/>
      <c r="J19" s="46" t="s">
        <v>32</v>
      </c>
      <c r="K19" s="46"/>
      <c r="L19" s="40"/>
      <c r="N19">
        <v>0.05</v>
      </c>
    </row>
    <row r="20" spans="3:15" ht="14.4" thickTop="1" x14ac:dyDescent="0.25">
      <c r="C20" s="52" t="s">
        <v>33</v>
      </c>
      <c r="D20" s="52"/>
      <c r="E20" s="52"/>
      <c r="F20" s="16"/>
      <c r="G20" s="17">
        <f>($G$8/$F$8)-1</f>
        <v>3.0773217582844792E-2</v>
      </c>
      <c r="H20" s="17">
        <f>($H$8/$G$8)-1</f>
        <v>-4.8615694038528057E-2</v>
      </c>
      <c r="I20" s="17">
        <f>($I$8/$H$8)-1</f>
        <v>-5.4502213120168896E-3</v>
      </c>
      <c r="J20" s="18">
        <f ca="1">OFFSET($J$30,MATCH($D$25,$C$31:$C$33,0),0)</f>
        <v>-4.0215897243503961E-2</v>
      </c>
      <c r="K20" s="18">
        <f ca="1">OFFSET($J$30,MATCH($D$25,$C$31:$C$33,0),1)</f>
        <v>-4.0215897243503961E-2</v>
      </c>
      <c r="L20" s="41"/>
      <c r="N20">
        <v>0.06</v>
      </c>
    </row>
    <row r="21" spans="3:15" x14ac:dyDescent="0.25">
      <c r="C21" s="53" t="s">
        <v>34</v>
      </c>
      <c r="D21" s="53"/>
      <c r="E21" s="53"/>
      <c r="F21" s="19" cm="1">
        <f t="array" ref="F21">INDEX(gm,MATCH(1,(B3 = ts)*(F7= ys),0))</f>
        <v>0.47828058695863429</v>
      </c>
      <c r="G21" s="19" cm="1">
        <f t="array" ref="G21">INDEX(gm,MATCH(1,(B3 = ts)*(G7= ys),0))</f>
        <v>0.48314006473712323</v>
      </c>
      <c r="H21" s="19" cm="1">
        <f t="array" ref="H21">INDEX(gm,MATCH(1,(B3 = ts)*(H7= ys),0))</f>
        <v>0.49187421549844756</v>
      </c>
      <c r="I21" s="19" cm="1">
        <f t="array" ref="I21">INDEX(gm,MATCH(1,(B3 = ts)*(I7= ys),0))</f>
        <v>0.50048158357966055</v>
      </c>
      <c r="J21" s="35">
        <f ca="1">OFFSET($J$34,MATCH($D$25,$C$35:$C$37,0),0)</f>
        <v>0.47975631466388885</v>
      </c>
      <c r="K21" s="35">
        <f ca="1">OFFSET($J$34,MATCH($D$25,$C$35:$C$37,0),0)</f>
        <v>0.47975631466388885</v>
      </c>
      <c r="O21">
        <f>AVERAGE(N18:N20)</f>
        <v>0.06</v>
      </c>
    </row>
    <row r="22" spans="3:15" x14ac:dyDescent="0.25">
      <c r="C22" s="54" t="s">
        <v>35</v>
      </c>
      <c r="D22" s="54"/>
      <c r="E22" s="54"/>
      <c r="F22" s="19" cm="1">
        <f t="array" ref="F22">INDEX(om,MATCH(1,(B3 = ts)*(F7= ys),0))</f>
        <v>0.21593080884972951</v>
      </c>
      <c r="G22" s="19" cm="1">
        <f t="array" ref="G22">INDEX(om,MATCH(1,(B3 = ts)*(G7= ys),0))</f>
        <v>0.2242229973916596</v>
      </c>
      <c r="H22" s="19" cm="1">
        <f t="array" ref="H22">INDEX(om,MATCH(1,(B3 = ts)*(H7= ys),0))</f>
        <v>0.22943780141375439</v>
      </c>
      <c r="I22" s="19" cm="1">
        <f t="array" ref="I22">INDEX(om,MATCH(1,(B3 = ts)*(I7= ys),0))</f>
        <v>0.23989504799229466</v>
      </c>
      <c r="J22" s="21">
        <f ca="1">OFFSET($J$38,MATCH($D$25,$C$39:$C$41,0),0)</f>
        <v>0.21868386588228197</v>
      </c>
      <c r="K22" s="21">
        <f ca="1">OFFSET($J$38,MATCH($D$25,$C$39:$C$41,0),0)</f>
        <v>0.21868386588228197</v>
      </c>
    </row>
    <row r="25" spans="3:15" x14ac:dyDescent="0.25">
      <c r="C25" t="s">
        <v>36</v>
      </c>
      <c r="D25" s="42" t="s">
        <v>42</v>
      </c>
      <c r="M25" t="s">
        <v>38</v>
      </c>
    </row>
    <row r="26" spans="3:15" x14ac:dyDescent="0.25">
      <c r="M26" t="s">
        <v>30</v>
      </c>
    </row>
    <row r="27" spans="3:15" x14ac:dyDescent="0.25">
      <c r="M27" t="s">
        <v>42</v>
      </c>
    </row>
    <row r="28" spans="3:15" x14ac:dyDescent="0.25">
      <c r="C28" s="44" t="s">
        <v>37</v>
      </c>
      <c r="D28" s="44"/>
      <c r="E28" s="44"/>
      <c r="F28" s="44"/>
      <c r="G28" s="44"/>
      <c r="H28" s="44"/>
      <c r="I28" s="44"/>
      <c r="J28" s="44"/>
      <c r="K28" s="44"/>
    </row>
    <row r="30" spans="3:15" ht="14.4" thickBot="1" x14ac:dyDescent="0.3">
      <c r="C30" s="22" t="s">
        <v>33</v>
      </c>
      <c r="D30" s="23"/>
      <c r="E30" s="23"/>
      <c r="F30" s="23"/>
      <c r="G30" s="23"/>
      <c r="H30" s="23"/>
      <c r="I30" s="23"/>
      <c r="J30" s="24" t="s">
        <v>9</v>
      </c>
      <c r="K30" s="25" t="s">
        <v>17</v>
      </c>
    </row>
    <row r="31" spans="3:15" ht="15" thickTop="1" x14ac:dyDescent="0.3">
      <c r="C31" t="s">
        <v>38</v>
      </c>
      <c r="E31">
        <v>1</v>
      </c>
      <c r="J31" s="26">
        <f>J32+_xlfn.STDEV.P(G20:I20)</f>
        <v>2.468743206503719E-2</v>
      </c>
      <c r="K31" s="26">
        <f>K32+_xlfn.STDEV.P(G20:I20)</f>
        <v>2.468743206503719E-2</v>
      </c>
    </row>
    <row r="32" spans="3:15" ht="14.4" x14ac:dyDescent="0.3">
      <c r="C32" t="s">
        <v>30</v>
      </c>
      <c r="E32">
        <v>2</v>
      </c>
      <c r="J32" s="26">
        <f>AVERAGE(G20:I20)</f>
        <v>-7.7642325892333846E-3</v>
      </c>
      <c r="K32" s="26">
        <f>AVERAGE(G20:I20)</f>
        <v>-7.7642325892333846E-3</v>
      </c>
    </row>
    <row r="33" spans="3:11" ht="14.4" x14ac:dyDescent="0.3">
      <c r="C33" t="s">
        <v>39</v>
      </c>
      <c r="E33">
        <v>3</v>
      </c>
      <c r="J33" s="27">
        <f>J32-_xlfn.STDEV.P(G20:I20)</f>
        <v>-4.0215897243503961E-2</v>
      </c>
      <c r="K33" s="27">
        <f>K32-_xlfn.STDEV.P(G20:I20)</f>
        <v>-4.0215897243503961E-2</v>
      </c>
    </row>
    <row r="34" spans="3:11" ht="14.4" thickBot="1" x14ac:dyDescent="0.3">
      <c r="C34" s="22" t="s">
        <v>40</v>
      </c>
      <c r="D34" s="23"/>
      <c r="E34" s="23"/>
      <c r="F34" s="23"/>
      <c r="G34" s="23"/>
      <c r="H34" s="22"/>
      <c r="I34" s="28"/>
      <c r="J34" s="29"/>
      <c r="K34" s="29"/>
    </row>
    <row r="35" spans="3:11" ht="15" thickTop="1" x14ac:dyDescent="0.3">
      <c r="C35" t="s">
        <v>38</v>
      </c>
      <c r="E35">
        <v>1</v>
      </c>
      <c r="J35" s="30">
        <f>J36+_xlfn.STDEV.P(F21:I21)</f>
        <v>0.49693081539054629</v>
      </c>
      <c r="K35" s="30">
        <f ca="1">K36+_xlfn.STDEV.P(G21:J21)</f>
        <v>0.49805811123728161</v>
      </c>
    </row>
    <row r="36" spans="3:11" ht="14.4" x14ac:dyDescent="0.3">
      <c r="C36" t="s">
        <v>30</v>
      </c>
      <c r="E36">
        <v>2</v>
      </c>
      <c r="F36" s="32"/>
      <c r="G36" s="32"/>
      <c r="J36" s="30">
        <f>AVERAGE(F21:I21)</f>
        <v>0.48844411269346638</v>
      </c>
      <c r="K36" s="31">
        <v>0.49</v>
      </c>
    </row>
    <row r="37" spans="3:11" ht="14.4" x14ac:dyDescent="0.3">
      <c r="C37" t="s">
        <v>39</v>
      </c>
      <c r="E37">
        <v>3</v>
      </c>
      <c r="J37" s="30">
        <f>J36-_xlfn.STDEV.P(F22:I22)</f>
        <v>0.47975631466388885</v>
      </c>
      <c r="K37" s="30">
        <f ca="1">K36-_xlfn.STDEV.P(G22:J22)</f>
        <v>0.48218013462863857</v>
      </c>
    </row>
    <row r="38" spans="3:11" ht="14.4" thickBot="1" x14ac:dyDescent="0.3">
      <c r="C38" s="22" t="s">
        <v>41</v>
      </c>
      <c r="D38" s="23"/>
      <c r="E38" s="23"/>
      <c r="F38" s="23"/>
      <c r="G38" s="23"/>
      <c r="H38" s="22"/>
      <c r="I38" s="29"/>
      <c r="J38" s="33"/>
      <c r="K38" s="29" t="s">
        <v>46</v>
      </c>
    </row>
    <row r="39" spans="3:11" ht="15" thickTop="1" x14ac:dyDescent="0.3">
      <c r="C39" t="s">
        <v>38</v>
      </c>
      <c r="E39">
        <v>1</v>
      </c>
      <c r="J39" s="31">
        <f>J40+_xlfn.STDEV.P(F22:I22)</f>
        <v>0.23605946194143709</v>
      </c>
      <c r="K39" s="31">
        <f>K40+_xlfn.STDEV.P(F22:I22)</f>
        <v>0.23605946194143709</v>
      </c>
    </row>
    <row r="40" spans="3:11" ht="14.4" x14ac:dyDescent="0.3">
      <c r="C40" t="s">
        <v>30</v>
      </c>
      <c r="E40">
        <v>2</v>
      </c>
      <c r="F40" s="32"/>
      <c r="G40" s="32"/>
      <c r="J40" s="31">
        <f>AVERAGE(F22:I22)</f>
        <v>0.22737166391185953</v>
      </c>
      <c r="K40" s="31">
        <f>AVERAGE(F22:I22)</f>
        <v>0.22737166391185953</v>
      </c>
    </row>
    <row r="41" spans="3:11" ht="14.4" x14ac:dyDescent="0.3">
      <c r="C41" s="20" t="s">
        <v>39</v>
      </c>
      <c r="D41" s="20"/>
      <c r="E41" s="20">
        <v>3</v>
      </c>
      <c r="F41" s="20"/>
      <c r="G41" s="20"/>
      <c r="H41" s="20"/>
      <c r="I41" s="20"/>
      <c r="J41" s="34">
        <f>J40-_xlfn.STDEV.P(F22:I22)</f>
        <v>0.21868386588228197</v>
      </c>
      <c r="K41" s="34">
        <f>K40-_xlfn.STDEV.P(F22:I22)</f>
        <v>0.21868386588228197</v>
      </c>
    </row>
  </sheetData>
  <mergeCells count="18">
    <mergeCell ref="C5:K5"/>
    <mergeCell ref="C8:E8"/>
    <mergeCell ref="C9:E9"/>
    <mergeCell ref="C12:E12"/>
    <mergeCell ref="C28:K28"/>
    <mergeCell ref="E6:I6"/>
    <mergeCell ref="J19:K19"/>
    <mergeCell ref="C18:K18"/>
    <mergeCell ref="C11:E11"/>
    <mergeCell ref="C13:E13"/>
    <mergeCell ref="C14:E14"/>
    <mergeCell ref="C15:E15"/>
    <mergeCell ref="F19:I19"/>
    <mergeCell ref="C20:E20"/>
    <mergeCell ref="C21:E21"/>
    <mergeCell ref="C22:E22"/>
    <mergeCell ref="J6:K6"/>
    <mergeCell ref="C10:E10"/>
  </mergeCells>
  <phoneticPr fontId="10" type="noConversion"/>
  <dataValidations count="1">
    <dataValidation type="list" allowBlank="1" showInputMessage="1" showErrorMessage="1" sqref="D25" xr:uid="{6983B73B-5712-40D8-B7A4-F296783285C4}">
      <formula1>$M$25:$M$27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6F34-B37C-4C9C-86F4-6653625A164B}">
  <dimension ref="A1:N5"/>
  <sheetViews>
    <sheetView topLeftCell="D1" workbookViewId="0">
      <selection activeCell="L3" sqref="L3"/>
    </sheetView>
  </sheetViews>
  <sheetFormatPr defaultRowHeight="13.8" x14ac:dyDescent="0.25"/>
  <cols>
    <col min="1" max="1" width="12.796875" customWidth="1"/>
    <col min="3" max="3" width="15.09765625" customWidth="1"/>
    <col min="4" max="4" width="16.59765625" customWidth="1"/>
    <col min="5" max="5" width="17.09765625" customWidth="1"/>
    <col min="6" max="6" width="18.69921875" customWidth="1"/>
    <col min="7" max="7" width="16.59765625" customWidth="1"/>
    <col min="8" max="12" width="19.09765625" customWidth="1"/>
    <col min="13" max="13" width="13.69921875" customWidth="1"/>
    <col min="14" max="14" width="22.19921875" customWidth="1"/>
  </cols>
  <sheetData>
    <row r="1" spans="1:14" ht="55.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13</v>
      </c>
      <c r="G1" t="s">
        <v>23</v>
      </c>
      <c r="H1" t="s">
        <v>24</v>
      </c>
      <c r="I1" s="58" t="s">
        <v>12</v>
      </c>
      <c r="J1" s="58" t="s">
        <v>45</v>
      </c>
      <c r="K1" s="57" t="s">
        <v>43</v>
      </c>
      <c r="L1" s="57" t="s">
        <v>44</v>
      </c>
      <c r="M1" t="s">
        <v>25</v>
      </c>
      <c r="N1" t="s">
        <v>26</v>
      </c>
    </row>
    <row r="2" spans="1:14" x14ac:dyDescent="0.25">
      <c r="A2" t="s">
        <v>2</v>
      </c>
      <c r="B2" t="s">
        <v>5</v>
      </c>
      <c r="C2" s="13">
        <v>41639</v>
      </c>
      <c r="D2" s="14">
        <v>30871000000</v>
      </c>
      <c r="E2" s="14">
        <v>16106000000</v>
      </c>
      <c r="F2" s="14">
        <v>6384000000</v>
      </c>
      <c r="G2" s="14">
        <v>1715000000</v>
      </c>
      <c r="H2" t="s">
        <v>27</v>
      </c>
      <c r="I2" s="14">
        <f>D2-E2</f>
        <v>14765000000</v>
      </c>
      <c r="J2" s="14">
        <f>I2-SUM(F2:H2)</f>
        <v>6666000000</v>
      </c>
      <c r="K2" s="59">
        <f>1-(E2/D2)</f>
        <v>0.47828058695863429</v>
      </c>
      <c r="L2" s="59">
        <f>J2/D2</f>
        <v>0.21593080884972951</v>
      </c>
      <c r="M2" t="s">
        <v>28</v>
      </c>
      <c r="N2" t="s">
        <v>29</v>
      </c>
    </row>
    <row r="3" spans="1:14" x14ac:dyDescent="0.25">
      <c r="A3" t="s">
        <v>2</v>
      </c>
      <c r="B3" t="s">
        <v>6</v>
      </c>
      <c r="C3" s="13">
        <v>42004</v>
      </c>
      <c r="D3" s="14">
        <v>31821000000</v>
      </c>
      <c r="E3" s="14">
        <v>16447000000</v>
      </c>
      <c r="F3" s="14">
        <v>6469000000</v>
      </c>
      <c r="G3" s="14">
        <v>1770000000</v>
      </c>
      <c r="H3" t="s">
        <v>27</v>
      </c>
      <c r="I3" s="14">
        <f t="shared" ref="I3:I5" si="0">D3-E3</f>
        <v>15374000000</v>
      </c>
      <c r="J3" s="14">
        <f t="shared" ref="J3:J5" si="1">I3-SUM(F3:H3)</f>
        <v>7135000000</v>
      </c>
      <c r="K3" s="59">
        <f t="shared" ref="K3:K5" si="2">1-(E3/D3)</f>
        <v>0.48314006473712323</v>
      </c>
      <c r="L3" s="59">
        <f t="shared" ref="L3:L5" si="3">J3/D3</f>
        <v>0.2242229973916596</v>
      </c>
      <c r="M3" t="s">
        <v>28</v>
      </c>
      <c r="N3" t="s">
        <v>29</v>
      </c>
    </row>
    <row r="4" spans="1:14" x14ac:dyDescent="0.25">
      <c r="A4" t="s">
        <v>2</v>
      </c>
      <c r="B4" t="s">
        <v>7</v>
      </c>
      <c r="C4" s="13">
        <v>42369</v>
      </c>
      <c r="D4" s="14">
        <v>30274000000</v>
      </c>
      <c r="E4" s="14">
        <v>15383000000</v>
      </c>
      <c r="F4" s="14">
        <v>6182000000</v>
      </c>
      <c r="G4" s="14">
        <v>1763000000</v>
      </c>
      <c r="H4" t="s">
        <v>27</v>
      </c>
      <c r="I4" s="14">
        <f t="shared" si="0"/>
        <v>14891000000</v>
      </c>
      <c r="J4" s="14">
        <f t="shared" si="1"/>
        <v>6946000000</v>
      </c>
      <c r="K4" s="59">
        <f t="shared" si="2"/>
        <v>0.49187421549844756</v>
      </c>
      <c r="L4" s="59">
        <f t="shared" si="3"/>
        <v>0.22943780141375439</v>
      </c>
      <c r="M4" t="s">
        <v>28</v>
      </c>
      <c r="N4" t="s">
        <v>29</v>
      </c>
    </row>
    <row r="5" spans="1:14" x14ac:dyDescent="0.25">
      <c r="A5" t="s">
        <v>2</v>
      </c>
      <c r="B5" t="s">
        <v>8</v>
      </c>
      <c r="C5" s="13">
        <v>42735</v>
      </c>
      <c r="D5" s="14">
        <v>30109000000</v>
      </c>
      <c r="E5" s="14">
        <v>15040000000</v>
      </c>
      <c r="F5" s="14">
        <v>6111000000</v>
      </c>
      <c r="G5" s="14">
        <v>1735000000</v>
      </c>
      <c r="H5" t="s">
        <v>27</v>
      </c>
      <c r="I5" s="14">
        <f t="shared" si="0"/>
        <v>15069000000</v>
      </c>
      <c r="J5" s="14">
        <f t="shared" si="1"/>
        <v>7223000000</v>
      </c>
      <c r="K5" s="59">
        <f t="shared" si="2"/>
        <v>0.50048158357966055</v>
      </c>
      <c r="L5" s="59">
        <f t="shared" si="3"/>
        <v>0.23989504799229466</v>
      </c>
      <c r="M5" t="s">
        <v>28</v>
      </c>
      <c r="N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gm</vt:lpstr>
      <vt:lpstr>om</vt:lpstr>
      <vt:lpstr>ts</vt:lpstr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2023-06-20T15:26:14Z</dcterms:created>
  <dcterms:modified xsi:type="dcterms:W3CDTF">2023-06-21T17:53:49Z</dcterms:modified>
</cp:coreProperties>
</file>