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alculation" sheetId="2" r:id="rId5"/>
    <sheet state="visible" name="Company X - Order report" sheetId="3" r:id="rId6"/>
    <sheet state="visible" name="Company X - Pincodes" sheetId="4" r:id="rId7"/>
    <sheet state="visible" name="Company X - SKU Master" sheetId="5" r:id="rId8"/>
    <sheet state="visible" name="Courier Company - Invoice" sheetId="6" r:id="rId9"/>
    <sheet state="visible" name="Courier Company - Rates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<sst xmlns="http://schemas.openxmlformats.org/spreadsheetml/2006/main" count="1751" uniqueCount="434">
  <si>
    <t>Summary</t>
  </si>
  <si>
    <t>Count</t>
  </si>
  <si>
    <t>Amount</t>
  </si>
  <si>
    <t>Total Orders where X has been Correctly Charged</t>
  </si>
  <si>
    <t>Total Orders where X has been Over Charged</t>
  </si>
  <si>
    <t>Total Orders where X has been Under Charged</t>
  </si>
  <si>
    <t>OrderNo</t>
  </si>
  <si>
    <t>AWB Code</t>
  </si>
  <si>
    <t>Customer Pincode</t>
  </si>
  <si>
    <t>Type of Shipment</t>
  </si>
  <si>
    <t>Forward Charges Applicable</t>
  </si>
  <si>
    <t>RTO Charges Applicable</t>
  </si>
  <si>
    <t>Total weight as per X (KG)</t>
  </si>
  <si>
    <t>Total weight as per X (G)</t>
  </si>
  <si>
    <t>Weight slab as per X (KG)</t>
  </si>
  <si>
    <t>Weight slab as per X (G)</t>
  </si>
  <si>
    <t>Delivery zone as per X</t>
  </si>
  <si>
    <t>Forward_fixed_charges(X)</t>
  </si>
  <si>
    <t>Forward_additional_charges(X)</t>
  </si>
  <si>
    <t>RTO_Fixed_Charges(X)</t>
  </si>
  <si>
    <t>RTO_additional_Charges(X)</t>
  </si>
  <si>
    <t>Expected_charge as per X (Rs)</t>
  </si>
  <si>
    <t>Total weight as per Courier Company (KG)</t>
  </si>
  <si>
    <t>Weight slab charged by Courier Company (KG)</t>
  </si>
  <si>
    <t>Delivery Zone charged by Courier Company</t>
  </si>
  <si>
    <t>Charges Billed by Courier Company (Rs.)</t>
  </si>
  <si>
    <t>Difference Between Expected Charges and Billed Charges (Rs.)</t>
  </si>
  <si>
    <t>Discount Applied (%)</t>
  </si>
  <si>
    <t>Net Forward Charges (Rs.)</t>
  </si>
  <si>
    <t>Net RTO Charges (Rs.)</t>
  </si>
  <si>
    <t>ExternOrderNo</t>
  </si>
  <si>
    <t>SKU</t>
  </si>
  <si>
    <t>Order Qty</t>
  </si>
  <si>
    <t>Weight</t>
  </si>
  <si>
    <t>SUM of Weight</t>
  </si>
  <si>
    <t>2001827036</t>
  </si>
  <si>
    <t>1.00</t>
  </si>
  <si>
    <t>2001806210</t>
  </si>
  <si>
    <t>2001806226</t>
  </si>
  <si>
    <t>2001806229</t>
  </si>
  <si>
    <t>2001806232</t>
  </si>
  <si>
    <t>2001806233</t>
  </si>
  <si>
    <t>GIFTBOX202002</t>
  </si>
  <si>
    <t>2001806251</t>
  </si>
  <si>
    <t>2.00</t>
  </si>
  <si>
    <t>2001806273</t>
  </si>
  <si>
    <t>SACHETS001</t>
  </si>
  <si>
    <t>2001806304</t>
  </si>
  <si>
    <t>2001825261</t>
  </si>
  <si>
    <t>4.00</t>
  </si>
  <si>
    <t>2001806338</t>
  </si>
  <si>
    <t>2001806408</t>
  </si>
  <si>
    <t>3.00</t>
  </si>
  <si>
    <t>2001806446</t>
  </si>
  <si>
    <t>2001806458</t>
  </si>
  <si>
    <t>2001806471</t>
  </si>
  <si>
    <t>2001823564</t>
  </si>
  <si>
    <t>2001806533</t>
  </si>
  <si>
    <t>2001806547</t>
  </si>
  <si>
    <t>2001806567</t>
  </si>
  <si>
    <t>2001822466</t>
  </si>
  <si>
    <t>2001806575</t>
  </si>
  <si>
    <t>8.00</t>
  </si>
  <si>
    <t>2001806616</t>
  </si>
  <si>
    <t>2001821995</t>
  </si>
  <si>
    <t>2001806652</t>
  </si>
  <si>
    <t>2001806686</t>
  </si>
  <si>
    <t>2001821766</t>
  </si>
  <si>
    <t>2001806726</t>
  </si>
  <si>
    <t>2001821750</t>
  </si>
  <si>
    <t>2001806733</t>
  </si>
  <si>
    <t>2001806735</t>
  </si>
  <si>
    <t>2001806768</t>
  </si>
  <si>
    <t>2001821742</t>
  </si>
  <si>
    <t>2001806776</t>
  </si>
  <si>
    <t>2001821679</t>
  </si>
  <si>
    <t>2001806801</t>
  </si>
  <si>
    <t>2001821502</t>
  </si>
  <si>
    <t>2001806823</t>
  </si>
  <si>
    <t>2001806828</t>
  </si>
  <si>
    <t>2001806885</t>
  </si>
  <si>
    <t>2001821284</t>
  </si>
  <si>
    <t>2001806968</t>
  </si>
  <si>
    <t>2001807004</t>
  </si>
  <si>
    <t>2001821190</t>
  </si>
  <si>
    <t>2001807012</t>
  </si>
  <si>
    <t>2001807036</t>
  </si>
  <si>
    <t>2001821185</t>
  </si>
  <si>
    <t>2001807058</t>
  </si>
  <si>
    <t>2001807084</t>
  </si>
  <si>
    <t>2001807186</t>
  </si>
  <si>
    <t>2001807241</t>
  </si>
  <si>
    <t>2001807290</t>
  </si>
  <si>
    <t>2001807328</t>
  </si>
  <si>
    <t>2001807329</t>
  </si>
  <si>
    <t>2001807362</t>
  </si>
  <si>
    <t>2001820978</t>
  </si>
  <si>
    <t>2001807415</t>
  </si>
  <si>
    <t>2001807613</t>
  </si>
  <si>
    <t>2001820690</t>
  </si>
  <si>
    <t>2001807785</t>
  </si>
  <si>
    <t>2001819252</t>
  </si>
  <si>
    <t>2001807814</t>
  </si>
  <si>
    <t>2001807852</t>
  </si>
  <si>
    <t>2001807930</t>
  </si>
  <si>
    <t>2001818390</t>
  </si>
  <si>
    <t>2001807931</t>
  </si>
  <si>
    <t>2001807956</t>
  </si>
  <si>
    <t>2001807960</t>
  </si>
  <si>
    <t>2001817160</t>
  </si>
  <si>
    <t>2001807970</t>
  </si>
  <si>
    <t>2001807976</t>
  </si>
  <si>
    <t>2001817093</t>
  </si>
  <si>
    <t>2001807981</t>
  </si>
  <si>
    <t>2001808102</t>
  </si>
  <si>
    <t>2001808118</t>
  </si>
  <si>
    <t>2001808207</t>
  </si>
  <si>
    <t>2001808286</t>
  </si>
  <si>
    <t>2001808295</t>
  </si>
  <si>
    <t>2001808475</t>
  </si>
  <si>
    <t>2001808507</t>
  </si>
  <si>
    <t>2001816996</t>
  </si>
  <si>
    <t>2001808542</t>
  </si>
  <si>
    <t>2001808585</t>
  </si>
  <si>
    <t>2001808675</t>
  </si>
  <si>
    <t>2001816684</t>
  </si>
  <si>
    <t>2001808679</t>
  </si>
  <si>
    <t>2001808739</t>
  </si>
  <si>
    <t>2001808801</t>
  </si>
  <si>
    <t>2001816131</t>
  </si>
  <si>
    <t>2001808832</t>
  </si>
  <si>
    <t>2001808837</t>
  </si>
  <si>
    <t>2001815688</t>
  </si>
  <si>
    <t>2001808883</t>
  </si>
  <si>
    <t>2001808992</t>
  </si>
  <si>
    <t>2001814580</t>
  </si>
  <si>
    <t>2001809270</t>
  </si>
  <si>
    <t>2001813009</t>
  </si>
  <si>
    <t>2001809383</t>
  </si>
  <si>
    <t>2001809592</t>
  </si>
  <si>
    <t>2001809794</t>
  </si>
  <si>
    <t>2001809820</t>
  </si>
  <si>
    <t>2001809917</t>
  </si>
  <si>
    <t>2001812941</t>
  </si>
  <si>
    <t>2001809934</t>
  </si>
  <si>
    <t>2001810104</t>
  </si>
  <si>
    <t>2001810125</t>
  </si>
  <si>
    <t>2001812854</t>
  </si>
  <si>
    <t>2001810281</t>
  </si>
  <si>
    <t>2001810549</t>
  </si>
  <si>
    <t>2001810697</t>
  </si>
  <si>
    <t>2001811039</t>
  </si>
  <si>
    <t>GIFTBOX202003</t>
  </si>
  <si>
    <t>2001811058</t>
  </si>
  <si>
    <t>2001811153</t>
  </si>
  <si>
    <t>2001811192</t>
  </si>
  <si>
    <t>2001811229</t>
  </si>
  <si>
    <t>2001812838</t>
  </si>
  <si>
    <t>2001811305</t>
  </si>
  <si>
    <t>2001811306</t>
  </si>
  <si>
    <t>2001812650</t>
  </si>
  <si>
    <t>2001811363</t>
  </si>
  <si>
    <t>2001811466</t>
  </si>
  <si>
    <t>2001812195</t>
  </si>
  <si>
    <t>2001811475</t>
  </si>
  <si>
    <t>2001811604</t>
  </si>
  <si>
    <t>2001811809</t>
  </si>
  <si>
    <t>Grand Total</t>
  </si>
  <si>
    <t>GIFTBOX202004</t>
  </si>
  <si>
    <t>GIFTBOX202001</t>
  </si>
  <si>
    <t>6.00</t>
  </si>
  <si>
    <t>Warehouse Pincode</t>
  </si>
  <si>
    <t>Zone</t>
  </si>
  <si>
    <t>d</t>
  </si>
  <si>
    <t>b</t>
  </si>
  <si>
    <t>e</t>
  </si>
  <si>
    <t>Weight (g)</t>
  </si>
  <si>
    <t>Order ID</t>
  </si>
  <si>
    <t>Charged Weight</t>
  </si>
  <si>
    <t>Billing Amount (Rs.)</t>
  </si>
  <si>
    <t>1091117222124</t>
  </si>
  <si>
    <t>507101</t>
  </si>
  <si>
    <t>Forward charges</t>
  </si>
  <si>
    <t>1091117222194</t>
  </si>
  <si>
    <t>486886</t>
  </si>
  <si>
    <t>1091117222931</t>
  </si>
  <si>
    <t>532484</t>
  </si>
  <si>
    <t>1091117223244</t>
  </si>
  <si>
    <t>143001</t>
  </si>
  <si>
    <t>1091117229345</t>
  </si>
  <si>
    <t>515591</t>
  </si>
  <si>
    <t>1091117229555</t>
  </si>
  <si>
    <t>326502</t>
  </si>
  <si>
    <t>1091117229776</t>
  </si>
  <si>
    <t>208019</t>
  </si>
  <si>
    <t>1091117323112</t>
  </si>
  <si>
    <t>140301</t>
  </si>
  <si>
    <t>1091117323812</t>
  </si>
  <si>
    <t>396001</t>
  </si>
  <si>
    <t>1091117324206</t>
  </si>
  <si>
    <t>711106</t>
  </si>
  <si>
    <t>1091117326612</t>
  </si>
  <si>
    <t>284001</t>
  </si>
  <si>
    <t>1091117327172</t>
  </si>
  <si>
    <t>441601</t>
  </si>
  <si>
    <t>1091117327275</t>
  </si>
  <si>
    <t>248006</t>
  </si>
  <si>
    <t>1091117327312</t>
  </si>
  <si>
    <t>485001</t>
  </si>
  <si>
    <t>1091117327695</t>
  </si>
  <si>
    <t>845438</t>
  </si>
  <si>
    <t>1091117435005</t>
  </si>
  <si>
    <t>463106</t>
  </si>
  <si>
    <t>1091117435134</t>
  </si>
  <si>
    <t>1091117435370</t>
  </si>
  <si>
    <t>495671</t>
  </si>
  <si>
    <t>1091117435661</t>
  </si>
  <si>
    <t>673002</t>
  </si>
  <si>
    <t>Forward and RTO charges</t>
  </si>
  <si>
    <t>1091117436383</t>
  </si>
  <si>
    <t>208002</t>
  </si>
  <si>
    <t>1091117436464</t>
  </si>
  <si>
    <t>416010</t>
  </si>
  <si>
    <t>1091117437050</t>
  </si>
  <si>
    <t>226010</t>
  </si>
  <si>
    <t>1091117327496</t>
  </si>
  <si>
    <t>400705</t>
  </si>
  <si>
    <t>1091118547832</t>
  </si>
  <si>
    <t>262405</t>
  </si>
  <si>
    <t>1091119398844</t>
  </si>
  <si>
    <t>394210</t>
  </si>
  <si>
    <t>1091119630264</t>
  </si>
  <si>
    <t>411014</t>
  </si>
  <si>
    <t>1091120014461</t>
  </si>
  <si>
    <t>783301</t>
  </si>
  <si>
    <t>1091120959015</t>
  </si>
  <si>
    <t>486661</t>
  </si>
  <si>
    <t>1091121485824</t>
  </si>
  <si>
    <t>244001</t>
  </si>
  <si>
    <t>1091121666133</t>
  </si>
  <si>
    <t>492001</t>
  </si>
  <si>
    <t>1091121981575</t>
  </si>
  <si>
    <t>517128</t>
  </si>
  <si>
    <t>1091117957780</t>
  </si>
  <si>
    <t>562110</t>
  </si>
  <si>
    <t>1091121482593</t>
  </si>
  <si>
    <t>831006</t>
  </si>
  <si>
    <t>1091117221940</t>
  </si>
  <si>
    <t>140604</t>
  </si>
  <si>
    <t>1091117222065</t>
  </si>
  <si>
    <t>723146</t>
  </si>
  <si>
    <t>1091117222080</t>
  </si>
  <si>
    <t>421204</t>
  </si>
  <si>
    <t>1091117222135</t>
  </si>
  <si>
    <t>263139</t>
  </si>
  <si>
    <t>1091117222146</t>
  </si>
  <si>
    <t>743263</t>
  </si>
  <si>
    <t>1091117222570</t>
  </si>
  <si>
    <t>392150</t>
  </si>
  <si>
    <t>1091117223211</t>
  </si>
  <si>
    <t>382830</t>
  </si>
  <si>
    <t>1091117224353</t>
  </si>
  <si>
    <t>711303</t>
  </si>
  <si>
    <t>1091117224611</t>
  </si>
  <si>
    <t>283102</t>
  </si>
  <si>
    <t>1091117224902</t>
  </si>
  <si>
    <t>370201</t>
  </si>
  <si>
    <t>1091117225016</t>
  </si>
  <si>
    <t>248001</t>
  </si>
  <si>
    <t>1091117225484</t>
  </si>
  <si>
    <t>144001</t>
  </si>
  <si>
    <t>1091117226221</t>
  </si>
  <si>
    <t>403401</t>
  </si>
  <si>
    <t>1091117226674</t>
  </si>
  <si>
    <t>452001</t>
  </si>
  <si>
    <t>1091117226711</t>
  </si>
  <si>
    <t>721636</t>
  </si>
  <si>
    <t>1091117226910</t>
  </si>
  <si>
    <t>831002</t>
  </si>
  <si>
    <t>1091117227573</t>
  </si>
  <si>
    <t>226004</t>
  </si>
  <si>
    <t>1091117227816</t>
  </si>
  <si>
    <t>1091117229290</t>
  </si>
  <si>
    <t>410206</t>
  </si>
  <si>
    <t>1091117323005</t>
  </si>
  <si>
    <t>516503</t>
  </si>
  <si>
    <t>1091117323215</t>
  </si>
  <si>
    <t>742103</t>
  </si>
  <si>
    <t>1091117324394</t>
  </si>
  <si>
    <t>452018</t>
  </si>
  <si>
    <t>1091117325094</t>
  </si>
  <si>
    <t>208001</t>
  </si>
  <si>
    <t>1091117616121</t>
  </si>
  <si>
    <t>244713</t>
  </si>
  <si>
    <t>1091117795531</t>
  </si>
  <si>
    <t>580007</t>
  </si>
  <si>
    <t>1091117795623</t>
  </si>
  <si>
    <t>360005</t>
  </si>
  <si>
    <t>1091117223351</t>
  </si>
  <si>
    <t>313027</t>
  </si>
  <si>
    <t>1091117324011</t>
  </si>
  <si>
    <t>341001</t>
  </si>
  <si>
    <t>1091117327570</t>
  </si>
  <si>
    <t>332715</t>
  </si>
  <si>
    <t>1091117435602</t>
  </si>
  <si>
    <t>302031</t>
  </si>
  <si>
    <t>1091117437680</t>
  </si>
  <si>
    <t>335001</t>
  </si>
  <si>
    <t>1091117804200</t>
  </si>
  <si>
    <t>334004</t>
  </si>
  <si>
    <t>1091117957533</t>
  </si>
  <si>
    <t>321001</t>
  </si>
  <si>
    <t>1091117957942</t>
  </si>
  <si>
    <t>324001</t>
  </si>
  <si>
    <t>1091117958395</t>
  </si>
  <si>
    <t>321608</t>
  </si>
  <si>
    <t>1091118001865</t>
  </si>
  <si>
    <t>302002</t>
  </si>
  <si>
    <t>1091118009786</t>
  </si>
  <si>
    <t>311011</t>
  </si>
  <si>
    <t>1091118548333</t>
  </si>
  <si>
    <t>306302</t>
  </si>
  <si>
    <t>1091118553701</t>
  </si>
  <si>
    <t>313001</t>
  </si>
  <si>
    <t>1091118591534</t>
  </si>
  <si>
    <t>1091118925110</t>
  </si>
  <si>
    <t>322255</t>
  </si>
  <si>
    <t>1091119169701</t>
  </si>
  <si>
    <t>302017</t>
  </si>
  <si>
    <t>1091119367193</t>
  </si>
  <si>
    <t>1091119429202</t>
  </si>
  <si>
    <t>335512</t>
  </si>
  <si>
    <t>1091120959225</t>
  </si>
  <si>
    <t>1091120962515</t>
  </si>
  <si>
    <t>1091121031745</t>
  </si>
  <si>
    <t>307026</t>
  </si>
  <si>
    <t>1091121034114</t>
  </si>
  <si>
    <t>327025</t>
  </si>
  <si>
    <t>1091121034350</t>
  </si>
  <si>
    <t>313333</t>
  </si>
  <si>
    <t>1091121034641</t>
  </si>
  <si>
    <t>1091121183730</t>
  </si>
  <si>
    <t>342008</t>
  </si>
  <si>
    <t>1091121185863</t>
  </si>
  <si>
    <t>314401</t>
  </si>
  <si>
    <t>1091121305541</t>
  </si>
  <si>
    <t>342301</t>
  </si>
  <si>
    <t>1091121306101</t>
  </si>
  <si>
    <t>313003</t>
  </si>
  <si>
    <t>1091118004245</t>
  </si>
  <si>
    <t>173212</t>
  </si>
  <si>
    <t>1091120352712</t>
  </si>
  <si>
    <t>174101</t>
  </si>
  <si>
    <t>1091122418320</t>
  </si>
  <si>
    <t>173213</t>
  </si>
  <si>
    <t>1091117222360</t>
  </si>
  <si>
    <t>1091117227116</t>
  </si>
  <si>
    <t>322201</t>
  </si>
  <si>
    <t>1091117228133</t>
  </si>
  <si>
    <t>314001</t>
  </si>
  <si>
    <t>1091117228192</t>
  </si>
  <si>
    <t>331022</t>
  </si>
  <si>
    <t>1091117229183</t>
  </si>
  <si>
    <t>305801</t>
  </si>
  <si>
    <t>1091117324346</t>
  </si>
  <si>
    <t>335502</t>
  </si>
  <si>
    <t>1091117326424</t>
  </si>
  <si>
    <t>306116</t>
  </si>
  <si>
    <t>1091117326925</t>
  </si>
  <si>
    <t>311001</t>
  </si>
  <si>
    <t>1091117327474</t>
  </si>
  <si>
    <t>302019</t>
  </si>
  <si>
    <t>1091117333100</t>
  </si>
  <si>
    <t>302039</t>
  </si>
  <si>
    <t>1091117333251</t>
  </si>
  <si>
    <t>335803</t>
  </si>
  <si>
    <t>1091117436346</t>
  </si>
  <si>
    <t>1091117436652</t>
  </si>
  <si>
    <t>175101</t>
  </si>
  <si>
    <t>1091117437035</t>
  </si>
  <si>
    <t>303903</t>
  </si>
  <si>
    <t>1091117437293</t>
  </si>
  <si>
    <t>342012</t>
  </si>
  <si>
    <t>1091117437864</t>
  </si>
  <si>
    <t>334001</t>
  </si>
  <si>
    <t>1091117437890</t>
  </si>
  <si>
    <t>1091117438074</t>
  </si>
  <si>
    <t>302012</t>
  </si>
  <si>
    <t>1091117611501</t>
  </si>
  <si>
    <t>342014</t>
  </si>
  <si>
    <t>1091117613962</t>
  </si>
  <si>
    <t>324005</t>
  </si>
  <si>
    <t>1091117803511</t>
  </si>
  <si>
    <t>302001</t>
  </si>
  <si>
    <t>1091117804314</t>
  </si>
  <si>
    <t>302004</t>
  </si>
  <si>
    <t>1091117805390</t>
  </si>
  <si>
    <t>302018</t>
  </si>
  <si>
    <t>1091117806263</t>
  </si>
  <si>
    <t>1091117807140</t>
  </si>
  <si>
    <t>324008</t>
  </si>
  <si>
    <t>1091117904860</t>
  </si>
  <si>
    <t>302020</t>
  </si>
  <si>
    <t>1091117905022</t>
  </si>
  <si>
    <t>1091117958163</t>
  </si>
  <si>
    <t>1091118442390</t>
  </si>
  <si>
    <t>1091118551656</t>
  </si>
  <si>
    <t>325207</t>
  </si>
  <si>
    <t>1091117614452</t>
  </si>
  <si>
    <t>303702</t>
  </si>
  <si>
    <t>1091120922803</t>
  </si>
  <si>
    <t>313301</t>
  </si>
  <si>
    <t>1091121844806</t>
  </si>
  <si>
    <t>1091121846136</t>
  </si>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</sst>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theme="1"/>
      <name val="Calibri"/>
      <scheme val="minor"/>
    </font>
    <font>
      <b/>
      <sz val="14.0"/>
      <color theme="1"/>
      <name val="Arial"/>
    </font>
    <font/>
    <font>
      <b/>
      <sz val="12.0"/>
      <color rgb="FFFFFFFF"/>
      <name val="Calibri"/>
    </font>
    <font>
      <b/>
      <sz val="12.0"/>
      <color rgb="FF000000"/>
      <name val="Arial"/>
    </font>
    <font>
      <sz val="9.0"/>
      <color rgb="FF000000"/>
      <name val="Arial"/>
    </font>
    <font>
      <b/>
      <sz val="12.0"/>
      <color rgb="FF434343"/>
      <name val="Roboto"/>
    </font>
    <font>
      <sz val="12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0" fillId="0" fontId="5" numFmtId="0" xfId="0" applyFont="1"/>
    <xf borderId="4" fillId="4" fontId="6" numFmtId="0" xfId="0" applyAlignment="1" applyBorder="1" applyFill="1" applyFont="1">
      <alignment horizontal="center" shrinkToFit="0" vertical="center" wrapText="1"/>
    </xf>
    <xf borderId="4" fillId="4" fontId="6" numFmtId="1" xfId="0" applyAlignment="1" applyBorder="1" applyFont="1" applyNumberFormat="1">
      <alignment horizontal="center" shrinkToFit="0" vertical="center" wrapText="1"/>
    </xf>
    <xf borderId="4" fillId="4" fontId="6" numFmtId="2" xfId="0" applyAlignment="1" applyBorder="1" applyFont="1" applyNumberFormat="1">
      <alignment horizontal="center" shrinkToFit="0" vertical="center" wrapText="1"/>
    </xf>
    <xf borderId="4" fillId="4" fontId="6" numFmtId="10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4" fillId="5" fontId="8" numFmtId="0" xfId="0" applyAlignment="1" applyBorder="1" applyFill="1" applyFont="1">
      <alignment horizontal="center"/>
    </xf>
    <xf borderId="4" fillId="0" fontId="8" numFmtId="0" xfId="0" applyAlignment="1" applyBorder="1" applyFont="1">
      <alignment horizontal="center"/>
    </xf>
    <xf borderId="4" fillId="6" fontId="8" numFmtId="0" xfId="0" applyAlignment="1" applyBorder="1" applyFill="1" applyFont="1">
      <alignment horizontal="center"/>
    </xf>
    <xf borderId="4" fillId="0" fontId="5" numFmtId="0" xfId="0" applyAlignment="1" applyBorder="1" applyFont="1">
      <alignment horizontal="center"/>
    </xf>
    <xf borderId="4" fillId="7" fontId="5" numFmtId="0" xfId="0" applyAlignment="1" applyBorder="1" applyFill="1" applyFont="1">
      <alignment horizontal="center"/>
    </xf>
    <xf borderId="4" fillId="7" fontId="8" numFmtId="0" xfId="0" applyAlignment="1" applyBorder="1" applyFont="1">
      <alignment horizontal="center"/>
    </xf>
    <xf borderId="4" fillId="8" fontId="8" numFmtId="0" xfId="0" applyAlignment="1" applyBorder="1" applyFill="1" applyFont="1">
      <alignment horizontal="center"/>
    </xf>
    <xf borderId="4" fillId="9" fontId="8" numFmtId="0" xfId="0" applyAlignment="1" applyBorder="1" applyFill="1" applyFont="1">
      <alignment horizontal="center"/>
    </xf>
    <xf borderId="4" fillId="9" fontId="5" numFmtId="0" xfId="0" applyAlignment="1" applyBorder="1" applyFont="1">
      <alignment horizontal="center"/>
    </xf>
    <xf borderId="4" fillId="10" fontId="5" numFmtId="0" xfId="0" applyAlignment="1" applyBorder="1" applyFill="1" applyFont="1">
      <alignment horizontal="center"/>
    </xf>
    <xf borderId="4" fillId="11" fontId="8" numFmtId="0" xfId="0" applyAlignment="1" applyBorder="1" applyFill="1" applyFont="1">
      <alignment horizontal="center"/>
    </xf>
    <xf borderId="4" fillId="0" fontId="8" numFmtId="4" xfId="0" applyAlignment="1" applyBorder="1" applyFont="1" applyNumberFormat="1">
      <alignment horizontal="center"/>
    </xf>
    <xf borderId="4" fillId="0" fontId="8" numFmtId="164" xfId="0" applyAlignment="1" applyBorder="1" applyFont="1" applyNumberFormat="1">
      <alignment horizontal="center"/>
    </xf>
    <xf borderId="4" fillId="10" fontId="5" numFmtId="10" xfId="0" applyAlignment="1" applyBorder="1" applyFont="1" applyNumberFormat="1">
      <alignment horizontal="center"/>
    </xf>
    <xf borderId="4" fillId="10" fontId="8" numFmtId="0" xfId="0" applyAlignment="1" applyBorder="1" applyFont="1">
      <alignment horizontal="center"/>
    </xf>
    <xf borderId="4" fillId="0" fontId="8" numFmtId="1" xfId="0" applyAlignment="1" applyBorder="1" applyFont="1" applyNumberFormat="1">
      <alignment horizontal="center"/>
    </xf>
    <xf borderId="0" fillId="0" fontId="8" numFmtId="0" xfId="0" applyFont="1"/>
    <xf borderId="0" fillId="0" fontId="8" numFmtId="1" xfId="0" applyFont="1" applyNumberFormat="1"/>
    <xf borderId="0" fillId="0" fontId="8" numFmtId="2" xfId="0" applyFont="1" applyNumberFormat="1"/>
    <xf borderId="0" fillId="0" fontId="8" numFmtId="10" xfId="0" applyFont="1" applyNumberFormat="1"/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5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alculation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401" sheet="Company X - Order report"/>
  </cacheSource>
  <cacheFields>
    <cacheField name="ExternOrderNo" numFmtId="0">
      <sharedItems>
        <s v="2001827036"/>
        <s v="2001825261"/>
        <s v="2001823564"/>
        <s v="2001822466"/>
        <s v="2001821995"/>
        <s v="2001821766"/>
        <s v="2001821750"/>
        <s v="2001821742"/>
        <s v="2001821679"/>
        <s v="2001821502"/>
        <s v="2001821284"/>
        <s v="2001821190"/>
        <s v="2001821185"/>
        <s v="2001820978"/>
        <s v="2001820690"/>
        <s v="2001819252"/>
        <s v="2001818390"/>
        <s v="2001817160"/>
        <s v="2001817093"/>
        <s v="2001816996"/>
        <s v="2001816684"/>
        <s v="2001816131"/>
        <s v="2001815688"/>
        <s v="2001814580"/>
        <s v="2001813009"/>
        <s v="2001812941"/>
        <s v="2001812854"/>
        <s v="2001812838"/>
        <s v="2001812650"/>
        <s v="2001812195"/>
        <s v="2001811809"/>
        <s v="2001811604"/>
        <s v="2001811475"/>
        <s v="2001811466"/>
        <s v="2001811363"/>
        <s v="2001811306"/>
        <s v="2001811305"/>
        <s v="2001811229"/>
        <s v="2001811192"/>
        <s v="2001811153"/>
        <s v="2001811058"/>
        <s v="2001811039"/>
        <s v="2001810697"/>
        <s v="2001810549"/>
        <s v="2001810281"/>
        <s v="2001810125"/>
        <s v="2001810104"/>
        <s v="2001809934"/>
        <s v="2001809917"/>
        <s v="2001809820"/>
        <s v="2001809794"/>
        <s v="2001809592"/>
        <s v="2001809383"/>
        <s v="2001809270"/>
        <s v="2001808992"/>
        <s v="2001808883"/>
        <s v="2001808837"/>
        <s v="2001808832"/>
        <s v="2001808801"/>
        <s v="2001808739"/>
        <s v="2001808679"/>
        <s v="2001808675"/>
        <s v="2001808585"/>
        <s v="2001808542"/>
        <s v="2001808507"/>
        <s v="2001808475"/>
        <s v="2001808295"/>
        <s v="2001808286"/>
        <s v="2001808207"/>
        <s v="2001808118"/>
        <s v="2001808102"/>
        <s v="2001807981"/>
        <s v="2001807976"/>
        <s v="2001807970"/>
        <s v="2001807960"/>
        <s v="2001807956"/>
        <s v="2001807931"/>
        <s v="2001807930"/>
        <s v="2001807852"/>
        <s v="2001807814"/>
        <s v="2001807785"/>
        <s v="2001807613"/>
        <s v="2001807415"/>
        <s v="2001807362"/>
        <s v="2001807329"/>
        <s v="2001807328"/>
        <s v="2001807290"/>
        <s v="2001807241"/>
        <s v="2001807186"/>
        <s v="2001807084"/>
        <s v="2001807058"/>
        <s v="2001807036"/>
        <s v="2001807012"/>
        <s v="2001807004"/>
        <s v="2001806968"/>
        <s v="2001806885"/>
        <s v="2001806828"/>
        <s v="2001806823"/>
        <s v="2001806801"/>
        <s v="2001806776"/>
        <s v="2001806768"/>
        <s v="2001806735"/>
        <s v="2001806733"/>
        <s v="2001806726"/>
        <s v="2001806686"/>
        <s v="2001806652"/>
        <s v="2001806616"/>
        <s v="2001806575"/>
        <s v="2001806567"/>
        <s v="2001806547"/>
        <s v="2001806533"/>
        <s v="2001806471"/>
        <s v="2001806458"/>
        <s v="2001806446"/>
        <s v="2001806408"/>
        <s v="2001806338"/>
        <s v="2001806304"/>
        <s v="2001806273"/>
        <s v="2001806251"/>
        <s v="2001806233"/>
        <s v="2001806232"/>
        <s v="2001806229"/>
        <s v="2001806226"/>
        <s v="2001806210"/>
      </sharedItems>
    </cacheField>
    <cacheField name="SKU">
      <sharedItems containsMixedTypes="1" containsNumber="1" containsInteger="1">
        <n v="8.904223818706E12"/>
        <n v="8.904223819093E12"/>
        <n v="8.904223819109E12"/>
        <n v="8.90422381843E12"/>
        <n v="8.904223819277E12"/>
        <s v="GIFTBOX202002"/>
        <n v="8.904223818638E12"/>
        <s v="SACHETS001"/>
        <n v="8.904223819024E12"/>
        <n v="8.904223819291E12"/>
        <n v="8.904223818669E12"/>
        <n v="8.904223819031E12"/>
        <n v="8.904223819468E12"/>
        <n v="8.90422381913E12"/>
        <n v="8.904223818591E12"/>
        <n v="8.90422381885E12"/>
        <n v="8.90422381898E12"/>
        <n v="8.904223818614E12"/>
        <n v="8.904223819321E12"/>
        <n v="8.904223819338E12"/>
        <n v="8.904223818942E12"/>
        <n v="8.904223818683E12"/>
        <n v="8.904223819239E12"/>
        <n v="8.904223819246E12"/>
        <n v="8.904223819253E12"/>
        <n v="8.904223819147E12"/>
        <n v="8.904223815859E12"/>
        <n v="8.904223817501E12"/>
        <n v="8.904223817273E12"/>
        <n v="8.904223818935E12"/>
        <n v="8.904223818478E12"/>
        <n v="8.904223819284E12"/>
        <n v="8.904223816214E12"/>
        <n v="8.904223818874E12"/>
        <n v="8.904223819512E12"/>
        <n v="8.904223818881E12"/>
        <n v="8.904223818553E12"/>
        <n v="8.904223816665E12"/>
        <s v="GIFTBOX202003"/>
        <n v="8.904223819017E12"/>
        <n v="8.904223819499E12"/>
        <n v="8.904223818751E12"/>
        <n v="8.904223815873E12"/>
        <n v="8.904223819352E12"/>
        <n v="8.904223819543E12"/>
        <n v="8.904223819505E12"/>
        <n v="8.904223819345E12"/>
        <n v="8.904223818454E12"/>
        <n v="8.904223818898E12"/>
        <s v="GIFTBOX202004"/>
        <n v="8.904223819116E12"/>
        <n v="8.904223815866E12"/>
        <n v="8.904223815682E12"/>
        <n v="8.904223817334E12"/>
        <s v="GIFTBOX202001"/>
        <n v="8.904223819369E12"/>
        <n v="8.904223819161E12"/>
        <n v="8.90422381926E12"/>
        <n v="8.904223818713E12"/>
        <n v="8.904223818997E12"/>
        <n v="8.904223819123E12"/>
        <n v="8.904223815804E12"/>
        <n v="8.904223818577E12"/>
        <n v="8.904223819437E12"/>
        <n v="8.904223818645E12"/>
      </sharedItems>
    </cacheField>
    <cacheField name="Order Qty" numFmtId="0">
      <sharedItems>
        <s v="1.00"/>
        <s v="2.00"/>
        <s v="4.00"/>
        <s v="3.00"/>
        <s v="8.00"/>
        <s v="6.00"/>
      </sharedItems>
    </cacheField>
    <cacheField name="Weight" numFmtId="0">
      <sharedItems containsSemiMixedTypes="0" containsString="0" containsNumber="1" containsInteger="1">
        <n v="127.0"/>
        <n v="150.0"/>
        <n v="100.0"/>
        <n v="165.0"/>
        <n v="350.0"/>
        <n v="500.0"/>
        <n v="274.0"/>
        <n v="10.0"/>
        <n v="448.0"/>
        <n v="411.0"/>
        <n v="240.0"/>
        <n v="224.0"/>
        <n v="480.0"/>
        <n v="896.0"/>
        <n v="110.0"/>
        <n v="65.0"/>
        <n v="112.0"/>
        <n v="600.0"/>
        <n v="266.0"/>
        <n v="242.0"/>
        <n v="290.0"/>
        <n v="133.0"/>
        <n v="121.0"/>
        <n v="120.0"/>
        <n v="210.0"/>
        <n v="140.0"/>
        <n v="115.0"/>
        <n v="200.0"/>
        <n v="204.0"/>
        <n v="113.0"/>
        <n v="300.0"/>
        <n v="232.0"/>
        <n v="30.0"/>
        <n v="130.0"/>
        <n v="226.0"/>
        <n v="170.0"/>
        <n v="254.0"/>
        <n v="580.0"/>
        <n v="672.0"/>
        <n v="490.0"/>
        <n v="420.0"/>
        <n v="840.0"/>
        <n v="250.0"/>
        <n v="160.0"/>
        <n v="1104.0"/>
        <n v="82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mpany X - Order report" cacheId="0" dataCaption="" compact="0" compactData="0">
  <location ref="F1:G126" firstHeaderRow="0" firstDataRow="1" firstDataCol="0"/>
  <pivotFields>
    <pivotField name="ExternOrderNo" axis="axisRow" compact="0" outline="0" multipleItemSelectionAllowed="1" showAll="0" sortType="ascending">
      <items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Order Q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igh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0"/>
  </rowFields>
  <dataFields>
    <dataField name="SUM of Weight" fld="3" baseField="0"/>
  </dataFields>
</pivotTableDefinition>
</file>

<file path=xl/tables/table1.xml><?xml version="1.0" encoding="utf-8"?>
<table xmlns="http://schemas.openxmlformats.org/spreadsheetml/2006/main" ref="A1:X125" displayName="Table_1" name="Table_1" id="1">
  <tableColumns count="24">
    <tableColumn name="OrderNo" id="1"/>
    <tableColumn name="AWB Code" id="2"/>
    <tableColumn name="Customer Pincode" id="3"/>
    <tableColumn name="Type of Shipment" id="4"/>
    <tableColumn name="Forward Charges Applicable" id="5"/>
    <tableColumn name="RTO Charges Applicable" id="6"/>
    <tableColumn name="Total weight as per X (KG)" id="7"/>
    <tableColumn name="Total weight as per X (G)" id="8"/>
    <tableColumn name="Weight slab as per X (KG)" id="9"/>
    <tableColumn name="Weight slab as per X (G)" id="10"/>
    <tableColumn name="Delivery zone as per X" id="11"/>
    <tableColumn name="Forward_fixed_charges(X)" id="12"/>
    <tableColumn name="Forward_additional_charges(X)" id="13"/>
    <tableColumn name="RTO_Fixed_Charges(X)" id="14"/>
    <tableColumn name="RTO_additional_Charges(X)" id="15"/>
    <tableColumn name="Expected_charge as per X (Rs)" id="16"/>
    <tableColumn name="Total weight as per Courier Company (KG)" id="17"/>
    <tableColumn name="Weight slab charged by Courier Company (KG)" id="18"/>
    <tableColumn name="Delivery Zone charged by Courier Company" id="19"/>
    <tableColumn name="Charges Billed by Courier Company (Rs.)" id="20"/>
    <tableColumn name="Difference Between Expected Charges and Billed Charges (Rs.)" id="21"/>
    <tableColumn name="Discount Applied (%)" id="22"/>
    <tableColumn name="Net Forward Charges (Rs.)" id="23"/>
    <tableColumn name="Net RTO Charges (Rs.)" id="24"/>
  </tableColumns>
  <tableStyleInfo name="Calcul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5.14"/>
    <col customWidth="1" min="2" max="2" width="11.71"/>
    <col customWidth="1" min="3" max="6" width="14.43"/>
  </cols>
  <sheetData>
    <row r="1">
      <c r="A1" s="1" t="s">
        <v>0</v>
      </c>
      <c r="B1" s="2"/>
      <c r="C1" s="3"/>
    </row>
    <row r="2">
      <c r="A2" s="4"/>
      <c r="B2" s="4" t="s">
        <v>1</v>
      </c>
      <c r="C2" s="4" t="s">
        <v>2</v>
      </c>
    </row>
    <row r="3">
      <c r="A3" s="5" t="s">
        <v>3</v>
      </c>
      <c r="B3" s="5">
        <f>COUNTIF(Calculation!U2:U125,"=0")</f>
        <v>22</v>
      </c>
      <c r="C3" s="6">
        <f>SUMIF(Calculation!U:U, "=0",Calculation!T:T)</f>
        <v>1826.9</v>
      </c>
    </row>
    <row r="4">
      <c r="A4" s="5" t="s">
        <v>4</v>
      </c>
      <c r="B4" s="5">
        <f>COUNTIF(Calculation!U2:U125,"&lt;0")</f>
        <v>79</v>
      </c>
      <c r="C4" s="6">
        <f>SUMIF(Calculation!U:U, "&lt;0",Calculation!T:T)</f>
        <v>8469.8</v>
      </c>
      <c r="E4" s="7"/>
    </row>
    <row r="5">
      <c r="A5" s="5" t="s">
        <v>5</v>
      </c>
      <c r="B5" s="5">
        <f>COUNTIF(Calculation!U2:U125,"&gt;0")</f>
        <v>23</v>
      </c>
      <c r="C5" s="6">
        <f>SUMIF(Calculation!U:U, "&gt;0",Calculation!T:T)</f>
        <v>3351.5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0"/>
    <col customWidth="1" min="3" max="3" width="11.29"/>
    <col customWidth="1" min="4" max="4" width="22.86"/>
    <col customWidth="1" min="5" max="5" width="13.0"/>
    <col customWidth="1" min="6" max="6" width="12.0"/>
    <col customWidth="1" min="7" max="7" width="13.29"/>
    <col customWidth="1" min="8" max="8" width="10.14"/>
    <col customWidth="1" min="9" max="9" width="13.29"/>
    <col customWidth="1" min="10" max="10" width="11.29"/>
    <col customWidth="1" min="11" max="11" width="9.0"/>
    <col customWidth="1" min="12" max="12" width="12.57"/>
    <col customWidth="1" min="13" max="13" width="12.86"/>
    <col customWidth="1" min="14" max="14" width="13.0"/>
    <col customWidth="1" min="15" max="16" width="13.43"/>
    <col customWidth="1" min="17" max="17" width="15.57"/>
    <col customWidth="1" min="18" max="18" width="19.0"/>
    <col customWidth="1" min="19" max="19" width="16.57"/>
    <col customWidth="1" min="20" max="20" width="16.71"/>
    <col customWidth="1" min="21" max="21" width="21.86"/>
    <col customWidth="1" min="22" max="22" width="12.14"/>
    <col customWidth="1" min="23" max="24" width="13.43"/>
  </cols>
  <sheetData>
    <row r="1" ht="68.25" customHeight="1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9" t="s">
        <v>22</v>
      </c>
      <c r="R1" s="8" t="s">
        <v>23</v>
      </c>
      <c r="S1" s="8" t="s">
        <v>24</v>
      </c>
      <c r="T1" s="8" t="s">
        <v>25</v>
      </c>
      <c r="U1" s="10" t="s">
        <v>26</v>
      </c>
      <c r="V1" s="11" t="s">
        <v>27</v>
      </c>
      <c r="W1" s="8" t="s">
        <v>28</v>
      </c>
      <c r="X1" s="8" t="s">
        <v>29</v>
      </c>
      <c r="Y1" s="12"/>
      <c r="Z1" s="12"/>
    </row>
    <row r="2">
      <c r="A2" s="13" t="str">
        <f>'Courier Company - Invoice'!B2</f>
        <v>2001806232</v>
      </c>
      <c r="B2" s="14" t="str">
        <f>'Courier Company - Invoice'!A2</f>
        <v>1091117222124</v>
      </c>
      <c r="C2" s="14" t="str">
        <f>'Courier Company - Invoice'!E2</f>
        <v>507101</v>
      </c>
      <c r="D2" s="15" t="str">
        <f>'Courier Company - Invoice'!G2</f>
        <v>Forward charges</v>
      </c>
      <c r="E2" s="14" t="str">
        <f t="shared" ref="E2:E125" si="1">IF(D2="Forward charges", "Yes", "Yes")</f>
        <v>Yes</v>
      </c>
      <c r="F2" s="16" t="str">
        <f t="shared" ref="F2:F125" si="2">IF(D2="Forward and RTO charges", "Yes", "No")</f>
        <v>No</v>
      </c>
      <c r="G2" s="17">
        <f t="array" ref="G2">INDEX('Company X - Order report'!G:G, MATCH(A2,'Company X - Order report'!F:F,0),1)/1000</f>
        <v>1.302</v>
      </c>
      <c r="H2" s="18">
        <f t="array" ref="H2">INDEX('Company X - Order report'!G:G, MATCH(A2,'Company X - Order report'!F:F,0),1)</f>
        <v>1302</v>
      </c>
      <c r="I2" s="14">
        <f t="shared" ref="I2:I125" si="3">IF(G2 &lt;= 0.5, 0.5, IF(G2 &lt;= 1, 1, IF(G2 &lt;= 1.5, 1.5, IF(G2 &lt;= 2, 2, IF(G2 &lt;= 2.5, 2.5, IF(G2 &lt;= 3, 3, 3.5))))))</f>
        <v>1.5</v>
      </c>
      <c r="J2" s="14">
        <f> IF(H2 &lt;= 500, 500, IF(H2 &lt;= 1000, 1000, IF(H2 &lt;= 1500, 1500, IF(H2 &lt;= 2000, 2000, IF(H2 &lt;= 2500, 2500, IF(H2 &lt;= 3000, 3000, 3500))))))</f>
        <v>1500</v>
      </c>
      <c r="K2" s="19" t="str">
        <f>'Company X - Pincodes'!C2</f>
        <v>d</v>
      </c>
      <c r="L2" s="20">
        <f t="array" ref="L2">CHOOSE(MATCH(K2, {"a", "b", "c", "d", "e"}, 0), 'Courier Company - Rates'!$A$2, 'Courier Company - Rates'!$C$2, 'Courier Company - Rates'!$E$2, 'Courier Company - Rates'!$G$2, 'Courier Company - Rates'!$I$2)</f>
        <v>45.4</v>
      </c>
      <c r="M2" s="21">
        <f>IF(K2 = "a", 'Courier Company - Rates'!$B$2*(I2-0.5)/0.5, IF(K2 = "b", 'Courier Company - Rates'!$D$2*(I2-0.5)/0.5, IF(K2 = "c", 'Courier Company - Rates'!$F$2*(I2-0.5)/0.5, IF(K2 = "d", 'Courier Company - Rates'!$H$2*(I2-0.5)/0.5, 'Courier Company - Rates'!$J$2*(I2-0.5)/0.5))))</f>
        <v>89.6</v>
      </c>
      <c r="N2" s="22">
        <f>IF(D2 = "Forward and RTO charges", IF(K2 = "a", 'Courier Company - Rates'!$K$2, IF(K2 = "b", 'Courier Company - Rates'!$M$2, IF(K2 = "c", 'Courier Company - Rates'!$O$2, IF(K2 = "d", 'Courier Company - Rates'!$Q$2, 'Courier Company - Rates'!$S$2)))), 0)</f>
        <v>0</v>
      </c>
      <c r="O2" s="22">
        <f>IF(D2 = "Forward and RTO charges", IF(K2 = "a", 'Courier Company - Rates'!$L$2*(I2-0.5)/0.5, IF(K2 = "b", 'Courier Company - Rates'!$N$2*(I2-0.5)/0.5, IF(K2 = "c", 'Courier Company - Rates'!$P$2*(I2-0.5)/0.5, IF(K2 = "d", 'Courier Company - Rates'!$R$2*(I2-0.5)/0.5, 'Courier Company - Rates'!$T$2*(I2-0.5)/0.5)))), 0)</f>
        <v>0</v>
      </c>
      <c r="P2" s="23">
        <f t="shared" ref="P2:P125" si="4">L2+M2+N2+O2</f>
        <v>135</v>
      </c>
      <c r="Q2" s="24">
        <f>'Courier Company - Invoice'!C2</f>
        <v>1.3</v>
      </c>
      <c r="R2" s="16">
        <f t="shared" ref="R2:R125" si="5">IF(Q2 &lt;= 0.5, 0.5, IF(Q2 &lt;= 1, 1, IF(Q2 &lt;= 1.5, 1.5, IF(Q2 &lt;= 2, 2, IF(Q2 &lt;= 2.5, 2.5, 3)))))</f>
        <v>1.5</v>
      </c>
      <c r="S2" s="19" t="str">
        <f>'Courier Company - Invoice'!F2</f>
        <v>d</v>
      </c>
      <c r="T2" s="23">
        <f>'Courier Company - Invoice'!H2</f>
        <v>135</v>
      </c>
      <c r="U2" s="25">
        <f t="shared" ref="U2:U125" si="6">ROUND(P2-T2,0)</f>
        <v>0</v>
      </c>
      <c r="V2" s="26">
        <f t="shared" ref="V2:V125" si="7">(U2/P2)</f>
        <v>0</v>
      </c>
      <c r="W2" s="20">
        <f t="shared" ref="W2:W125" si="8">L2+M2</f>
        <v>135</v>
      </c>
      <c r="X2" s="27">
        <f t="shared" ref="X2:X125" si="9">N2+O2</f>
        <v>0</v>
      </c>
    </row>
    <row r="3">
      <c r="A3" s="13" t="str">
        <f>'Courier Company - Invoice'!B3</f>
        <v>2001806273</v>
      </c>
      <c r="B3" s="14" t="str">
        <f>'Courier Company - Invoice'!A3</f>
        <v>1091117222194</v>
      </c>
      <c r="C3" s="14" t="str">
        <f>'Courier Company - Invoice'!E3</f>
        <v>486886</v>
      </c>
      <c r="D3" s="15" t="str">
        <f>'Courier Company - Invoice'!G3</f>
        <v>Forward charges</v>
      </c>
      <c r="E3" s="14" t="str">
        <f t="shared" si="1"/>
        <v>Yes</v>
      </c>
      <c r="F3" s="16" t="str">
        <f t="shared" si="2"/>
        <v>No</v>
      </c>
      <c r="G3" s="17">
        <f t="array" ref="G3">INDEX('Company X - Order report'!G:G, MATCH(A3,'Company X - Order report'!F:F,0),1)/1000</f>
        <v>0.615</v>
      </c>
      <c r="H3" s="18">
        <f t="array" ref="H3">INDEX('Company X - Order report'!G:G, MATCH(A3,'Company X - Order report'!F:F,0),1)</f>
        <v>615</v>
      </c>
      <c r="I3" s="14">
        <f t="shared" si="3"/>
        <v>1</v>
      </c>
      <c r="J3" s="14">
        <f t="shared" ref="J3:J125" si="10">IF(H3 &lt;= 500, 500, IF(H3 &lt;= 1000, 1000, IF(H3 &lt;= 1500, 1500, IF(H3 &lt;= 2000, 2000, IF(H3 &lt;= 2500, 2500, IF(H3 &lt;= 3000, 3000, 3500))))))</f>
        <v>1000</v>
      </c>
      <c r="K3" s="19" t="str">
        <f>'Company X - Pincodes'!C3</f>
        <v>d</v>
      </c>
      <c r="L3" s="20">
        <f t="array" ref="L3">CHOOSE(MATCH(K3, {"a", "b", "c", "d", "e"}, 0), 'Courier Company - Rates'!$A$2, 'Courier Company - Rates'!$C$2, 'Courier Company - Rates'!$E$2, 'Courier Company - Rates'!$G$2, 'Courier Company - Rates'!$I$2)</f>
        <v>45.4</v>
      </c>
      <c r="M3" s="21">
        <f>IF(K3 = "a", 'Courier Company - Rates'!$B$2*(I3-0.5)/0.5, IF(K3 = "b", 'Courier Company - Rates'!$D$2*(I3-0.5)/0.5, IF(K3 = "c", 'Courier Company - Rates'!$F$2*(I3-0.5)/0.5, IF(K3 = "d", 'Courier Company - Rates'!$H$2*(I3-0.5)/0.5, 'Courier Company - Rates'!$J$2*(I3-0.5)/0.5))))</f>
        <v>44.8</v>
      </c>
      <c r="N3" s="22">
        <f>IF(D3 = "Forward and RTO charges", IF(K3 = "a", 'Courier Company - Rates'!$K$2, IF(K3 = "b", 'Courier Company - Rates'!$M$2, IF(K3 = "c", 'Courier Company - Rates'!$O$2, IF(K3 = "d", 'Courier Company - Rates'!$Q$2, 'Courier Company - Rates'!$S$2)))), 0)</f>
        <v>0</v>
      </c>
      <c r="O3" s="22">
        <f>IF(D3 = "Forward and RTO charges", IF(K3 = "a", 'Courier Company - Rates'!$L$2*(I3-0.5)/0.5, IF(K3 = "b", 'Courier Company - Rates'!$N$2*(I3-0.5)/0.5, IF(K3 = "c", 'Courier Company - Rates'!$P$2*(I3-0.5)/0.5, IF(K3 = "d", 'Courier Company - Rates'!$R$2*(I3-0.5)/0.5, 'Courier Company - Rates'!$T$2*(I3-0.5)/0.5)))), 0)</f>
        <v>0</v>
      </c>
      <c r="P3" s="23">
        <f t="shared" si="4"/>
        <v>90.2</v>
      </c>
      <c r="Q3" s="24">
        <f>'Courier Company - Invoice'!C3</f>
        <v>1</v>
      </c>
      <c r="R3" s="16">
        <f t="shared" si="5"/>
        <v>1</v>
      </c>
      <c r="S3" s="19" t="str">
        <f>'Courier Company - Invoice'!F3</f>
        <v>d</v>
      </c>
      <c r="T3" s="23">
        <f>'Courier Company - Invoice'!H3</f>
        <v>90.2</v>
      </c>
      <c r="U3" s="25">
        <f t="shared" si="6"/>
        <v>0</v>
      </c>
      <c r="V3" s="26">
        <f t="shared" si="7"/>
        <v>0</v>
      </c>
      <c r="W3" s="20">
        <f t="shared" si="8"/>
        <v>90.2</v>
      </c>
      <c r="X3" s="27">
        <f t="shared" si="9"/>
        <v>0</v>
      </c>
    </row>
    <row r="4">
      <c r="A4" s="13" t="str">
        <f>'Courier Company - Invoice'!B4</f>
        <v>2001806408</v>
      </c>
      <c r="B4" s="14" t="str">
        <f>'Courier Company - Invoice'!A4</f>
        <v>1091117222931</v>
      </c>
      <c r="C4" s="14" t="str">
        <f>'Courier Company - Invoice'!E4</f>
        <v>532484</v>
      </c>
      <c r="D4" s="15" t="str">
        <f>'Courier Company - Invoice'!G4</f>
        <v>Forward charges</v>
      </c>
      <c r="E4" s="14" t="str">
        <f t="shared" si="1"/>
        <v>Yes</v>
      </c>
      <c r="F4" s="16" t="str">
        <f t="shared" si="2"/>
        <v>No</v>
      </c>
      <c r="G4" s="17">
        <f t="array" ref="G4">INDEX('Company X - Order report'!G:G, MATCH(A4,'Company X - Order report'!F:F,0),1)/1000</f>
        <v>2.265</v>
      </c>
      <c r="H4" s="18">
        <f t="array" ref="H4">INDEX('Company X - Order report'!G:G, MATCH(A4,'Company X - Order report'!F:F,0),1)</f>
        <v>2265</v>
      </c>
      <c r="I4" s="14">
        <f t="shared" si="3"/>
        <v>2.5</v>
      </c>
      <c r="J4" s="14">
        <f t="shared" si="10"/>
        <v>2500</v>
      </c>
      <c r="K4" s="19" t="str">
        <f>'Company X - Pincodes'!C4</f>
        <v>d</v>
      </c>
      <c r="L4" s="20">
        <f t="array" ref="L4">CHOOSE(MATCH(K4, {"a", "b", "c", "d", "e"}, 0), 'Courier Company - Rates'!$A$2, 'Courier Company - Rates'!$C$2, 'Courier Company - Rates'!$E$2, 'Courier Company - Rates'!$G$2, 'Courier Company - Rates'!$I$2)</f>
        <v>45.4</v>
      </c>
      <c r="M4" s="21">
        <f>IF(K4 = "a", 'Courier Company - Rates'!$B$2*(I4-0.5)/0.5, IF(K4 = "b", 'Courier Company - Rates'!$D$2*(I4-0.5)/0.5, IF(K4 = "c", 'Courier Company - Rates'!$F$2*(I4-0.5)/0.5, IF(K4 = "d", 'Courier Company - Rates'!$H$2*(I4-0.5)/0.5, 'Courier Company - Rates'!$J$2*(I4-0.5)/0.5))))</f>
        <v>179.2</v>
      </c>
      <c r="N4" s="22">
        <f>IF(D4 = "Forward and RTO charges", IF(K4 = "a", 'Courier Company - Rates'!$K$2, IF(K4 = "b", 'Courier Company - Rates'!$M$2, IF(K4 = "c", 'Courier Company - Rates'!$O$2, IF(K4 = "d", 'Courier Company - Rates'!$Q$2, 'Courier Company - Rates'!$S$2)))), 0)</f>
        <v>0</v>
      </c>
      <c r="O4" s="22">
        <f>IF(D4 = "Forward and RTO charges", IF(K4 = "a", 'Courier Company - Rates'!$L$2*(I4-0.5)/0.5, IF(K4 = "b", 'Courier Company - Rates'!$N$2*(I4-0.5)/0.5, IF(K4 = "c", 'Courier Company - Rates'!$P$2*(I4-0.5)/0.5, IF(K4 = "d", 'Courier Company - Rates'!$R$2*(I4-0.5)/0.5, 'Courier Company - Rates'!$T$2*(I4-0.5)/0.5)))), 0)</f>
        <v>0</v>
      </c>
      <c r="P4" s="23">
        <f t="shared" si="4"/>
        <v>224.6</v>
      </c>
      <c r="Q4" s="24">
        <f>'Courier Company - Invoice'!C4</f>
        <v>2.5</v>
      </c>
      <c r="R4" s="16">
        <f t="shared" si="5"/>
        <v>2.5</v>
      </c>
      <c r="S4" s="19" t="str">
        <f>'Courier Company - Invoice'!F4</f>
        <v>d</v>
      </c>
      <c r="T4" s="23">
        <f>'Courier Company - Invoice'!H4</f>
        <v>224.6</v>
      </c>
      <c r="U4" s="25">
        <f t="shared" si="6"/>
        <v>0</v>
      </c>
      <c r="V4" s="26">
        <f t="shared" si="7"/>
        <v>0</v>
      </c>
      <c r="W4" s="20">
        <f t="shared" si="8"/>
        <v>224.6</v>
      </c>
      <c r="X4" s="27">
        <f t="shared" si="9"/>
        <v>0</v>
      </c>
    </row>
    <row r="5">
      <c r="A5" s="13" t="str">
        <f>'Courier Company - Invoice'!B5</f>
        <v>2001806458</v>
      </c>
      <c r="B5" s="14" t="str">
        <f>'Courier Company - Invoice'!A5</f>
        <v>1091117223244</v>
      </c>
      <c r="C5" s="14" t="str">
        <f>'Courier Company - Invoice'!E5</f>
        <v>143001</v>
      </c>
      <c r="D5" s="15" t="str">
        <f>'Courier Company - Invoice'!G5</f>
        <v>Forward charges</v>
      </c>
      <c r="E5" s="14" t="str">
        <f t="shared" si="1"/>
        <v>Yes</v>
      </c>
      <c r="F5" s="16" t="str">
        <f t="shared" si="2"/>
        <v>No</v>
      </c>
      <c r="G5" s="17">
        <f t="array" ref="G5">INDEX('Company X - Order report'!G:G, MATCH(A5,'Company X - Order report'!F:F,0),1)/1000</f>
        <v>0.7</v>
      </c>
      <c r="H5" s="18">
        <f t="array" ref="H5">INDEX('Company X - Order report'!G:G, MATCH(A5,'Company X - Order report'!F:F,0),1)</f>
        <v>700</v>
      </c>
      <c r="I5" s="14">
        <f t="shared" si="3"/>
        <v>1</v>
      </c>
      <c r="J5" s="14">
        <f t="shared" si="10"/>
        <v>1000</v>
      </c>
      <c r="K5" s="19" t="str">
        <f>'Company X - Pincodes'!C5</f>
        <v>b</v>
      </c>
      <c r="L5" s="20">
        <f t="array" ref="L5">CHOOSE(MATCH(K5, {"a", "b", "c", "d", "e"}, 0), 'Courier Company - Rates'!$A$2, 'Courier Company - Rates'!$C$2, 'Courier Company - Rates'!$E$2, 'Courier Company - Rates'!$G$2, 'Courier Company - Rates'!$I$2)</f>
        <v>33</v>
      </c>
      <c r="M5" s="21">
        <f>IF(K5 = "a", 'Courier Company - Rates'!$B$2*(I5-0.5)/0.5, IF(K5 = "b", 'Courier Company - Rates'!$D$2*(I5-0.5)/0.5, IF(K5 = "c", 'Courier Company - Rates'!$F$2*(I5-0.5)/0.5, IF(K5 = "d", 'Courier Company - Rates'!$H$2*(I5-0.5)/0.5, 'Courier Company - Rates'!$J$2*(I5-0.5)/0.5))))</f>
        <v>28.3</v>
      </c>
      <c r="N5" s="22">
        <f>IF(D5 = "Forward and RTO charges", IF(K5 = "a", 'Courier Company - Rates'!$K$2, IF(K5 = "b", 'Courier Company - Rates'!$M$2, IF(K5 = "c", 'Courier Company - Rates'!$O$2, IF(K5 = "d", 'Courier Company - Rates'!$Q$2, 'Courier Company - Rates'!$S$2)))), 0)</f>
        <v>0</v>
      </c>
      <c r="O5" s="22">
        <f>IF(D5 = "Forward and RTO charges", IF(K5 = "a", 'Courier Company - Rates'!$L$2*(I5-0.5)/0.5, IF(K5 = "b", 'Courier Company - Rates'!$N$2*(I5-0.5)/0.5, IF(K5 = "c", 'Courier Company - Rates'!$P$2*(I5-0.5)/0.5, IF(K5 = "d", 'Courier Company - Rates'!$R$2*(I5-0.5)/0.5, 'Courier Company - Rates'!$T$2*(I5-0.5)/0.5)))), 0)</f>
        <v>0</v>
      </c>
      <c r="P5" s="23">
        <f t="shared" si="4"/>
        <v>61.3</v>
      </c>
      <c r="Q5" s="24">
        <f>'Courier Company - Invoice'!C5</f>
        <v>1</v>
      </c>
      <c r="R5" s="16">
        <f t="shared" si="5"/>
        <v>1</v>
      </c>
      <c r="S5" s="19" t="str">
        <f>'Courier Company - Invoice'!F5</f>
        <v>b</v>
      </c>
      <c r="T5" s="23">
        <f>'Courier Company - Invoice'!H5</f>
        <v>61.3</v>
      </c>
      <c r="U5" s="25">
        <f t="shared" si="6"/>
        <v>0</v>
      </c>
      <c r="V5" s="26">
        <f t="shared" si="7"/>
        <v>0</v>
      </c>
      <c r="W5" s="20">
        <f t="shared" si="8"/>
        <v>61.3</v>
      </c>
      <c r="X5" s="27">
        <f t="shared" si="9"/>
        <v>0</v>
      </c>
    </row>
    <row r="6">
      <c r="A6" s="13" t="str">
        <f>'Courier Company - Invoice'!B6</f>
        <v>2001807012</v>
      </c>
      <c r="B6" s="14" t="str">
        <f>'Courier Company - Invoice'!A6</f>
        <v>1091117229345</v>
      </c>
      <c r="C6" s="14" t="str">
        <f>'Courier Company - Invoice'!E6</f>
        <v>515591</v>
      </c>
      <c r="D6" s="15" t="str">
        <f>'Courier Company - Invoice'!G6</f>
        <v>Forward charges</v>
      </c>
      <c r="E6" s="14" t="str">
        <f t="shared" si="1"/>
        <v>Yes</v>
      </c>
      <c r="F6" s="16" t="str">
        <f t="shared" si="2"/>
        <v>No</v>
      </c>
      <c r="G6" s="17">
        <f t="array" ref="G6">INDEX('Company X - Order report'!G:G, MATCH(A6,'Company X - Order report'!F:F,0),1)/1000</f>
        <v>0.24</v>
      </c>
      <c r="H6" s="18">
        <f t="array" ref="H6">INDEX('Company X - Order report'!G:G, MATCH(A6,'Company X - Order report'!F:F,0),1)</f>
        <v>240</v>
      </c>
      <c r="I6" s="14">
        <f t="shared" si="3"/>
        <v>0.5</v>
      </c>
      <c r="J6" s="14">
        <f t="shared" si="10"/>
        <v>500</v>
      </c>
      <c r="K6" s="19" t="str">
        <f>'Company X - Pincodes'!C6</f>
        <v>d</v>
      </c>
      <c r="L6" s="20">
        <f t="array" ref="L6">CHOOSE(MATCH(K6, {"a", "b", "c", "d", "e"}, 0), 'Courier Company - Rates'!$A$2, 'Courier Company - Rates'!$C$2, 'Courier Company - Rates'!$E$2, 'Courier Company - Rates'!$G$2, 'Courier Company - Rates'!$I$2)</f>
        <v>45.4</v>
      </c>
      <c r="M6" s="21">
        <f>IF(K6 = "a", 'Courier Company - Rates'!$B$2*(I6-0.5)/0.5, IF(K6 = "b", 'Courier Company - Rates'!$D$2*(I6-0.5)/0.5, IF(K6 = "c", 'Courier Company - Rates'!$F$2*(I6-0.5)/0.5, IF(K6 = "d", 'Courier Company - Rates'!$H$2*(I6-0.5)/0.5, 'Courier Company - Rates'!$J$2*(I6-0.5)/0.5))))</f>
        <v>0</v>
      </c>
      <c r="N6" s="22">
        <f>IF(D6 = "Forward and RTO charges", IF(K6 = "a", 'Courier Company - Rates'!$K$2, IF(K6 = "b", 'Courier Company - Rates'!$M$2, IF(K6 = "c", 'Courier Company - Rates'!$O$2, IF(K6 = "d", 'Courier Company - Rates'!$Q$2, 'Courier Company - Rates'!$S$2)))), 0)</f>
        <v>0</v>
      </c>
      <c r="O6" s="22">
        <f>IF(D6 = "Forward and RTO charges", IF(K6 = "a", 'Courier Company - Rates'!$L$2*(I6-0.5)/0.5, IF(K6 = "b", 'Courier Company - Rates'!$N$2*(I6-0.5)/0.5, IF(K6 = "c", 'Courier Company - Rates'!$P$2*(I6-0.5)/0.5, IF(K6 = "d", 'Courier Company - Rates'!$R$2*(I6-0.5)/0.5, 'Courier Company - Rates'!$T$2*(I6-0.5)/0.5)))), 0)</f>
        <v>0</v>
      </c>
      <c r="P6" s="23">
        <f t="shared" si="4"/>
        <v>45.4</v>
      </c>
      <c r="Q6" s="24">
        <f>'Courier Company - Invoice'!C6</f>
        <v>0.15</v>
      </c>
      <c r="R6" s="16">
        <f t="shared" si="5"/>
        <v>0.5</v>
      </c>
      <c r="S6" s="19" t="str">
        <f>'Courier Company - Invoice'!F6</f>
        <v>d</v>
      </c>
      <c r="T6" s="23">
        <f>'Courier Company - Invoice'!H6</f>
        <v>45.4</v>
      </c>
      <c r="U6" s="25">
        <f t="shared" si="6"/>
        <v>0</v>
      </c>
      <c r="V6" s="26">
        <f t="shared" si="7"/>
        <v>0</v>
      </c>
      <c r="W6" s="20">
        <f t="shared" si="8"/>
        <v>45.4</v>
      </c>
      <c r="X6" s="27">
        <f t="shared" si="9"/>
        <v>0</v>
      </c>
    </row>
    <row r="7">
      <c r="A7" s="13" t="str">
        <f>'Courier Company - Invoice'!B7</f>
        <v>2001806686</v>
      </c>
      <c r="B7" s="14" t="str">
        <f>'Courier Company - Invoice'!A7</f>
        <v>1091117229555</v>
      </c>
      <c r="C7" s="14" t="str">
        <f>'Courier Company - Invoice'!E7</f>
        <v>326502</v>
      </c>
      <c r="D7" s="15" t="str">
        <f>'Courier Company - Invoice'!G7</f>
        <v>Forward charges</v>
      </c>
      <c r="E7" s="14" t="str">
        <f t="shared" si="1"/>
        <v>Yes</v>
      </c>
      <c r="F7" s="16" t="str">
        <f t="shared" si="2"/>
        <v>No</v>
      </c>
      <c r="G7" s="17">
        <f t="array" ref="G7">INDEX('Company X - Order report'!G:G, MATCH(A7,'Company X - Order report'!F:F,0),1)/1000</f>
        <v>0.24</v>
      </c>
      <c r="H7" s="18">
        <f t="array" ref="H7">INDEX('Company X - Order report'!G:G, MATCH(A7,'Company X - Order report'!F:F,0),1)</f>
        <v>240</v>
      </c>
      <c r="I7" s="14">
        <f t="shared" si="3"/>
        <v>0.5</v>
      </c>
      <c r="J7" s="14">
        <f t="shared" si="10"/>
        <v>500</v>
      </c>
      <c r="K7" s="19" t="str">
        <f>'Company X - Pincodes'!C7</f>
        <v>d</v>
      </c>
      <c r="L7" s="20">
        <f t="array" ref="L7">CHOOSE(MATCH(K7, {"a", "b", "c", "d", "e"}, 0), 'Courier Company - Rates'!$A$2, 'Courier Company - Rates'!$C$2, 'Courier Company - Rates'!$E$2, 'Courier Company - Rates'!$G$2, 'Courier Company - Rates'!$I$2)</f>
        <v>45.4</v>
      </c>
      <c r="M7" s="21">
        <f>IF(K7 = "a", 'Courier Company - Rates'!$B$2*(I7-0.5)/0.5, IF(K7 = "b", 'Courier Company - Rates'!$D$2*(I7-0.5)/0.5, IF(K7 = "c", 'Courier Company - Rates'!$F$2*(I7-0.5)/0.5, IF(K7 = "d", 'Courier Company - Rates'!$H$2*(I7-0.5)/0.5, 'Courier Company - Rates'!$J$2*(I7-0.5)/0.5))))</f>
        <v>0</v>
      </c>
      <c r="N7" s="22">
        <f>IF(D7 = "Forward and RTO charges", IF(K7 = "a", 'Courier Company - Rates'!$K$2, IF(K7 = "b", 'Courier Company - Rates'!$M$2, IF(K7 = "c", 'Courier Company - Rates'!$O$2, IF(K7 = "d", 'Courier Company - Rates'!$Q$2, 'Courier Company - Rates'!$S$2)))), 0)</f>
        <v>0</v>
      </c>
      <c r="O7" s="22">
        <f>IF(D7 = "Forward and RTO charges", IF(K7 = "a", 'Courier Company - Rates'!$L$2*(I7-0.5)/0.5, IF(K7 = "b", 'Courier Company - Rates'!$N$2*(I7-0.5)/0.5, IF(K7 = "c", 'Courier Company - Rates'!$P$2*(I7-0.5)/0.5, IF(K7 = "d", 'Courier Company - Rates'!$R$2*(I7-0.5)/0.5, 'Courier Company - Rates'!$T$2*(I7-0.5)/0.5)))), 0)</f>
        <v>0</v>
      </c>
      <c r="P7" s="23">
        <f t="shared" si="4"/>
        <v>45.4</v>
      </c>
      <c r="Q7" s="24">
        <f>'Courier Company - Invoice'!C7</f>
        <v>0.15</v>
      </c>
      <c r="R7" s="16">
        <f t="shared" si="5"/>
        <v>0.5</v>
      </c>
      <c r="S7" s="19" t="str">
        <f>'Courier Company - Invoice'!F7</f>
        <v>d</v>
      </c>
      <c r="T7" s="23">
        <f>'Courier Company - Invoice'!H7</f>
        <v>45.4</v>
      </c>
      <c r="U7" s="25">
        <f t="shared" si="6"/>
        <v>0</v>
      </c>
      <c r="V7" s="26">
        <f t="shared" si="7"/>
        <v>0</v>
      </c>
      <c r="W7" s="20">
        <f t="shared" si="8"/>
        <v>45.4</v>
      </c>
      <c r="X7" s="27">
        <f t="shared" si="9"/>
        <v>0</v>
      </c>
    </row>
    <row r="8">
      <c r="A8" s="13" t="str">
        <f>'Courier Company - Invoice'!B8</f>
        <v>2001806885</v>
      </c>
      <c r="B8" s="14" t="str">
        <f>'Courier Company - Invoice'!A8</f>
        <v>1091117229776</v>
      </c>
      <c r="C8" s="14" t="str">
        <f>'Courier Company - Invoice'!E8</f>
        <v>208019</v>
      </c>
      <c r="D8" s="15" t="str">
        <f>'Courier Company - Invoice'!G8</f>
        <v>Forward charges</v>
      </c>
      <c r="E8" s="14" t="str">
        <f t="shared" si="1"/>
        <v>Yes</v>
      </c>
      <c r="F8" s="16" t="str">
        <f t="shared" si="2"/>
        <v>No</v>
      </c>
      <c r="G8" s="17">
        <f t="array" ref="G8">INDEX('Company X - Order report'!G:G, MATCH(A8,'Company X - Order report'!F:F,0),1)/1000</f>
        <v>0.84</v>
      </c>
      <c r="H8" s="18">
        <f t="array" ref="H8">INDEX('Company X - Order report'!G:G, MATCH(A8,'Company X - Order report'!F:F,0),1)</f>
        <v>840</v>
      </c>
      <c r="I8" s="14">
        <f t="shared" si="3"/>
        <v>1</v>
      </c>
      <c r="J8" s="14">
        <f t="shared" si="10"/>
        <v>1000</v>
      </c>
      <c r="K8" s="19" t="str">
        <f>'Company X - Pincodes'!C8</f>
        <v>b</v>
      </c>
      <c r="L8" s="20">
        <f t="array" ref="L8">CHOOSE(MATCH(K8, {"a", "b", "c", "d", "e"}, 0), 'Courier Company - Rates'!$A$2, 'Courier Company - Rates'!$C$2, 'Courier Company - Rates'!$E$2, 'Courier Company - Rates'!$G$2, 'Courier Company - Rates'!$I$2)</f>
        <v>33</v>
      </c>
      <c r="M8" s="21">
        <f>IF(K8 = "a", 'Courier Company - Rates'!$B$2*(I8-0.5)/0.5, IF(K8 = "b", 'Courier Company - Rates'!$D$2*(I8-0.5)/0.5, IF(K8 = "c", 'Courier Company - Rates'!$F$2*(I8-0.5)/0.5, IF(K8 = "d", 'Courier Company - Rates'!$H$2*(I8-0.5)/0.5, 'Courier Company - Rates'!$J$2*(I8-0.5)/0.5))))</f>
        <v>28.3</v>
      </c>
      <c r="N8" s="22">
        <f>IF(D8 = "Forward and RTO charges", IF(K8 = "a", 'Courier Company - Rates'!$K$2, IF(K8 = "b", 'Courier Company - Rates'!$M$2, IF(K8 = "c", 'Courier Company - Rates'!$O$2, IF(K8 = "d", 'Courier Company - Rates'!$Q$2, 'Courier Company - Rates'!$S$2)))), 0)</f>
        <v>0</v>
      </c>
      <c r="O8" s="22">
        <f>IF(D8 = "Forward and RTO charges", IF(K8 = "a", 'Courier Company - Rates'!$L$2*(I8-0.5)/0.5, IF(K8 = "b", 'Courier Company - Rates'!$N$2*(I8-0.5)/0.5, IF(K8 = "c", 'Courier Company - Rates'!$P$2*(I8-0.5)/0.5, IF(K8 = "d", 'Courier Company - Rates'!$R$2*(I8-0.5)/0.5, 'Courier Company - Rates'!$T$2*(I8-0.5)/0.5)))), 0)</f>
        <v>0</v>
      </c>
      <c r="P8" s="23">
        <f t="shared" si="4"/>
        <v>61.3</v>
      </c>
      <c r="Q8" s="24">
        <f>'Courier Company - Invoice'!C8</f>
        <v>1</v>
      </c>
      <c r="R8" s="16">
        <f t="shared" si="5"/>
        <v>1</v>
      </c>
      <c r="S8" s="19" t="str">
        <f>'Courier Company - Invoice'!F8</f>
        <v>b</v>
      </c>
      <c r="T8" s="23">
        <f>'Courier Company - Invoice'!H8</f>
        <v>61.3</v>
      </c>
      <c r="U8" s="25">
        <f t="shared" si="6"/>
        <v>0</v>
      </c>
      <c r="V8" s="26">
        <f t="shared" si="7"/>
        <v>0</v>
      </c>
      <c r="W8" s="20">
        <f t="shared" si="8"/>
        <v>61.3</v>
      </c>
      <c r="X8" s="27">
        <f t="shared" si="9"/>
        <v>0</v>
      </c>
    </row>
    <row r="9">
      <c r="A9" s="13" t="str">
        <f>'Courier Company - Invoice'!B9</f>
        <v>2001807058</v>
      </c>
      <c r="B9" s="14" t="str">
        <f>'Courier Company - Invoice'!A9</f>
        <v>1091117323112</v>
      </c>
      <c r="C9" s="14" t="str">
        <f>'Courier Company - Invoice'!E9</f>
        <v>140301</v>
      </c>
      <c r="D9" s="15" t="str">
        <f>'Courier Company - Invoice'!G9</f>
        <v>Forward charges</v>
      </c>
      <c r="E9" s="14" t="str">
        <f t="shared" si="1"/>
        <v>Yes</v>
      </c>
      <c r="F9" s="16" t="str">
        <f t="shared" si="2"/>
        <v>No</v>
      </c>
      <c r="G9" s="17">
        <f t="array" ref="G9">INDEX('Company X - Order report'!G:G, MATCH(A9,'Company X - Order report'!F:F,0),1)/1000</f>
        <v>1.168</v>
      </c>
      <c r="H9" s="18">
        <f t="array" ref="H9">INDEX('Company X - Order report'!G:G, MATCH(A9,'Company X - Order report'!F:F,0),1)</f>
        <v>1168</v>
      </c>
      <c r="I9" s="14">
        <f t="shared" si="3"/>
        <v>1.5</v>
      </c>
      <c r="J9" s="14">
        <f t="shared" si="10"/>
        <v>1500</v>
      </c>
      <c r="K9" s="19" t="str">
        <f>'Company X - Pincodes'!C9</f>
        <v>b</v>
      </c>
      <c r="L9" s="20">
        <f t="array" ref="L9">CHOOSE(MATCH(K9, {"a", "b", "c", "d", "e"}, 0), 'Courier Company - Rates'!$A$2, 'Courier Company - Rates'!$C$2, 'Courier Company - Rates'!$E$2, 'Courier Company - Rates'!$G$2, 'Courier Company - Rates'!$I$2)</f>
        <v>33</v>
      </c>
      <c r="M9" s="21">
        <f>IF(K9 = "a", 'Courier Company - Rates'!$B$2*(I9-0.5)/0.5, IF(K9 = "b", 'Courier Company - Rates'!$D$2*(I9-0.5)/0.5, IF(K9 = "c", 'Courier Company - Rates'!$F$2*(I9-0.5)/0.5, IF(K9 = "d", 'Courier Company - Rates'!$H$2*(I9-0.5)/0.5, 'Courier Company - Rates'!$J$2*(I9-0.5)/0.5))))</f>
        <v>56.6</v>
      </c>
      <c r="N9" s="22">
        <f>IF(D9 = "Forward and RTO charges", IF(K9 = "a", 'Courier Company - Rates'!$K$2, IF(K9 = "b", 'Courier Company - Rates'!$M$2, IF(K9 = "c", 'Courier Company - Rates'!$O$2, IF(K9 = "d", 'Courier Company - Rates'!$Q$2, 'Courier Company - Rates'!$S$2)))), 0)</f>
        <v>0</v>
      </c>
      <c r="O9" s="22">
        <f>IF(D9 = "Forward and RTO charges", IF(K9 = "a", 'Courier Company - Rates'!$L$2*(I9-0.5)/0.5, IF(K9 = "b", 'Courier Company - Rates'!$N$2*(I9-0.5)/0.5, IF(K9 = "c", 'Courier Company - Rates'!$P$2*(I9-0.5)/0.5, IF(K9 = "d", 'Courier Company - Rates'!$R$2*(I9-0.5)/0.5, 'Courier Company - Rates'!$T$2*(I9-0.5)/0.5)))), 0)</f>
        <v>0</v>
      </c>
      <c r="P9" s="23">
        <f t="shared" si="4"/>
        <v>89.6</v>
      </c>
      <c r="Q9" s="24">
        <f>'Courier Company - Invoice'!C9</f>
        <v>1.15</v>
      </c>
      <c r="R9" s="16">
        <f t="shared" si="5"/>
        <v>1.5</v>
      </c>
      <c r="S9" s="19" t="str">
        <f>'Courier Company - Invoice'!F9</f>
        <v>b</v>
      </c>
      <c r="T9" s="23">
        <f>'Courier Company - Invoice'!H9</f>
        <v>89.6</v>
      </c>
      <c r="U9" s="25">
        <f t="shared" si="6"/>
        <v>0</v>
      </c>
      <c r="V9" s="26">
        <f t="shared" si="7"/>
        <v>0</v>
      </c>
      <c r="W9" s="20">
        <f t="shared" si="8"/>
        <v>89.6</v>
      </c>
      <c r="X9" s="27">
        <f t="shared" si="9"/>
        <v>0</v>
      </c>
    </row>
    <row r="10">
      <c r="A10" s="13" t="str">
        <f>'Courier Company - Invoice'!B10</f>
        <v>2001807186</v>
      </c>
      <c r="B10" s="14" t="str">
        <f>'Courier Company - Invoice'!A10</f>
        <v>1091117323812</v>
      </c>
      <c r="C10" s="14" t="str">
        <f>'Courier Company - Invoice'!E10</f>
        <v>396001</v>
      </c>
      <c r="D10" s="15" t="str">
        <f>'Courier Company - Invoice'!G10</f>
        <v>Forward charges</v>
      </c>
      <c r="E10" s="14" t="str">
        <f t="shared" si="1"/>
        <v>Yes</v>
      </c>
      <c r="F10" s="16" t="str">
        <f t="shared" si="2"/>
        <v>No</v>
      </c>
      <c r="G10" s="17">
        <f t="array" ref="G10">INDEX('Company X - Order report'!G:G, MATCH(A10,'Company X - Order report'!F:F,0),1)/1000</f>
        <v>0.5</v>
      </c>
      <c r="H10" s="18">
        <f t="array" ref="H10">INDEX('Company X - Order report'!G:G, MATCH(A10,'Company X - Order report'!F:F,0),1)</f>
        <v>500</v>
      </c>
      <c r="I10" s="14">
        <f t="shared" si="3"/>
        <v>0.5</v>
      </c>
      <c r="J10" s="14">
        <f t="shared" si="10"/>
        <v>500</v>
      </c>
      <c r="K10" s="19" t="str">
        <f>'Company X - Pincodes'!C10</f>
        <v>d</v>
      </c>
      <c r="L10" s="20">
        <f t="array" ref="L10">CHOOSE(MATCH(K10, {"a", "b", "c", "d", "e"}, 0), 'Courier Company - Rates'!$A$2, 'Courier Company - Rates'!$C$2, 'Courier Company - Rates'!$E$2, 'Courier Company - Rates'!$G$2, 'Courier Company - Rates'!$I$2)</f>
        <v>45.4</v>
      </c>
      <c r="M10" s="21">
        <f>IF(K10 = "a", 'Courier Company - Rates'!$B$2*(I10-0.5)/0.5, IF(K10 = "b", 'Courier Company - Rates'!$D$2*(I10-0.5)/0.5, IF(K10 = "c", 'Courier Company - Rates'!$F$2*(I10-0.5)/0.5, IF(K10 = "d", 'Courier Company - Rates'!$H$2*(I10-0.5)/0.5, 'Courier Company - Rates'!$J$2*(I10-0.5)/0.5))))</f>
        <v>0</v>
      </c>
      <c r="N10" s="22">
        <f>IF(D10 = "Forward and RTO charges", IF(K10 = "a", 'Courier Company - Rates'!$K$2, IF(K10 = "b", 'Courier Company - Rates'!$M$2, IF(K10 = "c", 'Courier Company - Rates'!$O$2, IF(K10 = "d", 'Courier Company - Rates'!$Q$2, 'Courier Company - Rates'!$S$2)))), 0)</f>
        <v>0</v>
      </c>
      <c r="O10" s="22">
        <f>IF(D10 = "Forward and RTO charges", IF(K10 = "a", 'Courier Company - Rates'!$L$2*(I10-0.5)/0.5, IF(K10 = "b", 'Courier Company - Rates'!$N$2*(I10-0.5)/0.5, IF(K10 = "c", 'Courier Company - Rates'!$P$2*(I10-0.5)/0.5, IF(K10 = "d", 'Courier Company - Rates'!$R$2*(I10-0.5)/0.5, 'Courier Company - Rates'!$T$2*(I10-0.5)/0.5)))), 0)</f>
        <v>0</v>
      </c>
      <c r="P10" s="23">
        <f t="shared" si="4"/>
        <v>45.4</v>
      </c>
      <c r="Q10" s="24">
        <f>'Courier Company - Invoice'!C10</f>
        <v>0.5</v>
      </c>
      <c r="R10" s="16">
        <f t="shared" si="5"/>
        <v>0.5</v>
      </c>
      <c r="S10" s="19" t="str">
        <f>'Courier Company - Invoice'!F10</f>
        <v>d</v>
      </c>
      <c r="T10" s="23">
        <f>'Courier Company - Invoice'!H10</f>
        <v>45.4</v>
      </c>
      <c r="U10" s="25">
        <f t="shared" si="6"/>
        <v>0</v>
      </c>
      <c r="V10" s="26">
        <f t="shared" si="7"/>
        <v>0</v>
      </c>
      <c r="W10" s="20">
        <f t="shared" si="8"/>
        <v>45.4</v>
      </c>
      <c r="X10" s="27">
        <f t="shared" si="9"/>
        <v>0</v>
      </c>
    </row>
    <row r="11">
      <c r="A11" s="13" t="str">
        <f>'Courier Company - Invoice'!B11</f>
        <v>2001807290</v>
      </c>
      <c r="B11" s="14" t="str">
        <f>'Courier Company - Invoice'!A11</f>
        <v>1091117324206</v>
      </c>
      <c r="C11" s="14" t="str">
        <f>'Courier Company - Invoice'!E11</f>
        <v>711106</v>
      </c>
      <c r="D11" s="15" t="str">
        <f>'Courier Company - Invoice'!G11</f>
        <v>Forward charges</v>
      </c>
      <c r="E11" s="14" t="str">
        <f t="shared" si="1"/>
        <v>Yes</v>
      </c>
      <c r="F11" s="16" t="str">
        <f t="shared" si="2"/>
        <v>No</v>
      </c>
      <c r="G11" s="17">
        <f t="array" ref="G11">INDEX('Company X - Order report'!G:G, MATCH(A11,'Company X - Order report'!F:F,0),1)/1000</f>
        <v>0.5</v>
      </c>
      <c r="H11" s="18">
        <f t="array" ref="H11">INDEX('Company X - Order report'!G:G, MATCH(A11,'Company X - Order report'!F:F,0),1)</f>
        <v>500</v>
      </c>
      <c r="I11" s="14">
        <f t="shared" si="3"/>
        <v>0.5</v>
      </c>
      <c r="J11" s="14">
        <f t="shared" si="10"/>
        <v>500</v>
      </c>
      <c r="K11" s="19" t="str">
        <f>'Company X - Pincodes'!C11</f>
        <v>d</v>
      </c>
      <c r="L11" s="20">
        <f t="array" ref="L11">CHOOSE(MATCH(K11, {"a", "b", "c", "d", "e"}, 0), 'Courier Company - Rates'!$A$2, 'Courier Company - Rates'!$C$2, 'Courier Company - Rates'!$E$2, 'Courier Company - Rates'!$G$2, 'Courier Company - Rates'!$I$2)</f>
        <v>45.4</v>
      </c>
      <c r="M11" s="21">
        <f>IF(K11 = "a", 'Courier Company - Rates'!$B$2*(I11-0.5)/0.5, IF(K11 = "b", 'Courier Company - Rates'!$D$2*(I11-0.5)/0.5, IF(K11 = "c", 'Courier Company - Rates'!$F$2*(I11-0.5)/0.5, IF(K11 = "d", 'Courier Company - Rates'!$H$2*(I11-0.5)/0.5, 'Courier Company - Rates'!$J$2*(I11-0.5)/0.5))))</f>
        <v>0</v>
      </c>
      <c r="N11" s="22">
        <f>IF(D11 = "Forward and RTO charges", IF(K11 = "a", 'Courier Company - Rates'!$K$2, IF(K11 = "b", 'Courier Company - Rates'!$M$2, IF(K11 = "c", 'Courier Company - Rates'!$O$2, IF(K11 = "d", 'Courier Company - Rates'!$Q$2, 'Courier Company - Rates'!$S$2)))), 0)</f>
        <v>0</v>
      </c>
      <c r="O11" s="22">
        <f>IF(D11 = "Forward and RTO charges", IF(K11 = "a", 'Courier Company - Rates'!$L$2*(I11-0.5)/0.5, IF(K11 = "b", 'Courier Company - Rates'!$N$2*(I11-0.5)/0.5, IF(K11 = "c", 'Courier Company - Rates'!$P$2*(I11-0.5)/0.5, IF(K11 = "d", 'Courier Company - Rates'!$R$2*(I11-0.5)/0.5, 'Courier Company - Rates'!$T$2*(I11-0.5)/0.5)))), 0)</f>
        <v>0</v>
      </c>
      <c r="P11" s="23">
        <f t="shared" si="4"/>
        <v>45.4</v>
      </c>
      <c r="Q11" s="24">
        <f>'Courier Company - Invoice'!C11</f>
        <v>0.5</v>
      </c>
      <c r="R11" s="16">
        <f t="shared" si="5"/>
        <v>0.5</v>
      </c>
      <c r="S11" s="19" t="str">
        <f>'Courier Company - Invoice'!F11</f>
        <v>d</v>
      </c>
      <c r="T11" s="23">
        <f>'Courier Company - Invoice'!H11</f>
        <v>45.4</v>
      </c>
      <c r="U11" s="25">
        <f t="shared" si="6"/>
        <v>0</v>
      </c>
      <c r="V11" s="26">
        <f t="shared" si="7"/>
        <v>0</v>
      </c>
      <c r="W11" s="20">
        <f t="shared" si="8"/>
        <v>45.4</v>
      </c>
      <c r="X11" s="27">
        <f t="shared" si="9"/>
        <v>0</v>
      </c>
    </row>
    <row r="12">
      <c r="A12" s="13" t="str">
        <f>'Courier Company - Invoice'!B12</f>
        <v>2001807814</v>
      </c>
      <c r="B12" s="14" t="str">
        <f>'Courier Company - Invoice'!A12</f>
        <v>1091117326612</v>
      </c>
      <c r="C12" s="14" t="str">
        <f>'Courier Company - Invoice'!E12</f>
        <v>284001</v>
      </c>
      <c r="D12" s="15" t="str">
        <f>'Courier Company - Invoice'!G12</f>
        <v>Forward charges</v>
      </c>
      <c r="E12" s="14" t="str">
        <f t="shared" si="1"/>
        <v>Yes</v>
      </c>
      <c r="F12" s="16" t="str">
        <f t="shared" si="2"/>
        <v>No</v>
      </c>
      <c r="G12" s="17">
        <f t="array" ref="G12">INDEX('Company X - Order report'!G:G, MATCH(A12,'Company X - Order report'!F:F,0),1)/1000</f>
        <v>0.607</v>
      </c>
      <c r="H12" s="18">
        <f t="array" ref="H12">INDEX('Company X - Order report'!G:G, MATCH(A12,'Company X - Order report'!F:F,0),1)</f>
        <v>607</v>
      </c>
      <c r="I12" s="14">
        <f t="shared" si="3"/>
        <v>1</v>
      </c>
      <c r="J12" s="14">
        <f t="shared" si="10"/>
        <v>1000</v>
      </c>
      <c r="K12" s="19" t="str">
        <f>'Company X - Pincodes'!C12</f>
        <v>b</v>
      </c>
      <c r="L12" s="20">
        <f t="array" ref="L12">CHOOSE(MATCH(K12, {"a", "b", "c", "d", "e"}, 0), 'Courier Company - Rates'!$A$2, 'Courier Company - Rates'!$C$2, 'Courier Company - Rates'!$E$2, 'Courier Company - Rates'!$G$2, 'Courier Company - Rates'!$I$2)</f>
        <v>33</v>
      </c>
      <c r="M12" s="21">
        <f>IF(K12 = "a", 'Courier Company - Rates'!$B$2*(I12-0.5)/0.5, IF(K12 = "b", 'Courier Company - Rates'!$D$2*(I12-0.5)/0.5, IF(K12 = "c", 'Courier Company - Rates'!$F$2*(I12-0.5)/0.5, IF(K12 = "d", 'Courier Company - Rates'!$H$2*(I12-0.5)/0.5, 'Courier Company - Rates'!$J$2*(I12-0.5)/0.5))))</f>
        <v>28.3</v>
      </c>
      <c r="N12" s="22">
        <f>IF(D12 = "Forward and RTO charges", IF(K12 = "a", 'Courier Company - Rates'!$K$2, IF(K12 = "b", 'Courier Company - Rates'!$M$2, IF(K12 = "c", 'Courier Company - Rates'!$O$2, IF(K12 = "d", 'Courier Company - Rates'!$Q$2, 'Courier Company - Rates'!$S$2)))), 0)</f>
        <v>0</v>
      </c>
      <c r="O12" s="22">
        <f>IF(D12 = "Forward and RTO charges", IF(K12 = "a", 'Courier Company - Rates'!$L$2*(I12-0.5)/0.5, IF(K12 = "b", 'Courier Company - Rates'!$N$2*(I12-0.5)/0.5, IF(K12 = "c", 'Courier Company - Rates'!$P$2*(I12-0.5)/0.5, IF(K12 = "d", 'Courier Company - Rates'!$R$2*(I12-0.5)/0.5, 'Courier Company - Rates'!$T$2*(I12-0.5)/0.5)))), 0)</f>
        <v>0</v>
      </c>
      <c r="P12" s="23">
        <f t="shared" si="4"/>
        <v>61.3</v>
      </c>
      <c r="Q12" s="24">
        <f>'Courier Company - Invoice'!C12</f>
        <v>0.79</v>
      </c>
      <c r="R12" s="16">
        <f t="shared" si="5"/>
        <v>1</v>
      </c>
      <c r="S12" s="19" t="str">
        <f>'Courier Company - Invoice'!F12</f>
        <v>b</v>
      </c>
      <c r="T12" s="23">
        <f>'Courier Company - Invoice'!H12</f>
        <v>61.3</v>
      </c>
      <c r="U12" s="25">
        <f t="shared" si="6"/>
        <v>0</v>
      </c>
      <c r="V12" s="26">
        <f t="shared" si="7"/>
        <v>0</v>
      </c>
      <c r="W12" s="20">
        <f t="shared" si="8"/>
        <v>61.3</v>
      </c>
      <c r="X12" s="27">
        <f t="shared" si="9"/>
        <v>0</v>
      </c>
    </row>
    <row r="13">
      <c r="A13" s="13" t="str">
        <f>'Courier Company - Invoice'!B13</f>
        <v>2001807931</v>
      </c>
      <c r="B13" s="14" t="str">
        <f>'Courier Company - Invoice'!A13</f>
        <v>1091117327172</v>
      </c>
      <c r="C13" s="14" t="str">
        <f>'Courier Company - Invoice'!E13</f>
        <v>441601</v>
      </c>
      <c r="D13" s="15" t="str">
        <f>'Courier Company - Invoice'!G13</f>
        <v>Forward charges</v>
      </c>
      <c r="E13" s="14" t="str">
        <f t="shared" si="1"/>
        <v>Yes</v>
      </c>
      <c r="F13" s="16" t="str">
        <f t="shared" si="2"/>
        <v>No</v>
      </c>
      <c r="G13" s="17">
        <f t="array" ref="G13">INDEX('Company X - Order report'!G:G, MATCH(A13,'Company X - Order report'!F:F,0),1)/1000</f>
        <v>0.607</v>
      </c>
      <c r="H13" s="18">
        <f t="array" ref="H13">INDEX('Company X - Order report'!G:G, MATCH(A13,'Company X - Order report'!F:F,0),1)</f>
        <v>607</v>
      </c>
      <c r="I13" s="14">
        <f t="shared" si="3"/>
        <v>1</v>
      </c>
      <c r="J13" s="14">
        <f t="shared" si="10"/>
        <v>1000</v>
      </c>
      <c r="K13" s="19" t="str">
        <f>'Company X - Pincodes'!C13</f>
        <v>d</v>
      </c>
      <c r="L13" s="20">
        <f t="array" ref="L13">CHOOSE(MATCH(K13, {"a", "b", "c", "d", "e"}, 0), 'Courier Company - Rates'!$A$2, 'Courier Company - Rates'!$C$2, 'Courier Company - Rates'!$E$2, 'Courier Company - Rates'!$G$2, 'Courier Company - Rates'!$I$2)</f>
        <v>45.4</v>
      </c>
      <c r="M13" s="21">
        <f>IF(K13 = "a", 'Courier Company - Rates'!$B$2*(I13-0.5)/0.5, IF(K13 = "b", 'Courier Company - Rates'!$D$2*(I13-0.5)/0.5, IF(K13 = "c", 'Courier Company - Rates'!$F$2*(I13-0.5)/0.5, IF(K13 = "d", 'Courier Company - Rates'!$H$2*(I13-0.5)/0.5, 'Courier Company - Rates'!$J$2*(I13-0.5)/0.5))))</f>
        <v>44.8</v>
      </c>
      <c r="N13" s="22">
        <f>IF(D13 = "Forward and RTO charges", IF(K13 = "a", 'Courier Company - Rates'!$K$2, IF(K13 = "b", 'Courier Company - Rates'!$M$2, IF(K13 = "c", 'Courier Company - Rates'!$O$2, IF(K13 = "d", 'Courier Company - Rates'!$Q$2, 'Courier Company - Rates'!$S$2)))), 0)</f>
        <v>0</v>
      </c>
      <c r="O13" s="22">
        <f>IF(D13 = "Forward and RTO charges", IF(K13 = "a", 'Courier Company - Rates'!$L$2*(I13-0.5)/0.5, IF(K13 = "b", 'Courier Company - Rates'!$N$2*(I13-0.5)/0.5, IF(K13 = "c", 'Courier Company - Rates'!$P$2*(I13-0.5)/0.5, IF(K13 = "d", 'Courier Company - Rates'!$R$2*(I13-0.5)/0.5, 'Courier Company - Rates'!$T$2*(I13-0.5)/0.5)))), 0)</f>
        <v>0</v>
      </c>
      <c r="P13" s="23">
        <f t="shared" si="4"/>
        <v>90.2</v>
      </c>
      <c r="Q13" s="24">
        <f>'Courier Company - Invoice'!C13</f>
        <v>0.72</v>
      </c>
      <c r="R13" s="16">
        <f t="shared" si="5"/>
        <v>1</v>
      </c>
      <c r="S13" s="19" t="str">
        <f>'Courier Company - Invoice'!F13</f>
        <v>d</v>
      </c>
      <c r="T13" s="23">
        <f>'Courier Company - Invoice'!H13</f>
        <v>90.2</v>
      </c>
      <c r="U13" s="25">
        <f t="shared" si="6"/>
        <v>0</v>
      </c>
      <c r="V13" s="26">
        <f t="shared" si="7"/>
        <v>0</v>
      </c>
      <c r="W13" s="20">
        <f t="shared" si="8"/>
        <v>90.2</v>
      </c>
      <c r="X13" s="27">
        <f t="shared" si="9"/>
        <v>0</v>
      </c>
    </row>
    <row r="14">
      <c r="A14" s="13" t="str">
        <f>'Courier Company - Invoice'!B14</f>
        <v>2001807956</v>
      </c>
      <c r="B14" s="14" t="str">
        <f>'Courier Company - Invoice'!A14</f>
        <v>1091117327275</v>
      </c>
      <c r="C14" s="14" t="str">
        <f>'Courier Company - Invoice'!E14</f>
        <v>248006</v>
      </c>
      <c r="D14" s="15" t="str">
        <f>'Courier Company - Invoice'!G14</f>
        <v>Forward charges</v>
      </c>
      <c r="E14" s="14" t="str">
        <f t="shared" si="1"/>
        <v>Yes</v>
      </c>
      <c r="F14" s="16" t="str">
        <f t="shared" si="2"/>
        <v>No</v>
      </c>
      <c r="G14" s="17">
        <f t="array" ref="G14">INDEX('Company X - Order report'!G:G, MATCH(A14,'Company X - Order report'!F:F,0),1)/1000</f>
        <v>1.08</v>
      </c>
      <c r="H14" s="18">
        <f t="array" ref="H14">INDEX('Company X - Order report'!G:G, MATCH(A14,'Company X - Order report'!F:F,0),1)</f>
        <v>1080</v>
      </c>
      <c r="I14" s="14">
        <f t="shared" si="3"/>
        <v>1.5</v>
      </c>
      <c r="J14" s="14">
        <f t="shared" si="10"/>
        <v>1500</v>
      </c>
      <c r="K14" s="19" t="str">
        <f>'Company X - Pincodes'!C14</f>
        <v>b</v>
      </c>
      <c r="L14" s="20">
        <f t="array" ref="L14">CHOOSE(MATCH(K14, {"a", "b", "c", "d", "e"}, 0), 'Courier Company - Rates'!$A$2, 'Courier Company - Rates'!$C$2, 'Courier Company - Rates'!$E$2, 'Courier Company - Rates'!$G$2, 'Courier Company - Rates'!$I$2)</f>
        <v>33</v>
      </c>
      <c r="M14" s="21">
        <f>IF(K14 = "a", 'Courier Company - Rates'!$B$2*(I14-0.5)/0.5, IF(K14 = "b", 'Courier Company - Rates'!$D$2*(I14-0.5)/0.5, IF(K14 = "c", 'Courier Company - Rates'!$F$2*(I14-0.5)/0.5, IF(K14 = "d", 'Courier Company - Rates'!$H$2*(I14-0.5)/0.5, 'Courier Company - Rates'!$J$2*(I14-0.5)/0.5))))</f>
        <v>56.6</v>
      </c>
      <c r="N14" s="22">
        <f>IF(D14 = "Forward and RTO charges", IF(K14 = "a", 'Courier Company - Rates'!$K$2, IF(K14 = "b", 'Courier Company - Rates'!$M$2, IF(K14 = "c", 'Courier Company - Rates'!$O$2, IF(K14 = "d", 'Courier Company - Rates'!$Q$2, 'Courier Company - Rates'!$S$2)))), 0)</f>
        <v>0</v>
      </c>
      <c r="O14" s="22">
        <f>IF(D14 = "Forward and RTO charges", IF(K14 = "a", 'Courier Company - Rates'!$L$2*(I14-0.5)/0.5, IF(K14 = "b", 'Courier Company - Rates'!$N$2*(I14-0.5)/0.5, IF(K14 = "c", 'Courier Company - Rates'!$P$2*(I14-0.5)/0.5, IF(K14 = "d", 'Courier Company - Rates'!$R$2*(I14-0.5)/0.5, 'Courier Company - Rates'!$T$2*(I14-0.5)/0.5)))), 0)</f>
        <v>0</v>
      </c>
      <c r="P14" s="23">
        <f t="shared" si="4"/>
        <v>89.6</v>
      </c>
      <c r="Q14" s="24">
        <f>'Courier Company - Invoice'!C14</f>
        <v>1.08</v>
      </c>
      <c r="R14" s="16">
        <f t="shared" si="5"/>
        <v>1.5</v>
      </c>
      <c r="S14" s="19" t="str">
        <f>'Courier Company - Invoice'!F14</f>
        <v>b</v>
      </c>
      <c r="T14" s="23">
        <f>'Courier Company - Invoice'!H14</f>
        <v>89.6</v>
      </c>
      <c r="U14" s="25">
        <f t="shared" si="6"/>
        <v>0</v>
      </c>
      <c r="V14" s="26">
        <f t="shared" si="7"/>
        <v>0</v>
      </c>
      <c r="W14" s="20">
        <f t="shared" si="8"/>
        <v>89.6</v>
      </c>
      <c r="X14" s="27">
        <f t="shared" si="9"/>
        <v>0</v>
      </c>
    </row>
    <row r="15">
      <c r="A15" s="13" t="str">
        <f>'Courier Company - Invoice'!B15</f>
        <v>2001807960</v>
      </c>
      <c r="B15" s="14" t="str">
        <f>'Courier Company - Invoice'!A15</f>
        <v>1091117327312</v>
      </c>
      <c r="C15" s="14" t="str">
        <f>'Courier Company - Invoice'!E15</f>
        <v>485001</v>
      </c>
      <c r="D15" s="15" t="str">
        <f>'Courier Company - Invoice'!G15</f>
        <v>Forward charges</v>
      </c>
      <c r="E15" s="14" t="str">
        <f t="shared" si="1"/>
        <v>Yes</v>
      </c>
      <c r="F15" s="16" t="str">
        <f t="shared" si="2"/>
        <v>No</v>
      </c>
      <c r="G15" s="17">
        <f t="array" ref="G15">INDEX('Company X - Order report'!G:G, MATCH(A15,'Company X - Order report'!F:F,0),1)/1000</f>
        <v>0.93</v>
      </c>
      <c r="H15" s="18">
        <f t="array" ref="H15">INDEX('Company X - Order report'!G:G, MATCH(A15,'Company X - Order report'!F:F,0),1)</f>
        <v>930</v>
      </c>
      <c r="I15" s="14">
        <f t="shared" si="3"/>
        <v>1</v>
      </c>
      <c r="J15" s="14">
        <f t="shared" si="10"/>
        <v>1000</v>
      </c>
      <c r="K15" s="19" t="str">
        <f>'Company X - Pincodes'!C15</f>
        <v>d</v>
      </c>
      <c r="L15" s="20">
        <f t="array" ref="L15">CHOOSE(MATCH(K15, {"a", "b", "c", "d", "e"}, 0), 'Courier Company - Rates'!$A$2, 'Courier Company - Rates'!$C$2, 'Courier Company - Rates'!$E$2, 'Courier Company - Rates'!$G$2, 'Courier Company - Rates'!$I$2)</f>
        <v>45.4</v>
      </c>
      <c r="M15" s="21">
        <f>IF(K15 = "a", 'Courier Company - Rates'!$B$2*(I15-0.5)/0.5, IF(K15 = "b", 'Courier Company - Rates'!$D$2*(I15-0.5)/0.5, IF(K15 = "c", 'Courier Company - Rates'!$F$2*(I15-0.5)/0.5, IF(K15 = "d", 'Courier Company - Rates'!$H$2*(I15-0.5)/0.5, 'Courier Company - Rates'!$J$2*(I15-0.5)/0.5))))</f>
        <v>44.8</v>
      </c>
      <c r="N15" s="22">
        <f>IF(D15 = "Forward and RTO charges", IF(K15 = "a", 'Courier Company - Rates'!$K$2, IF(K15 = "b", 'Courier Company - Rates'!$M$2, IF(K15 = "c", 'Courier Company - Rates'!$O$2, IF(K15 = "d", 'Courier Company - Rates'!$Q$2, 'Courier Company - Rates'!$S$2)))), 0)</f>
        <v>0</v>
      </c>
      <c r="O15" s="22">
        <f>IF(D15 = "Forward and RTO charges", IF(K15 = "a", 'Courier Company - Rates'!$L$2*(I15-0.5)/0.5, IF(K15 = "b", 'Courier Company - Rates'!$N$2*(I15-0.5)/0.5, IF(K15 = "c", 'Courier Company - Rates'!$P$2*(I15-0.5)/0.5, IF(K15 = "d", 'Courier Company - Rates'!$R$2*(I15-0.5)/0.5, 'Courier Company - Rates'!$T$2*(I15-0.5)/0.5)))), 0)</f>
        <v>0</v>
      </c>
      <c r="P15" s="23">
        <f t="shared" si="4"/>
        <v>90.2</v>
      </c>
      <c r="Q15" s="24">
        <f>'Courier Company - Invoice'!C15</f>
        <v>1</v>
      </c>
      <c r="R15" s="16">
        <f t="shared" si="5"/>
        <v>1</v>
      </c>
      <c r="S15" s="19" t="str">
        <f>'Courier Company - Invoice'!F15</f>
        <v>d</v>
      </c>
      <c r="T15" s="23">
        <f>'Courier Company - Invoice'!H15</f>
        <v>90.2</v>
      </c>
      <c r="U15" s="25">
        <f t="shared" si="6"/>
        <v>0</v>
      </c>
      <c r="V15" s="26">
        <f t="shared" si="7"/>
        <v>0</v>
      </c>
      <c r="W15" s="20">
        <f t="shared" si="8"/>
        <v>90.2</v>
      </c>
      <c r="X15" s="27">
        <f t="shared" si="9"/>
        <v>0</v>
      </c>
    </row>
    <row r="16">
      <c r="A16" s="13" t="str">
        <f>'Courier Company - Invoice'!B16</f>
        <v>2001807930</v>
      </c>
      <c r="B16" s="14" t="str">
        <f>'Courier Company - Invoice'!A16</f>
        <v>1091117327695</v>
      </c>
      <c r="C16" s="14" t="str">
        <f>'Courier Company - Invoice'!E16</f>
        <v>845438</v>
      </c>
      <c r="D16" s="15" t="str">
        <f>'Courier Company - Invoice'!G16</f>
        <v>Forward charges</v>
      </c>
      <c r="E16" s="14" t="str">
        <f t="shared" si="1"/>
        <v>Yes</v>
      </c>
      <c r="F16" s="16" t="str">
        <f t="shared" si="2"/>
        <v>No</v>
      </c>
      <c r="G16" s="17">
        <f t="array" ref="G16">INDEX('Company X - Order report'!G:G, MATCH(A16,'Company X - Order report'!F:F,0),1)/1000</f>
        <v>0.24</v>
      </c>
      <c r="H16" s="18">
        <f t="array" ref="H16">INDEX('Company X - Order report'!G:G, MATCH(A16,'Company X - Order report'!F:F,0),1)</f>
        <v>240</v>
      </c>
      <c r="I16" s="14">
        <f t="shared" si="3"/>
        <v>0.5</v>
      </c>
      <c r="J16" s="14">
        <f t="shared" si="10"/>
        <v>500</v>
      </c>
      <c r="K16" s="19" t="str">
        <f>'Company X - Pincodes'!C16</f>
        <v>d</v>
      </c>
      <c r="L16" s="20">
        <f t="array" ref="L16">CHOOSE(MATCH(K16, {"a", "b", "c", "d", "e"}, 0), 'Courier Company - Rates'!$A$2, 'Courier Company - Rates'!$C$2, 'Courier Company - Rates'!$E$2, 'Courier Company - Rates'!$G$2, 'Courier Company - Rates'!$I$2)</f>
        <v>45.4</v>
      </c>
      <c r="M16" s="21">
        <f>IF(K16 = "a", 'Courier Company - Rates'!$B$2*(I16-0.5)/0.5, IF(K16 = "b", 'Courier Company - Rates'!$D$2*(I16-0.5)/0.5, IF(K16 = "c", 'Courier Company - Rates'!$F$2*(I16-0.5)/0.5, IF(K16 = "d", 'Courier Company - Rates'!$H$2*(I16-0.5)/0.5, 'Courier Company - Rates'!$J$2*(I16-0.5)/0.5))))</f>
        <v>0</v>
      </c>
      <c r="N16" s="22">
        <f>IF(D16 = "Forward and RTO charges", IF(K16 = "a", 'Courier Company - Rates'!$K$2, IF(K16 = "b", 'Courier Company - Rates'!$M$2, IF(K16 = "c", 'Courier Company - Rates'!$O$2, IF(K16 = "d", 'Courier Company - Rates'!$Q$2, 'Courier Company - Rates'!$S$2)))), 0)</f>
        <v>0</v>
      </c>
      <c r="O16" s="22">
        <f>IF(D16 = "Forward and RTO charges", IF(K16 = "a", 'Courier Company - Rates'!$L$2*(I16-0.5)/0.5, IF(K16 = "b", 'Courier Company - Rates'!$N$2*(I16-0.5)/0.5, IF(K16 = "c", 'Courier Company - Rates'!$P$2*(I16-0.5)/0.5, IF(K16 = "d", 'Courier Company - Rates'!$R$2*(I16-0.5)/0.5, 'Courier Company - Rates'!$T$2*(I16-0.5)/0.5)))), 0)</f>
        <v>0</v>
      </c>
      <c r="P16" s="23">
        <f t="shared" si="4"/>
        <v>45.4</v>
      </c>
      <c r="Q16" s="24">
        <f>'Courier Company - Invoice'!C16</f>
        <v>0.15</v>
      </c>
      <c r="R16" s="16">
        <f t="shared" si="5"/>
        <v>0.5</v>
      </c>
      <c r="S16" s="19" t="str">
        <f>'Courier Company - Invoice'!F16</f>
        <v>d</v>
      </c>
      <c r="T16" s="23">
        <f>'Courier Company - Invoice'!H16</f>
        <v>45.4</v>
      </c>
      <c r="U16" s="25">
        <f t="shared" si="6"/>
        <v>0</v>
      </c>
      <c r="V16" s="26">
        <f t="shared" si="7"/>
        <v>0</v>
      </c>
      <c r="W16" s="20">
        <f t="shared" si="8"/>
        <v>45.4</v>
      </c>
      <c r="X16" s="27">
        <f t="shared" si="9"/>
        <v>0</v>
      </c>
    </row>
    <row r="17">
      <c r="A17" s="13" t="str">
        <f>'Courier Company - Invoice'!B17</f>
        <v>2001808102</v>
      </c>
      <c r="B17" s="14" t="str">
        <f>'Courier Company - Invoice'!A17</f>
        <v>1091117435005</v>
      </c>
      <c r="C17" s="14" t="str">
        <f>'Courier Company - Invoice'!E17</f>
        <v>463106</v>
      </c>
      <c r="D17" s="15" t="str">
        <f>'Courier Company - Invoice'!G17</f>
        <v>Forward charges</v>
      </c>
      <c r="E17" s="14" t="str">
        <f t="shared" si="1"/>
        <v>Yes</v>
      </c>
      <c r="F17" s="16" t="str">
        <f t="shared" si="2"/>
        <v>No</v>
      </c>
      <c r="G17" s="17">
        <f t="array" ref="G17">INDEX('Company X - Order report'!G:G, MATCH(A17,'Company X - Order report'!F:F,0),1)/1000</f>
        <v>1.157</v>
      </c>
      <c r="H17" s="18">
        <f t="array" ref="H17">INDEX('Company X - Order report'!G:G, MATCH(A17,'Company X - Order report'!F:F,0),1)</f>
        <v>1157</v>
      </c>
      <c r="I17" s="14">
        <f t="shared" si="3"/>
        <v>1.5</v>
      </c>
      <c r="J17" s="14">
        <f t="shared" si="10"/>
        <v>1500</v>
      </c>
      <c r="K17" s="19" t="str">
        <f>'Company X - Pincodes'!C17</f>
        <v>d</v>
      </c>
      <c r="L17" s="20">
        <f t="array" ref="L17">CHOOSE(MATCH(K17, {"a", "b", "c", "d", "e"}, 0), 'Courier Company - Rates'!$A$2, 'Courier Company - Rates'!$C$2, 'Courier Company - Rates'!$E$2, 'Courier Company - Rates'!$G$2, 'Courier Company - Rates'!$I$2)</f>
        <v>45.4</v>
      </c>
      <c r="M17" s="21">
        <f>IF(K17 = "a", 'Courier Company - Rates'!$B$2*(I17-0.5)/0.5, IF(K17 = "b", 'Courier Company - Rates'!$D$2*(I17-0.5)/0.5, IF(K17 = "c", 'Courier Company - Rates'!$F$2*(I17-0.5)/0.5, IF(K17 = "d", 'Courier Company - Rates'!$H$2*(I17-0.5)/0.5, 'Courier Company - Rates'!$J$2*(I17-0.5)/0.5))))</f>
        <v>89.6</v>
      </c>
      <c r="N17" s="22">
        <f>IF(D17 = "Forward and RTO charges", IF(K17 = "a", 'Courier Company - Rates'!$K$2, IF(K17 = "b", 'Courier Company - Rates'!$M$2, IF(K17 = "c", 'Courier Company - Rates'!$O$2, IF(K17 = "d", 'Courier Company - Rates'!$Q$2, 'Courier Company - Rates'!$S$2)))), 0)</f>
        <v>0</v>
      </c>
      <c r="O17" s="22">
        <f>IF(D17 = "Forward and RTO charges", IF(K17 = "a", 'Courier Company - Rates'!$L$2*(I17-0.5)/0.5, IF(K17 = "b", 'Courier Company - Rates'!$N$2*(I17-0.5)/0.5, IF(K17 = "c", 'Courier Company - Rates'!$P$2*(I17-0.5)/0.5, IF(K17 = "d", 'Courier Company - Rates'!$R$2*(I17-0.5)/0.5, 'Courier Company - Rates'!$T$2*(I17-0.5)/0.5)))), 0)</f>
        <v>0</v>
      </c>
      <c r="P17" s="23">
        <f t="shared" si="4"/>
        <v>135</v>
      </c>
      <c r="Q17" s="28">
        <f>'Courier Company - Invoice'!C17</f>
        <v>1.28</v>
      </c>
      <c r="R17" s="16">
        <f t="shared" si="5"/>
        <v>1.5</v>
      </c>
      <c r="S17" s="19" t="str">
        <f>'Courier Company - Invoice'!F17</f>
        <v>d</v>
      </c>
      <c r="T17" s="23">
        <f>'Courier Company - Invoice'!H17</f>
        <v>135</v>
      </c>
      <c r="U17" s="25">
        <f t="shared" si="6"/>
        <v>0</v>
      </c>
      <c r="V17" s="26">
        <f t="shared" si="7"/>
        <v>0</v>
      </c>
      <c r="W17" s="20">
        <f t="shared" si="8"/>
        <v>135</v>
      </c>
      <c r="X17" s="27">
        <f t="shared" si="9"/>
        <v>0</v>
      </c>
    </row>
    <row r="18">
      <c r="A18" s="13" t="str">
        <f>'Courier Company - Invoice'!B18</f>
        <v>2001808118</v>
      </c>
      <c r="B18" s="14" t="str">
        <f>'Courier Company - Invoice'!A18</f>
        <v>1091117435134</v>
      </c>
      <c r="C18" s="14" t="str">
        <f>'Courier Company - Invoice'!E18</f>
        <v>140301</v>
      </c>
      <c r="D18" s="15" t="str">
        <f>'Courier Company - Invoice'!G18</f>
        <v>Forward charges</v>
      </c>
      <c r="E18" s="14" t="str">
        <f t="shared" si="1"/>
        <v>Yes</v>
      </c>
      <c r="F18" s="16" t="str">
        <f t="shared" si="2"/>
        <v>No</v>
      </c>
      <c r="G18" s="17">
        <f t="array" ref="G18">INDEX('Company X - Order report'!G:G, MATCH(A18,'Company X - Order report'!F:F,0),1)/1000</f>
        <v>0.343</v>
      </c>
      <c r="H18" s="18">
        <f t="array" ref="H18">INDEX('Company X - Order report'!G:G, MATCH(A18,'Company X - Order report'!F:F,0),1)</f>
        <v>343</v>
      </c>
      <c r="I18" s="14">
        <f t="shared" si="3"/>
        <v>0.5</v>
      </c>
      <c r="J18" s="14">
        <f t="shared" si="10"/>
        <v>500</v>
      </c>
      <c r="K18" s="19" t="str">
        <f>'Company X - Pincodes'!C18</f>
        <v>b</v>
      </c>
      <c r="L18" s="20">
        <f t="array" ref="L18">CHOOSE(MATCH(K18, {"a", "b", "c", "d", "e"}, 0), 'Courier Company - Rates'!$A$2, 'Courier Company - Rates'!$C$2, 'Courier Company - Rates'!$E$2, 'Courier Company - Rates'!$G$2, 'Courier Company - Rates'!$I$2)</f>
        <v>33</v>
      </c>
      <c r="M18" s="21">
        <f>IF(K18 = "a", 'Courier Company - Rates'!$B$2*(I18-0.5)/0.5, IF(K18 = "b", 'Courier Company - Rates'!$D$2*(I18-0.5)/0.5, IF(K18 = "c", 'Courier Company - Rates'!$F$2*(I18-0.5)/0.5, IF(K18 = "d", 'Courier Company - Rates'!$H$2*(I18-0.5)/0.5, 'Courier Company - Rates'!$J$2*(I18-0.5)/0.5))))</f>
        <v>0</v>
      </c>
      <c r="N18" s="22">
        <f>IF(D18 = "Forward and RTO charges", IF(K18 = "a", 'Courier Company - Rates'!$K$2, IF(K18 = "b", 'Courier Company - Rates'!$M$2, IF(K18 = "c", 'Courier Company - Rates'!$O$2, IF(K18 = "d", 'Courier Company - Rates'!$Q$2, 'Courier Company - Rates'!$S$2)))), 0)</f>
        <v>0</v>
      </c>
      <c r="O18" s="22">
        <f>IF(D18 = "Forward and RTO charges", IF(K18 = "a", 'Courier Company - Rates'!$L$2*(I18-0.5)/0.5, IF(K18 = "b", 'Courier Company - Rates'!$N$2*(I18-0.5)/0.5, IF(K18 = "c", 'Courier Company - Rates'!$P$2*(I18-0.5)/0.5, IF(K18 = "d", 'Courier Company - Rates'!$R$2*(I18-0.5)/0.5, 'Courier Company - Rates'!$T$2*(I18-0.5)/0.5)))), 0)</f>
        <v>0</v>
      </c>
      <c r="P18" s="23">
        <f t="shared" si="4"/>
        <v>33</v>
      </c>
      <c r="Q18" s="28">
        <f>'Courier Company - Invoice'!C18</f>
        <v>0.5</v>
      </c>
      <c r="R18" s="16">
        <f t="shared" si="5"/>
        <v>0.5</v>
      </c>
      <c r="S18" s="19" t="str">
        <f>'Courier Company - Invoice'!F18</f>
        <v>b</v>
      </c>
      <c r="T18" s="23">
        <f>'Courier Company - Invoice'!H18</f>
        <v>33</v>
      </c>
      <c r="U18" s="25">
        <f t="shared" si="6"/>
        <v>0</v>
      </c>
      <c r="V18" s="26">
        <f t="shared" si="7"/>
        <v>0</v>
      </c>
      <c r="W18" s="20">
        <f t="shared" si="8"/>
        <v>33</v>
      </c>
      <c r="X18" s="27">
        <f t="shared" si="9"/>
        <v>0</v>
      </c>
    </row>
    <row r="19">
      <c r="A19" s="13" t="str">
        <f>'Courier Company - Invoice'!B19</f>
        <v>2001808207</v>
      </c>
      <c r="B19" s="14" t="str">
        <f>'Courier Company - Invoice'!A19</f>
        <v>1091117435370</v>
      </c>
      <c r="C19" s="14" t="str">
        <f>'Courier Company - Invoice'!E19</f>
        <v>495671</v>
      </c>
      <c r="D19" s="15" t="str">
        <f>'Courier Company - Invoice'!G19</f>
        <v>Forward charges</v>
      </c>
      <c r="E19" s="14" t="str">
        <f t="shared" si="1"/>
        <v>Yes</v>
      </c>
      <c r="F19" s="16" t="str">
        <f t="shared" si="2"/>
        <v>No</v>
      </c>
      <c r="G19" s="17">
        <f t="array" ref="G19">INDEX('Company X - Order report'!G:G, MATCH(A19,'Company X - Order report'!F:F,0),1)/1000</f>
        <v>0.607</v>
      </c>
      <c r="H19" s="18">
        <f t="array" ref="H19">INDEX('Company X - Order report'!G:G, MATCH(A19,'Company X - Order report'!F:F,0),1)</f>
        <v>607</v>
      </c>
      <c r="I19" s="14">
        <f t="shared" si="3"/>
        <v>1</v>
      </c>
      <c r="J19" s="14">
        <f t="shared" si="10"/>
        <v>1000</v>
      </c>
      <c r="K19" s="19" t="str">
        <f>'Company X - Pincodes'!C19</f>
        <v>d</v>
      </c>
      <c r="L19" s="20">
        <f t="array" ref="L19">CHOOSE(MATCH(K19, {"a", "b", "c", "d", "e"}, 0), 'Courier Company - Rates'!$A$2, 'Courier Company - Rates'!$C$2, 'Courier Company - Rates'!$E$2, 'Courier Company - Rates'!$G$2, 'Courier Company - Rates'!$I$2)</f>
        <v>45.4</v>
      </c>
      <c r="M19" s="21">
        <f>IF(K19 = "a", 'Courier Company - Rates'!$B$2*(I19-0.5)/0.5, IF(K19 = "b", 'Courier Company - Rates'!$D$2*(I19-0.5)/0.5, IF(K19 = "c", 'Courier Company - Rates'!$F$2*(I19-0.5)/0.5, IF(K19 = "d", 'Courier Company - Rates'!$H$2*(I19-0.5)/0.5, 'Courier Company - Rates'!$J$2*(I19-0.5)/0.5))))</f>
        <v>44.8</v>
      </c>
      <c r="N19" s="22">
        <f>IF(D19 = "Forward and RTO charges", IF(K19 = "a", 'Courier Company - Rates'!$K$2, IF(K19 = "b", 'Courier Company - Rates'!$M$2, IF(K19 = "c", 'Courier Company - Rates'!$O$2, IF(K19 = "d", 'Courier Company - Rates'!$Q$2, 'Courier Company - Rates'!$S$2)))), 0)</f>
        <v>0</v>
      </c>
      <c r="O19" s="22">
        <f>IF(D19 = "Forward and RTO charges", IF(K19 = "a", 'Courier Company - Rates'!$L$2*(I19-0.5)/0.5, IF(K19 = "b", 'Courier Company - Rates'!$N$2*(I19-0.5)/0.5, IF(K19 = "c", 'Courier Company - Rates'!$P$2*(I19-0.5)/0.5, IF(K19 = "d", 'Courier Company - Rates'!$R$2*(I19-0.5)/0.5, 'Courier Company - Rates'!$T$2*(I19-0.5)/0.5)))), 0)</f>
        <v>0</v>
      </c>
      <c r="P19" s="23">
        <f t="shared" si="4"/>
        <v>90.2</v>
      </c>
      <c r="Q19" s="28">
        <f>'Courier Company - Invoice'!C19</f>
        <v>0.79</v>
      </c>
      <c r="R19" s="16">
        <f t="shared" si="5"/>
        <v>1</v>
      </c>
      <c r="S19" s="19" t="str">
        <f>'Courier Company - Invoice'!F19</f>
        <v>d</v>
      </c>
      <c r="T19" s="23">
        <f>'Courier Company - Invoice'!H19</f>
        <v>90.2</v>
      </c>
      <c r="U19" s="25">
        <f t="shared" si="6"/>
        <v>0</v>
      </c>
      <c r="V19" s="26">
        <f t="shared" si="7"/>
        <v>0</v>
      </c>
      <c r="W19" s="20">
        <f t="shared" si="8"/>
        <v>90.2</v>
      </c>
      <c r="X19" s="27">
        <f t="shared" si="9"/>
        <v>0</v>
      </c>
    </row>
    <row r="20">
      <c r="A20" s="13" t="str">
        <f>'Courier Company - Invoice'!B20</f>
        <v>2001808295</v>
      </c>
      <c r="B20" s="14" t="str">
        <f>'Courier Company - Invoice'!A20</f>
        <v>1091117435661</v>
      </c>
      <c r="C20" s="14" t="str">
        <f>'Courier Company - Invoice'!E20</f>
        <v>673002</v>
      </c>
      <c r="D20" s="15" t="str">
        <f>'Courier Company - Invoice'!G20</f>
        <v>Forward and RTO charges</v>
      </c>
      <c r="E20" s="14" t="str">
        <f t="shared" si="1"/>
        <v>Yes</v>
      </c>
      <c r="F20" s="16" t="str">
        <f t="shared" si="2"/>
        <v>Yes</v>
      </c>
      <c r="G20" s="17">
        <f t="array" ref="G20">INDEX('Company X - Order report'!G:G, MATCH(A20,'Company X - Order report'!F:F,0),1)/1000</f>
        <v>0.245</v>
      </c>
      <c r="H20" s="18">
        <f t="array" ref="H20">INDEX('Company X - Order report'!G:G, MATCH(A20,'Company X - Order report'!F:F,0),1)</f>
        <v>245</v>
      </c>
      <c r="I20" s="14">
        <f t="shared" si="3"/>
        <v>0.5</v>
      </c>
      <c r="J20" s="14">
        <f t="shared" si="10"/>
        <v>500</v>
      </c>
      <c r="K20" s="19" t="str">
        <f>'Company X - Pincodes'!C20</f>
        <v>e</v>
      </c>
      <c r="L20" s="20">
        <f t="array" ref="L20">CHOOSE(MATCH(K20, {"a", "b", "c", "d", "e"}, 0), 'Courier Company - Rates'!$A$2, 'Courier Company - Rates'!$C$2, 'Courier Company - Rates'!$E$2, 'Courier Company - Rates'!$G$2, 'Courier Company - Rates'!$I$2)</f>
        <v>56.6</v>
      </c>
      <c r="M20" s="21">
        <f>IF(K20 = "a", 'Courier Company - Rates'!$B$2*(I20-0.5)/0.5, IF(K20 = "b", 'Courier Company - Rates'!$D$2*(I20-0.5)/0.5, IF(K20 = "c", 'Courier Company - Rates'!$F$2*(I20-0.5)/0.5, IF(K20 = "d", 'Courier Company - Rates'!$H$2*(I20-0.5)/0.5, 'Courier Company - Rates'!$J$2*(I20-0.5)/0.5))))</f>
        <v>0</v>
      </c>
      <c r="N20" s="22">
        <f>IF(D20 = "Forward and RTO charges", IF(K20 = "a", 'Courier Company - Rates'!$K$2, IF(K20 = "b", 'Courier Company - Rates'!$M$2, IF(K20 = "c", 'Courier Company - Rates'!$O$2, IF(K20 = "d", 'Courier Company - Rates'!$Q$2, 'Courier Company - Rates'!$S$2)))), 0)</f>
        <v>50.7</v>
      </c>
      <c r="O20" s="22">
        <f>IF(D20 = "Forward and RTO charges", IF(K20 = "a", 'Courier Company - Rates'!$L$2*(I20-0.5)/0.5, IF(K20 = "b", 'Courier Company - Rates'!$N$2*(I20-0.5)/0.5, IF(K20 = "c", 'Courier Company - Rates'!$P$2*(I20-0.5)/0.5, IF(K20 = "d", 'Courier Company - Rates'!$R$2*(I20-0.5)/0.5, 'Courier Company - Rates'!$T$2*(I20-0.5)/0.5)))), 0)</f>
        <v>0</v>
      </c>
      <c r="P20" s="23">
        <f t="shared" si="4"/>
        <v>107.3</v>
      </c>
      <c r="Q20" s="28">
        <f>'Courier Company - Invoice'!C20</f>
        <v>0.2</v>
      </c>
      <c r="R20" s="16">
        <f t="shared" si="5"/>
        <v>0.5</v>
      </c>
      <c r="S20" s="19" t="str">
        <f>'Courier Company - Invoice'!F20</f>
        <v>e</v>
      </c>
      <c r="T20" s="23">
        <f>'Courier Company - Invoice'!H20</f>
        <v>107.3</v>
      </c>
      <c r="U20" s="25">
        <f t="shared" si="6"/>
        <v>0</v>
      </c>
      <c r="V20" s="26">
        <f t="shared" si="7"/>
        <v>0</v>
      </c>
      <c r="W20" s="20">
        <f t="shared" si="8"/>
        <v>56.6</v>
      </c>
      <c r="X20" s="27">
        <f t="shared" si="9"/>
        <v>50.7</v>
      </c>
    </row>
    <row r="21" ht="15.75" customHeight="1">
      <c r="A21" s="13" t="str">
        <f>'Courier Company - Invoice'!B21</f>
        <v>2001808507</v>
      </c>
      <c r="B21" s="14" t="str">
        <f>'Courier Company - Invoice'!A21</f>
        <v>1091117436383</v>
      </c>
      <c r="C21" s="14" t="str">
        <f>'Courier Company - Invoice'!E21</f>
        <v>208002</v>
      </c>
      <c r="D21" s="15" t="str">
        <f>'Courier Company - Invoice'!G21</f>
        <v>Forward charges</v>
      </c>
      <c r="E21" s="14" t="str">
        <f t="shared" si="1"/>
        <v>Yes</v>
      </c>
      <c r="F21" s="16" t="str">
        <f t="shared" si="2"/>
        <v>No</v>
      </c>
      <c r="G21" s="17">
        <f t="array" ref="G21">INDEX('Company X - Order report'!G:G, MATCH(A21,'Company X - Order report'!F:F,0),1)/1000</f>
        <v>0.607</v>
      </c>
      <c r="H21" s="18">
        <f t="array" ref="H21">INDEX('Company X - Order report'!G:G, MATCH(A21,'Company X - Order report'!F:F,0),1)</f>
        <v>607</v>
      </c>
      <c r="I21" s="14">
        <f t="shared" si="3"/>
        <v>1</v>
      </c>
      <c r="J21" s="14">
        <f t="shared" si="10"/>
        <v>1000</v>
      </c>
      <c r="K21" s="19" t="str">
        <f>'Company X - Pincodes'!C21</f>
        <v>b</v>
      </c>
      <c r="L21" s="20">
        <f t="array" ref="L21">CHOOSE(MATCH(K21, {"a", "b", "c", "d", "e"}, 0), 'Courier Company - Rates'!$A$2, 'Courier Company - Rates'!$C$2, 'Courier Company - Rates'!$E$2, 'Courier Company - Rates'!$G$2, 'Courier Company - Rates'!$I$2)</f>
        <v>33</v>
      </c>
      <c r="M21" s="21">
        <f>IF(K21 = "a", 'Courier Company - Rates'!$B$2*(I21-0.5)/0.5, IF(K21 = "b", 'Courier Company - Rates'!$D$2*(I21-0.5)/0.5, IF(K21 = "c", 'Courier Company - Rates'!$F$2*(I21-0.5)/0.5, IF(K21 = "d", 'Courier Company - Rates'!$H$2*(I21-0.5)/0.5, 'Courier Company - Rates'!$J$2*(I21-0.5)/0.5))))</f>
        <v>28.3</v>
      </c>
      <c r="N21" s="22">
        <f>IF(D21 = "Forward and RTO charges", IF(K21 = "a", 'Courier Company - Rates'!$K$2, IF(K21 = "b", 'Courier Company - Rates'!$M$2, IF(K21 = "c", 'Courier Company - Rates'!$O$2, IF(K21 = "d", 'Courier Company - Rates'!$Q$2, 'Courier Company - Rates'!$S$2)))), 0)</f>
        <v>0</v>
      </c>
      <c r="O21" s="22">
        <f>IF(D21 = "Forward and RTO charges", IF(K21 = "a", 'Courier Company - Rates'!$L$2*(I21-0.5)/0.5, IF(K21 = "b", 'Courier Company - Rates'!$N$2*(I21-0.5)/0.5, IF(K21 = "c", 'Courier Company - Rates'!$P$2*(I21-0.5)/0.5, IF(K21 = "d", 'Courier Company - Rates'!$R$2*(I21-0.5)/0.5, 'Courier Company - Rates'!$T$2*(I21-0.5)/0.5)))), 0)</f>
        <v>0</v>
      </c>
      <c r="P21" s="23">
        <f t="shared" si="4"/>
        <v>61.3</v>
      </c>
      <c r="Q21" s="28">
        <f>'Courier Company - Invoice'!C21</f>
        <v>0.79</v>
      </c>
      <c r="R21" s="16">
        <f t="shared" si="5"/>
        <v>1</v>
      </c>
      <c r="S21" s="19" t="str">
        <f>'Courier Company - Invoice'!F21</f>
        <v>b</v>
      </c>
      <c r="T21" s="23">
        <f>'Courier Company - Invoice'!H21</f>
        <v>61.3</v>
      </c>
      <c r="U21" s="25">
        <f t="shared" si="6"/>
        <v>0</v>
      </c>
      <c r="V21" s="26">
        <f t="shared" si="7"/>
        <v>0</v>
      </c>
      <c r="W21" s="20">
        <f t="shared" si="8"/>
        <v>61.3</v>
      </c>
      <c r="X21" s="27">
        <f t="shared" si="9"/>
        <v>0</v>
      </c>
    </row>
    <row r="22" ht="15.75" customHeight="1">
      <c r="A22" s="13" t="str">
        <f>'Courier Company - Invoice'!B22</f>
        <v>2001808542</v>
      </c>
      <c r="B22" s="14" t="str">
        <f>'Courier Company - Invoice'!A22</f>
        <v>1091117436464</v>
      </c>
      <c r="C22" s="14" t="str">
        <f>'Courier Company - Invoice'!E22</f>
        <v>416010</v>
      </c>
      <c r="D22" s="15" t="str">
        <f>'Courier Company - Invoice'!G22</f>
        <v>Forward charges</v>
      </c>
      <c r="E22" s="14" t="str">
        <f t="shared" si="1"/>
        <v>Yes</v>
      </c>
      <c r="F22" s="16" t="str">
        <f t="shared" si="2"/>
        <v>No</v>
      </c>
      <c r="G22" s="17">
        <f t="array" ref="G22">INDEX('Company X - Order report'!G:G, MATCH(A22,'Company X - Order report'!F:F,0),1)/1000</f>
        <v>0.734</v>
      </c>
      <c r="H22" s="18">
        <f t="array" ref="H22">INDEX('Company X - Order report'!G:G, MATCH(A22,'Company X - Order report'!F:F,0),1)</f>
        <v>734</v>
      </c>
      <c r="I22" s="14">
        <f t="shared" si="3"/>
        <v>1</v>
      </c>
      <c r="J22" s="14">
        <f t="shared" si="10"/>
        <v>1000</v>
      </c>
      <c r="K22" s="19" t="str">
        <f>'Company X - Pincodes'!C22</f>
        <v>d</v>
      </c>
      <c r="L22" s="20">
        <f t="array" ref="L22">CHOOSE(MATCH(K22, {"a", "b", "c", "d", "e"}, 0), 'Courier Company - Rates'!$A$2, 'Courier Company - Rates'!$C$2, 'Courier Company - Rates'!$E$2, 'Courier Company - Rates'!$G$2, 'Courier Company - Rates'!$I$2)</f>
        <v>45.4</v>
      </c>
      <c r="M22" s="21">
        <f>IF(K22 = "a", 'Courier Company - Rates'!$B$2*(I22-0.5)/0.5, IF(K22 = "b", 'Courier Company - Rates'!$D$2*(I22-0.5)/0.5, IF(K22 = "c", 'Courier Company - Rates'!$F$2*(I22-0.5)/0.5, IF(K22 = "d", 'Courier Company - Rates'!$H$2*(I22-0.5)/0.5, 'Courier Company - Rates'!$J$2*(I22-0.5)/0.5))))</f>
        <v>44.8</v>
      </c>
      <c r="N22" s="22">
        <f>IF(D22 = "Forward and RTO charges", IF(K22 = "a", 'Courier Company - Rates'!$K$2, IF(K22 = "b", 'Courier Company - Rates'!$M$2, IF(K22 = "c", 'Courier Company - Rates'!$O$2, IF(K22 = "d", 'Courier Company - Rates'!$Q$2, 'Courier Company - Rates'!$S$2)))), 0)</f>
        <v>0</v>
      </c>
      <c r="O22" s="22">
        <f>IF(D22 = "Forward and RTO charges", IF(K22 = "a", 'Courier Company - Rates'!$L$2*(I22-0.5)/0.5, IF(K22 = "b", 'Courier Company - Rates'!$N$2*(I22-0.5)/0.5, IF(K22 = "c", 'Courier Company - Rates'!$P$2*(I22-0.5)/0.5, IF(K22 = "d", 'Courier Company - Rates'!$R$2*(I22-0.5)/0.5, 'Courier Company - Rates'!$T$2*(I22-0.5)/0.5)))), 0)</f>
        <v>0</v>
      </c>
      <c r="P22" s="23">
        <f t="shared" si="4"/>
        <v>90.2</v>
      </c>
      <c r="Q22" s="28">
        <f>'Courier Company - Invoice'!C22</f>
        <v>0.86</v>
      </c>
      <c r="R22" s="16">
        <f t="shared" si="5"/>
        <v>1</v>
      </c>
      <c r="S22" s="19" t="str">
        <f>'Courier Company - Invoice'!F22</f>
        <v>d</v>
      </c>
      <c r="T22" s="23">
        <f>'Courier Company - Invoice'!H22</f>
        <v>90.2</v>
      </c>
      <c r="U22" s="25">
        <f t="shared" si="6"/>
        <v>0</v>
      </c>
      <c r="V22" s="26">
        <f t="shared" si="7"/>
        <v>0</v>
      </c>
      <c r="W22" s="20">
        <f t="shared" si="8"/>
        <v>90.2</v>
      </c>
      <c r="X22" s="27">
        <f t="shared" si="9"/>
        <v>0</v>
      </c>
    </row>
    <row r="23" ht="15.75" customHeight="1">
      <c r="A23" s="13" t="str">
        <f>'Courier Company - Invoice'!B23</f>
        <v>2001808675</v>
      </c>
      <c r="B23" s="14" t="str">
        <f>'Courier Company - Invoice'!A23</f>
        <v>1091117437050</v>
      </c>
      <c r="C23" s="14" t="str">
        <f>'Courier Company - Invoice'!E23</f>
        <v>226010</v>
      </c>
      <c r="D23" s="15" t="str">
        <f>'Courier Company - Invoice'!G23</f>
        <v>Forward charges</v>
      </c>
      <c r="E23" s="14" t="str">
        <f t="shared" si="1"/>
        <v>Yes</v>
      </c>
      <c r="F23" s="16" t="str">
        <f t="shared" si="2"/>
        <v>No</v>
      </c>
      <c r="G23" s="17">
        <f t="array" ref="G23">INDEX('Company X - Order report'!G:G, MATCH(A23,'Company X - Order report'!F:F,0),1)/1000</f>
        <v>1.183</v>
      </c>
      <c r="H23" s="18">
        <f t="array" ref="H23">INDEX('Company X - Order report'!G:G, MATCH(A23,'Company X - Order report'!F:F,0),1)</f>
        <v>1183</v>
      </c>
      <c r="I23" s="14">
        <f t="shared" si="3"/>
        <v>1.5</v>
      </c>
      <c r="J23" s="14">
        <f t="shared" si="10"/>
        <v>1500</v>
      </c>
      <c r="K23" s="19" t="str">
        <f>'Company X - Pincodes'!C23</f>
        <v>b</v>
      </c>
      <c r="L23" s="20">
        <f t="array" ref="L23">CHOOSE(MATCH(K23, {"a", "b", "c", "d", "e"}, 0), 'Courier Company - Rates'!$A$2, 'Courier Company - Rates'!$C$2, 'Courier Company - Rates'!$E$2, 'Courier Company - Rates'!$G$2, 'Courier Company - Rates'!$I$2)</f>
        <v>33</v>
      </c>
      <c r="M23" s="21">
        <f>IF(K23 = "a", 'Courier Company - Rates'!$B$2*(I23-0.5)/0.5, IF(K23 = "b", 'Courier Company - Rates'!$D$2*(I23-0.5)/0.5, IF(K23 = "c", 'Courier Company - Rates'!$F$2*(I23-0.5)/0.5, IF(K23 = "d", 'Courier Company - Rates'!$H$2*(I23-0.5)/0.5, 'Courier Company - Rates'!$J$2*(I23-0.5)/0.5))))</f>
        <v>56.6</v>
      </c>
      <c r="N23" s="22">
        <f>IF(D23 = "Forward and RTO charges", IF(K23 = "a", 'Courier Company - Rates'!$K$2, IF(K23 = "b", 'Courier Company - Rates'!$M$2, IF(K23 = "c", 'Courier Company - Rates'!$O$2, IF(K23 = "d", 'Courier Company - Rates'!$Q$2, 'Courier Company - Rates'!$S$2)))), 0)</f>
        <v>0</v>
      </c>
      <c r="O23" s="22">
        <f>IF(D23 = "Forward and RTO charges", IF(K23 = "a", 'Courier Company - Rates'!$L$2*(I23-0.5)/0.5, IF(K23 = "b", 'Courier Company - Rates'!$N$2*(I23-0.5)/0.5, IF(K23 = "c", 'Courier Company - Rates'!$P$2*(I23-0.5)/0.5, IF(K23 = "d", 'Courier Company - Rates'!$R$2*(I23-0.5)/0.5, 'Courier Company - Rates'!$T$2*(I23-0.5)/0.5)))), 0)</f>
        <v>0</v>
      </c>
      <c r="P23" s="23">
        <f t="shared" si="4"/>
        <v>89.6</v>
      </c>
      <c r="Q23" s="28">
        <f>'Courier Company - Invoice'!C23</f>
        <v>1.2</v>
      </c>
      <c r="R23" s="16">
        <f t="shared" si="5"/>
        <v>1.5</v>
      </c>
      <c r="S23" s="19" t="str">
        <f>'Courier Company - Invoice'!F23</f>
        <v>b</v>
      </c>
      <c r="T23" s="23">
        <f>'Courier Company - Invoice'!H23</f>
        <v>89.6</v>
      </c>
      <c r="U23" s="25">
        <f t="shared" si="6"/>
        <v>0</v>
      </c>
      <c r="V23" s="26">
        <f t="shared" si="7"/>
        <v>0</v>
      </c>
      <c r="W23" s="20">
        <f t="shared" si="8"/>
        <v>89.6</v>
      </c>
      <c r="X23" s="27">
        <f t="shared" si="9"/>
        <v>0</v>
      </c>
    </row>
    <row r="24" ht="15.75" customHeight="1">
      <c r="A24" s="13" t="str">
        <f>'Courier Company - Invoice'!B24</f>
        <v>2001807976</v>
      </c>
      <c r="B24" s="14" t="str">
        <f>'Courier Company - Invoice'!A24</f>
        <v>1091117327496</v>
      </c>
      <c r="C24" s="14" t="str">
        <f>'Courier Company - Invoice'!E24</f>
        <v>400705</v>
      </c>
      <c r="D24" s="15" t="str">
        <f>'Courier Company - Invoice'!G24</f>
        <v>Forward and RTO charges</v>
      </c>
      <c r="E24" s="14" t="str">
        <f t="shared" si="1"/>
        <v>Yes</v>
      </c>
      <c r="F24" s="16" t="str">
        <f t="shared" si="2"/>
        <v>Yes</v>
      </c>
      <c r="G24" s="17">
        <f t="array" ref="G24">INDEX('Company X - Order report'!G:G, MATCH(A24,'Company X - Order report'!F:F,0),1)/1000</f>
        <v>0.721</v>
      </c>
      <c r="H24" s="18">
        <f t="array" ref="H24">INDEX('Company X - Order report'!G:G, MATCH(A24,'Company X - Order report'!F:F,0),1)</f>
        <v>721</v>
      </c>
      <c r="I24" s="14">
        <f t="shared" si="3"/>
        <v>1</v>
      </c>
      <c r="J24" s="14">
        <f t="shared" si="10"/>
        <v>1000</v>
      </c>
      <c r="K24" s="19" t="str">
        <f>'Company X - Pincodes'!C24</f>
        <v>d</v>
      </c>
      <c r="L24" s="20">
        <f t="array" ref="L24">CHOOSE(MATCH(K24, {"a", "b", "c", "d", "e"}, 0), 'Courier Company - Rates'!$A$2, 'Courier Company - Rates'!$C$2, 'Courier Company - Rates'!$E$2, 'Courier Company - Rates'!$G$2, 'Courier Company - Rates'!$I$2)</f>
        <v>45.4</v>
      </c>
      <c r="M24" s="21">
        <f>IF(K24 = "a", 'Courier Company - Rates'!$B$2*(I24-0.5)/0.5, IF(K24 = "b", 'Courier Company - Rates'!$D$2*(I24-0.5)/0.5, IF(K24 = "c", 'Courier Company - Rates'!$F$2*(I24-0.5)/0.5, IF(K24 = "d", 'Courier Company - Rates'!$H$2*(I24-0.5)/0.5, 'Courier Company - Rates'!$J$2*(I24-0.5)/0.5))))</f>
        <v>44.8</v>
      </c>
      <c r="N24" s="22">
        <f>IF(D24 = "Forward and RTO charges", IF(K24 = "a", 'Courier Company - Rates'!$K$2, IF(K24 = "b", 'Courier Company - Rates'!$M$2, IF(K24 = "c", 'Courier Company - Rates'!$O$2, IF(K24 = "d", 'Courier Company - Rates'!$Q$2, 'Courier Company - Rates'!$S$2)))), 0)</f>
        <v>41.3</v>
      </c>
      <c r="O24" s="22">
        <f>IF(D24 = "Forward and RTO charges", IF(K24 = "a", 'Courier Company - Rates'!$L$2*(I24-0.5)/0.5, IF(K24 = "b", 'Courier Company - Rates'!$N$2*(I24-0.5)/0.5, IF(K24 = "c", 'Courier Company - Rates'!$P$2*(I24-0.5)/0.5, IF(K24 = "d", 'Courier Company - Rates'!$R$2*(I24-0.5)/0.5, 'Courier Company - Rates'!$T$2*(I24-0.5)/0.5)))), 0)</f>
        <v>44.8</v>
      </c>
      <c r="P24" s="23">
        <f t="shared" si="4"/>
        <v>176.3</v>
      </c>
      <c r="Q24" s="28">
        <f>'Courier Company - Invoice'!C24</f>
        <v>0.7</v>
      </c>
      <c r="R24" s="16">
        <f t="shared" si="5"/>
        <v>1</v>
      </c>
      <c r="S24" s="19" t="str">
        <f>'Courier Company - Invoice'!F24</f>
        <v>d</v>
      </c>
      <c r="T24" s="23">
        <f>'Courier Company - Invoice'!H24</f>
        <v>172.8</v>
      </c>
      <c r="U24" s="25">
        <f t="shared" si="6"/>
        <v>4</v>
      </c>
      <c r="V24" s="26">
        <f t="shared" si="7"/>
        <v>0.02268859898</v>
      </c>
      <c r="W24" s="20">
        <f t="shared" si="8"/>
        <v>90.2</v>
      </c>
      <c r="X24" s="27">
        <f t="shared" si="9"/>
        <v>86.1</v>
      </c>
    </row>
    <row r="25" ht="15.75" customHeight="1">
      <c r="A25" s="13" t="str">
        <f>'Courier Company - Invoice'!B25</f>
        <v>2001812838</v>
      </c>
      <c r="B25" s="14" t="str">
        <f>'Courier Company - Invoice'!A25</f>
        <v>1091118547832</v>
      </c>
      <c r="C25" s="14" t="str">
        <f>'Courier Company - Invoice'!E25</f>
        <v>262405</v>
      </c>
      <c r="D25" s="15" t="str">
        <f>'Courier Company - Invoice'!G25</f>
        <v>Forward and RTO charges</v>
      </c>
      <c r="E25" s="14" t="str">
        <f t="shared" si="1"/>
        <v>Yes</v>
      </c>
      <c r="F25" s="16" t="str">
        <f t="shared" si="2"/>
        <v>Yes</v>
      </c>
      <c r="G25" s="17">
        <f t="array" ref="G25">INDEX('Company X - Order report'!G:G, MATCH(A25,'Company X - Order report'!F:F,0),1)/1000</f>
        <v>0.558</v>
      </c>
      <c r="H25" s="18">
        <f t="array" ref="H25">INDEX('Company X - Order report'!G:G, MATCH(A25,'Company X - Order report'!F:F,0),1)</f>
        <v>558</v>
      </c>
      <c r="I25" s="14">
        <f t="shared" si="3"/>
        <v>1</v>
      </c>
      <c r="J25" s="14">
        <f t="shared" si="10"/>
        <v>1000</v>
      </c>
      <c r="K25" s="19" t="str">
        <f>'Company X - Pincodes'!C25</f>
        <v>b</v>
      </c>
      <c r="L25" s="20">
        <f t="array" ref="L25">CHOOSE(MATCH(K25, {"a", "b", "c", "d", "e"}, 0), 'Courier Company - Rates'!$A$2, 'Courier Company - Rates'!$C$2, 'Courier Company - Rates'!$E$2, 'Courier Company - Rates'!$G$2, 'Courier Company - Rates'!$I$2)</f>
        <v>33</v>
      </c>
      <c r="M25" s="21">
        <f>IF(K25 = "a", 'Courier Company - Rates'!$B$2*(I25-0.5)/0.5, IF(K25 = "b", 'Courier Company - Rates'!$D$2*(I25-0.5)/0.5, IF(K25 = "c", 'Courier Company - Rates'!$F$2*(I25-0.5)/0.5, IF(K25 = "d", 'Courier Company - Rates'!$H$2*(I25-0.5)/0.5, 'Courier Company - Rates'!$J$2*(I25-0.5)/0.5))))</f>
        <v>28.3</v>
      </c>
      <c r="N25" s="22">
        <f>IF(D25 = "Forward and RTO charges", IF(K25 = "a", 'Courier Company - Rates'!$K$2, IF(K25 = "b", 'Courier Company - Rates'!$M$2, IF(K25 = "c", 'Courier Company - Rates'!$O$2, IF(K25 = "d", 'Courier Company - Rates'!$Q$2, 'Courier Company - Rates'!$S$2)))), 0)</f>
        <v>20.5</v>
      </c>
      <c r="O25" s="22">
        <f>IF(D25 = "Forward and RTO charges", IF(K25 = "a", 'Courier Company - Rates'!$L$2*(I25-0.5)/0.5, IF(K25 = "b", 'Courier Company - Rates'!$N$2*(I25-0.5)/0.5, IF(K25 = "c", 'Courier Company - Rates'!$P$2*(I25-0.5)/0.5, IF(K25 = "d", 'Courier Company - Rates'!$R$2*(I25-0.5)/0.5, 'Courier Company - Rates'!$T$2*(I25-0.5)/0.5)))), 0)</f>
        <v>28.3</v>
      </c>
      <c r="P25" s="23">
        <f t="shared" si="4"/>
        <v>110.1</v>
      </c>
      <c r="Q25" s="28">
        <f>'Courier Company - Invoice'!C25</f>
        <v>0.6</v>
      </c>
      <c r="R25" s="16">
        <f t="shared" si="5"/>
        <v>1</v>
      </c>
      <c r="S25" s="19" t="str">
        <f>'Courier Company - Invoice'!F25</f>
        <v>b</v>
      </c>
      <c r="T25" s="23">
        <f>'Courier Company - Invoice'!H25</f>
        <v>102.3</v>
      </c>
      <c r="U25" s="25">
        <f t="shared" si="6"/>
        <v>8</v>
      </c>
      <c r="V25" s="26">
        <f t="shared" si="7"/>
        <v>0.07266121708</v>
      </c>
      <c r="W25" s="20">
        <f t="shared" si="8"/>
        <v>61.3</v>
      </c>
      <c r="X25" s="27">
        <f t="shared" si="9"/>
        <v>48.8</v>
      </c>
    </row>
    <row r="26" ht="15.75" customHeight="1">
      <c r="A26" s="13" t="str">
        <f>'Courier Company - Invoice'!B26</f>
        <v>2001816684</v>
      </c>
      <c r="B26" s="14" t="str">
        <f>'Courier Company - Invoice'!A26</f>
        <v>1091119398844</v>
      </c>
      <c r="C26" s="14" t="str">
        <f>'Courier Company - Invoice'!E26</f>
        <v>394210</v>
      </c>
      <c r="D26" s="15" t="str">
        <f>'Courier Company - Invoice'!G26</f>
        <v>Forward and RTO charges</v>
      </c>
      <c r="E26" s="14" t="str">
        <f t="shared" si="1"/>
        <v>Yes</v>
      </c>
      <c r="F26" s="16" t="str">
        <f t="shared" si="2"/>
        <v>Yes</v>
      </c>
      <c r="G26" s="17">
        <f t="array" ref="G26">INDEX('Company X - Order report'!G:G, MATCH(A26,'Company X - Order report'!F:F,0),1)/1000</f>
        <v>0.92</v>
      </c>
      <c r="H26" s="18">
        <f t="array" ref="H26">INDEX('Company X - Order report'!G:G, MATCH(A26,'Company X - Order report'!F:F,0),1)</f>
        <v>920</v>
      </c>
      <c r="I26" s="14">
        <f t="shared" si="3"/>
        <v>1</v>
      </c>
      <c r="J26" s="14">
        <f t="shared" si="10"/>
        <v>1000</v>
      </c>
      <c r="K26" s="19" t="str">
        <f>'Company X - Pincodes'!C26</f>
        <v>d</v>
      </c>
      <c r="L26" s="20">
        <f t="array" ref="L26">CHOOSE(MATCH(K26, {"a", "b", "c", "d", "e"}, 0), 'Courier Company - Rates'!$A$2, 'Courier Company - Rates'!$C$2, 'Courier Company - Rates'!$E$2, 'Courier Company - Rates'!$G$2, 'Courier Company - Rates'!$I$2)</f>
        <v>45.4</v>
      </c>
      <c r="M26" s="21">
        <f>IF(K26 = "a", 'Courier Company - Rates'!$B$2*(I26-0.5)/0.5, IF(K26 = "b", 'Courier Company - Rates'!$D$2*(I26-0.5)/0.5, IF(K26 = "c", 'Courier Company - Rates'!$F$2*(I26-0.5)/0.5, IF(K26 = "d", 'Courier Company - Rates'!$H$2*(I26-0.5)/0.5, 'Courier Company - Rates'!$J$2*(I26-0.5)/0.5))))</f>
        <v>44.8</v>
      </c>
      <c r="N26" s="22">
        <f>IF(D26 = "Forward and RTO charges", IF(K26 = "a", 'Courier Company - Rates'!$K$2, IF(K26 = "b", 'Courier Company - Rates'!$M$2, IF(K26 = "c", 'Courier Company - Rates'!$O$2, IF(K26 = "d", 'Courier Company - Rates'!$Q$2, 'Courier Company - Rates'!$S$2)))), 0)</f>
        <v>41.3</v>
      </c>
      <c r="O26" s="22">
        <f>IF(D26 = "Forward and RTO charges", IF(K26 = "a", 'Courier Company - Rates'!$L$2*(I26-0.5)/0.5, IF(K26 = "b", 'Courier Company - Rates'!$N$2*(I26-0.5)/0.5, IF(K26 = "c", 'Courier Company - Rates'!$P$2*(I26-0.5)/0.5, IF(K26 = "d", 'Courier Company - Rates'!$R$2*(I26-0.5)/0.5, 'Courier Company - Rates'!$T$2*(I26-0.5)/0.5)))), 0)</f>
        <v>44.8</v>
      </c>
      <c r="P26" s="23">
        <f t="shared" si="4"/>
        <v>176.3</v>
      </c>
      <c r="Q26" s="28">
        <f>'Courier Company - Invoice'!C26</f>
        <v>0.99</v>
      </c>
      <c r="R26" s="16">
        <f t="shared" si="5"/>
        <v>1</v>
      </c>
      <c r="S26" s="19" t="str">
        <f>'Courier Company - Invoice'!F26</f>
        <v>d</v>
      </c>
      <c r="T26" s="23">
        <f>'Courier Company - Invoice'!H26</f>
        <v>172.8</v>
      </c>
      <c r="U26" s="25">
        <f t="shared" si="6"/>
        <v>4</v>
      </c>
      <c r="V26" s="26">
        <f t="shared" si="7"/>
        <v>0.02268859898</v>
      </c>
      <c r="W26" s="20">
        <f t="shared" si="8"/>
        <v>90.2</v>
      </c>
      <c r="X26" s="27">
        <f t="shared" si="9"/>
        <v>86.1</v>
      </c>
    </row>
    <row r="27" ht="15.75" customHeight="1">
      <c r="A27" s="13" t="str">
        <f>'Courier Company - Invoice'!B27</f>
        <v>2001817160</v>
      </c>
      <c r="B27" s="14" t="str">
        <f>'Courier Company - Invoice'!A27</f>
        <v>1091119630264</v>
      </c>
      <c r="C27" s="14" t="str">
        <f>'Courier Company - Invoice'!E27</f>
        <v>411014</v>
      </c>
      <c r="D27" s="15" t="str">
        <f>'Courier Company - Invoice'!G27</f>
        <v>Forward and RTO charges</v>
      </c>
      <c r="E27" s="14" t="str">
        <f t="shared" si="1"/>
        <v>Yes</v>
      </c>
      <c r="F27" s="16" t="str">
        <f t="shared" si="2"/>
        <v>Yes</v>
      </c>
      <c r="G27" s="17">
        <f t="array" ref="G27">INDEX('Company X - Order report'!G:G, MATCH(A27,'Company X - Order report'!F:F,0),1)/1000</f>
        <v>0.7</v>
      </c>
      <c r="H27" s="18">
        <f t="array" ref="H27">INDEX('Company X - Order report'!G:G, MATCH(A27,'Company X - Order report'!F:F,0),1)</f>
        <v>700</v>
      </c>
      <c r="I27" s="14">
        <f t="shared" si="3"/>
        <v>1</v>
      </c>
      <c r="J27" s="14">
        <f t="shared" si="10"/>
        <v>1000</v>
      </c>
      <c r="K27" s="19" t="str">
        <f>'Company X - Pincodes'!C27</f>
        <v>d</v>
      </c>
      <c r="L27" s="20">
        <f t="array" ref="L27">CHOOSE(MATCH(K27, {"a", "b", "c", "d", "e"}, 0), 'Courier Company - Rates'!$A$2, 'Courier Company - Rates'!$C$2, 'Courier Company - Rates'!$E$2, 'Courier Company - Rates'!$G$2, 'Courier Company - Rates'!$I$2)</f>
        <v>45.4</v>
      </c>
      <c r="M27" s="21">
        <f>IF(K27 = "a", 'Courier Company - Rates'!$B$2*(I27-0.5)/0.5, IF(K27 = "b", 'Courier Company - Rates'!$D$2*(I27-0.5)/0.5, IF(K27 = "c", 'Courier Company - Rates'!$F$2*(I27-0.5)/0.5, IF(K27 = "d", 'Courier Company - Rates'!$H$2*(I27-0.5)/0.5, 'Courier Company - Rates'!$J$2*(I27-0.5)/0.5))))</f>
        <v>44.8</v>
      </c>
      <c r="N27" s="22">
        <f>IF(D27 = "Forward and RTO charges", IF(K27 = "a", 'Courier Company - Rates'!$K$2, IF(K27 = "b", 'Courier Company - Rates'!$M$2, IF(K27 = "c", 'Courier Company - Rates'!$O$2, IF(K27 = "d", 'Courier Company - Rates'!$Q$2, 'Courier Company - Rates'!$S$2)))), 0)</f>
        <v>41.3</v>
      </c>
      <c r="O27" s="22">
        <f>IF(D27 = "Forward and RTO charges", IF(K27 = "a", 'Courier Company - Rates'!$L$2*(I27-0.5)/0.5, IF(K27 = "b", 'Courier Company - Rates'!$N$2*(I27-0.5)/0.5, IF(K27 = "c", 'Courier Company - Rates'!$P$2*(I27-0.5)/0.5, IF(K27 = "d", 'Courier Company - Rates'!$R$2*(I27-0.5)/0.5, 'Courier Company - Rates'!$T$2*(I27-0.5)/0.5)))), 0)</f>
        <v>44.8</v>
      </c>
      <c r="P27" s="23">
        <f t="shared" si="4"/>
        <v>176.3</v>
      </c>
      <c r="Q27" s="28">
        <f>'Courier Company - Invoice'!C27</f>
        <v>0.7</v>
      </c>
      <c r="R27" s="16">
        <f t="shared" si="5"/>
        <v>1</v>
      </c>
      <c r="S27" s="19" t="str">
        <f>'Courier Company - Invoice'!F27</f>
        <v>d</v>
      </c>
      <c r="T27" s="23">
        <f>'Courier Company - Invoice'!H27</f>
        <v>172.8</v>
      </c>
      <c r="U27" s="25">
        <f t="shared" si="6"/>
        <v>4</v>
      </c>
      <c r="V27" s="26">
        <f t="shared" si="7"/>
        <v>0.02268859898</v>
      </c>
      <c r="W27" s="20">
        <f t="shared" si="8"/>
        <v>90.2</v>
      </c>
      <c r="X27" s="27">
        <f t="shared" si="9"/>
        <v>86.1</v>
      </c>
    </row>
    <row r="28" ht="15.75" customHeight="1">
      <c r="A28" s="13" t="str">
        <f>'Courier Company - Invoice'!B28</f>
        <v>2001818390</v>
      </c>
      <c r="B28" s="14" t="str">
        <f>'Courier Company - Invoice'!A28</f>
        <v>1091120014461</v>
      </c>
      <c r="C28" s="14" t="str">
        <f>'Courier Company - Invoice'!E28</f>
        <v>783301</v>
      </c>
      <c r="D28" s="15" t="str">
        <f>'Courier Company - Invoice'!G28</f>
        <v>Forward and RTO charges</v>
      </c>
      <c r="E28" s="14" t="str">
        <f t="shared" si="1"/>
        <v>Yes</v>
      </c>
      <c r="F28" s="16" t="str">
        <f t="shared" si="2"/>
        <v>Yes</v>
      </c>
      <c r="G28" s="17">
        <f t="array" ref="G28">INDEX('Company X - Order report'!G:G, MATCH(A28,'Company X - Order report'!F:F,0),1)/1000</f>
        <v>0.841</v>
      </c>
      <c r="H28" s="18">
        <f t="array" ref="H28">INDEX('Company X - Order report'!G:G, MATCH(A28,'Company X - Order report'!F:F,0),1)</f>
        <v>841</v>
      </c>
      <c r="I28" s="14">
        <f t="shared" si="3"/>
        <v>1</v>
      </c>
      <c r="J28" s="14">
        <f t="shared" si="10"/>
        <v>1000</v>
      </c>
      <c r="K28" s="19" t="str">
        <f>'Company X - Pincodes'!C28</f>
        <v>e</v>
      </c>
      <c r="L28" s="20">
        <f t="array" ref="L28">CHOOSE(MATCH(K28, {"a", "b", "c", "d", "e"}, 0), 'Courier Company - Rates'!$A$2, 'Courier Company - Rates'!$C$2, 'Courier Company - Rates'!$E$2, 'Courier Company - Rates'!$G$2, 'Courier Company - Rates'!$I$2)</f>
        <v>56.6</v>
      </c>
      <c r="M28" s="21">
        <f>IF(K28 = "a", 'Courier Company - Rates'!$B$2*(I28-0.5)/0.5, IF(K28 = "b", 'Courier Company - Rates'!$D$2*(I28-0.5)/0.5, IF(K28 = "c", 'Courier Company - Rates'!$F$2*(I28-0.5)/0.5, IF(K28 = "d", 'Courier Company - Rates'!$H$2*(I28-0.5)/0.5, 'Courier Company - Rates'!$J$2*(I28-0.5)/0.5))))</f>
        <v>55.5</v>
      </c>
      <c r="N28" s="22">
        <f>IF(D28 = "Forward and RTO charges", IF(K28 = "a", 'Courier Company - Rates'!$K$2, IF(K28 = "b", 'Courier Company - Rates'!$M$2, IF(K28 = "c", 'Courier Company - Rates'!$O$2, IF(K28 = "d", 'Courier Company - Rates'!$Q$2, 'Courier Company - Rates'!$S$2)))), 0)</f>
        <v>50.7</v>
      </c>
      <c r="O28" s="22">
        <f>IF(D28 = "Forward and RTO charges", IF(K28 = "a", 'Courier Company - Rates'!$L$2*(I28-0.5)/0.5, IF(K28 = "b", 'Courier Company - Rates'!$N$2*(I28-0.5)/0.5, IF(K28 = "c", 'Courier Company - Rates'!$P$2*(I28-0.5)/0.5, IF(K28 = "d", 'Courier Company - Rates'!$R$2*(I28-0.5)/0.5, 'Courier Company - Rates'!$T$2*(I28-0.5)/0.5)))), 0)</f>
        <v>55.5</v>
      </c>
      <c r="P28" s="23">
        <f t="shared" si="4"/>
        <v>218.3</v>
      </c>
      <c r="Q28" s="28">
        <f>'Courier Company - Invoice'!C28</f>
        <v>0.8</v>
      </c>
      <c r="R28" s="16">
        <f t="shared" si="5"/>
        <v>1</v>
      </c>
      <c r="S28" s="19" t="str">
        <f>'Courier Company - Invoice'!F28</f>
        <v>e</v>
      </c>
      <c r="T28" s="23">
        <f>'Courier Company - Invoice'!H28</f>
        <v>213.5</v>
      </c>
      <c r="U28" s="25">
        <f t="shared" si="6"/>
        <v>5</v>
      </c>
      <c r="V28" s="26">
        <f t="shared" si="7"/>
        <v>0.02290426019</v>
      </c>
      <c r="W28" s="20">
        <f t="shared" si="8"/>
        <v>112.1</v>
      </c>
      <c r="X28" s="27">
        <f t="shared" si="9"/>
        <v>106.2</v>
      </c>
    </row>
    <row r="29" ht="15.75" customHeight="1">
      <c r="A29" s="13" t="str">
        <f>'Courier Company - Invoice'!B29</f>
        <v>2001821190</v>
      </c>
      <c r="B29" s="14" t="str">
        <f>'Courier Company - Invoice'!A29</f>
        <v>1091120959015</v>
      </c>
      <c r="C29" s="14" t="str">
        <f>'Courier Company - Invoice'!E29</f>
        <v>486661</v>
      </c>
      <c r="D29" s="15" t="str">
        <f>'Courier Company - Invoice'!G29</f>
        <v>Forward and RTO charges</v>
      </c>
      <c r="E29" s="14" t="str">
        <f t="shared" si="1"/>
        <v>Yes</v>
      </c>
      <c r="F29" s="16" t="str">
        <f t="shared" si="2"/>
        <v>Yes</v>
      </c>
      <c r="G29" s="17">
        <f t="array" ref="G29">INDEX('Company X - Order report'!G:G, MATCH(A29,'Company X - Order report'!F:F,0),1)/1000</f>
        <v>1.2</v>
      </c>
      <c r="H29" s="18">
        <f t="array" ref="H29">INDEX('Company X - Order report'!G:G, MATCH(A29,'Company X - Order report'!F:F,0),1)</f>
        <v>1200</v>
      </c>
      <c r="I29" s="14">
        <f t="shared" si="3"/>
        <v>1.5</v>
      </c>
      <c r="J29" s="14">
        <f t="shared" si="10"/>
        <v>1500</v>
      </c>
      <c r="K29" s="19" t="str">
        <f>'Company X - Pincodes'!C29</f>
        <v>d</v>
      </c>
      <c r="L29" s="20">
        <f t="array" ref="L29">CHOOSE(MATCH(K29, {"a", "b", "c", "d", "e"}, 0), 'Courier Company - Rates'!$A$2, 'Courier Company - Rates'!$C$2, 'Courier Company - Rates'!$E$2, 'Courier Company - Rates'!$G$2, 'Courier Company - Rates'!$I$2)</f>
        <v>45.4</v>
      </c>
      <c r="M29" s="21">
        <f>IF(K29 = "a", 'Courier Company - Rates'!$B$2*(I29-0.5)/0.5, IF(K29 = "b", 'Courier Company - Rates'!$D$2*(I29-0.5)/0.5, IF(K29 = "c", 'Courier Company - Rates'!$F$2*(I29-0.5)/0.5, IF(K29 = "d", 'Courier Company - Rates'!$H$2*(I29-0.5)/0.5, 'Courier Company - Rates'!$J$2*(I29-0.5)/0.5))))</f>
        <v>89.6</v>
      </c>
      <c r="N29" s="22">
        <f>IF(D29 = "Forward and RTO charges", IF(K29 = "a", 'Courier Company - Rates'!$K$2, IF(K29 = "b", 'Courier Company - Rates'!$M$2, IF(K29 = "c", 'Courier Company - Rates'!$O$2, IF(K29 = "d", 'Courier Company - Rates'!$Q$2, 'Courier Company - Rates'!$S$2)))), 0)</f>
        <v>41.3</v>
      </c>
      <c r="O29" s="22">
        <f>IF(D29 = "Forward and RTO charges", IF(K29 = "a", 'Courier Company - Rates'!$L$2*(I29-0.5)/0.5, IF(K29 = "b", 'Courier Company - Rates'!$N$2*(I29-0.5)/0.5, IF(K29 = "c", 'Courier Company - Rates'!$P$2*(I29-0.5)/0.5, IF(K29 = "d", 'Courier Company - Rates'!$R$2*(I29-0.5)/0.5, 'Courier Company - Rates'!$T$2*(I29-0.5)/0.5)))), 0)</f>
        <v>89.6</v>
      </c>
      <c r="P29" s="23">
        <f t="shared" si="4"/>
        <v>265.9</v>
      </c>
      <c r="Q29" s="28">
        <f>'Courier Company - Invoice'!C29</f>
        <v>1.2</v>
      </c>
      <c r="R29" s="16">
        <f t="shared" si="5"/>
        <v>1.5</v>
      </c>
      <c r="S29" s="19" t="str">
        <f>'Courier Company - Invoice'!F29</f>
        <v>d</v>
      </c>
      <c r="T29" s="23">
        <f>'Courier Company - Invoice'!H29</f>
        <v>258.9</v>
      </c>
      <c r="U29" s="25">
        <f t="shared" si="6"/>
        <v>7</v>
      </c>
      <c r="V29" s="26">
        <f t="shared" si="7"/>
        <v>0.02632568635</v>
      </c>
      <c r="W29" s="20">
        <f t="shared" si="8"/>
        <v>135</v>
      </c>
      <c r="X29" s="27">
        <f t="shared" si="9"/>
        <v>130.9</v>
      </c>
    </row>
    <row r="30" ht="15.75" customHeight="1">
      <c r="A30" s="13" t="str">
        <f>'Courier Company - Invoice'!B30</f>
        <v>2001817093</v>
      </c>
      <c r="B30" s="14" t="str">
        <f>'Courier Company - Invoice'!A30</f>
        <v>1091121485824</v>
      </c>
      <c r="C30" s="14" t="str">
        <f>'Courier Company - Invoice'!E30</f>
        <v>244001</v>
      </c>
      <c r="D30" s="15" t="str">
        <f>'Courier Company - Invoice'!G30</f>
        <v>Forward and RTO charges</v>
      </c>
      <c r="E30" s="14" t="str">
        <f t="shared" si="1"/>
        <v>Yes</v>
      </c>
      <c r="F30" s="16" t="str">
        <f t="shared" si="2"/>
        <v>Yes</v>
      </c>
      <c r="G30" s="17">
        <f t="array" ref="G30">INDEX('Company X - Order report'!G:G, MATCH(A30,'Company X - Order report'!F:F,0),1)/1000</f>
        <v>1.357</v>
      </c>
      <c r="H30" s="18">
        <f t="array" ref="H30">INDEX('Company X - Order report'!G:G, MATCH(A30,'Company X - Order report'!F:F,0),1)</f>
        <v>1357</v>
      </c>
      <c r="I30" s="14">
        <f t="shared" si="3"/>
        <v>1.5</v>
      </c>
      <c r="J30" s="14">
        <f t="shared" si="10"/>
        <v>1500</v>
      </c>
      <c r="K30" s="19" t="str">
        <f>'Company X - Pincodes'!C30</f>
        <v>b</v>
      </c>
      <c r="L30" s="20">
        <f t="array" ref="L30">CHOOSE(MATCH(K30, {"a", "b", "c", "d", "e"}, 0), 'Courier Company - Rates'!$A$2, 'Courier Company - Rates'!$C$2, 'Courier Company - Rates'!$E$2, 'Courier Company - Rates'!$G$2, 'Courier Company - Rates'!$I$2)</f>
        <v>33</v>
      </c>
      <c r="M30" s="21">
        <f>IF(K30 = "a", 'Courier Company - Rates'!$B$2*(I30-0.5)/0.5, IF(K30 = "b", 'Courier Company - Rates'!$D$2*(I30-0.5)/0.5, IF(K30 = "c", 'Courier Company - Rates'!$F$2*(I30-0.5)/0.5, IF(K30 = "d", 'Courier Company - Rates'!$H$2*(I30-0.5)/0.5, 'Courier Company - Rates'!$J$2*(I30-0.5)/0.5))))</f>
        <v>56.6</v>
      </c>
      <c r="N30" s="22">
        <f>IF(D30 = "Forward and RTO charges", IF(K30 = "a", 'Courier Company - Rates'!$K$2, IF(K30 = "b", 'Courier Company - Rates'!$M$2, IF(K30 = "c", 'Courier Company - Rates'!$O$2, IF(K30 = "d", 'Courier Company - Rates'!$Q$2, 'Courier Company - Rates'!$S$2)))), 0)</f>
        <v>20.5</v>
      </c>
      <c r="O30" s="22">
        <f>IF(D30 = "Forward and RTO charges", IF(K30 = "a", 'Courier Company - Rates'!$L$2*(I30-0.5)/0.5, IF(K30 = "b", 'Courier Company - Rates'!$N$2*(I30-0.5)/0.5, IF(K30 = "c", 'Courier Company - Rates'!$P$2*(I30-0.5)/0.5, IF(K30 = "d", 'Courier Company - Rates'!$R$2*(I30-0.5)/0.5, 'Courier Company - Rates'!$T$2*(I30-0.5)/0.5)))), 0)</f>
        <v>56.6</v>
      </c>
      <c r="P30" s="23">
        <f t="shared" si="4"/>
        <v>166.7</v>
      </c>
      <c r="Q30" s="28">
        <f>'Courier Company - Invoice'!C30</f>
        <v>1.3</v>
      </c>
      <c r="R30" s="16">
        <f t="shared" si="5"/>
        <v>1.5</v>
      </c>
      <c r="S30" s="19" t="str">
        <f>'Courier Company - Invoice'!F30</f>
        <v>b</v>
      </c>
      <c r="T30" s="23">
        <f>'Courier Company - Invoice'!H30</f>
        <v>151.1</v>
      </c>
      <c r="U30" s="25">
        <f t="shared" si="6"/>
        <v>16</v>
      </c>
      <c r="V30" s="26">
        <f t="shared" si="7"/>
        <v>0.09598080384</v>
      </c>
      <c r="W30" s="20">
        <f t="shared" si="8"/>
        <v>89.6</v>
      </c>
      <c r="X30" s="27">
        <f t="shared" si="9"/>
        <v>77.1</v>
      </c>
    </row>
    <row r="31" ht="15.75" customHeight="1">
      <c r="A31" s="13" t="str">
        <f>'Courier Company - Invoice'!B31</f>
        <v>2001823564</v>
      </c>
      <c r="B31" s="14" t="str">
        <f>'Courier Company - Invoice'!A31</f>
        <v>1091121666133</v>
      </c>
      <c r="C31" s="14" t="str">
        <f>'Courier Company - Invoice'!E31</f>
        <v>492001</v>
      </c>
      <c r="D31" s="15" t="str">
        <f>'Courier Company - Invoice'!G31</f>
        <v>Forward and RTO charges</v>
      </c>
      <c r="E31" s="14" t="str">
        <f t="shared" si="1"/>
        <v>Yes</v>
      </c>
      <c r="F31" s="16" t="str">
        <f t="shared" si="2"/>
        <v>Yes</v>
      </c>
      <c r="G31" s="17">
        <f t="array" ref="G31">INDEX('Company X - Order report'!G:G, MATCH(A31,'Company X - Order report'!F:F,0),1)/1000</f>
        <v>0.672</v>
      </c>
      <c r="H31" s="18">
        <f t="array" ref="H31">INDEX('Company X - Order report'!G:G, MATCH(A31,'Company X - Order report'!F:F,0),1)</f>
        <v>672</v>
      </c>
      <c r="I31" s="14">
        <f t="shared" si="3"/>
        <v>1</v>
      </c>
      <c r="J31" s="14">
        <f t="shared" si="10"/>
        <v>1000</v>
      </c>
      <c r="K31" s="19" t="str">
        <f>'Company X - Pincodes'!C31</f>
        <v>d</v>
      </c>
      <c r="L31" s="20">
        <f t="array" ref="L31">CHOOSE(MATCH(K31, {"a", "b", "c", "d", "e"}, 0), 'Courier Company - Rates'!$A$2, 'Courier Company - Rates'!$C$2, 'Courier Company - Rates'!$E$2, 'Courier Company - Rates'!$G$2, 'Courier Company - Rates'!$I$2)</f>
        <v>45.4</v>
      </c>
      <c r="M31" s="21">
        <f>IF(K31 = "a", 'Courier Company - Rates'!$B$2*(I31-0.5)/0.5, IF(K31 = "b", 'Courier Company - Rates'!$D$2*(I31-0.5)/0.5, IF(K31 = "c", 'Courier Company - Rates'!$F$2*(I31-0.5)/0.5, IF(K31 = "d", 'Courier Company - Rates'!$H$2*(I31-0.5)/0.5, 'Courier Company - Rates'!$J$2*(I31-0.5)/0.5))))</f>
        <v>44.8</v>
      </c>
      <c r="N31" s="22">
        <f>IF(D31 = "Forward and RTO charges", IF(K31 = "a", 'Courier Company - Rates'!$K$2, IF(K31 = "b", 'Courier Company - Rates'!$M$2, IF(K31 = "c", 'Courier Company - Rates'!$O$2, IF(K31 = "d", 'Courier Company - Rates'!$Q$2, 'Courier Company - Rates'!$S$2)))), 0)</f>
        <v>41.3</v>
      </c>
      <c r="O31" s="22">
        <f>IF(D31 = "Forward and RTO charges", IF(K31 = "a", 'Courier Company - Rates'!$L$2*(I31-0.5)/0.5, IF(K31 = "b", 'Courier Company - Rates'!$N$2*(I31-0.5)/0.5, IF(K31 = "c", 'Courier Company - Rates'!$P$2*(I31-0.5)/0.5, IF(K31 = "d", 'Courier Company - Rates'!$R$2*(I31-0.5)/0.5, 'Courier Company - Rates'!$T$2*(I31-0.5)/0.5)))), 0)</f>
        <v>44.8</v>
      </c>
      <c r="P31" s="23">
        <f t="shared" si="4"/>
        <v>176.3</v>
      </c>
      <c r="Q31" s="28">
        <f>'Courier Company - Invoice'!C31</f>
        <v>0.7</v>
      </c>
      <c r="R31" s="16">
        <f t="shared" si="5"/>
        <v>1</v>
      </c>
      <c r="S31" s="19" t="str">
        <f>'Courier Company - Invoice'!F31</f>
        <v>d</v>
      </c>
      <c r="T31" s="23">
        <f>'Courier Company - Invoice'!H31</f>
        <v>172.8</v>
      </c>
      <c r="U31" s="25">
        <f t="shared" si="6"/>
        <v>4</v>
      </c>
      <c r="V31" s="26">
        <f t="shared" si="7"/>
        <v>0.02268859898</v>
      </c>
      <c r="W31" s="20">
        <f t="shared" si="8"/>
        <v>90.2</v>
      </c>
      <c r="X31" s="27">
        <f t="shared" si="9"/>
        <v>86.1</v>
      </c>
    </row>
    <row r="32" ht="15.75" customHeight="1">
      <c r="A32" s="13" t="str">
        <f>'Courier Company - Invoice'!B32</f>
        <v>2001825261</v>
      </c>
      <c r="B32" s="14" t="str">
        <f>'Courier Company - Invoice'!A32</f>
        <v>1091121981575</v>
      </c>
      <c r="C32" s="14" t="str">
        <f>'Courier Company - Invoice'!E32</f>
        <v>517128</v>
      </c>
      <c r="D32" s="15" t="str">
        <f>'Courier Company - Invoice'!G32</f>
        <v>Forward and RTO charges</v>
      </c>
      <c r="E32" s="14" t="str">
        <f t="shared" si="1"/>
        <v>Yes</v>
      </c>
      <c r="F32" s="16" t="str">
        <f t="shared" si="2"/>
        <v>Yes</v>
      </c>
      <c r="G32" s="17">
        <f t="array" ref="G32">INDEX('Company X - Order report'!G:G, MATCH(A32,'Company X - Order report'!F:F,0),1)/1000</f>
        <v>1.557</v>
      </c>
      <c r="H32" s="18">
        <f t="array" ref="H32">INDEX('Company X - Order report'!G:G, MATCH(A32,'Company X - Order report'!F:F,0),1)</f>
        <v>1557</v>
      </c>
      <c r="I32" s="14">
        <f t="shared" si="3"/>
        <v>2</v>
      </c>
      <c r="J32" s="14">
        <f t="shared" si="10"/>
        <v>2000</v>
      </c>
      <c r="K32" s="19" t="str">
        <f>'Company X - Pincodes'!C32</f>
        <v>d</v>
      </c>
      <c r="L32" s="20">
        <f t="array" ref="L32">CHOOSE(MATCH(K32, {"a", "b", "c", "d", "e"}, 0), 'Courier Company - Rates'!$A$2, 'Courier Company - Rates'!$C$2, 'Courier Company - Rates'!$E$2, 'Courier Company - Rates'!$G$2, 'Courier Company - Rates'!$I$2)</f>
        <v>45.4</v>
      </c>
      <c r="M32" s="21">
        <f>IF(K32 = "a", 'Courier Company - Rates'!$B$2*(I32-0.5)/0.5, IF(K32 = "b", 'Courier Company - Rates'!$D$2*(I32-0.5)/0.5, IF(K32 = "c", 'Courier Company - Rates'!$F$2*(I32-0.5)/0.5, IF(K32 = "d", 'Courier Company - Rates'!$H$2*(I32-0.5)/0.5, 'Courier Company - Rates'!$J$2*(I32-0.5)/0.5))))</f>
        <v>134.4</v>
      </c>
      <c r="N32" s="22">
        <f>IF(D32 = "Forward and RTO charges", IF(K32 = "a", 'Courier Company - Rates'!$K$2, IF(K32 = "b", 'Courier Company - Rates'!$M$2, IF(K32 = "c", 'Courier Company - Rates'!$O$2, IF(K32 = "d", 'Courier Company - Rates'!$Q$2, 'Courier Company - Rates'!$S$2)))), 0)</f>
        <v>41.3</v>
      </c>
      <c r="O32" s="22">
        <f>IF(D32 = "Forward and RTO charges", IF(K32 = "a", 'Courier Company - Rates'!$L$2*(I32-0.5)/0.5, IF(K32 = "b", 'Courier Company - Rates'!$N$2*(I32-0.5)/0.5, IF(K32 = "c", 'Courier Company - Rates'!$P$2*(I32-0.5)/0.5, IF(K32 = "d", 'Courier Company - Rates'!$R$2*(I32-0.5)/0.5, 'Courier Company - Rates'!$T$2*(I32-0.5)/0.5)))), 0)</f>
        <v>134.4</v>
      </c>
      <c r="P32" s="23">
        <f t="shared" si="4"/>
        <v>355.5</v>
      </c>
      <c r="Q32" s="28">
        <f>'Courier Company - Invoice'!C32</f>
        <v>1.6</v>
      </c>
      <c r="R32" s="16">
        <f t="shared" si="5"/>
        <v>2</v>
      </c>
      <c r="S32" s="19" t="str">
        <f>'Courier Company - Invoice'!F32</f>
        <v>d</v>
      </c>
      <c r="T32" s="23">
        <f>'Courier Company - Invoice'!H32</f>
        <v>345</v>
      </c>
      <c r="U32" s="25">
        <f t="shared" si="6"/>
        <v>10</v>
      </c>
      <c r="V32" s="26">
        <f t="shared" si="7"/>
        <v>0.02812939522</v>
      </c>
      <c r="W32" s="20">
        <f t="shared" si="8"/>
        <v>179.8</v>
      </c>
      <c r="X32" s="27">
        <f t="shared" si="9"/>
        <v>175.7</v>
      </c>
    </row>
    <row r="33" ht="15.75" customHeight="1">
      <c r="A33" s="13" t="str">
        <f>'Courier Company - Invoice'!B33</f>
        <v>2001811192</v>
      </c>
      <c r="B33" s="14" t="str">
        <f>'Courier Company - Invoice'!A33</f>
        <v>1091117957780</v>
      </c>
      <c r="C33" s="14" t="str">
        <f>'Courier Company - Invoice'!E33</f>
        <v>562110</v>
      </c>
      <c r="D33" s="15" t="str">
        <f>'Courier Company - Invoice'!G33</f>
        <v>Forward and RTO charges</v>
      </c>
      <c r="E33" s="14" t="str">
        <f t="shared" si="1"/>
        <v>Yes</v>
      </c>
      <c r="F33" s="16" t="str">
        <f t="shared" si="2"/>
        <v>Yes</v>
      </c>
      <c r="G33" s="17">
        <f t="array" ref="G33">INDEX('Company X - Order report'!G:G, MATCH(A33,'Company X - Order report'!F:F,0),1)/1000</f>
        <v>1.032</v>
      </c>
      <c r="H33" s="18">
        <f t="array" ref="H33">INDEX('Company X - Order report'!G:G, MATCH(A33,'Company X - Order report'!F:F,0),1)</f>
        <v>1032</v>
      </c>
      <c r="I33" s="14">
        <f t="shared" si="3"/>
        <v>1.5</v>
      </c>
      <c r="J33" s="14">
        <f t="shared" si="10"/>
        <v>1500</v>
      </c>
      <c r="K33" s="19" t="str">
        <f>'Company X - Pincodes'!C33</f>
        <v>d</v>
      </c>
      <c r="L33" s="20">
        <f t="array" ref="L33">CHOOSE(MATCH(K33, {"a", "b", "c", "d", "e"}, 0), 'Courier Company - Rates'!$A$2, 'Courier Company - Rates'!$C$2, 'Courier Company - Rates'!$E$2, 'Courier Company - Rates'!$G$2, 'Courier Company - Rates'!$I$2)</f>
        <v>45.4</v>
      </c>
      <c r="M33" s="21">
        <f>IF(K33 = "a", 'Courier Company - Rates'!$B$2*(I33-0.5)/0.5, IF(K33 = "b", 'Courier Company - Rates'!$D$2*(I33-0.5)/0.5, IF(K33 = "c", 'Courier Company - Rates'!$F$2*(I33-0.5)/0.5, IF(K33 = "d", 'Courier Company - Rates'!$H$2*(I33-0.5)/0.5, 'Courier Company - Rates'!$J$2*(I33-0.5)/0.5))))</f>
        <v>89.6</v>
      </c>
      <c r="N33" s="22">
        <f>IF(D33 = "Forward and RTO charges", IF(K33 = "a", 'Courier Company - Rates'!$K$2, IF(K33 = "b", 'Courier Company - Rates'!$M$2, IF(K33 = "c", 'Courier Company - Rates'!$O$2, IF(K33 = "d", 'Courier Company - Rates'!$Q$2, 'Courier Company - Rates'!$S$2)))), 0)</f>
        <v>41.3</v>
      </c>
      <c r="O33" s="22">
        <f>IF(D33 = "Forward and RTO charges", IF(K33 = "a", 'Courier Company - Rates'!$L$2*(I33-0.5)/0.5, IF(K33 = "b", 'Courier Company - Rates'!$N$2*(I33-0.5)/0.5, IF(K33 = "c", 'Courier Company - Rates'!$P$2*(I33-0.5)/0.5, IF(K33 = "d", 'Courier Company - Rates'!$R$2*(I33-0.5)/0.5, 'Courier Company - Rates'!$T$2*(I33-0.5)/0.5)))), 0)</f>
        <v>89.6</v>
      </c>
      <c r="P33" s="23">
        <f t="shared" si="4"/>
        <v>265.9</v>
      </c>
      <c r="Q33" s="28">
        <f>'Courier Company - Invoice'!C33</f>
        <v>1.13</v>
      </c>
      <c r="R33" s="16">
        <f t="shared" si="5"/>
        <v>1.5</v>
      </c>
      <c r="S33" s="19" t="str">
        <f>'Courier Company - Invoice'!F33</f>
        <v>d</v>
      </c>
      <c r="T33" s="23">
        <f>'Courier Company - Invoice'!H33</f>
        <v>258.9</v>
      </c>
      <c r="U33" s="25">
        <f t="shared" si="6"/>
        <v>7</v>
      </c>
      <c r="V33" s="26">
        <f t="shared" si="7"/>
        <v>0.02632568635</v>
      </c>
      <c r="W33" s="20">
        <f t="shared" si="8"/>
        <v>135</v>
      </c>
      <c r="X33" s="27">
        <f t="shared" si="9"/>
        <v>130.9</v>
      </c>
    </row>
    <row r="34" ht="15.75" customHeight="1">
      <c r="A34" s="13" t="str">
        <f>'Courier Company - Invoice'!B34</f>
        <v>2001809917</v>
      </c>
      <c r="B34" s="14" t="str">
        <f>'Courier Company - Invoice'!A34</f>
        <v>1091121482593</v>
      </c>
      <c r="C34" s="14" t="str">
        <f>'Courier Company - Invoice'!E34</f>
        <v>831006</v>
      </c>
      <c r="D34" s="15" t="str">
        <f>'Courier Company - Invoice'!G34</f>
        <v>Forward and RTO charges</v>
      </c>
      <c r="E34" s="14" t="str">
        <f t="shared" si="1"/>
        <v>Yes</v>
      </c>
      <c r="F34" s="16" t="str">
        <f t="shared" si="2"/>
        <v>Yes</v>
      </c>
      <c r="G34" s="17">
        <f t="array" ref="G34">INDEX('Company X - Order report'!G:G, MATCH(A34,'Company X - Order report'!F:F,0),1)/1000</f>
        <v>0.63</v>
      </c>
      <c r="H34" s="18">
        <f t="array" ref="H34">INDEX('Company X - Order report'!G:G, MATCH(A34,'Company X - Order report'!F:F,0),1)</f>
        <v>630</v>
      </c>
      <c r="I34" s="14">
        <f t="shared" si="3"/>
        <v>1</v>
      </c>
      <c r="J34" s="14">
        <f t="shared" si="10"/>
        <v>1000</v>
      </c>
      <c r="K34" s="19" t="str">
        <f>'Company X - Pincodes'!C34</f>
        <v>d</v>
      </c>
      <c r="L34" s="20">
        <f t="array" ref="L34">CHOOSE(MATCH(K34, {"a", "b", "c", "d", "e"}, 0), 'Courier Company - Rates'!$A$2, 'Courier Company - Rates'!$C$2, 'Courier Company - Rates'!$E$2, 'Courier Company - Rates'!$G$2, 'Courier Company - Rates'!$I$2)</f>
        <v>45.4</v>
      </c>
      <c r="M34" s="21">
        <f>IF(K34 = "a", 'Courier Company - Rates'!$B$2*(I34-0.5)/0.5, IF(K34 = "b", 'Courier Company - Rates'!$D$2*(I34-0.5)/0.5, IF(K34 = "c", 'Courier Company - Rates'!$F$2*(I34-0.5)/0.5, IF(K34 = "d", 'Courier Company - Rates'!$H$2*(I34-0.5)/0.5, 'Courier Company - Rates'!$J$2*(I34-0.5)/0.5))))</f>
        <v>44.8</v>
      </c>
      <c r="N34" s="22">
        <f>IF(D34 = "Forward and RTO charges", IF(K34 = "a", 'Courier Company - Rates'!$K$2, IF(K34 = "b", 'Courier Company - Rates'!$M$2, IF(K34 = "c", 'Courier Company - Rates'!$O$2, IF(K34 = "d", 'Courier Company - Rates'!$Q$2, 'Courier Company - Rates'!$S$2)))), 0)</f>
        <v>41.3</v>
      </c>
      <c r="O34" s="22">
        <f>IF(D34 = "Forward and RTO charges", IF(K34 = "a", 'Courier Company - Rates'!$L$2*(I34-0.5)/0.5, IF(K34 = "b", 'Courier Company - Rates'!$N$2*(I34-0.5)/0.5, IF(K34 = "c", 'Courier Company - Rates'!$P$2*(I34-0.5)/0.5, IF(K34 = "d", 'Courier Company - Rates'!$R$2*(I34-0.5)/0.5, 'Courier Company - Rates'!$T$2*(I34-0.5)/0.5)))), 0)</f>
        <v>44.8</v>
      </c>
      <c r="P34" s="23">
        <f t="shared" si="4"/>
        <v>176.3</v>
      </c>
      <c r="Q34" s="28">
        <f>'Courier Company - Invoice'!C34</f>
        <v>0.6</v>
      </c>
      <c r="R34" s="16">
        <f t="shared" si="5"/>
        <v>1</v>
      </c>
      <c r="S34" s="19" t="str">
        <f>'Courier Company - Invoice'!F34</f>
        <v>d</v>
      </c>
      <c r="T34" s="23">
        <f>'Courier Company - Invoice'!H34</f>
        <v>172.8</v>
      </c>
      <c r="U34" s="25">
        <f t="shared" si="6"/>
        <v>4</v>
      </c>
      <c r="V34" s="26">
        <f t="shared" si="7"/>
        <v>0.02268859898</v>
      </c>
      <c r="W34" s="20">
        <f t="shared" si="8"/>
        <v>90.2</v>
      </c>
      <c r="X34" s="27">
        <f t="shared" si="9"/>
        <v>86.1</v>
      </c>
    </row>
    <row r="35" ht="15.75" customHeight="1">
      <c r="A35" s="13" t="str">
        <f>'Courier Company - Invoice'!B35</f>
        <v>2001806210</v>
      </c>
      <c r="B35" s="14" t="str">
        <f>'Courier Company - Invoice'!A35</f>
        <v>1091117221940</v>
      </c>
      <c r="C35" s="14" t="str">
        <f>'Courier Company - Invoice'!E35</f>
        <v>140604</v>
      </c>
      <c r="D35" s="15" t="str">
        <f>'Courier Company - Invoice'!G35</f>
        <v>Forward charges</v>
      </c>
      <c r="E35" s="14" t="str">
        <f t="shared" si="1"/>
        <v>Yes</v>
      </c>
      <c r="F35" s="16" t="str">
        <f t="shared" si="2"/>
        <v>No</v>
      </c>
      <c r="G35" s="17">
        <f t="array" ref="G35">INDEX('Company X - Order report'!G:G, MATCH(A35,'Company X - Order report'!F:F,0),1)/1000</f>
        <v>0.22</v>
      </c>
      <c r="H35" s="18">
        <f t="array" ref="H35">INDEX('Company X - Order report'!G:G, MATCH(A35,'Company X - Order report'!F:F,0),1)</f>
        <v>220</v>
      </c>
      <c r="I35" s="14">
        <f t="shared" si="3"/>
        <v>0.5</v>
      </c>
      <c r="J35" s="14">
        <f t="shared" si="10"/>
        <v>500</v>
      </c>
      <c r="K35" s="19" t="str">
        <f>'Company X - Pincodes'!C35</f>
        <v>b</v>
      </c>
      <c r="L35" s="20">
        <f t="array" ref="L35">CHOOSE(MATCH(K35, {"a", "b", "c", "d", "e"}, 0), 'Courier Company - Rates'!$A$2, 'Courier Company - Rates'!$C$2, 'Courier Company - Rates'!$E$2, 'Courier Company - Rates'!$G$2, 'Courier Company - Rates'!$I$2)</f>
        <v>33</v>
      </c>
      <c r="M35" s="21">
        <f>IF(K35 = "a", 'Courier Company - Rates'!$B$2*(I35-0.5)/0.5, IF(K35 = "b", 'Courier Company - Rates'!$D$2*(I35-0.5)/0.5, IF(K35 = "c", 'Courier Company - Rates'!$F$2*(I35-0.5)/0.5, IF(K35 = "d", 'Courier Company - Rates'!$H$2*(I35-0.5)/0.5, 'Courier Company - Rates'!$J$2*(I35-0.5)/0.5))))</f>
        <v>0</v>
      </c>
      <c r="N35" s="22">
        <f>IF(D35 = "Forward and RTO charges", IF(K35 = "a", 'Courier Company - Rates'!$K$2, IF(K35 = "b", 'Courier Company - Rates'!$M$2, IF(K35 = "c", 'Courier Company - Rates'!$O$2, IF(K35 = "d", 'Courier Company - Rates'!$Q$2, 'Courier Company - Rates'!$S$2)))), 0)</f>
        <v>0</v>
      </c>
      <c r="O35" s="22">
        <f>IF(D35 = "Forward and RTO charges", IF(K35 = "a", 'Courier Company - Rates'!$L$2*(I35-0.5)/0.5, IF(K35 = "b", 'Courier Company - Rates'!$N$2*(I35-0.5)/0.5, IF(K35 = "c", 'Courier Company - Rates'!$P$2*(I35-0.5)/0.5, IF(K35 = "d", 'Courier Company - Rates'!$R$2*(I35-0.5)/0.5, 'Courier Company - Rates'!$T$2*(I35-0.5)/0.5)))), 0)</f>
        <v>0</v>
      </c>
      <c r="P35" s="23">
        <f t="shared" si="4"/>
        <v>33</v>
      </c>
      <c r="Q35" s="28">
        <f>'Courier Company - Invoice'!C35</f>
        <v>2.92</v>
      </c>
      <c r="R35" s="16">
        <f t="shared" si="5"/>
        <v>3</v>
      </c>
      <c r="S35" s="19" t="str">
        <f>'Courier Company - Invoice'!F35</f>
        <v>b</v>
      </c>
      <c r="T35" s="23">
        <f>'Courier Company - Invoice'!H35</f>
        <v>174.5</v>
      </c>
      <c r="U35" s="25">
        <f t="shared" si="6"/>
        <v>-142</v>
      </c>
      <c r="V35" s="26">
        <f t="shared" si="7"/>
        <v>-4.303030303</v>
      </c>
      <c r="W35" s="20">
        <f t="shared" si="8"/>
        <v>33</v>
      </c>
      <c r="X35" s="27">
        <f t="shared" si="9"/>
        <v>0</v>
      </c>
    </row>
    <row r="36" ht="15.75" customHeight="1">
      <c r="A36" s="13" t="str">
        <f>'Courier Company - Invoice'!B36</f>
        <v>2001806226</v>
      </c>
      <c r="B36" s="14" t="str">
        <f>'Courier Company - Invoice'!A36</f>
        <v>1091117222065</v>
      </c>
      <c r="C36" s="14" t="str">
        <f>'Courier Company - Invoice'!E36</f>
        <v>723146</v>
      </c>
      <c r="D36" s="15" t="str">
        <f>'Courier Company - Invoice'!G36</f>
        <v>Forward charges</v>
      </c>
      <c r="E36" s="14" t="str">
        <f t="shared" si="1"/>
        <v>Yes</v>
      </c>
      <c r="F36" s="16" t="str">
        <f t="shared" si="2"/>
        <v>No</v>
      </c>
      <c r="G36" s="17">
        <f t="array" ref="G36">INDEX('Company X - Order report'!G:G, MATCH(A36,'Company X - Order report'!F:F,0),1)/1000</f>
        <v>0.48</v>
      </c>
      <c r="H36" s="18">
        <f t="array" ref="H36">INDEX('Company X - Order report'!G:G, MATCH(A36,'Company X - Order report'!F:F,0),1)</f>
        <v>480</v>
      </c>
      <c r="I36" s="14">
        <f t="shared" si="3"/>
        <v>0.5</v>
      </c>
      <c r="J36" s="14">
        <f t="shared" si="10"/>
        <v>500</v>
      </c>
      <c r="K36" s="19" t="str">
        <f>'Company X - Pincodes'!C36</f>
        <v>d</v>
      </c>
      <c r="L36" s="20">
        <f t="array" ref="L36">CHOOSE(MATCH(K36, {"a", "b", "c", "d", "e"}, 0), 'Courier Company - Rates'!$A$2, 'Courier Company - Rates'!$C$2, 'Courier Company - Rates'!$E$2, 'Courier Company - Rates'!$G$2, 'Courier Company - Rates'!$I$2)</f>
        <v>45.4</v>
      </c>
      <c r="M36" s="21">
        <f>IF(K36 = "a", 'Courier Company - Rates'!$B$2*(I36-0.5)/0.5, IF(K36 = "b", 'Courier Company - Rates'!$D$2*(I36-0.5)/0.5, IF(K36 = "c", 'Courier Company - Rates'!$F$2*(I36-0.5)/0.5, IF(K36 = "d", 'Courier Company - Rates'!$H$2*(I36-0.5)/0.5, 'Courier Company - Rates'!$J$2*(I36-0.5)/0.5))))</f>
        <v>0</v>
      </c>
      <c r="N36" s="22">
        <f>IF(D36 = "Forward and RTO charges", IF(K36 = "a", 'Courier Company - Rates'!$K$2, IF(K36 = "b", 'Courier Company - Rates'!$M$2, IF(K36 = "c", 'Courier Company - Rates'!$O$2, IF(K36 = "d", 'Courier Company - Rates'!$Q$2, 'Courier Company - Rates'!$S$2)))), 0)</f>
        <v>0</v>
      </c>
      <c r="O36" s="22">
        <f>IF(D36 = "Forward and RTO charges", IF(K36 = "a", 'Courier Company - Rates'!$L$2*(I36-0.5)/0.5, IF(K36 = "b", 'Courier Company - Rates'!$N$2*(I36-0.5)/0.5, IF(K36 = "c", 'Courier Company - Rates'!$P$2*(I36-0.5)/0.5, IF(K36 = "d", 'Courier Company - Rates'!$R$2*(I36-0.5)/0.5, 'Courier Company - Rates'!$T$2*(I36-0.5)/0.5)))), 0)</f>
        <v>0</v>
      </c>
      <c r="P36" s="23">
        <f t="shared" si="4"/>
        <v>45.4</v>
      </c>
      <c r="Q36" s="28">
        <f>'Courier Company - Invoice'!C36</f>
        <v>0.68</v>
      </c>
      <c r="R36" s="16">
        <f t="shared" si="5"/>
        <v>1</v>
      </c>
      <c r="S36" s="19" t="str">
        <f>'Courier Company - Invoice'!F36</f>
        <v>d</v>
      </c>
      <c r="T36" s="23">
        <f>'Courier Company - Invoice'!H36</f>
        <v>90.2</v>
      </c>
      <c r="U36" s="25">
        <f t="shared" si="6"/>
        <v>-45</v>
      </c>
      <c r="V36" s="26">
        <f t="shared" si="7"/>
        <v>-0.9911894273</v>
      </c>
      <c r="W36" s="20">
        <f t="shared" si="8"/>
        <v>45.4</v>
      </c>
      <c r="X36" s="27">
        <f t="shared" si="9"/>
        <v>0</v>
      </c>
    </row>
    <row r="37" ht="15.75" customHeight="1">
      <c r="A37" s="13" t="str">
        <f>'Courier Company - Invoice'!B37</f>
        <v>2001806229</v>
      </c>
      <c r="B37" s="14" t="str">
        <f>'Courier Company - Invoice'!A37</f>
        <v>1091117222080</v>
      </c>
      <c r="C37" s="14" t="str">
        <f>'Courier Company - Invoice'!E37</f>
        <v>421204</v>
      </c>
      <c r="D37" s="15" t="str">
        <f>'Courier Company - Invoice'!G37</f>
        <v>Forward charges</v>
      </c>
      <c r="E37" s="14" t="str">
        <f t="shared" si="1"/>
        <v>Yes</v>
      </c>
      <c r="F37" s="16" t="str">
        <f t="shared" si="2"/>
        <v>No</v>
      </c>
      <c r="G37" s="17">
        <f t="array" ref="G37">INDEX('Company X - Order report'!G:G, MATCH(A37,'Company X - Order report'!F:F,0),1)/1000</f>
        <v>0.5</v>
      </c>
      <c r="H37" s="18">
        <f t="array" ref="H37">INDEX('Company X - Order report'!G:G, MATCH(A37,'Company X - Order report'!F:F,0),1)</f>
        <v>500</v>
      </c>
      <c r="I37" s="14">
        <f t="shared" si="3"/>
        <v>0.5</v>
      </c>
      <c r="J37" s="14">
        <f t="shared" si="10"/>
        <v>500</v>
      </c>
      <c r="K37" s="19" t="str">
        <f>'Company X - Pincodes'!C37</f>
        <v>d</v>
      </c>
      <c r="L37" s="20">
        <f t="array" ref="L37">CHOOSE(MATCH(K37, {"a", "b", "c", "d", "e"}, 0), 'Courier Company - Rates'!$A$2, 'Courier Company - Rates'!$C$2, 'Courier Company - Rates'!$E$2, 'Courier Company - Rates'!$G$2, 'Courier Company - Rates'!$I$2)</f>
        <v>45.4</v>
      </c>
      <c r="M37" s="21">
        <f>IF(K37 = "a", 'Courier Company - Rates'!$B$2*(I37-0.5)/0.5, IF(K37 = "b", 'Courier Company - Rates'!$D$2*(I37-0.5)/0.5, IF(K37 = "c", 'Courier Company - Rates'!$F$2*(I37-0.5)/0.5, IF(K37 = "d", 'Courier Company - Rates'!$H$2*(I37-0.5)/0.5, 'Courier Company - Rates'!$J$2*(I37-0.5)/0.5))))</f>
        <v>0</v>
      </c>
      <c r="N37" s="22">
        <f>IF(D37 = "Forward and RTO charges", IF(K37 = "a", 'Courier Company - Rates'!$K$2, IF(K37 = "b", 'Courier Company - Rates'!$M$2, IF(K37 = "c", 'Courier Company - Rates'!$O$2, IF(K37 = "d", 'Courier Company - Rates'!$Q$2, 'Courier Company - Rates'!$S$2)))), 0)</f>
        <v>0</v>
      </c>
      <c r="O37" s="22">
        <f>IF(D37 = "Forward and RTO charges", IF(K37 = "a", 'Courier Company - Rates'!$L$2*(I37-0.5)/0.5, IF(K37 = "b", 'Courier Company - Rates'!$N$2*(I37-0.5)/0.5, IF(K37 = "c", 'Courier Company - Rates'!$P$2*(I37-0.5)/0.5, IF(K37 = "d", 'Courier Company - Rates'!$R$2*(I37-0.5)/0.5, 'Courier Company - Rates'!$T$2*(I37-0.5)/0.5)))), 0)</f>
        <v>0</v>
      </c>
      <c r="P37" s="23">
        <f t="shared" si="4"/>
        <v>45.4</v>
      </c>
      <c r="Q37" s="28">
        <f>'Courier Company - Invoice'!C37</f>
        <v>0.71</v>
      </c>
      <c r="R37" s="16">
        <f t="shared" si="5"/>
        <v>1</v>
      </c>
      <c r="S37" s="19" t="str">
        <f>'Courier Company - Invoice'!F37</f>
        <v>d</v>
      </c>
      <c r="T37" s="23">
        <f>'Courier Company - Invoice'!H37</f>
        <v>90.2</v>
      </c>
      <c r="U37" s="25">
        <f t="shared" si="6"/>
        <v>-45</v>
      </c>
      <c r="V37" s="26">
        <f t="shared" si="7"/>
        <v>-0.9911894273</v>
      </c>
      <c r="W37" s="20">
        <f t="shared" si="8"/>
        <v>45.4</v>
      </c>
      <c r="X37" s="27">
        <f t="shared" si="9"/>
        <v>0</v>
      </c>
    </row>
    <row r="38" ht="15.75" customHeight="1">
      <c r="A38" s="13" t="str">
        <f>'Courier Company - Invoice'!B38</f>
        <v>2001806233</v>
      </c>
      <c r="B38" s="14" t="str">
        <f>'Courier Company - Invoice'!A38</f>
        <v>1091117222135</v>
      </c>
      <c r="C38" s="14" t="str">
        <f>'Courier Company - Invoice'!E38</f>
        <v>263139</v>
      </c>
      <c r="D38" s="15" t="str">
        <f>'Courier Company - Invoice'!G38</f>
        <v>Forward charges</v>
      </c>
      <c r="E38" s="14" t="str">
        <f t="shared" si="1"/>
        <v>Yes</v>
      </c>
      <c r="F38" s="16" t="str">
        <f t="shared" si="2"/>
        <v>No</v>
      </c>
      <c r="G38" s="17">
        <f t="array" ref="G38">INDEX('Company X - Order report'!G:G, MATCH(A38,'Company X - Order report'!F:F,0),1)/1000</f>
        <v>0.245</v>
      </c>
      <c r="H38" s="18">
        <f t="array" ref="H38">INDEX('Company X - Order report'!G:G, MATCH(A38,'Company X - Order report'!F:F,0),1)</f>
        <v>245</v>
      </c>
      <c r="I38" s="14">
        <f t="shared" si="3"/>
        <v>0.5</v>
      </c>
      <c r="J38" s="14">
        <f t="shared" si="10"/>
        <v>500</v>
      </c>
      <c r="K38" s="19" t="str">
        <f>'Company X - Pincodes'!C38</f>
        <v>b</v>
      </c>
      <c r="L38" s="20">
        <f t="array" ref="L38">CHOOSE(MATCH(K38, {"a", "b", "c", "d", "e"}, 0), 'Courier Company - Rates'!$A$2, 'Courier Company - Rates'!$C$2, 'Courier Company - Rates'!$E$2, 'Courier Company - Rates'!$G$2, 'Courier Company - Rates'!$I$2)</f>
        <v>33</v>
      </c>
      <c r="M38" s="21">
        <f>IF(K38 = "a", 'Courier Company - Rates'!$B$2*(I38-0.5)/0.5, IF(K38 = "b", 'Courier Company - Rates'!$D$2*(I38-0.5)/0.5, IF(K38 = "c", 'Courier Company - Rates'!$F$2*(I38-0.5)/0.5, IF(K38 = "d", 'Courier Company - Rates'!$H$2*(I38-0.5)/0.5, 'Courier Company - Rates'!$J$2*(I38-0.5)/0.5))))</f>
        <v>0</v>
      </c>
      <c r="N38" s="22">
        <f>IF(D38 = "Forward and RTO charges", IF(K38 = "a", 'Courier Company - Rates'!$K$2, IF(K38 = "b", 'Courier Company - Rates'!$M$2, IF(K38 = "c", 'Courier Company - Rates'!$O$2, IF(K38 = "d", 'Courier Company - Rates'!$Q$2, 'Courier Company - Rates'!$S$2)))), 0)</f>
        <v>0</v>
      </c>
      <c r="O38" s="22">
        <f>IF(D38 = "Forward and RTO charges", IF(K38 = "a", 'Courier Company - Rates'!$L$2*(I38-0.5)/0.5, IF(K38 = "b", 'Courier Company - Rates'!$N$2*(I38-0.5)/0.5, IF(K38 = "c", 'Courier Company - Rates'!$P$2*(I38-0.5)/0.5, IF(K38 = "d", 'Courier Company - Rates'!$R$2*(I38-0.5)/0.5, 'Courier Company - Rates'!$T$2*(I38-0.5)/0.5)))), 0)</f>
        <v>0</v>
      </c>
      <c r="P38" s="23">
        <f t="shared" si="4"/>
        <v>33</v>
      </c>
      <c r="Q38" s="28">
        <f>'Courier Company - Invoice'!C38</f>
        <v>0.78</v>
      </c>
      <c r="R38" s="16">
        <f t="shared" si="5"/>
        <v>1</v>
      </c>
      <c r="S38" s="19" t="str">
        <f>'Courier Company - Invoice'!F38</f>
        <v>b</v>
      </c>
      <c r="T38" s="23">
        <f>'Courier Company - Invoice'!H38</f>
        <v>61.3</v>
      </c>
      <c r="U38" s="25">
        <f t="shared" si="6"/>
        <v>-28</v>
      </c>
      <c r="V38" s="26">
        <f t="shared" si="7"/>
        <v>-0.8484848485</v>
      </c>
      <c r="W38" s="20">
        <f t="shared" si="8"/>
        <v>33</v>
      </c>
      <c r="X38" s="27">
        <f t="shared" si="9"/>
        <v>0</v>
      </c>
    </row>
    <row r="39" ht="15.75" customHeight="1">
      <c r="A39" s="13" t="str">
        <f>'Courier Company - Invoice'!B39</f>
        <v>2001806251</v>
      </c>
      <c r="B39" s="14" t="str">
        <f>'Courier Company - Invoice'!A39</f>
        <v>1091117222146</v>
      </c>
      <c r="C39" s="14" t="str">
        <f>'Courier Company - Invoice'!E39</f>
        <v>743263</v>
      </c>
      <c r="D39" s="15" t="str">
        <f>'Courier Company - Invoice'!G39</f>
        <v>Forward charges</v>
      </c>
      <c r="E39" s="14" t="str">
        <f t="shared" si="1"/>
        <v>Yes</v>
      </c>
      <c r="F39" s="16" t="str">
        <f t="shared" si="2"/>
        <v>No</v>
      </c>
      <c r="G39" s="17">
        <f t="array" ref="G39">INDEX('Company X - Order report'!G:G, MATCH(A39,'Company X - Order report'!F:F,0),1)/1000</f>
        <v>0.245</v>
      </c>
      <c r="H39" s="18">
        <f t="array" ref="H39">INDEX('Company X - Order report'!G:G, MATCH(A39,'Company X - Order report'!F:F,0),1)</f>
        <v>245</v>
      </c>
      <c r="I39" s="14">
        <f t="shared" si="3"/>
        <v>0.5</v>
      </c>
      <c r="J39" s="14">
        <f t="shared" si="10"/>
        <v>500</v>
      </c>
      <c r="K39" s="19" t="str">
        <f>'Company X - Pincodes'!C39</f>
        <v>d</v>
      </c>
      <c r="L39" s="20">
        <f t="array" ref="L39">CHOOSE(MATCH(K39, {"a", "b", "c", "d", "e"}, 0), 'Courier Company - Rates'!$A$2, 'Courier Company - Rates'!$C$2, 'Courier Company - Rates'!$E$2, 'Courier Company - Rates'!$G$2, 'Courier Company - Rates'!$I$2)</f>
        <v>45.4</v>
      </c>
      <c r="M39" s="21">
        <f>IF(K39 = "a", 'Courier Company - Rates'!$B$2*(I39-0.5)/0.5, IF(K39 = "b", 'Courier Company - Rates'!$D$2*(I39-0.5)/0.5, IF(K39 = "c", 'Courier Company - Rates'!$F$2*(I39-0.5)/0.5, IF(K39 = "d", 'Courier Company - Rates'!$H$2*(I39-0.5)/0.5, 'Courier Company - Rates'!$J$2*(I39-0.5)/0.5))))</f>
        <v>0</v>
      </c>
      <c r="N39" s="22">
        <f>IF(D39 = "Forward and RTO charges", IF(K39 = "a", 'Courier Company - Rates'!$K$2, IF(K39 = "b", 'Courier Company - Rates'!$M$2, IF(K39 = "c", 'Courier Company - Rates'!$O$2, IF(K39 = "d", 'Courier Company - Rates'!$Q$2, 'Courier Company - Rates'!$S$2)))), 0)</f>
        <v>0</v>
      </c>
      <c r="O39" s="22">
        <f>IF(D39 = "Forward and RTO charges", IF(K39 = "a", 'Courier Company - Rates'!$L$2*(I39-0.5)/0.5, IF(K39 = "b", 'Courier Company - Rates'!$N$2*(I39-0.5)/0.5, IF(K39 = "c", 'Courier Company - Rates'!$P$2*(I39-0.5)/0.5, IF(K39 = "d", 'Courier Company - Rates'!$R$2*(I39-0.5)/0.5, 'Courier Company - Rates'!$T$2*(I39-0.5)/0.5)))), 0)</f>
        <v>0</v>
      </c>
      <c r="P39" s="23">
        <f t="shared" si="4"/>
        <v>45.4</v>
      </c>
      <c r="Q39" s="28">
        <f>'Courier Company - Invoice'!C39</f>
        <v>1.27</v>
      </c>
      <c r="R39" s="16">
        <f t="shared" si="5"/>
        <v>1.5</v>
      </c>
      <c r="S39" s="19" t="str">
        <f>'Courier Company - Invoice'!F39</f>
        <v>d</v>
      </c>
      <c r="T39" s="23">
        <f>'Courier Company - Invoice'!H39</f>
        <v>135</v>
      </c>
      <c r="U39" s="25">
        <f t="shared" si="6"/>
        <v>-90</v>
      </c>
      <c r="V39" s="26">
        <f t="shared" si="7"/>
        <v>-1.982378855</v>
      </c>
      <c r="W39" s="20">
        <f t="shared" si="8"/>
        <v>45.4</v>
      </c>
      <c r="X39" s="27">
        <f t="shared" si="9"/>
        <v>0</v>
      </c>
    </row>
    <row r="40" ht="15.75" customHeight="1">
      <c r="A40" s="13" t="str">
        <f>'Courier Company - Invoice'!B40</f>
        <v>2001806338</v>
      </c>
      <c r="B40" s="14" t="str">
        <f>'Courier Company - Invoice'!A40</f>
        <v>1091117222570</v>
      </c>
      <c r="C40" s="14" t="str">
        <f>'Courier Company - Invoice'!E40</f>
        <v>392150</v>
      </c>
      <c r="D40" s="15" t="str">
        <f>'Courier Company - Invoice'!G40</f>
        <v>Forward charges</v>
      </c>
      <c r="E40" s="14" t="str">
        <f t="shared" si="1"/>
        <v>Yes</v>
      </c>
      <c r="F40" s="16" t="str">
        <f t="shared" si="2"/>
        <v>No</v>
      </c>
      <c r="G40" s="17">
        <f t="array" ref="G40">INDEX('Company X - Order report'!G:G, MATCH(A40,'Company X - Order report'!F:F,0),1)/1000</f>
        <v>0.5</v>
      </c>
      <c r="H40" s="18">
        <f t="array" ref="H40">INDEX('Company X - Order report'!G:G, MATCH(A40,'Company X - Order report'!F:F,0),1)</f>
        <v>500</v>
      </c>
      <c r="I40" s="14">
        <f t="shared" si="3"/>
        <v>0.5</v>
      </c>
      <c r="J40" s="14">
        <f t="shared" si="10"/>
        <v>500</v>
      </c>
      <c r="K40" s="19" t="str">
        <f>'Company X - Pincodes'!C40</f>
        <v>d</v>
      </c>
      <c r="L40" s="20">
        <f t="array" ref="L40">CHOOSE(MATCH(K40, {"a", "b", "c", "d", "e"}, 0), 'Courier Company - Rates'!$A$2, 'Courier Company - Rates'!$C$2, 'Courier Company - Rates'!$E$2, 'Courier Company - Rates'!$G$2, 'Courier Company - Rates'!$I$2)</f>
        <v>45.4</v>
      </c>
      <c r="M40" s="21">
        <f>IF(K40 = "a", 'Courier Company - Rates'!$B$2*(I40-0.5)/0.5, IF(K40 = "b", 'Courier Company - Rates'!$D$2*(I40-0.5)/0.5, IF(K40 = "c", 'Courier Company - Rates'!$F$2*(I40-0.5)/0.5, IF(K40 = "d", 'Courier Company - Rates'!$H$2*(I40-0.5)/0.5, 'Courier Company - Rates'!$J$2*(I40-0.5)/0.5))))</f>
        <v>0</v>
      </c>
      <c r="N40" s="22">
        <f>IF(D40 = "Forward and RTO charges", IF(K40 = "a", 'Courier Company - Rates'!$K$2, IF(K40 = "b", 'Courier Company - Rates'!$M$2, IF(K40 = "c", 'Courier Company - Rates'!$O$2, IF(K40 = "d", 'Courier Company - Rates'!$Q$2, 'Courier Company - Rates'!$S$2)))), 0)</f>
        <v>0</v>
      </c>
      <c r="O40" s="22">
        <f>IF(D40 = "Forward and RTO charges", IF(K40 = "a", 'Courier Company - Rates'!$L$2*(I40-0.5)/0.5, IF(K40 = "b", 'Courier Company - Rates'!$N$2*(I40-0.5)/0.5, IF(K40 = "c", 'Courier Company - Rates'!$P$2*(I40-0.5)/0.5, IF(K40 = "d", 'Courier Company - Rates'!$R$2*(I40-0.5)/0.5, 'Courier Company - Rates'!$T$2*(I40-0.5)/0.5)))), 0)</f>
        <v>0</v>
      </c>
      <c r="P40" s="23">
        <f t="shared" si="4"/>
        <v>45.4</v>
      </c>
      <c r="Q40" s="28">
        <f>'Courier Company - Invoice'!C40</f>
        <v>0.7</v>
      </c>
      <c r="R40" s="16">
        <f t="shared" si="5"/>
        <v>1</v>
      </c>
      <c r="S40" s="19" t="str">
        <f>'Courier Company - Invoice'!F40</f>
        <v>d</v>
      </c>
      <c r="T40" s="23">
        <f>'Courier Company - Invoice'!H40</f>
        <v>90.2</v>
      </c>
      <c r="U40" s="25">
        <f t="shared" si="6"/>
        <v>-45</v>
      </c>
      <c r="V40" s="26">
        <f t="shared" si="7"/>
        <v>-0.9911894273</v>
      </c>
      <c r="W40" s="20">
        <f t="shared" si="8"/>
        <v>45.4</v>
      </c>
      <c r="X40" s="27">
        <f t="shared" si="9"/>
        <v>0</v>
      </c>
    </row>
    <row r="41" ht="15.75" customHeight="1">
      <c r="A41" s="13" t="str">
        <f>'Courier Company - Invoice'!B41</f>
        <v>2001806446</v>
      </c>
      <c r="B41" s="14" t="str">
        <f>'Courier Company - Invoice'!A41</f>
        <v>1091117223211</v>
      </c>
      <c r="C41" s="14" t="str">
        <f>'Courier Company - Invoice'!E41</f>
        <v>382830</v>
      </c>
      <c r="D41" s="15" t="str">
        <f>'Courier Company - Invoice'!G41</f>
        <v>Forward charges</v>
      </c>
      <c r="E41" s="14" t="str">
        <f t="shared" si="1"/>
        <v>Yes</v>
      </c>
      <c r="F41" s="16" t="str">
        <f t="shared" si="2"/>
        <v>No</v>
      </c>
      <c r="G41" s="17">
        <f t="array" ref="G41">INDEX('Company X - Order report'!G:G, MATCH(A41,'Company X - Order report'!F:F,0),1)/1000</f>
        <v>0.5</v>
      </c>
      <c r="H41" s="18">
        <f t="array" ref="H41">INDEX('Company X - Order report'!G:G, MATCH(A41,'Company X - Order report'!F:F,0),1)</f>
        <v>500</v>
      </c>
      <c r="I41" s="14">
        <f t="shared" si="3"/>
        <v>0.5</v>
      </c>
      <c r="J41" s="14">
        <f t="shared" si="10"/>
        <v>500</v>
      </c>
      <c r="K41" s="19" t="str">
        <f>'Company X - Pincodes'!C41</f>
        <v>d</v>
      </c>
      <c r="L41" s="20">
        <f t="array" ref="L41">CHOOSE(MATCH(K41, {"a", "b", "c", "d", "e"}, 0), 'Courier Company - Rates'!$A$2, 'Courier Company - Rates'!$C$2, 'Courier Company - Rates'!$E$2, 'Courier Company - Rates'!$G$2, 'Courier Company - Rates'!$I$2)</f>
        <v>45.4</v>
      </c>
      <c r="M41" s="21">
        <f>IF(K41 = "a", 'Courier Company - Rates'!$B$2*(I41-0.5)/0.5, IF(K41 = "b", 'Courier Company - Rates'!$D$2*(I41-0.5)/0.5, IF(K41 = "c", 'Courier Company - Rates'!$F$2*(I41-0.5)/0.5, IF(K41 = "d", 'Courier Company - Rates'!$H$2*(I41-0.5)/0.5, 'Courier Company - Rates'!$J$2*(I41-0.5)/0.5))))</f>
        <v>0</v>
      </c>
      <c r="N41" s="22">
        <f>IF(D41 = "Forward and RTO charges", IF(K41 = "a", 'Courier Company - Rates'!$K$2, IF(K41 = "b", 'Courier Company - Rates'!$M$2, IF(K41 = "c", 'Courier Company - Rates'!$O$2, IF(K41 = "d", 'Courier Company - Rates'!$Q$2, 'Courier Company - Rates'!$S$2)))), 0)</f>
        <v>0</v>
      </c>
      <c r="O41" s="22">
        <f>IF(D41 = "Forward and RTO charges", IF(K41 = "a", 'Courier Company - Rates'!$L$2*(I41-0.5)/0.5, IF(K41 = "b", 'Courier Company - Rates'!$N$2*(I41-0.5)/0.5, IF(K41 = "c", 'Courier Company - Rates'!$P$2*(I41-0.5)/0.5, IF(K41 = "d", 'Courier Company - Rates'!$R$2*(I41-0.5)/0.5, 'Courier Company - Rates'!$T$2*(I41-0.5)/0.5)))), 0)</f>
        <v>0</v>
      </c>
      <c r="P41" s="23">
        <f t="shared" si="4"/>
        <v>45.4</v>
      </c>
      <c r="Q41" s="28">
        <f>'Courier Company - Invoice'!C41</f>
        <v>0.69</v>
      </c>
      <c r="R41" s="16">
        <f t="shared" si="5"/>
        <v>1</v>
      </c>
      <c r="S41" s="19" t="str">
        <f>'Courier Company - Invoice'!F41</f>
        <v>d</v>
      </c>
      <c r="T41" s="23">
        <f>'Courier Company - Invoice'!H41</f>
        <v>90.2</v>
      </c>
      <c r="U41" s="25">
        <f t="shared" si="6"/>
        <v>-45</v>
      </c>
      <c r="V41" s="26">
        <f t="shared" si="7"/>
        <v>-0.9911894273</v>
      </c>
      <c r="W41" s="20">
        <f t="shared" si="8"/>
        <v>45.4</v>
      </c>
      <c r="X41" s="27">
        <f t="shared" si="9"/>
        <v>0</v>
      </c>
    </row>
    <row r="42" ht="15.75" customHeight="1">
      <c r="A42" s="13" t="str">
        <f>'Courier Company - Invoice'!B42</f>
        <v>2001806533</v>
      </c>
      <c r="B42" s="14" t="str">
        <f>'Courier Company - Invoice'!A42</f>
        <v>1091117224353</v>
      </c>
      <c r="C42" s="14" t="str">
        <f>'Courier Company - Invoice'!E42</f>
        <v>711303</v>
      </c>
      <c r="D42" s="15" t="str">
        <f>'Courier Company - Invoice'!G42</f>
        <v>Forward charges</v>
      </c>
      <c r="E42" s="14" t="str">
        <f t="shared" si="1"/>
        <v>Yes</v>
      </c>
      <c r="F42" s="16" t="str">
        <f t="shared" si="2"/>
        <v>No</v>
      </c>
      <c r="G42" s="17">
        <f t="array" ref="G42">INDEX('Company X - Order report'!G:G, MATCH(A42,'Company X - Order report'!F:F,0),1)/1000</f>
        <v>0.5</v>
      </c>
      <c r="H42" s="18">
        <f t="array" ref="H42">INDEX('Company X - Order report'!G:G, MATCH(A42,'Company X - Order report'!F:F,0),1)</f>
        <v>500</v>
      </c>
      <c r="I42" s="14">
        <f t="shared" si="3"/>
        <v>0.5</v>
      </c>
      <c r="J42" s="14">
        <f t="shared" si="10"/>
        <v>500</v>
      </c>
      <c r="K42" s="19" t="str">
        <f>'Company X - Pincodes'!C42</f>
        <v>d</v>
      </c>
      <c r="L42" s="20">
        <f t="array" ref="L42">CHOOSE(MATCH(K42, {"a", "b", "c", "d", "e"}, 0), 'Courier Company - Rates'!$A$2, 'Courier Company - Rates'!$C$2, 'Courier Company - Rates'!$E$2, 'Courier Company - Rates'!$G$2, 'Courier Company - Rates'!$I$2)</f>
        <v>45.4</v>
      </c>
      <c r="M42" s="21">
        <f>IF(K42 = "a", 'Courier Company - Rates'!$B$2*(I42-0.5)/0.5, IF(K42 = "b", 'Courier Company - Rates'!$D$2*(I42-0.5)/0.5, IF(K42 = "c", 'Courier Company - Rates'!$F$2*(I42-0.5)/0.5, IF(K42 = "d", 'Courier Company - Rates'!$H$2*(I42-0.5)/0.5, 'Courier Company - Rates'!$J$2*(I42-0.5)/0.5))))</f>
        <v>0</v>
      </c>
      <c r="N42" s="22">
        <f>IF(D42 = "Forward and RTO charges", IF(K42 = "a", 'Courier Company - Rates'!$K$2, IF(K42 = "b", 'Courier Company - Rates'!$M$2, IF(K42 = "c", 'Courier Company - Rates'!$O$2, IF(K42 = "d", 'Courier Company - Rates'!$Q$2, 'Courier Company - Rates'!$S$2)))), 0)</f>
        <v>0</v>
      </c>
      <c r="O42" s="22">
        <f>IF(D42 = "Forward and RTO charges", IF(K42 = "a", 'Courier Company - Rates'!$L$2*(I42-0.5)/0.5, IF(K42 = "b", 'Courier Company - Rates'!$N$2*(I42-0.5)/0.5, IF(K42 = "c", 'Courier Company - Rates'!$P$2*(I42-0.5)/0.5, IF(K42 = "d", 'Courier Company - Rates'!$R$2*(I42-0.5)/0.5, 'Courier Company - Rates'!$T$2*(I42-0.5)/0.5)))), 0)</f>
        <v>0</v>
      </c>
      <c r="P42" s="23">
        <f t="shared" si="4"/>
        <v>45.4</v>
      </c>
      <c r="Q42" s="28">
        <f>'Courier Company - Invoice'!C42</f>
        <v>0.68</v>
      </c>
      <c r="R42" s="16">
        <f t="shared" si="5"/>
        <v>1</v>
      </c>
      <c r="S42" s="19" t="str">
        <f>'Courier Company - Invoice'!F42</f>
        <v>d</v>
      </c>
      <c r="T42" s="23">
        <f>'Courier Company - Invoice'!H42</f>
        <v>90.2</v>
      </c>
      <c r="U42" s="25">
        <f t="shared" si="6"/>
        <v>-45</v>
      </c>
      <c r="V42" s="26">
        <f t="shared" si="7"/>
        <v>-0.9911894273</v>
      </c>
      <c r="W42" s="20">
        <f t="shared" si="8"/>
        <v>45.4</v>
      </c>
      <c r="X42" s="27">
        <f t="shared" si="9"/>
        <v>0</v>
      </c>
    </row>
    <row r="43" ht="15.75" customHeight="1">
      <c r="A43" s="13" t="str">
        <f>'Courier Company - Invoice'!B43</f>
        <v>2001806547</v>
      </c>
      <c r="B43" s="14" t="str">
        <f>'Courier Company - Invoice'!A43</f>
        <v>1091117224611</v>
      </c>
      <c r="C43" s="14" t="str">
        <f>'Courier Company - Invoice'!E43</f>
        <v>283102</v>
      </c>
      <c r="D43" s="15" t="str">
        <f>'Courier Company - Invoice'!G43</f>
        <v>Forward charges</v>
      </c>
      <c r="E43" s="14" t="str">
        <f t="shared" si="1"/>
        <v>Yes</v>
      </c>
      <c r="F43" s="16" t="str">
        <f t="shared" si="2"/>
        <v>No</v>
      </c>
      <c r="G43" s="17">
        <f t="array" ref="G43">INDEX('Company X - Order report'!G:G, MATCH(A43,'Company X - Order report'!F:F,0),1)/1000</f>
        <v>0.127</v>
      </c>
      <c r="H43" s="18">
        <f t="array" ref="H43">INDEX('Company X - Order report'!G:G, MATCH(A43,'Company X - Order report'!F:F,0),1)</f>
        <v>127</v>
      </c>
      <c r="I43" s="14">
        <f t="shared" si="3"/>
        <v>0.5</v>
      </c>
      <c r="J43" s="14">
        <f t="shared" si="10"/>
        <v>500</v>
      </c>
      <c r="K43" s="19" t="str">
        <f>'Company X - Pincodes'!C43</f>
        <v>b</v>
      </c>
      <c r="L43" s="20">
        <f t="array" ref="L43">CHOOSE(MATCH(K43, {"a", "b", "c", "d", "e"}, 0), 'Courier Company - Rates'!$A$2, 'Courier Company - Rates'!$C$2, 'Courier Company - Rates'!$E$2, 'Courier Company - Rates'!$G$2, 'Courier Company - Rates'!$I$2)</f>
        <v>33</v>
      </c>
      <c r="M43" s="21">
        <f>IF(K43 = "a", 'Courier Company - Rates'!$B$2*(I43-0.5)/0.5, IF(K43 = "b", 'Courier Company - Rates'!$D$2*(I43-0.5)/0.5, IF(K43 = "c", 'Courier Company - Rates'!$F$2*(I43-0.5)/0.5, IF(K43 = "d", 'Courier Company - Rates'!$H$2*(I43-0.5)/0.5, 'Courier Company - Rates'!$J$2*(I43-0.5)/0.5))))</f>
        <v>0</v>
      </c>
      <c r="N43" s="22">
        <f>IF(D43 = "Forward and RTO charges", IF(K43 = "a", 'Courier Company - Rates'!$K$2, IF(K43 = "b", 'Courier Company - Rates'!$M$2, IF(K43 = "c", 'Courier Company - Rates'!$O$2, IF(K43 = "d", 'Courier Company - Rates'!$Q$2, 'Courier Company - Rates'!$S$2)))), 0)</f>
        <v>0</v>
      </c>
      <c r="O43" s="22">
        <f>IF(D43 = "Forward and RTO charges", IF(K43 = "a", 'Courier Company - Rates'!$L$2*(I43-0.5)/0.5, IF(K43 = "b", 'Courier Company - Rates'!$N$2*(I43-0.5)/0.5, IF(K43 = "c", 'Courier Company - Rates'!$P$2*(I43-0.5)/0.5, IF(K43 = "d", 'Courier Company - Rates'!$R$2*(I43-0.5)/0.5, 'Courier Company - Rates'!$T$2*(I43-0.5)/0.5)))), 0)</f>
        <v>0</v>
      </c>
      <c r="P43" s="23">
        <f t="shared" si="4"/>
        <v>33</v>
      </c>
      <c r="Q43" s="28">
        <f>'Courier Company - Invoice'!C43</f>
        <v>1</v>
      </c>
      <c r="R43" s="16">
        <f t="shared" si="5"/>
        <v>1</v>
      </c>
      <c r="S43" s="19" t="str">
        <f>'Courier Company - Invoice'!F43</f>
        <v>b</v>
      </c>
      <c r="T43" s="23">
        <f>'Courier Company - Invoice'!H43</f>
        <v>61.3</v>
      </c>
      <c r="U43" s="25">
        <f t="shared" si="6"/>
        <v>-28</v>
      </c>
      <c r="V43" s="26">
        <f t="shared" si="7"/>
        <v>-0.8484848485</v>
      </c>
      <c r="W43" s="20">
        <f t="shared" si="8"/>
        <v>33</v>
      </c>
      <c r="X43" s="27">
        <f t="shared" si="9"/>
        <v>0</v>
      </c>
    </row>
    <row r="44" ht="15.75" customHeight="1">
      <c r="A44" s="13" t="str">
        <f>'Courier Company - Invoice'!B44</f>
        <v>2001806567</v>
      </c>
      <c r="B44" s="14" t="str">
        <f>'Courier Company - Invoice'!A44</f>
        <v>1091117224902</v>
      </c>
      <c r="C44" s="14" t="str">
        <f>'Courier Company - Invoice'!E44</f>
        <v>370201</v>
      </c>
      <c r="D44" s="15" t="str">
        <f>'Courier Company - Invoice'!G44</f>
        <v>Forward charges</v>
      </c>
      <c r="E44" s="14" t="str">
        <f t="shared" si="1"/>
        <v>Yes</v>
      </c>
      <c r="F44" s="16" t="str">
        <f t="shared" si="2"/>
        <v>No</v>
      </c>
      <c r="G44" s="17">
        <f t="array" ref="G44">INDEX('Company X - Order report'!G:G, MATCH(A44,'Company X - Order report'!F:F,0),1)/1000</f>
        <v>0.952</v>
      </c>
      <c r="H44" s="18">
        <f t="array" ref="H44">INDEX('Company X - Order report'!G:G, MATCH(A44,'Company X - Order report'!F:F,0),1)</f>
        <v>952</v>
      </c>
      <c r="I44" s="14">
        <f t="shared" si="3"/>
        <v>1</v>
      </c>
      <c r="J44" s="14">
        <f t="shared" si="10"/>
        <v>1000</v>
      </c>
      <c r="K44" s="19" t="str">
        <f>'Company X - Pincodes'!C44</f>
        <v>d</v>
      </c>
      <c r="L44" s="20">
        <f t="array" ref="L44">CHOOSE(MATCH(K44, {"a", "b", "c", "d", "e"}, 0), 'Courier Company - Rates'!$A$2, 'Courier Company - Rates'!$C$2, 'Courier Company - Rates'!$E$2, 'Courier Company - Rates'!$G$2, 'Courier Company - Rates'!$I$2)</f>
        <v>45.4</v>
      </c>
      <c r="M44" s="21">
        <f>IF(K44 = "a", 'Courier Company - Rates'!$B$2*(I44-0.5)/0.5, IF(K44 = "b", 'Courier Company - Rates'!$D$2*(I44-0.5)/0.5, IF(K44 = "c", 'Courier Company - Rates'!$F$2*(I44-0.5)/0.5, IF(K44 = "d", 'Courier Company - Rates'!$H$2*(I44-0.5)/0.5, 'Courier Company - Rates'!$J$2*(I44-0.5)/0.5))))</f>
        <v>44.8</v>
      </c>
      <c r="N44" s="22">
        <f>IF(D44 = "Forward and RTO charges", IF(K44 = "a", 'Courier Company - Rates'!$K$2, IF(K44 = "b", 'Courier Company - Rates'!$M$2, IF(K44 = "c", 'Courier Company - Rates'!$O$2, IF(K44 = "d", 'Courier Company - Rates'!$Q$2, 'Courier Company - Rates'!$S$2)))), 0)</f>
        <v>0</v>
      </c>
      <c r="O44" s="22">
        <f>IF(D44 = "Forward and RTO charges", IF(K44 = "a", 'Courier Company - Rates'!$L$2*(I44-0.5)/0.5, IF(K44 = "b", 'Courier Company - Rates'!$N$2*(I44-0.5)/0.5, IF(K44 = "c", 'Courier Company - Rates'!$P$2*(I44-0.5)/0.5, IF(K44 = "d", 'Courier Company - Rates'!$R$2*(I44-0.5)/0.5, 'Courier Company - Rates'!$T$2*(I44-0.5)/0.5)))), 0)</f>
        <v>0</v>
      </c>
      <c r="P44" s="23">
        <f t="shared" si="4"/>
        <v>90.2</v>
      </c>
      <c r="Q44" s="28">
        <f>'Courier Company - Invoice'!C44</f>
        <v>1.16</v>
      </c>
      <c r="R44" s="16">
        <f t="shared" si="5"/>
        <v>1.5</v>
      </c>
      <c r="S44" s="19" t="str">
        <f>'Courier Company - Invoice'!F44</f>
        <v>d</v>
      </c>
      <c r="T44" s="23">
        <f>'Courier Company - Invoice'!H44</f>
        <v>135</v>
      </c>
      <c r="U44" s="25">
        <f t="shared" si="6"/>
        <v>-45</v>
      </c>
      <c r="V44" s="26">
        <f t="shared" si="7"/>
        <v>-0.4988913525</v>
      </c>
      <c r="W44" s="20">
        <f t="shared" si="8"/>
        <v>90.2</v>
      </c>
      <c r="X44" s="27">
        <f t="shared" si="9"/>
        <v>0</v>
      </c>
    </row>
    <row r="45" ht="15.75" customHeight="1">
      <c r="A45" s="13" t="str">
        <f>'Courier Company - Invoice'!B45</f>
        <v>2001806575</v>
      </c>
      <c r="B45" s="14" t="str">
        <f>'Courier Company - Invoice'!A45</f>
        <v>1091117225016</v>
      </c>
      <c r="C45" s="14" t="str">
        <f>'Courier Company - Invoice'!E45</f>
        <v>248001</v>
      </c>
      <c r="D45" s="15" t="str">
        <f>'Courier Company - Invoice'!G45</f>
        <v>Forward charges</v>
      </c>
      <c r="E45" s="14" t="str">
        <f t="shared" si="1"/>
        <v>Yes</v>
      </c>
      <c r="F45" s="16" t="str">
        <f t="shared" si="2"/>
        <v>No</v>
      </c>
      <c r="G45" s="17">
        <f t="array" ref="G45">INDEX('Company X - Order report'!G:G, MATCH(A45,'Company X - Order report'!F:F,0),1)/1000</f>
        <v>0.5</v>
      </c>
      <c r="H45" s="18">
        <f t="array" ref="H45">INDEX('Company X - Order report'!G:G, MATCH(A45,'Company X - Order report'!F:F,0),1)</f>
        <v>500</v>
      </c>
      <c r="I45" s="14">
        <f t="shared" si="3"/>
        <v>0.5</v>
      </c>
      <c r="J45" s="14">
        <f t="shared" si="10"/>
        <v>500</v>
      </c>
      <c r="K45" s="19" t="str">
        <f>'Company X - Pincodes'!C45</f>
        <v>b</v>
      </c>
      <c r="L45" s="20">
        <f t="array" ref="L45">CHOOSE(MATCH(K45, {"a", "b", "c", "d", "e"}, 0), 'Courier Company - Rates'!$A$2, 'Courier Company - Rates'!$C$2, 'Courier Company - Rates'!$E$2, 'Courier Company - Rates'!$G$2, 'Courier Company - Rates'!$I$2)</f>
        <v>33</v>
      </c>
      <c r="M45" s="21">
        <f>IF(K45 = "a", 'Courier Company - Rates'!$B$2*(I45-0.5)/0.5, IF(K45 = "b", 'Courier Company - Rates'!$D$2*(I45-0.5)/0.5, IF(K45 = "c", 'Courier Company - Rates'!$F$2*(I45-0.5)/0.5, IF(K45 = "d", 'Courier Company - Rates'!$H$2*(I45-0.5)/0.5, 'Courier Company - Rates'!$J$2*(I45-0.5)/0.5))))</f>
        <v>0</v>
      </c>
      <c r="N45" s="22">
        <f>IF(D45 = "Forward and RTO charges", IF(K45 = "a", 'Courier Company - Rates'!$K$2, IF(K45 = "b", 'Courier Company - Rates'!$M$2, IF(K45 = "c", 'Courier Company - Rates'!$O$2, IF(K45 = "d", 'Courier Company - Rates'!$Q$2, 'Courier Company - Rates'!$S$2)))), 0)</f>
        <v>0</v>
      </c>
      <c r="O45" s="22">
        <f>IF(D45 = "Forward and RTO charges", IF(K45 = "a", 'Courier Company - Rates'!$L$2*(I45-0.5)/0.5, IF(K45 = "b", 'Courier Company - Rates'!$N$2*(I45-0.5)/0.5, IF(K45 = "c", 'Courier Company - Rates'!$P$2*(I45-0.5)/0.5, IF(K45 = "d", 'Courier Company - Rates'!$R$2*(I45-0.5)/0.5, 'Courier Company - Rates'!$T$2*(I45-0.5)/0.5)))), 0)</f>
        <v>0</v>
      </c>
      <c r="P45" s="23">
        <f t="shared" si="4"/>
        <v>33</v>
      </c>
      <c r="Q45" s="28">
        <f>'Courier Company - Invoice'!C45</f>
        <v>0.68</v>
      </c>
      <c r="R45" s="16">
        <f t="shared" si="5"/>
        <v>1</v>
      </c>
      <c r="S45" s="19" t="str">
        <f>'Courier Company - Invoice'!F45</f>
        <v>b</v>
      </c>
      <c r="T45" s="23">
        <f>'Courier Company - Invoice'!H45</f>
        <v>61.3</v>
      </c>
      <c r="U45" s="25">
        <f t="shared" si="6"/>
        <v>-28</v>
      </c>
      <c r="V45" s="26">
        <f t="shared" si="7"/>
        <v>-0.8484848485</v>
      </c>
      <c r="W45" s="20">
        <f t="shared" si="8"/>
        <v>33</v>
      </c>
      <c r="X45" s="27">
        <f t="shared" si="9"/>
        <v>0</v>
      </c>
    </row>
    <row r="46" ht="15.75" customHeight="1">
      <c r="A46" s="13" t="str">
        <f>'Courier Company - Invoice'!B46</f>
        <v>2001806616</v>
      </c>
      <c r="B46" s="14" t="str">
        <f>'Courier Company - Invoice'!A46</f>
        <v>1091117225484</v>
      </c>
      <c r="C46" s="14" t="str">
        <f>'Courier Company - Invoice'!E46</f>
        <v>144001</v>
      </c>
      <c r="D46" s="15" t="str">
        <f>'Courier Company - Invoice'!G46</f>
        <v>Forward charges</v>
      </c>
      <c r="E46" s="14" t="str">
        <f t="shared" si="1"/>
        <v>Yes</v>
      </c>
      <c r="F46" s="16" t="str">
        <f t="shared" si="2"/>
        <v>No</v>
      </c>
      <c r="G46" s="17">
        <f t="array" ref="G46">INDEX('Company X - Order report'!G:G, MATCH(A46,'Company X - Order report'!F:F,0),1)/1000</f>
        <v>0.963</v>
      </c>
      <c r="H46" s="18">
        <f t="array" ref="H46">INDEX('Company X - Order report'!G:G, MATCH(A46,'Company X - Order report'!F:F,0),1)</f>
        <v>963</v>
      </c>
      <c r="I46" s="14">
        <f t="shared" si="3"/>
        <v>1</v>
      </c>
      <c r="J46" s="14">
        <f t="shared" si="10"/>
        <v>1000</v>
      </c>
      <c r="K46" s="19" t="str">
        <f>'Company X - Pincodes'!C46</f>
        <v>b</v>
      </c>
      <c r="L46" s="20">
        <f t="array" ref="L46">CHOOSE(MATCH(K46, {"a", "b", "c", "d", "e"}, 0), 'Courier Company - Rates'!$A$2, 'Courier Company - Rates'!$C$2, 'Courier Company - Rates'!$E$2, 'Courier Company - Rates'!$G$2, 'Courier Company - Rates'!$I$2)</f>
        <v>33</v>
      </c>
      <c r="M46" s="21">
        <f>IF(K46 = "a", 'Courier Company - Rates'!$B$2*(I46-0.5)/0.5, IF(K46 = "b", 'Courier Company - Rates'!$D$2*(I46-0.5)/0.5, IF(K46 = "c", 'Courier Company - Rates'!$F$2*(I46-0.5)/0.5, IF(K46 = "d", 'Courier Company - Rates'!$H$2*(I46-0.5)/0.5, 'Courier Company - Rates'!$J$2*(I46-0.5)/0.5))))</f>
        <v>28.3</v>
      </c>
      <c r="N46" s="22">
        <f>IF(D46 = "Forward and RTO charges", IF(K46 = "a", 'Courier Company - Rates'!$K$2, IF(K46 = "b", 'Courier Company - Rates'!$M$2, IF(K46 = "c", 'Courier Company - Rates'!$O$2, IF(K46 = "d", 'Courier Company - Rates'!$Q$2, 'Courier Company - Rates'!$S$2)))), 0)</f>
        <v>0</v>
      </c>
      <c r="O46" s="22">
        <f>IF(D46 = "Forward and RTO charges", IF(K46 = "a", 'Courier Company - Rates'!$L$2*(I46-0.5)/0.5, IF(K46 = "b", 'Courier Company - Rates'!$N$2*(I46-0.5)/0.5, IF(K46 = "c", 'Courier Company - Rates'!$P$2*(I46-0.5)/0.5, IF(K46 = "d", 'Courier Company - Rates'!$R$2*(I46-0.5)/0.5, 'Courier Company - Rates'!$T$2*(I46-0.5)/0.5)))), 0)</f>
        <v>0</v>
      </c>
      <c r="P46" s="23">
        <f t="shared" si="4"/>
        <v>61.3</v>
      </c>
      <c r="Q46" s="28">
        <f>'Courier Company - Invoice'!C46</f>
        <v>1.08</v>
      </c>
      <c r="R46" s="16">
        <f t="shared" si="5"/>
        <v>1.5</v>
      </c>
      <c r="S46" s="19" t="str">
        <f>'Courier Company - Invoice'!F46</f>
        <v>b</v>
      </c>
      <c r="T46" s="23">
        <f>'Courier Company - Invoice'!H46</f>
        <v>89.6</v>
      </c>
      <c r="U46" s="25">
        <f t="shared" si="6"/>
        <v>-28</v>
      </c>
      <c r="V46" s="26">
        <f t="shared" si="7"/>
        <v>-0.4567699837</v>
      </c>
      <c r="W46" s="20">
        <f t="shared" si="8"/>
        <v>61.3</v>
      </c>
      <c r="X46" s="27">
        <f t="shared" si="9"/>
        <v>0</v>
      </c>
    </row>
    <row r="47" ht="15.75" customHeight="1">
      <c r="A47" s="13" t="str">
        <f>'Courier Company - Invoice'!B47</f>
        <v>2001806652</v>
      </c>
      <c r="B47" s="14" t="str">
        <f>'Courier Company - Invoice'!A47</f>
        <v>1091117226221</v>
      </c>
      <c r="C47" s="14" t="str">
        <f>'Courier Company - Invoice'!E47</f>
        <v>403401</v>
      </c>
      <c r="D47" s="15" t="str">
        <f>'Courier Company - Invoice'!G47</f>
        <v>Forward charges</v>
      </c>
      <c r="E47" s="14" t="str">
        <f t="shared" si="1"/>
        <v>Yes</v>
      </c>
      <c r="F47" s="16" t="str">
        <f t="shared" si="2"/>
        <v>No</v>
      </c>
      <c r="G47" s="17">
        <f t="array" ref="G47">INDEX('Company X - Order report'!G:G, MATCH(A47,'Company X - Order report'!F:F,0),1)/1000</f>
        <v>0.5</v>
      </c>
      <c r="H47" s="18">
        <f t="array" ref="H47">INDEX('Company X - Order report'!G:G, MATCH(A47,'Company X - Order report'!F:F,0),1)</f>
        <v>500</v>
      </c>
      <c r="I47" s="14">
        <f t="shared" si="3"/>
        <v>0.5</v>
      </c>
      <c r="J47" s="14">
        <f t="shared" si="10"/>
        <v>500</v>
      </c>
      <c r="K47" s="19" t="str">
        <f>'Company X - Pincodes'!C47</f>
        <v>d</v>
      </c>
      <c r="L47" s="20">
        <f t="array" ref="L47">CHOOSE(MATCH(K47, {"a", "b", "c", "d", "e"}, 0), 'Courier Company - Rates'!$A$2, 'Courier Company - Rates'!$C$2, 'Courier Company - Rates'!$E$2, 'Courier Company - Rates'!$G$2, 'Courier Company - Rates'!$I$2)</f>
        <v>45.4</v>
      </c>
      <c r="M47" s="21">
        <f>IF(K47 = "a", 'Courier Company - Rates'!$B$2*(I47-0.5)/0.5, IF(K47 = "b", 'Courier Company - Rates'!$D$2*(I47-0.5)/0.5, IF(K47 = "c", 'Courier Company - Rates'!$F$2*(I47-0.5)/0.5, IF(K47 = "d", 'Courier Company - Rates'!$H$2*(I47-0.5)/0.5, 'Courier Company - Rates'!$J$2*(I47-0.5)/0.5))))</f>
        <v>0</v>
      </c>
      <c r="N47" s="22">
        <f>IF(D47 = "Forward and RTO charges", IF(K47 = "a", 'Courier Company - Rates'!$K$2, IF(K47 = "b", 'Courier Company - Rates'!$M$2, IF(K47 = "c", 'Courier Company - Rates'!$O$2, IF(K47 = "d", 'Courier Company - Rates'!$Q$2, 'Courier Company - Rates'!$S$2)))), 0)</f>
        <v>0</v>
      </c>
      <c r="O47" s="22">
        <f>IF(D47 = "Forward and RTO charges", IF(K47 = "a", 'Courier Company - Rates'!$L$2*(I47-0.5)/0.5, IF(K47 = "b", 'Courier Company - Rates'!$N$2*(I47-0.5)/0.5, IF(K47 = "c", 'Courier Company - Rates'!$P$2*(I47-0.5)/0.5, IF(K47 = "d", 'Courier Company - Rates'!$R$2*(I47-0.5)/0.5, 'Courier Company - Rates'!$T$2*(I47-0.5)/0.5)))), 0)</f>
        <v>0</v>
      </c>
      <c r="P47" s="23">
        <f t="shared" si="4"/>
        <v>45.4</v>
      </c>
      <c r="Q47" s="28">
        <f>'Courier Company - Invoice'!C47</f>
        <v>0.69</v>
      </c>
      <c r="R47" s="16">
        <f t="shared" si="5"/>
        <v>1</v>
      </c>
      <c r="S47" s="19" t="str">
        <f>'Courier Company - Invoice'!F47</f>
        <v>d</v>
      </c>
      <c r="T47" s="23">
        <f>'Courier Company - Invoice'!H47</f>
        <v>90.2</v>
      </c>
      <c r="U47" s="25">
        <f t="shared" si="6"/>
        <v>-45</v>
      </c>
      <c r="V47" s="26">
        <f t="shared" si="7"/>
        <v>-0.9911894273</v>
      </c>
      <c r="W47" s="20">
        <f t="shared" si="8"/>
        <v>45.4</v>
      </c>
      <c r="X47" s="27">
        <f t="shared" si="9"/>
        <v>0</v>
      </c>
    </row>
    <row r="48" ht="15.75" customHeight="1">
      <c r="A48" s="13" t="str">
        <f>'Courier Company - Invoice'!B48</f>
        <v>2001806733</v>
      </c>
      <c r="B48" s="14" t="str">
        <f>'Courier Company - Invoice'!A48</f>
        <v>1091117226674</v>
      </c>
      <c r="C48" s="14" t="str">
        <f>'Courier Company - Invoice'!E48</f>
        <v>452001</v>
      </c>
      <c r="D48" s="15" t="str">
        <f>'Courier Company - Invoice'!G48</f>
        <v>Forward charges</v>
      </c>
      <c r="E48" s="14" t="str">
        <f t="shared" si="1"/>
        <v>Yes</v>
      </c>
      <c r="F48" s="16" t="str">
        <f t="shared" si="2"/>
        <v>No</v>
      </c>
      <c r="G48" s="17">
        <f t="array" ref="G48">INDEX('Company X - Order report'!G:G, MATCH(A48,'Company X - Order report'!F:F,0),1)/1000</f>
        <v>0.967</v>
      </c>
      <c r="H48" s="18">
        <f t="array" ref="H48">INDEX('Company X - Order report'!G:G, MATCH(A48,'Company X - Order report'!F:F,0),1)</f>
        <v>967</v>
      </c>
      <c r="I48" s="14">
        <f t="shared" si="3"/>
        <v>1</v>
      </c>
      <c r="J48" s="14">
        <f t="shared" si="10"/>
        <v>1000</v>
      </c>
      <c r="K48" s="19" t="str">
        <f>'Company X - Pincodes'!C48</f>
        <v>d</v>
      </c>
      <c r="L48" s="20">
        <f t="array" ref="L48">CHOOSE(MATCH(K48, {"a", "b", "c", "d", "e"}, 0), 'Courier Company - Rates'!$A$2, 'Courier Company - Rates'!$C$2, 'Courier Company - Rates'!$E$2, 'Courier Company - Rates'!$G$2, 'Courier Company - Rates'!$I$2)</f>
        <v>45.4</v>
      </c>
      <c r="M48" s="21">
        <f>IF(K48 = "a", 'Courier Company - Rates'!$B$2*(I48-0.5)/0.5, IF(K48 = "b", 'Courier Company - Rates'!$D$2*(I48-0.5)/0.5, IF(K48 = "c", 'Courier Company - Rates'!$F$2*(I48-0.5)/0.5, IF(K48 = "d", 'Courier Company - Rates'!$H$2*(I48-0.5)/0.5, 'Courier Company - Rates'!$J$2*(I48-0.5)/0.5))))</f>
        <v>44.8</v>
      </c>
      <c r="N48" s="22">
        <f>IF(D48 = "Forward and RTO charges", IF(K48 = "a", 'Courier Company - Rates'!$K$2, IF(K48 = "b", 'Courier Company - Rates'!$M$2, IF(K48 = "c", 'Courier Company - Rates'!$O$2, IF(K48 = "d", 'Courier Company - Rates'!$Q$2, 'Courier Company - Rates'!$S$2)))), 0)</f>
        <v>0</v>
      </c>
      <c r="O48" s="22">
        <f>IF(D48 = "Forward and RTO charges", IF(K48 = "a", 'Courier Company - Rates'!$L$2*(I48-0.5)/0.5, IF(K48 = "b", 'Courier Company - Rates'!$N$2*(I48-0.5)/0.5, IF(K48 = "c", 'Courier Company - Rates'!$P$2*(I48-0.5)/0.5, IF(K48 = "d", 'Courier Company - Rates'!$R$2*(I48-0.5)/0.5, 'Courier Company - Rates'!$T$2*(I48-0.5)/0.5)))), 0)</f>
        <v>0</v>
      </c>
      <c r="P48" s="23">
        <f t="shared" si="4"/>
        <v>90.2</v>
      </c>
      <c r="Q48" s="28">
        <f>'Courier Company - Invoice'!C48</f>
        <v>1.13</v>
      </c>
      <c r="R48" s="16">
        <f t="shared" si="5"/>
        <v>1.5</v>
      </c>
      <c r="S48" s="19" t="str">
        <f>'Courier Company - Invoice'!F48</f>
        <v>d</v>
      </c>
      <c r="T48" s="23">
        <f>'Courier Company - Invoice'!H48</f>
        <v>135</v>
      </c>
      <c r="U48" s="25">
        <f t="shared" si="6"/>
        <v>-45</v>
      </c>
      <c r="V48" s="26">
        <f t="shared" si="7"/>
        <v>-0.4988913525</v>
      </c>
      <c r="W48" s="20">
        <f t="shared" si="8"/>
        <v>90.2</v>
      </c>
      <c r="X48" s="27">
        <f t="shared" si="9"/>
        <v>0</v>
      </c>
    </row>
    <row r="49" ht="15.75" customHeight="1">
      <c r="A49" s="13" t="str">
        <f>'Courier Company - Invoice'!B49</f>
        <v>2001806735</v>
      </c>
      <c r="B49" s="14" t="str">
        <f>'Courier Company - Invoice'!A49</f>
        <v>1091117226711</v>
      </c>
      <c r="C49" s="14" t="str">
        <f>'Courier Company - Invoice'!E49</f>
        <v>721636</v>
      </c>
      <c r="D49" s="15" t="str">
        <f>'Courier Company - Invoice'!G49</f>
        <v>Forward charges</v>
      </c>
      <c r="E49" s="14" t="str">
        <f t="shared" si="1"/>
        <v>Yes</v>
      </c>
      <c r="F49" s="16" t="str">
        <f t="shared" si="2"/>
        <v>No</v>
      </c>
      <c r="G49" s="17">
        <f t="array" ref="G49">INDEX('Company X - Order report'!G:G, MATCH(A49,'Company X - Order report'!F:F,0),1)/1000</f>
        <v>0.5</v>
      </c>
      <c r="H49" s="18">
        <f t="array" ref="H49">INDEX('Company X - Order report'!G:G, MATCH(A49,'Company X - Order report'!F:F,0),1)</f>
        <v>500</v>
      </c>
      <c r="I49" s="14">
        <f t="shared" si="3"/>
        <v>0.5</v>
      </c>
      <c r="J49" s="14">
        <f t="shared" si="10"/>
        <v>500</v>
      </c>
      <c r="K49" s="19" t="str">
        <f>'Company X - Pincodes'!C49</f>
        <v>d</v>
      </c>
      <c r="L49" s="20">
        <f t="array" ref="L49">CHOOSE(MATCH(K49, {"a", "b", "c", "d", "e"}, 0), 'Courier Company - Rates'!$A$2, 'Courier Company - Rates'!$C$2, 'Courier Company - Rates'!$E$2, 'Courier Company - Rates'!$G$2, 'Courier Company - Rates'!$I$2)</f>
        <v>45.4</v>
      </c>
      <c r="M49" s="21">
        <f>IF(K49 = "a", 'Courier Company - Rates'!$B$2*(I49-0.5)/0.5, IF(K49 = "b", 'Courier Company - Rates'!$D$2*(I49-0.5)/0.5, IF(K49 = "c", 'Courier Company - Rates'!$F$2*(I49-0.5)/0.5, IF(K49 = "d", 'Courier Company - Rates'!$H$2*(I49-0.5)/0.5, 'Courier Company - Rates'!$J$2*(I49-0.5)/0.5))))</f>
        <v>0</v>
      </c>
      <c r="N49" s="22">
        <f>IF(D49 = "Forward and RTO charges", IF(K49 = "a", 'Courier Company - Rates'!$K$2, IF(K49 = "b", 'Courier Company - Rates'!$M$2, IF(K49 = "c", 'Courier Company - Rates'!$O$2, IF(K49 = "d", 'Courier Company - Rates'!$Q$2, 'Courier Company - Rates'!$S$2)))), 0)</f>
        <v>0</v>
      </c>
      <c r="O49" s="22">
        <f>IF(D49 = "Forward and RTO charges", IF(K49 = "a", 'Courier Company - Rates'!$L$2*(I49-0.5)/0.5, IF(K49 = "b", 'Courier Company - Rates'!$N$2*(I49-0.5)/0.5, IF(K49 = "c", 'Courier Company - Rates'!$P$2*(I49-0.5)/0.5, IF(K49 = "d", 'Courier Company - Rates'!$R$2*(I49-0.5)/0.5, 'Courier Company - Rates'!$T$2*(I49-0.5)/0.5)))), 0)</f>
        <v>0</v>
      </c>
      <c r="P49" s="23">
        <f t="shared" si="4"/>
        <v>45.4</v>
      </c>
      <c r="Q49" s="28">
        <f>'Courier Company - Invoice'!C49</f>
        <v>0.69</v>
      </c>
      <c r="R49" s="16">
        <f t="shared" si="5"/>
        <v>1</v>
      </c>
      <c r="S49" s="19" t="str">
        <f>'Courier Company - Invoice'!F49</f>
        <v>d</v>
      </c>
      <c r="T49" s="23">
        <f>'Courier Company - Invoice'!H49</f>
        <v>90.2</v>
      </c>
      <c r="U49" s="25">
        <f t="shared" si="6"/>
        <v>-45</v>
      </c>
      <c r="V49" s="26">
        <f t="shared" si="7"/>
        <v>-0.9911894273</v>
      </c>
      <c r="W49" s="20">
        <f t="shared" si="8"/>
        <v>45.4</v>
      </c>
      <c r="X49" s="27">
        <f t="shared" si="9"/>
        <v>0</v>
      </c>
    </row>
    <row r="50" ht="15.75" customHeight="1">
      <c r="A50" s="13" t="str">
        <f>'Courier Company - Invoice'!B50</f>
        <v>2001806726</v>
      </c>
      <c r="B50" s="14" t="str">
        <f>'Courier Company - Invoice'!A50</f>
        <v>1091117226910</v>
      </c>
      <c r="C50" s="14" t="str">
        <f>'Courier Company - Invoice'!E50</f>
        <v>831002</v>
      </c>
      <c r="D50" s="15" t="str">
        <f>'Courier Company - Invoice'!G50</f>
        <v>Forward charges</v>
      </c>
      <c r="E50" s="14" t="str">
        <f t="shared" si="1"/>
        <v>Yes</v>
      </c>
      <c r="F50" s="16" t="str">
        <f t="shared" si="2"/>
        <v>No</v>
      </c>
      <c r="G50" s="17">
        <f t="array" ref="G50">INDEX('Company X - Order report'!G:G, MATCH(A50,'Company X - Order report'!F:F,0),1)/1000</f>
        <v>0.5</v>
      </c>
      <c r="H50" s="18">
        <f t="array" ref="H50">INDEX('Company X - Order report'!G:G, MATCH(A50,'Company X - Order report'!F:F,0),1)</f>
        <v>500</v>
      </c>
      <c r="I50" s="14">
        <f t="shared" si="3"/>
        <v>0.5</v>
      </c>
      <c r="J50" s="14">
        <f t="shared" si="10"/>
        <v>500</v>
      </c>
      <c r="K50" s="19" t="str">
        <f>'Company X - Pincodes'!C50</f>
        <v>d</v>
      </c>
      <c r="L50" s="20">
        <f t="array" ref="L50">CHOOSE(MATCH(K50, {"a", "b", "c", "d", "e"}, 0), 'Courier Company - Rates'!$A$2, 'Courier Company - Rates'!$C$2, 'Courier Company - Rates'!$E$2, 'Courier Company - Rates'!$G$2, 'Courier Company - Rates'!$I$2)</f>
        <v>45.4</v>
      </c>
      <c r="M50" s="21">
        <f>IF(K50 = "a", 'Courier Company - Rates'!$B$2*(I50-0.5)/0.5, IF(K50 = "b", 'Courier Company - Rates'!$D$2*(I50-0.5)/0.5, IF(K50 = "c", 'Courier Company - Rates'!$F$2*(I50-0.5)/0.5, IF(K50 = "d", 'Courier Company - Rates'!$H$2*(I50-0.5)/0.5, 'Courier Company - Rates'!$J$2*(I50-0.5)/0.5))))</f>
        <v>0</v>
      </c>
      <c r="N50" s="22">
        <f>IF(D50 = "Forward and RTO charges", IF(K50 = "a", 'Courier Company - Rates'!$K$2, IF(K50 = "b", 'Courier Company - Rates'!$M$2, IF(K50 = "c", 'Courier Company - Rates'!$O$2, IF(K50 = "d", 'Courier Company - Rates'!$Q$2, 'Courier Company - Rates'!$S$2)))), 0)</f>
        <v>0</v>
      </c>
      <c r="O50" s="22">
        <f>IF(D50 = "Forward and RTO charges", IF(K50 = "a", 'Courier Company - Rates'!$L$2*(I50-0.5)/0.5, IF(K50 = "b", 'Courier Company - Rates'!$N$2*(I50-0.5)/0.5, IF(K50 = "c", 'Courier Company - Rates'!$P$2*(I50-0.5)/0.5, IF(K50 = "d", 'Courier Company - Rates'!$R$2*(I50-0.5)/0.5, 'Courier Company - Rates'!$T$2*(I50-0.5)/0.5)))), 0)</f>
        <v>0</v>
      </c>
      <c r="P50" s="23">
        <f t="shared" si="4"/>
        <v>45.4</v>
      </c>
      <c r="Q50" s="28">
        <f>'Courier Company - Invoice'!C50</f>
        <v>0.68</v>
      </c>
      <c r="R50" s="16">
        <f t="shared" si="5"/>
        <v>1</v>
      </c>
      <c r="S50" s="19" t="str">
        <f>'Courier Company - Invoice'!F50</f>
        <v>d</v>
      </c>
      <c r="T50" s="23">
        <f>'Courier Company - Invoice'!H50</f>
        <v>90.2</v>
      </c>
      <c r="U50" s="25">
        <f t="shared" si="6"/>
        <v>-45</v>
      </c>
      <c r="V50" s="26">
        <f t="shared" si="7"/>
        <v>-0.9911894273</v>
      </c>
      <c r="W50" s="20">
        <f t="shared" si="8"/>
        <v>45.4</v>
      </c>
      <c r="X50" s="27">
        <f t="shared" si="9"/>
        <v>0</v>
      </c>
    </row>
    <row r="51" ht="15.75" customHeight="1">
      <c r="A51" s="13" t="str">
        <f>'Courier Company - Invoice'!B51</f>
        <v>2001806776</v>
      </c>
      <c r="B51" s="14" t="str">
        <f>'Courier Company - Invoice'!A51</f>
        <v>1091117227573</v>
      </c>
      <c r="C51" s="14" t="str">
        <f>'Courier Company - Invoice'!E51</f>
        <v>226004</v>
      </c>
      <c r="D51" s="15" t="str">
        <f>'Courier Company - Invoice'!G51</f>
        <v>Forward charges</v>
      </c>
      <c r="E51" s="14" t="str">
        <f t="shared" si="1"/>
        <v>Yes</v>
      </c>
      <c r="F51" s="16" t="str">
        <f t="shared" si="2"/>
        <v>No</v>
      </c>
      <c r="G51" s="17">
        <f t="array" ref="G51">INDEX('Company X - Order report'!G:G, MATCH(A51,'Company X - Order report'!F:F,0),1)/1000</f>
        <v>0.611</v>
      </c>
      <c r="H51" s="18">
        <f t="array" ref="H51">INDEX('Company X - Order report'!G:G, MATCH(A51,'Company X - Order report'!F:F,0),1)</f>
        <v>611</v>
      </c>
      <c r="I51" s="14">
        <f t="shared" si="3"/>
        <v>1</v>
      </c>
      <c r="J51" s="14">
        <f t="shared" si="10"/>
        <v>1000</v>
      </c>
      <c r="K51" s="19" t="str">
        <f>'Company X - Pincodes'!C51</f>
        <v>b</v>
      </c>
      <c r="L51" s="20">
        <f t="array" ref="L51">CHOOSE(MATCH(K51, {"a", "b", "c", "d", "e"}, 0), 'Courier Company - Rates'!$A$2, 'Courier Company - Rates'!$C$2, 'Courier Company - Rates'!$E$2, 'Courier Company - Rates'!$G$2, 'Courier Company - Rates'!$I$2)</f>
        <v>33</v>
      </c>
      <c r="M51" s="21">
        <f>IF(K51 = "a", 'Courier Company - Rates'!$B$2*(I51-0.5)/0.5, IF(K51 = "b", 'Courier Company - Rates'!$D$2*(I51-0.5)/0.5, IF(K51 = "c", 'Courier Company - Rates'!$F$2*(I51-0.5)/0.5, IF(K51 = "d", 'Courier Company - Rates'!$H$2*(I51-0.5)/0.5, 'Courier Company - Rates'!$J$2*(I51-0.5)/0.5))))</f>
        <v>28.3</v>
      </c>
      <c r="N51" s="22">
        <f>IF(D51 = "Forward and RTO charges", IF(K51 = "a", 'Courier Company - Rates'!$K$2, IF(K51 = "b", 'Courier Company - Rates'!$M$2, IF(K51 = "c", 'Courier Company - Rates'!$O$2, IF(K51 = "d", 'Courier Company - Rates'!$Q$2, 'Courier Company - Rates'!$S$2)))), 0)</f>
        <v>0</v>
      </c>
      <c r="O51" s="22">
        <f>IF(D51 = "Forward and RTO charges", IF(K51 = "a", 'Courier Company - Rates'!$L$2*(I51-0.5)/0.5, IF(K51 = "b", 'Courier Company - Rates'!$N$2*(I51-0.5)/0.5, IF(K51 = "c", 'Courier Company - Rates'!$P$2*(I51-0.5)/0.5, IF(K51 = "d", 'Courier Company - Rates'!$R$2*(I51-0.5)/0.5, 'Courier Company - Rates'!$T$2*(I51-0.5)/0.5)))), 0)</f>
        <v>0</v>
      </c>
      <c r="P51" s="23">
        <f t="shared" si="4"/>
        <v>61.3</v>
      </c>
      <c r="Q51" s="28">
        <f>'Courier Company - Invoice'!C51</f>
        <v>2.86</v>
      </c>
      <c r="R51" s="16">
        <f t="shared" si="5"/>
        <v>3</v>
      </c>
      <c r="S51" s="19" t="str">
        <f>'Courier Company - Invoice'!F51</f>
        <v>b</v>
      </c>
      <c r="T51" s="23">
        <f>'Courier Company - Invoice'!H51</f>
        <v>174.5</v>
      </c>
      <c r="U51" s="25">
        <f t="shared" si="6"/>
        <v>-113</v>
      </c>
      <c r="V51" s="26">
        <f t="shared" si="7"/>
        <v>-1.843393148</v>
      </c>
      <c r="W51" s="20">
        <f t="shared" si="8"/>
        <v>61.3</v>
      </c>
      <c r="X51" s="27">
        <f t="shared" si="9"/>
        <v>0</v>
      </c>
    </row>
    <row r="52" ht="15.75" customHeight="1">
      <c r="A52" s="13" t="str">
        <f>'Courier Company - Invoice'!B52</f>
        <v>2001806801</v>
      </c>
      <c r="B52" s="14" t="str">
        <f>'Courier Company - Invoice'!A52</f>
        <v>1091117227816</v>
      </c>
      <c r="C52" s="14" t="str">
        <f>'Courier Company - Invoice'!E52</f>
        <v>248001</v>
      </c>
      <c r="D52" s="15" t="str">
        <f>'Courier Company - Invoice'!G52</f>
        <v>Forward charges</v>
      </c>
      <c r="E52" s="14" t="str">
        <f t="shared" si="1"/>
        <v>Yes</v>
      </c>
      <c r="F52" s="16" t="str">
        <f t="shared" si="2"/>
        <v>No</v>
      </c>
      <c r="G52" s="17">
        <f t="array" ref="G52">INDEX('Company X - Order report'!G:G, MATCH(A52,'Company X - Order report'!F:F,0),1)/1000</f>
        <v>0.361</v>
      </c>
      <c r="H52" s="18">
        <f t="array" ref="H52">INDEX('Company X - Order report'!G:G, MATCH(A52,'Company X - Order report'!F:F,0),1)</f>
        <v>361</v>
      </c>
      <c r="I52" s="14">
        <f t="shared" si="3"/>
        <v>0.5</v>
      </c>
      <c r="J52" s="14">
        <f t="shared" si="10"/>
        <v>500</v>
      </c>
      <c r="K52" s="19" t="str">
        <f>'Company X - Pincodes'!C52</f>
        <v>b</v>
      </c>
      <c r="L52" s="20">
        <f t="array" ref="L52">CHOOSE(MATCH(K52, {"a", "b", "c", "d", "e"}, 0), 'Courier Company - Rates'!$A$2, 'Courier Company - Rates'!$C$2, 'Courier Company - Rates'!$E$2, 'Courier Company - Rates'!$G$2, 'Courier Company - Rates'!$I$2)</f>
        <v>33</v>
      </c>
      <c r="M52" s="21">
        <f>IF(K52 = "a", 'Courier Company - Rates'!$B$2*(I52-0.5)/0.5, IF(K52 = "b", 'Courier Company - Rates'!$D$2*(I52-0.5)/0.5, IF(K52 = "c", 'Courier Company - Rates'!$F$2*(I52-0.5)/0.5, IF(K52 = "d", 'Courier Company - Rates'!$H$2*(I52-0.5)/0.5, 'Courier Company - Rates'!$J$2*(I52-0.5)/0.5))))</f>
        <v>0</v>
      </c>
      <c r="N52" s="22">
        <f>IF(D52 = "Forward and RTO charges", IF(K52 = "a", 'Courier Company - Rates'!$K$2, IF(K52 = "b", 'Courier Company - Rates'!$M$2, IF(K52 = "c", 'Courier Company - Rates'!$O$2, IF(K52 = "d", 'Courier Company - Rates'!$Q$2, 'Courier Company - Rates'!$S$2)))), 0)</f>
        <v>0</v>
      </c>
      <c r="O52" s="22">
        <f>IF(D52 = "Forward and RTO charges", IF(K52 = "a", 'Courier Company - Rates'!$L$2*(I52-0.5)/0.5, IF(K52 = "b", 'Courier Company - Rates'!$N$2*(I52-0.5)/0.5, IF(K52 = "c", 'Courier Company - Rates'!$P$2*(I52-0.5)/0.5, IF(K52 = "d", 'Courier Company - Rates'!$R$2*(I52-0.5)/0.5, 'Courier Company - Rates'!$T$2*(I52-0.5)/0.5)))), 0)</f>
        <v>0</v>
      </c>
      <c r="P52" s="23">
        <f t="shared" si="4"/>
        <v>33</v>
      </c>
      <c r="Q52" s="28">
        <f>'Courier Company - Invoice'!C52</f>
        <v>1.35</v>
      </c>
      <c r="R52" s="16">
        <f t="shared" si="5"/>
        <v>1.5</v>
      </c>
      <c r="S52" s="19" t="str">
        <f>'Courier Company - Invoice'!F52</f>
        <v>b</v>
      </c>
      <c r="T52" s="23">
        <f>'Courier Company - Invoice'!H52</f>
        <v>89.6</v>
      </c>
      <c r="U52" s="25">
        <f t="shared" si="6"/>
        <v>-57</v>
      </c>
      <c r="V52" s="26">
        <f t="shared" si="7"/>
        <v>-1.727272727</v>
      </c>
      <c r="W52" s="20">
        <f t="shared" si="8"/>
        <v>33</v>
      </c>
      <c r="X52" s="27">
        <f t="shared" si="9"/>
        <v>0</v>
      </c>
    </row>
    <row r="53" ht="15.75" customHeight="1">
      <c r="A53" s="13" t="str">
        <f>'Courier Company - Invoice'!B53</f>
        <v>2001807004</v>
      </c>
      <c r="B53" s="14" t="str">
        <f>'Courier Company - Invoice'!A53</f>
        <v>1091117229290</v>
      </c>
      <c r="C53" s="14" t="str">
        <f>'Courier Company - Invoice'!E53</f>
        <v>410206</v>
      </c>
      <c r="D53" s="15" t="str">
        <f>'Courier Company - Invoice'!G53</f>
        <v>Forward charges</v>
      </c>
      <c r="E53" s="14" t="str">
        <f t="shared" si="1"/>
        <v>Yes</v>
      </c>
      <c r="F53" s="16" t="str">
        <f t="shared" si="2"/>
        <v>No</v>
      </c>
      <c r="G53" s="17">
        <f t="array" ref="G53">INDEX('Company X - Order report'!G:G, MATCH(A53,'Company X - Order report'!F:F,0),1)/1000</f>
        <v>0.5</v>
      </c>
      <c r="H53" s="18">
        <f t="array" ref="H53">INDEX('Company X - Order report'!G:G, MATCH(A53,'Company X - Order report'!F:F,0),1)</f>
        <v>500</v>
      </c>
      <c r="I53" s="14">
        <f t="shared" si="3"/>
        <v>0.5</v>
      </c>
      <c r="J53" s="14">
        <f t="shared" si="10"/>
        <v>500</v>
      </c>
      <c r="K53" s="19" t="str">
        <f>'Company X - Pincodes'!C53</f>
        <v>d</v>
      </c>
      <c r="L53" s="20">
        <f t="array" ref="L53">CHOOSE(MATCH(K53, {"a", "b", "c", "d", "e"}, 0), 'Courier Company - Rates'!$A$2, 'Courier Company - Rates'!$C$2, 'Courier Company - Rates'!$E$2, 'Courier Company - Rates'!$G$2, 'Courier Company - Rates'!$I$2)</f>
        <v>45.4</v>
      </c>
      <c r="M53" s="21">
        <f>IF(K53 = "a", 'Courier Company - Rates'!$B$2*(I53-0.5)/0.5, IF(K53 = "b", 'Courier Company - Rates'!$D$2*(I53-0.5)/0.5, IF(K53 = "c", 'Courier Company - Rates'!$F$2*(I53-0.5)/0.5, IF(K53 = "d", 'Courier Company - Rates'!$H$2*(I53-0.5)/0.5, 'Courier Company - Rates'!$J$2*(I53-0.5)/0.5))))</f>
        <v>0</v>
      </c>
      <c r="N53" s="22">
        <f>IF(D53 = "Forward and RTO charges", IF(K53 = "a", 'Courier Company - Rates'!$K$2, IF(K53 = "b", 'Courier Company - Rates'!$M$2, IF(K53 = "c", 'Courier Company - Rates'!$O$2, IF(K53 = "d", 'Courier Company - Rates'!$Q$2, 'Courier Company - Rates'!$S$2)))), 0)</f>
        <v>0</v>
      </c>
      <c r="O53" s="22">
        <f>IF(D53 = "Forward and RTO charges", IF(K53 = "a", 'Courier Company - Rates'!$L$2*(I53-0.5)/0.5, IF(K53 = "b", 'Courier Company - Rates'!$N$2*(I53-0.5)/0.5, IF(K53 = "c", 'Courier Company - Rates'!$P$2*(I53-0.5)/0.5, IF(K53 = "d", 'Courier Company - Rates'!$R$2*(I53-0.5)/0.5, 'Courier Company - Rates'!$T$2*(I53-0.5)/0.5)))), 0)</f>
        <v>0</v>
      </c>
      <c r="P53" s="23">
        <f t="shared" si="4"/>
        <v>45.4</v>
      </c>
      <c r="Q53" s="28">
        <f>'Courier Company - Invoice'!C53</f>
        <v>0.68</v>
      </c>
      <c r="R53" s="16">
        <f t="shared" si="5"/>
        <v>1</v>
      </c>
      <c r="S53" s="19" t="str">
        <f>'Courier Company - Invoice'!F53</f>
        <v>d</v>
      </c>
      <c r="T53" s="23">
        <f>'Courier Company - Invoice'!H53</f>
        <v>90.2</v>
      </c>
      <c r="U53" s="25">
        <f t="shared" si="6"/>
        <v>-45</v>
      </c>
      <c r="V53" s="26">
        <f t="shared" si="7"/>
        <v>-0.9911894273</v>
      </c>
      <c r="W53" s="20">
        <f t="shared" si="8"/>
        <v>45.4</v>
      </c>
      <c r="X53" s="27">
        <f t="shared" si="9"/>
        <v>0</v>
      </c>
    </row>
    <row r="54" ht="15.75" customHeight="1">
      <c r="A54" s="13" t="str">
        <f>'Courier Company - Invoice'!B54</f>
        <v>2001807036</v>
      </c>
      <c r="B54" s="14" t="str">
        <f>'Courier Company - Invoice'!A54</f>
        <v>1091117323005</v>
      </c>
      <c r="C54" s="14" t="str">
        <f>'Courier Company - Invoice'!E54</f>
        <v>516503</v>
      </c>
      <c r="D54" s="15" t="str">
        <f>'Courier Company - Invoice'!G54</f>
        <v>Forward charges</v>
      </c>
      <c r="E54" s="14" t="str">
        <f t="shared" si="1"/>
        <v>Yes</v>
      </c>
      <c r="F54" s="16" t="str">
        <f t="shared" si="2"/>
        <v>No</v>
      </c>
      <c r="G54" s="17">
        <f t="array" ref="G54">INDEX('Company X - Order report'!G:G, MATCH(A54,'Company X - Order report'!F:F,0),1)/1000</f>
        <v>1.459</v>
      </c>
      <c r="H54" s="18">
        <f t="array" ref="H54">INDEX('Company X - Order report'!G:G, MATCH(A54,'Company X - Order report'!F:F,0),1)</f>
        <v>1459</v>
      </c>
      <c r="I54" s="14">
        <f t="shared" si="3"/>
        <v>1.5</v>
      </c>
      <c r="J54" s="14">
        <f t="shared" si="10"/>
        <v>1500</v>
      </c>
      <c r="K54" s="19" t="str">
        <f>'Company X - Pincodes'!C54</f>
        <v>d</v>
      </c>
      <c r="L54" s="20">
        <f t="array" ref="L54">CHOOSE(MATCH(K54, {"a", "b", "c", "d", "e"}, 0), 'Courier Company - Rates'!$A$2, 'Courier Company - Rates'!$C$2, 'Courier Company - Rates'!$E$2, 'Courier Company - Rates'!$G$2, 'Courier Company - Rates'!$I$2)</f>
        <v>45.4</v>
      </c>
      <c r="M54" s="21">
        <f>IF(K54 = "a", 'Courier Company - Rates'!$B$2*(I54-0.5)/0.5, IF(K54 = "b", 'Courier Company - Rates'!$D$2*(I54-0.5)/0.5, IF(K54 = "c", 'Courier Company - Rates'!$F$2*(I54-0.5)/0.5, IF(K54 = "d", 'Courier Company - Rates'!$H$2*(I54-0.5)/0.5, 'Courier Company - Rates'!$J$2*(I54-0.5)/0.5))))</f>
        <v>89.6</v>
      </c>
      <c r="N54" s="22">
        <f>IF(D54 = "Forward and RTO charges", IF(K54 = "a", 'Courier Company - Rates'!$K$2, IF(K54 = "b", 'Courier Company - Rates'!$M$2, IF(K54 = "c", 'Courier Company - Rates'!$O$2, IF(K54 = "d", 'Courier Company - Rates'!$Q$2, 'Courier Company - Rates'!$S$2)))), 0)</f>
        <v>0</v>
      </c>
      <c r="O54" s="22">
        <f>IF(D54 = "Forward and RTO charges", IF(K54 = "a", 'Courier Company - Rates'!$L$2*(I54-0.5)/0.5, IF(K54 = "b", 'Courier Company - Rates'!$N$2*(I54-0.5)/0.5, IF(K54 = "c", 'Courier Company - Rates'!$P$2*(I54-0.5)/0.5, IF(K54 = "d", 'Courier Company - Rates'!$R$2*(I54-0.5)/0.5, 'Courier Company - Rates'!$T$2*(I54-0.5)/0.5)))), 0)</f>
        <v>0</v>
      </c>
      <c r="P54" s="23">
        <f t="shared" si="4"/>
        <v>135</v>
      </c>
      <c r="Q54" s="28">
        <f>'Courier Company - Invoice'!C54</f>
        <v>1.64</v>
      </c>
      <c r="R54" s="16">
        <f t="shared" si="5"/>
        <v>2</v>
      </c>
      <c r="S54" s="19" t="str">
        <f>'Courier Company - Invoice'!F54</f>
        <v>d</v>
      </c>
      <c r="T54" s="23">
        <f>'Courier Company - Invoice'!H54</f>
        <v>179.8</v>
      </c>
      <c r="U54" s="25">
        <f t="shared" si="6"/>
        <v>-45</v>
      </c>
      <c r="V54" s="26">
        <f t="shared" si="7"/>
        <v>-0.3333333333</v>
      </c>
      <c r="W54" s="20">
        <f t="shared" si="8"/>
        <v>135</v>
      </c>
      <c r="X54" s="27">
        <f t="shared" si="9"/>
        <v>0</v>
      </c>
    </row>
    <row r="55" ht="15.75" customHeight="1">
      <c r="A55" s="13" t="str">
        <f>'Courier Company - Invoice'!B55</f>
        <v>2001807084</v>
      </c>
      <c r="B55" s="14" t="str">
        <f>'Courier Company - Invoice'!A55</f>
        <v>1091117323215</v>
      </c>
      <c r="C55" s="14" t="str">
        <f>'Courier Company - Invoice'!E55</f>
        <v>742103</v>
      </c>
      <c r="D55" s="15" t="str">
        <f>'Courier Company - Invoice'!G55</f>
        <v>Forward charges</v>
      </c>
      <c r="E55" s="14" t="str">
        <f t="shared" si="1"/>
        <v>Yes</v>
      </c>
      <c r="F55" s="16" t="str">
        <f t="shared" si="2"/>
        <v>No</v>
      </c>
      <c r="G55" s="17">
        <f t="array" ref="G55">INDEX('Company X - Order report'!G:G, MATCH(A55,'Company X - Order report'!F:F,0),1)/1000</f>
        <v>0.5</v>
      </c>
      <c r="H55" s="18">
        <f t="array" ref="H55">INDEX('Company X - Order report'!G:G, MATCH(A55,'Company X - Order report'!F:F,0),1)</f>
        <v>500</v>
      </c>
      <c r="I55" s="14">
        <f t="shared" si="3"/>
        <v>0.5</v>
      </c>
      <c r="J55" s="14">
        <f t="shared" si="10"/>
        <v>500</v>
      </c>
      <c r="K55" s="19" t="str">
        <f>'Company X - Pincodes'!C55</f>
        <v>d</v>
      </c>
      <c r="L55" s="20">
        <f t="array" ref="L55">CHOOSE(MATCH(K55, {"a", "b", "c", "d", "e"}, 0), 'Courier Company - Rates'!$A$2, 'Courier Company - Rates'!$C$2, 'Courier Company - Rates'!$E$2, 'Courier Company - Rates'!$G$2, 'Courier Company - Rates'!$I$2)</f>
        <v>45.4</v>
      </c>
      <c r="M55" s="21">
        <f>IF(K55 = "a", 'Courier Company - Rates'!$B$2*(I55-0.5)/0.5, IF(K55 = "b", 'Courier Company - Rates'!$D$2*(I55-0.5)/0.5, IF(K55 = "c", 'Courier Company - Rates'!$F$2*(I55-0.5)/0.5, IF(K55 = "d", 'Courier Company - Rates'!$H$2*(I55-0.5)/0.5, 'Courier Company - Rates'!$J$2*(I55-0.5)/0.5))))</f>
        <v>0</v>
      </c>
      <c r="N55" s="22">
        <f>IF(D55 = "Forward and RTO charges", IF(K55 = "a", 'Courier Company - Rates'!$K$2, IF(K55 = "b", 'Courier Company - Rates'!$M$2, IF(K55 = "c", 'Courier Company - Rates'!$O$2, IF(K55 = "d", 'Courier Company - Rates'!$Q$2, 'Courier Company - Rates'!$S$2)))), 0)</f>
        <v>0</v>
      </c>
      <c r="O55" s="22">
        <f>IF(D55 = "Forward and RTO charges", IF(K55 = "a", 'Courier Company - Rates'!$L$2*(I55-0.5)/0.5, IF(K55 = "b", 'Courier Company - Rates'!$N$2*(I55-0.5)/0.5, IF(K55 = "c", 'Courier Company - Rates'!$P$2*(I55-0.5)/0.5, IF(K55 = "d", 'Courier Company - Rates'!$R$2*(I55-0.5)/0.5, 'Courier Company - Rates'!$T$2*(I55-0.5)/0.5)))), 0)</f>
        <v>0</v>
      </c>
      <c r="P55" s="23">
        <f t="shared" si="4"/>
        <v>45.4</v>
      </c>
      <c r="Q55" s="28">
        <f>'Courier Company - Invoice'!C55</f>
        <v>0.67</v>
      </c>
      <c r="R55" s="16">
        <f t="shared" si="5"/>
        <v>1</v>
      </c>
      <c r="S55" s="19" t="str">
        <f>'Courier Company - Invoice'!F55</f>
        <v>d</v>
      </c>
      <c r="T55" s="23">
        <f>'Courier Company - Invoice'!H55</f>
        <v>90.2</v>
      </c>
      <c r="U55" s="25">
        <f t="shared" si="6"/>
        <v>-45</v>
      </c>
      <c r="V55" s="26">
        <f t="shared" si="7"/>
        <v>-0.9911894273</v>
      </c>
      <c r="W55" s="20">
        <f t="shared" si="8"/>
        <v>45.4</v>
      </c>
      <c r="X55" s="27">
        <f t="shared" si="9"/>
        <v>0</v>
      </c>
    </row>
    <row r="56" ht="15.75" customHeight="1">
      <c r="A56" s="13" t="str">
        <f>'Courier Company - Invoice'!B56</f>
        <v>2001807362</v>
      </c>
      <c r="B56" s="14" t="str">
        <f>'Courier Company - Invoice'!A56</f>
        <v>1091117324394</v>
      </c>
      <c r="C56" s="14" t="str">
        <f>'Courier Company - Invoice'!E56</f>
        <v>452018</v>
      </c>
      <c r="D56" s="15" t="str">
        <f>'Courier Company - Invoice'!G56</f>
        <v>Forward charges</v>
      </c>
      <c r="E56" s="14" t="str">
        <f t="shared" si="1"/>
        <v>Yes</v>
      </c>
      <c r="F56" s="16" t="str">
        <f t="shared" si="2"/>
        <v>No</v>
      </c>
      <c r="G56" s="17">
        <f t="array" ref="G56">INDEX('Company X - Order report'!G:G, MATCH(A56,'Company X - Order report'!F:F,0),1)/1000</f>
        <v>2.016</v>
      </c>
      <c r="H56" s="18">
        <f t="array" ref="H56">INDEX('Company X - Order report'!G:G, MATCH(A56,'Company X - Order report'!F:F,0),1)</f>
        <v>2016</v>
      </c>
      <c r="I56" s="14">
        <f t="shared" si="3"/>
        <v>2.5</v>
      </c>
      <c r="J56" s="14">
        <f t="shared" si="10"/>
        <v>2500</v>
      </c>
      <c r="K56" s="19" t="str">
        <f>'Company X - Pincodes'!C56</f>
        <v>d</v>
      </c>
      <c r="L56" s="20">
        <f t="array" ref="L56">CHOOSE(MATCH(K56, {"a", "b", "c", "d", "e"}, 0), 'Courier Company - Rates'!$A$2, 'Courier Company - Rates'!$C$2, 'Courier Company - Rates'!$E$2, 'Courier Company - Rates'!$G$2, 'Courier Company - Rates'!$I$2)</f>
        <v>45.4</v>
      </c>
      <c r="M56" s="21">
        <f>IF(K56 = "a", 'Courier Company - Rates'!$B$2*(I56-0.5)/0.5, IF(K56 = "b", 'Courier Company - Rates'!$D$2*(I56-0.5)/0.5, IF(K56 = "c", 'Courier Company - Rates'!$F$2*(I56-0.5)/0.5, IF(K56 = "d", 'Courier Company - Rates'!$H$2*(I56-0.5)/0.5, 'Courier Company - Rates'!$J$2*(I56-0.5)/0.5))))</f>
        <v>179.2</v>
      </c>
      <c r="N56" s="22">
        <f>IF(D56 = "Forward and RTO charges", IF(K56 = "a", 'Courier Company - Rates'!$K$2, IF(K56 = "b", 'Courier Company - Rates'!$M$2, IF(K56 = "c", 'Courier Company - Rates'!$O$2, IF(K56 = "d", 'Courier Company - Rates'!$Q$2, 'Courier Company - Rates'!$S$2)))), 0)</f>
        <v>0</v>
      </c>
      <c r="O56" s="22">
        <f>IF(D56 = "Forward and RTO charges", IF(K56 = "a", 'Courier Company - Rates'!$L$2*(I56-0.5)/0.5, IF(K56 = "b", 'Courier Company - Rates'!$N$2*(I56-0.5)/0.5, IF(K56 = "c", 'Courier Company - Rates'!$P$2*(I56-0.5)/0.5, IF(K56 = "d", 'Courier Company - Rates'!$R$2*(I56-0.5)/0.5, 'Courier Company - Rates'!$T$2*(I56-0.5)/0.5)))), 0)</f>
        <v>0</v>
      </c>
      <c r="P56" s="23">
        <f t="shared" si="4"/>
        <v>224.6</v>
      </c>
      <c r="Q56" s="28">
        <f>'Courier Company - Invoice'!C56</f>
        <v>2</v>
      </c>
      <c r="R56" s="16">
        <f t="shared" si="5"/>
        <v>2</v>
      </c>
      <c r="S56" s="19" t="str">
        <f>'Courier Company - Invoice'!F56</f>
        <v>d</v>
      </c>
      <c r="T56" s="23">
        <f>'Courier Company - Invoice'!H56</f>
        <v>179.8</v>
      </c>
      <c r="U56" s="25">
        <f t="shared" si="6"/>
        <v>45</v>
      </c>
      <c r="V56" s="26">
        <f t="shared" si="7"/>
        <v>0.2003561888</v>
      </c>
      <c r="W56" s="20">
        <f t="shared" si="8"/>
        <v>224.6</v>
      </c>
      <c r="X56" s="27">
        <f t="shared" si="9"/>
        <v>0</v>
      </c>
    </row>
    <row r="57" ht="15.75" customHeight="1">
      <c r="A57" s="13" t="str">
        <f>'Courier Company - Invoice'!B57</f>
        <v>2001807415</v>
      </c>
      <c r="B57" s="14" t="str">
        <f>'Courier Company - Invoice'!A57</f>
        <v>1091117325094</v>
      </c>
      <c r="C57" s="14" t="str">
        <f>'Courier Company - Invoice'!E57</f>
        <v>208001</v>
      </c>
      <c r="D57" s="15" t="str">
        <f>'Courier Company - Invoice'!G57</f>
        <v>Forward charges</v>
      </c>
      <c r="E57" s="14" t="str">
        <f t="shared" si="1"/>
        <v>Yes</v>
      </c>
      <c r="F57" s="16" t="str">
        <f t="shared" si="2"/>
        <v>No</v>
      </c>
      <c r="G57" s="17">
        <f t="array" ref="G57">INDEX('Company X - Order report'!G:G, MATCH(A57,'Company X - Order report'!F:F,0),1)/1000</f>
        <v>1.048</v>
      </c>
      <c r="H57" s="18">
        <f t="array" ref="H57">INDEX('Company X - Order report'!G:G, MATCH(A57,'Company X - Order report'!F:F,0),1)</f>
        <v>1048</v>
      </c>
      <c r="I57" s="14">
        <f t="shared" si="3"/>
        <v>1.5</v>
      </c>
      <c r="J57" s="14">
        <f t="shared" si="10"/>
        <v>1500</v>
      </c>
      <c r="K57" s="19" t="str">
        <f>'Company X - Pincodes'!C57</f>
        <v>b</v>
      </c>
      <c r="L57" s="20">
        <f t="array" ref="L57">CHOOSE(MATCH(K57, {"a", "b", "c", "d", "e"}, 0), 'Courier Company - Rates'!$A$2, 'Courier Company - Rates'!$C$2, 'Courier Company - Rates'!$E$2, 'Courier Company - Rates'!$G$2, 'Courier Company - Rates'!$I$2)</f>
        <v>33</v>
      </c>
      <c r="M57" s="21">
        <f>IF(K57 = "a", 'Courier Company - Rates'!$B$2*(I57-0.5)/0.5, IF(K57 = "b", 'Courier Company - Rates'!$D$2*(I57-0.5)/0.5, IF(K57 = "c", 'Courier Company - Rates'!$F$2*(I57-0.5)/0.5, IF(K57 = "d", 'Courier Company - Rates'!$H$2*(I57-0.5)/0.5, 'Courier Company - Rates'!$J$2*(I57-0.5)/0.5))))</f>
        <v>56.6</v>
      </c>
      <c r="N57" s="22">
        <f>IF(D57 = "Forward and RTO charges", IF(K57 = "a", 'Courier Company - Rates'!$K$2, IF(K57 = "b", 'Courier Company - Rates'!$M$2, IF(K57 = "c", 'Courier Company - Rates'!$O$2, IF(K57 = "d", 'Courier Company - Rates'!$Q$2, 'Courier Company - Rates'!$S$2)))), 0)</f>
        <v>0</v>
      </c>
      <c r="O57" s="22">
        <f>IF(D57 = "Forward and RTO charges", IF(K57 = "a", 'Courier Company - Rates'!$L$2*(I57-0.5)/0.5, IF(K57 = "b", 'Courier Company - Rates'!$N$2*(I57-0.5)/0.5, IF(K57 = "c", 'Courier Company - Rates'!$P$2*(I57-0.5)/0.5, IF(K57 = "d", 'Courier Company - Rates'!$R$2*(I57-0.5)/0.5, 'Courier Company - Rates'!$T$2*(I57-0.5)/0.5)))), 0)</f>
        <v>0</v>
      </c>
      <c r="P57" s="23">
        <f t="shared" si="4"/>
        <v>89.6</v>
      </c>
      <c r="Q57" s="28">
        <f>'Courier Company - Invoice'!C57</f>
        <v>1</v>
      </c>
      <c r="R57" s="16">
        <f t="shared" si="5"/>
        <v>1</v>
      </c>
      <c r="S57" s="19" t="str">
        <f>'Courier Company - Invoice'!F57</f>
        <v>b</v>
      </c>
      <c r="T57" s="23">
        <f>'Courier Company - Invoice'!H57</f>
        <v>61.3</v>
      </c>
      <c r="U57" s="25">
        <f t="shared" si="6"/>
        <v>28</v>
      </c>
      <c r="V57" s="26">
        <f t="shared" si="7"/>
        <v>0.3125</v>
      </c>
      <c r="W57" s="20">
        <f t="shared" si="8"/>
        <v>89.6</v>
      </c>
      <c r="X57" s="27">
        <f t="shared" si="9"/>
        <v>0</v>
      </c>
    </row>
    <row r="58" ht="15.75" customHeight="1">
      <c r="A58" s="13" t="str">
        <f>'Courier Company - Invoice'!B58</f>
        <v>2001809592</v>
      </c>
      <c r="B58" s="14" t="str">
        <f>'Courier Company - Invoice'!A58</f>
        <v>1091117616121</v>
      </c>
      <c r="C58" s="14" t="str">
        <f>'Courier Company - Invoice'!E58</f>
        <v>244713</v>
      </c>
      <c r="D58" s="15" t="str">
        <f>'Courier Company - Invoice'!G58</f>
        <v>Forward charges</v>
      </c>
      <c r="E58" s="14" t="str">
        <f t="shared" si="1"/>
        <v>Yes</v>
      </c>
      <c r="F58" s="16" t="str">
        <f t="shared" si="2"/>
        <v>No</v>
      </c>
      <c r="G58" s="17">
        <f t="array" ref="G58">INDEX('Company X - Order report'!G:G, MATCH(A58,'Company X - Order report'!F:F,0),1)/1000</f>
        <v>1.505</v>
      </c>
      <c r="H58" s="18">
        <f t="array" ref="H58">INDEX('Company X - Order report'!G:G, MATCH(A58,'Company X - Order report'!F:F,0),1)</f>
        <v>1505</v>
      </c>
      <c r="I58" s="14">
        <f t="shared" si="3"/>
        <v>2</v>
      </c>
      <c r="J58" s="14">
        <f t="shared" si="10"/>
        <v>2000</v>
      </c>
      <c r="K58" s="19" t="str">
        <f>'Company X - Pincodes'!C58</f>
        <v>b</v>
      </c>
      <c r="L58" s="20">
        <f t="array" ref="L58">CHOOSE(MATCH(K58, {"a", "b", "c", "d", "e"}, 0), 'Courier Company - Rates'!$A$2, 'Courier Company - Rates'!$C$2, 'Courier Company - Rates'!$E$2, 'Courier Company - Rates'!$G$2, 'Courier Company - Rates'!$I$2)</f>
        <v>33</v>
      </c>
      <c r="M58" s="21">
        <f>IF(K58 = "a", 'Courier Company - Rates'!$B$2*(I58-0.5)/0.5, IF(K58 = "b", 'Courier Company - Rates'!$D$2*(I58-0.5)/0.5, IF(K58 = "c", 'Courier Company - Rates'!$F$2*(I58-0.5)/0.5, IF(K58 = "d", 'Courier Company - Rates'!$H$2*(I58-0.5)/0.5, 'Courier Company - Rates'!$J$2*(I58-0.5)/0.5))))</f>
        <v>84.9</v>
      </c>
      <c r="N58" s="22">
        <f>IF(D58 = "Forward and RTO charges", IF(K58 = "a", 'Courier Company - Rates'!$K$2, IF(K58 = "b", 'Courier Company - Rates'!$M$2, IF(K58 = "c", 'Courier Company - Rates'!$O$2, IF(K58 = "d", 'Courier Company - Rates'!$Q$2, 'Courier Company - Rates'!$S$2)))), 0)</f>
        <v>0</v>
      </c>
      <c r="O58" s="22">
        <f>IF(D58 = "Forward and RTO charges", IF(K58 = "a", 'Courier Company - Rates'!$L$2*(I58-0.5)/0.5, IF(K58 = "b", 'Courier Company - Rates'!$N$2*(I58-0.5)/0.5, IF(K58 = "c", 'Courier Company - Rates'!$P$2*(I58-0.5)/0.5, IF(K58 = "d", 'Courier Company - Rates'!$R$2*(I58-0.5)/0.5, 'Courier Company - Rates'!$T$2*(I58-0.5)/0.5)))), 0)</f>
        <v>0</v>
      </c>
      <c r="P58" s="23">
        <f t="shared" si="4"/>
        <v>117.9</v>
      </c>
      <c r="Q58" s="28">
        <f>'Courier Company - Invoice'!C58</f>
        <v>1.5</v>
      </c>
      <c r="R58" s="16">
        <f t="shared" si="5"/>
        <v>1.5</v>
      </c>
      <c r="S58" s="19" t="str">
        <f>'Courier Company - Invoice'!F58</f>
        <v>b</v>
      </c>
      <c r="T58" s="23">
        <f>'Courier Company - Invoice'!H58</f>
        <v>89.6</v>
      </c>
      <c r="U58" s="25">
        <f t="shared" si="6"/>
        <v>28</v>
      </c>
      <c r="V58" s="26">
        <f t="shared" si="7"/>
        <v>0.2374893978</v>
      </c>
      <c r="W58" s="20">
        <f t="shared" si="8"/>
        <v>117.9</v>
      </c>
      <c r="X58" s="27">
        <f t="shared" si="9"/>
        <v>0</v>
      </c>
    </row>
    <row r="59" ht="15.75" customHeight="1">
      <c r="A59" s="13" t="str">
        <f>'Courier Company - Invoice'!B59</f>
        <v>2001809794</v>
      </c>
      <c r="B59" s="14" t="str">
        <f>'Courier Company - Invoice'!A59</f>
        <v>1091117795531</v>
      </c>
      <c r="C59" s="14" t="str">
        <f>'Courier Company - Invoice'!E59</f>
        <v>580007</v>
      </c>
      <c r="D59" s="15" t="str">
        <f>'Courier Company - Invoice'!G59</f>
        <v>Forward charges</v>
      </c>
      <c r="E59" s="14" t="str">
        <f t="shared" si="1"/>
        <v>Yes</v>
      </c>
      <c r="F59" s="16" t="str">
        <f t="shared" si="2"/>
        <v>No</v>
      </c>
      <c r="G59" s="17">
        <f t="array" ref="G59">INDEX('Company X - Order report'!G:G, MATCH(A59,'Company X - Order report'!F:F,0),1)/1000</f>
        <v>1.517</v>
      </c>
      <c r="H59" s="18">
        <f t="array" ref="H59">INDEX('Company X - Order report'!G:G, MATCH(A59,'Company X - Order report'!F:F,0),1)</f>
        <v>1517</v>
      </c>
      <c r="I59" s="14">
        <f t="shared" si="3"/>
        <v>2</v>
      </c>
      <c r="J59" s="14">
        <f t="shared" si="10"/>
        <v>2000</v>
      </c>
      <c r="K59" s="19" t="str">
        <f>'Company X - Pincodes'!C59</f>
        <v>d</v>
      </c>
      <c r="L59" s="20">
        <f t="array" ref="L59">CHOOSE(MATCH(K59, {"a", "b", "c", "d", "e"}, 0), 'Courier Company - Rates'!$A$2, 'Courier Company - Rates'!$C$2, 'Courier Company - Rates'!$E$2, 'Courier Company - Rates'!$G$2, 'Courier Company - Rates'!$I$2)</f>
        <v>45.4</v>
      </c>
      <c r="M59" s="21">
        <f>IF(K59 = "a", 'Courier Company - Rates'!$B$2*(I59-0.5)/0.5, IF(K59 = "b", 'Courier Company - Rates'!$D$2*(I59-0.5)/0.5, IF(K59 = "c", 'Courier Company - Rates'!$F$2*(I59-0.5)/0.5, IF(K59 = "d", 'Courier Company - Rates'!$H$2*(I59-0.5)/0.5, 'Courier Company - Rates'!$J$2*(I59-0.5)/0.5))))</f>
        <v>134.4</v>
      </c>
      <c r="N59" s="22">
        <f>IF(D59 = "Forward and RTO charges", IF(K59 = "a", 'Courier Company - Rates'!$K$2, IF(K59 = "b", 'Courier Company - Rates'!$M$2, IF(K59 = "c", 'Courier Company - Rates'!$O$2, IF(K59 = "d", 'Courier Company - Rates'!$Q$2, 'Courier Company - Rates'!$S$2)))), 0)</f>
        <v>0</v>
      </c>
      <c r="O59" s="22">
        <f>IF(D59 = "Forward and RTO charges", IF(K59 = "a", 'Courier Company - Rates'!$L$2*(I59-0.5)/0.5, IF(K59 = "b", 'Courier Company - Rates'!$N$2*(I59-0.5)/0.5, IF(K59 = "c", 'Courier Company - Rates'!$P$2*(I59-0.5)/0.5, IF(K59 = "d", 'Courier Company - Rates'!$R$2*(I59-0.5)/0.5, 'Courier Company - Rates'!$T$2*(I59-0.5)/0.5)))), 0)</f>
        <v>0</v>
      </c>
      <c r="P59" s="23">
        <f t="shared" si="4"/>
        <v>179.8</v>
      </c>
      <c r="Q59" s="28">
        <f>'Courier Company - Invoice'!C59</f>
        <v>1.5</v>
      </c>
      <c r="R59" s="16">
        <f t="shared" si="5"/>
        <v>1.5</v>
      </c>
      <c r="S59" s="19" t="str">
        <f>'Courier Company - Invoice'!F59</f>
        <v>d</v>
      </c>
      <c r="T59" s="23">
        <f>'Courier Company - Invoice'!H59</f>
        <v>135</v>
      </c>
      <c r="U59" s="25">
        <f t="shared" si="6"/>
        <v>45</v>
      </c>
      <c r="V59" s="26">
        <f t="shared" si="7"/>
        <v>0.2502780868</v>
      </c>
      <c r="W59" s="20">
        <f t="shared" si="8"/>
        <v>179.8</v>
      </c>
      <c r="X59" s="27">
        <f t="shared" si="9"/>
        <v>0</v>
      </c>
    </row>
    <row r="60" ht="15.75" customHeight="1">
      <c r="A60" s="13" t="str">
        <f>'Courier Company - Invoice'!B60</f>
        <v>2001809820</v>
      </c>
      <c r="B60" s="14" t="str">
        <f>'Courier Company - Invoice'!A60</f>
        <v>1091117795623</v>
      </c>
      <c r="C60" s="14" t="str">
        <f>'Courier Company - Invoice'!E60</f>
        <v>360005</v>
      </c>
      <c r="D60" s="15" t="str">
        <f>'Courier Company - Invoice'!G60</f>
        <v>Forward charges</v>
      </c>
      <c r="E60" s="14" t="str">
        <f t="shared" si="1"/>
        <v>Yes</v>
      </c>
      <c r="F60" s="16" t="str">
        <f t="shared" si="2"/>
        <v>No</v>
      </c>
      <c r="G60" s="17">
        <f t="array" ref="G60">INDEX('Company X - Order report'!G:G, MATCH(A60,'Company X - Order report'!F:F,0),1)/1000</f>
        <v>3.08</v>
      </c>
      <c r="H60" s="18">
        <f t="array" ref="H60">INDEX('Company X - Order report'!G:G, MATCH(A60,'Company X - Order report'!F:F,0),1)</f>
        <v>3080</v>
      </c>
      <c r="I60" s="14">
        <f t="shared" si="3"/>
        <v>3.5</v>
      </c>
      <c r="J60" s="14">
        <f t="shared" si="10"/>
        <v>3500</v>
      </c>
      <c r="K60" s="19" t="str">
        <f>'Company X - Pincodes'!C60</f>
        <v>d</v>
      </c>
      <c r="L60" s="20">
        <f t="array" ref="L60">CHOOSE(MATCH(K60, {"a", "b", "c", "d", "e"}, 0), 'Courier Company - Rates'!$A$2, 'Courier Company - Rates'!$C$2, 'Courier Company - Rates'!$E$2, 'Courier Company - Rates'!$G$2, 'Courier Company - Rates'!$I$2)</f>
        <v>45.4</v>
      </c>
      <c r="M60" s="21">
        <f>IF(K60 = "a", 'Courier Company - Rates'!$B$2*(I60-0.5)/0.5, IF(K60 = "b", 'Courier Company - Rates'!$D$2*(I60-0.5)/0.5, IF(K60 = "c", 'Courier Company - Rates'!$F$2*(I60-0.5)/0.5, IF(K60 = "d", 'Courier Company - Rates'!$H$2*(I60-0.5)/0.5, 'Courier Company - Rates'!$J$2*(I60-0.5)/0.5))))</f>
        <v>268.8</v>
      </c>
      <c r="N60" s="22">
        <f>IF(D60 = "Forward and RTO charges", IF(K60 = "a", 'Courier Company - Rates'!$K$2, IF(K60 = "b", 'Courier Company - Rates'!$M$2, IF(K60 = "c", 'Courier Company - Rates'!$O$2, IF(K60 = "d", 'Courier Company - Rates'!$Q$2, 'Courier Company - Rates'!$S$2)))), 0)</f>
        <v>0</v>
      </c>
      <c r="O60" s="22">
        <f>IF(D60 = "Forward and RTO charges", IF(K60 = "a", 'Courier Company - Rates'!$L$2*(I60-0.5)/0.5, IF(K60 = "b", 'Courier Company - Rates'!$N$2*(I60-0.5)/0.5, IF(K60 = "c", 'Courier Company - Rates'!$P$2*(I60-0.5)/0.5, IF(K60 = "d", 'Courier Company - Rates'!$R$2*(I60-0.5)/0.5, 'Courier Company - Rates'!$T$2*(I60-0.5)/0.5)))), 0)</f>
        <v>0</v>
      </c>
      <c r="P60" s="23">
        <f t="shared" si="4"/>
        <v>314.2</v>
      </c>
      <c r="Q60" s="28">
        <f>'Courier Company - Invoice'!C60</f>
        <v>3</v>
      </c>
      <c r="R60" s="16">
        <f t="shared" si="5"/>
        <v>3</v>
      </c>
      <c r="S60" s="19" t="str">
        <f>'Courier Company - Invoice'!F60</f>
        <v>d</v>
      </c>
      <c r="T60" s="23">
        <f>'Courier Company - Invoice'!H60</f>
        <v>269.4</v>
      </c>
      <c r="U60" s="25">
        <f t="shared" si="6"/>
        <v>45</v>
      </c>
      <c r="V60" s="26">
        <f t="shared" si="7"/>
        <v>0.1432208784</v>
      </c>
      <c r="W60" s="20">
        <f t="shared" si="8"/>
        <v>314.2</v>
      </c>
      <c r="X60" s="27">
        <f t="shared" si="9"/>
        <v>0</v>
      </c>
    </row>
    <row r="61" ht="15.75" customHeight="1">
      <c r="A61" s="13" t="str">
        <f>'Courier Company - Invoice'!B61</f>
        <v>2001806471</v>
      </c>
      <c r="B61" s="14" t="str">
        <f>'Courier Company - Invoice'!A61</f>
        <v>1091117223351</v>
      </c>
      <c r="C61" s="14" t="str">
        <f>'Courier Company - Invoice'!E61</f>
        <v>313027</v>
      </c>
      <c r="D61" s="15" t="str">
        <f>'Courier Company - Invoice'!G61</f>
        <v>Forward charges</v>
      </c>
      <c r="E61" s="14" t="str">
        <f t="shared" si="1"/>
        <v>Yes</v>
      </c>
      <c r="F61" s="16" t="str">
        <f t="shared" si="2"/>
        <v>No</v>
      </c>
      <c r="G61" s="17">
        <f t="array" ref="G61">INDEX('Company X - Order report'!G:G, MATCH(A61,'Company X - Order report'!F:F,0),1)/1000</f>
        <v>1.621</v>
      </c>
      <c r="H61" s="18">
        <f t="array" ref="H61">INDEX('Company X - Order report'!G:G, MATCH(A61,'Company X - Order report'!F:F,0),1)</f>
        <v>1621</v>
      </c>
      <c r="I61" s="14">
        <f t="shared" si="3"/>
        <v>2</v>
      </c>
      <c r="J61" s="14">
        <f t="shared" si="10"/>
        <v>2000</v>
      </c>
      <c r="K61" s="19" t="str">
        <f>'Company X - Pincodes'!C61</f>
        <v>b</v>
      </c>
      <c r="L61" s="20">
        <f t="array" ref="L61">CHOOSE(MATCH(K61, {"a", "b", "c", "d", "e"}, 0), 'Courier Company - Rates'!$A$2, 'Courier Company - Rates'!$C$2, 'Courier Company - Rates'!$E$2, 'Courier Company - Rates'!$G$2, 'Courier Company - Rates'!$I$2)</f>
        <v>33</v>
      </c>
      <c r="M61" s="21">
        <f>IF(K61 = "a", 'Courier Company - Rates'!$B$2*(I61-0.5)/0.5, IF(K61 = "b", 'Courier Company - Rates'!$D$2*(I61-0.5)/0.5, IF(K61 = "c", 'Courier Company - Rates'!$F$2*(I61-0.5)/0.5, IF(K61 = "d", 'Courier Company - Rates'!$H$2*(I61-0.5)/0.5, 'Courier Company - Rates'!$J$2*(I61-0.5)/0.5))))</f>
        <v>84.9</v>
      </c>
      <c r="N61" s="22">
        <f>IF(D61 = "Forward and RTO charges", IF(K61 = "a", 'Courier Company - Rates'!$K$2, IF(K61 = "b", 'Courier Company - Rates'!$M$2, IF(K61 = "c", 'Courier Company - Rates'!$O$2, IF(K61 = "d", 'Courier Company - Rates'!$Q$2, 'Courier Company - Rates'!$S$2)))), 0)</f>
        <v>0</v>
      </c>
      <c r="O61" s="22">
        <f>IF(D61 = "Forward and RTO charges", IF(K61 = "a", 'Courier Company - Rates'!$L$2*(I61-0.5)/0.5, IF(K61 = "b", 'Courier Company - Rates'!$N$2*(I61-0.5)/0.5, IF(K61 = "c", 'Courier Company - Rates'!$P$2*(I61-0.5)/0.5, IF(K61 = "d", 'Courier Company - Rates'!$R$2*(I61-0.5)/0.5, 'Courier Company - Rates'!$T$2*(I61-0.5)/0.5)))), 0)</f>
        <v>0</v>
      </c>
      <c r="P61" s="23">
        <f t="shared" si="4"/>
        <v>117.9</v>
      </c>
      <c r="Q61" s="28">
        <f>'Courier Company - Invoice'!C61</f>
        <v>1.7</v>
      </c>
      <c r="R61" s="16">
        <f t="shared" si="5"/>
        <v>2</v>
      </c>
      <c r="S61" s="19" t="str">
        <f>'Courier Company - Invoice'!F61</f>
        <v>d</v>
      </c>
      <c r="T61" s="23">
        <f>'Courier Company - Invoice'!H61</f>
        <v>179.8</v>
      </c>
      <c r="U61" s="25">
        <f t="shared" si="6"/>
        <v>-62</v>
      </c>
      <c r="V61" s="26">
        <f t="shared" si="7"/>
        <v>-0.5258693808</v>
      </c>
      <c r="W61" s="20">
        <f t="shared" si="8"/>
        <v>117.9</v>
      </c>
      <c r="X61" s="27">
        <f t="shared" si="9"/>
        <v>0</v>
      </c>
    </row>
    <row r="62" ht="15.75" customHeight="1">
      <c r="A62" s="13" t="str">
        <f>'Courier Company - Invoice'!B62</f>
        <v>2001807241</v>
      </c>
      <c r="B62" s="14" t="str">
        <f>'Courier Company - Invoice'!A62</f>
        <v>1091117324011</v>
      </c>
      <c r="C62" s="14" t="str">
        <f>'Courier Company - Invoice'!E62</f>
        <v>341001</v>
      </c>
      <c r="D62" s="15" t="str">
        <f>'Courier Company - Invoice'!G62</f>
        <v>Forward charges</v>
      </c>
      <c r="E62" s="14" t="str">
        <f t="shared" si="1"/>
        <v>Yes</v>
      </c>
      <c r="F62" s="16" t="str">
        <f t="shared" si="2"/>
        <v>No</v>
      </c>
      <c r="G62" s="17">
        <f t="array" ref="G62">INDEX('Company X - Order report'!G:G, MATCH(A62,'Company X - Order report'!F:F,0),1)/1000</f>
        <v>0.607</v>
      </c>
      <c r="H62" s="18">
        <f t="array" ref="H62">INDEX('Company X - Order report'!G:G, MATCH(A62,'Company X - Order report'!F:F,0),1)</f>
        <v>607</v>
      </c>
      <c r="I62" s="14">
        <f t="shared" si="3"/>
        <v>1</v>
      </c>
      <c r="J62" s="14">
        <f t="shared" si="10"/>
        <v>1000</v>
      </c>
      <c r="K62" s="19" t="str">
        <f>'Company X - Pincodes'!C62</f>
        <v>b</v>
      </c>
      <c r="L62" s="20">
        <f t="array" ref="L62">CHOOSE(MATCH(K62, {"a", "b", "c", "d", "e"}, 0), 'Courier Company - Rates'!$A$2, 'Courier Company - Rates'!$C$2, 'Courier Company - Rates'!$E$2, 'Courier Company - Rates'!$G$2, 'Courier Company - Rates'!$I$2)</f>
        <v>33</v>
      </c>
      <c r="M62" s="21">
        <f>IF(K62 = "a", 'Courier Company - Rates'!$B$2*(I62-0.5)/0.5, IF(K62 = "b", 'Courier Company - Rates'!$D$2*(I62-0.5)/0.5, IF(K62 = "c", 'Courier Company - Rates'!$F$2*(I62-0.5)/0.5, IF(K62 = "d", 'Courier Company - Rates'!$H$2*(I62-0.5)/0.5, 'Courier Company - Rates'!$J$2*(I62-0.5)/0.5))))</f>
        <v>28.3</v>
      </c>
      <c r="N62" s="22">
        <f>IF(D62 = "Forward and RTO charges", IF(K62 = "a", 'Courier Company - Rates'!$K$2, IF(K62 = "b", 'Courier Company - Rates'!$M$2, IF(K62 = "c", 'Courier Company - Rates'!$O$2, IF(K62 = "d", 'Courier Company - Rates'!$Q$2, 'Courier Company - Rates'!$S$2)))), 0)</f>
        <v>0</v>
      </c>
      <c r="O62" s="22">
        <f>IF(D62 = "Forward and RTO charges", IF(K62 = "a", 'Courier Company - Rates'!$L$2*(I62-0.5)/0.5, IF(K62 = "b", 'Courier Company - Rates'!$N$2*(I62-0.5)/0.5, IF(K62 = "c", 'Courier Company - Rates'!$P$2*(I62-0.5)/0.5, IF(K62 = "d", 'Courier Company - Rates'!$R$2*(I62-0.5)/0.5, 'Courier Company - Rates'!$T$2*(I62-0.5)/0.5)))), 0)</f>
        <v>0</v>
      </c>
      <c r="P62" s="23">
        <f t="shared" si="4"/>
        <v>61.3</v>
      </c>
      <c r="Q62" s="28">
        <f>'Courier Company - Invoice'!C62</f>
        <v>0.79</v>
      </c>
      <c r="R62" s="16">
        <f t="shared" si="5"/>
        <v>1</v>
      </c>
      <c r="S62" s="19" t="str">
        <f>'Courier Company - Invoice'!F62</f>
        <v>d</v>
      </c>
      <c r="T62" s="23">
        <f>'Courier Company - Invoice'!H62</f>
        <v>90.2</v>
      </c>
      <c r="U62" s="25">
        <f t="shared" si="6"/>
        <v>-29</v>
      </c>
      <c r="V62" s="26">
        <f t="shared" si="7"/>
        <v>-0.4730831974</v>
      </c>
      <c r="W62" s="20">
        <f t="shared" si="8"/>
        <v>61.3</v>
      </c>
      <c r="X62" s="27">
        <f t="shared" si="9"/>
        <v>0</v>
      </c>
    </row>
    <row r="63" ht="15.75" customHeight="1">
      <c r="A63" s="13" t="str">
        <f>'Courier Company - Invoice'!B63</f>
        <v>2001807981</v>
      </c>
      <c r="B63" s="14" t="str">
        <f>'Courier Company - Invoice'!A63</f>
        <v>1091117327570</v>
      </c>
      <c r="C63" s="14" t="str">
        <f>'Courier Company - Invoice'!E63</f>
        <v>332715</v>
      </c>
      <c r="D63" s="15" t="str">
        <f>'Courier Company - Invoice'!G63</f>
        <v>Forward charges</v>
      </c>
      <c r="E63" s="14" t="str">
        <f t="shared" si="1"/>
        <v>Yes</v>
      </c>
      <c r="F63" s="16" t="str">
        <f t="shared" si="2"/>
        <v>No</v>
      </c>
      <c r="G63" s="17">
        <f t="array" ref="G63">INDEX('Company X - Order report'!G:G, MATCH(A63,'Company X - Order report'!F:F,0),1)/1000</f>
        <v>0.5</v>
      </c>
      <c r="H63" s="18">
        <f t="array" ref="H63">INDEX('Company X - Order report'!G:G, MATCH(A63,'Company X - Order report'!F:F,0),1)</f>
        <v>500</v>
      </c>
      <c r="I63" s="14">
        <f t="shared" si="3"/>
        <v>0.5</v>
      </c>
      <c r="J63" s="14">
        <f t="shared" si="10"/>
        <v>500</v>
      </c>
      <c r="K63" s="19" t="str">
        <f>'Company X - Pincodes'!C63</f>
        <v>b</v>
      </c>
      <c r="L63" s="20">
        <f t="array" ref="L63">CHOOSE(MATCH(K63, {"a", "b", "c", "d", "e"}, 0), 'Courier Company - Rates'!$A$2, 'Courier Company - Rates'!$C$2, 'Courier Company - Rates'!$E$2, 'Courier Company - Rates'!$G$2, 'Courier Company - Rates'!$I$2)</f>
        <v>33</v>
      </c>
      <c r="M63" s="21">
        <f>IF(K63 = "a", 'Courier Company - Rates'!$B$2*(I63-0.5)/0.5, IF(K63 = "b", 'Courier Company - Rates'!$D$2*(I63-0.5)/0.5, IF(K63 = "c", 'Courier Company - Rates'!$F$2*(I63-0.5)/0.5, IF(K63 = "d", 'Courier Company - Rates'!$H$2*(I63-0.5)/0.5, 'Courier Company - Rates'!$J$2*(I63-0.5)/0.5))))</f>
        <v>0</v>
      </c>
      <c r="N63" s="22">
        <f>IF(D63 = "Forward and RTO charges", IF(K63 = "a", 'Courier Company - Rates'!$K$2, IF(K63 = "b", 'Courier Company - Rates'!$M$2, IF(K63 = "c", 'Courier Company - Rates'!$O$2, IF(K63 = "d", 'Courier Company - Rates'!$Q$2, 'Courier Company - Rates'!$S$2)))), 0)</f>
        <v>0</v>
      </c>
      <c r="O63" s="22">
        <f>IF(D63 = "Forward and RTO charges", IF(K63 = "a", 'Courier Company - Rates'!$L$2*(I63-0.5)/0.5, IF(K63 = "b", 'Courier Company - Rates'!$N$2*(I63-0.5)/0.5, IF(K63 = "c", 'Courier Company - Rates'!$P$2*(I63-0.5)/0.5, IF(K63 = "d", 'Courier Company - Rates'!$R$2*(I63-0.5)/0.5, 'Courier Company - Rates'!$T$2*(I63-0.5)/0.5)))), 0)</f>
        <v>0</v>
      </c>
      <c r="P63" s="23">
        <f t="shared" si="4"/>
        <v>33</v>
      </c>
      <c r="Q63" s="28">
        <f>'Courier Company - Invoice'!C63</f>
        <v>0.5</v>
      </c>
      <c r="R63" s="16">
        <f t="shared" si="5"/>
        <v>0.5</v>
      </c>
      <c r="S63" s="19" t="str">
        <f>'Courier Company - Invoice'!F63</f>
        <v>d</v>
      </c>
      <c r="T63" s="23">
        <f>'Courier Company - Invoice'!H63</f>
        <v>45.4</v>
      </c>
      <c r="U63" s="25">
        <f t="shared" si="6"/>
        <v>-12</v>
      </c>
      <c r="V63" s="26">
        <f t="shared" si="7"/>
        <v>-0.3636363636</v>
      </c>
      <c r="W63" s="20">
        <f t="shared" si="8"/>
        <v>33</v>
      </c>
      <c r="X63" s="27">
        <f t="shared" si="9"/>
        <v>0</v>
      </c>
    </row>
    <row r="64" ht="15.75" customHeight="1">
      <c r="A64" s="13" t="str">
        <f>'Courier Company - Invoice'!B64</f>
        <v>2001808286</v>
      </c>
      <c r="B64" s="14" t="str">
        <f>'Courier Company - Invoice'!A64</f>
        <v>1091117435602</v>
      </c>
      <c r="C64" s="14" t="str">
        <f>'Courier Company - Invoice'!E64</f>
        <v>302031</v>
      </c>
      <c r="D64" s="15" t="str">
        <f>'Courier Company - Invoice'!G64</f>
        <v>Forward charges</v>
      </c>
      <c r="E64" s="14" t="str">
        <f t="shared" si="1"/>
        <v>Yes</v>
      </c>
      <c r="F64" s="16" t="str">
        <f t="shared" si="2"/>
        <v>No</v>
      </c>
      <c r="G64" s="17">
        <f t="array" ref="G64">INDEX('Company X - Order report'!G:G, MATCH(A64,'Company X - Order report'!F:F,0),1)/1000</f>
        <v>0.601</v>
      </c>
      <c r="H64" s="18">
        <f t="array" ref="H64">INDEX('Company X - Order report'!G:G, MATCH(A64,'Company X - Order report'!F:F,0),1)</f>
        <v>601</v>
      </c>
      <c r="I64" s="14">
        <f t="shared" si="3"/>
        <v>1</v>
      </c>
      <c r="J64" s="14">
        <f t="shared" si="10"/>
        <v>1000</v>
      </c>
      <c r="K64" s="19" t="str">
        <f>'Company X - Pincodes'!C64</f>
        <v>b</v>
      </c>
      <c r="L64" s="20">
        <f t="array" ref="L64">CHOOSE(MATCH(K64, {"a", "b", "c", "d", "e"}, 0), 'Courier Company - Rates'!$A$2, 'Courier Company - Rates'!$C$2, 'Courier Company - Rates'!$E$2, 'Courier Company - Rates'!$G$2, 'Courier Company - Rates'!$I$2)</f>
        <v>33</v>
      </c>
      <c r="M64" s="21">
        <f>IF(K64 = "a", 'Courier Company - Rates'!$B$2*(I64-0.5)/0.5, IF(K64 = "b", 'Courier Company - Rates'!$D$2*(I64-0.5)/0.5, IF(K64 = "c", 'Courier Company - Rates'!$F$2*(I64-0.5)/0.5, IF(K64 = "d", 'Courier Company - Rates'!$H$2*(I64-0.5)/0.5, 'Courier Company - Rates'!$J$2*(I64-0.5)/0.5))))</f>
        <v>28.3</v>
      </c>
      <c r="N64" s="22">
        <f>IF(D64 = "Forward and RTO charges", IF(K64 = "a", 'Courier Company - Rates'!$K$2, IF(K64 = "b", 'Courier Company - Rates'!$M$2, IF(K64 = "c", 'Courier Company - Rates'!$O$2, IF(K64 = "d", 'Courier Company - Rates'!$Q$2, 'Courier Company - Rates'!$S$2)))), 0)</f>
        <v>0</v>
      </c>
      <c r="O64" s="22">
        <f>IF(D64 = "Forward and RTO charges", IF(K64 = "a", 'Courier Company - Rates'!$L$2*(I64-0.5)/0.5, IF(K64 = "b", 'Courier Company - Rates'!$N$2*(I64-0.5)/0.5, IF(K64 = "c", 'Courier Company - Rates'!$P$2*(I64-0.5)/0.5, IF(K64 = "d", 'Courier Company - Rates'!$R$2*(I64-0.5)/0.5, 'Courier Company - Rates'!$T$2*(I64-0.5)/0.5)))), 0)</f>
        <v>0</v>
      </c>
      <c r="P64" s="23">
        <f t="shared" si="4"/>
        <v>61.3</v>
      </c>
      <c r="Q64" s="28">
        <f>'Courier Company - Invoice'!C64</f>
        <v>0.77</v>
      </c>
      <c r="R64" s="16">
        <f t="shared" si="5"/>
        <v>1</v>
      </c>
      <c r="S64" s="19" t="str">
        <f>'Courier Company - Invoice'!F64</f>
        <v>d</v>
      </c>
      <c r="T64" s="23">
        <f>'Courier Company - Invoice'!H64</f>
        <v>90.2</v>
      </c>
      <c r="U64" s="25">
        <f t="shared" si="6"/>
        <v>-29</v>
      </c>
      <c r="V64" s="26">
        <f t="shared" si="7"/>
        <v>-0.4730831974</v>
      </c>
      <c r="W64" s="20">
        <f t="shared" si="8"/>
        <v>61.3</v>
      </c>
      <c r="X64" s="27">
        <f t="shared" si="9"/>
        <v>0</v>
      </c>
    </row>
    <row r="65" ht="15.75" customHeight="1">
      <c r="A65" s="13" t="str">
        <f>'Courier Company - Invoice'!B65</f>
        <v>2001808801</v>
      </c>
      <c r="B65" s="14" t="str">
        <f>'Courier Company - Invoice'!A65</f>
        <v>1091117437680</v>
      </c>
      <c r="C65" s="14" t="str">
        <f>'Courier Company - Invoice'!E65</f>
        <v>335001</v>
      </c>
      <c r="D65" s="15" t="str">
        <f>'Courier Company - Invoice'!G65</f>
        <v>Forward charges</v>
      </c>
      <c r="E65" s="14" t="str">
        <f t="shared" si="1"/>
        <v>Yes</v>
      </c>
      <c r="F65" s="16" t="str">
        <f t="shared" si="2"/>
        <v>No</v>
      </c>
      <c r="G65" s="17">
        <f t="array" ref="G65">INDEX('Company X - Order report'!G:G, MATCH(A65,'Company X - Order report'!F:F,0),1)/1000</f>
        <v>0.731</v>
      </c>
      <c r="H65" s="18">
        <f t="array" ref="H65">INDEX('Company X - Order report'!G:G, MATCH(A65,'Company X - Order report'!F:F,0),1)</f>
        <v>731</v>
      </c>
      <c r="I65" s="14">
        <f t="shared" si="3"/>
        <v>1</v>
      </c>
      <c r="J65" s="14">
        <f t="shared" si="10"/>
        <v>1000</v>
      </c>
      <c r="K65" s="19" t="str">
        <f>'Company X - Pincodes'!C65</f>
        <v>b</v>
      </c>
      <c r="L65" s="20">
        <f t="array" ref="L65">CHOOSE(MATCH(K65, {"a", "b", "c", "d", "e"}, 0), 'Courier Company - Rates'!$A$2, 'Courier Company - Rates'!$C$2, 'Courier Company - Rates'!$E$2, 'Courier Company - Rates'!$G$2, 'Courier Company - Rates'!$I$2)</f>
        <v>33</v>
      </c>
      <c r="M65" s="21">
        <f>IF(K65 = "a", 'Courier Company - Rates'!$B$2*(I65-0.5)/0.5, IF(K65 = "b", 'Courier Company - Rates'!$D$2*(I65-0.5)/0.5, IF(K65 = "c", 'Courier Company - Rates'!$F$2*(I65-0.5)/0.5, IF(K65 = "d", 'Courier Company - Rates'!$H$2*(I65-0.5)/0.5, 'Courier Company - Rates'!$J$2*(I65-0.5)/0.5))))</f>
        <v>28.3</v>
      </c>
      <c r="N65" s="22">
        <f>IF(D65 = "Forward and RTO charges", IF(K65 = "a", 'Courier Company - Rates'!$K$2, IF(K65 = "b", 'Courier Company - Rates'!$M$2, IF(K65 = "c", 'Courier Company - Rates'!$O$2, IF(K65 = "d", 'Courier Company - Rates'!$Q$2, 'Courier Company - Rates'!$S$2)))), 0)</f>
        <v>0</v>
      </c>
      <c r="O65" s="22">
        <f>IF(D65 = "Forward and RTO charges", IF(K65 = "a", 'Courier Company - Rates'!$L$2*(I65-0.5)/0.5, IF(K65 = "b", 'Courier Company - Rates'!$N$2*(I65-0.5)/0.5, IF(K65 = "c", 'Courier Company - Rates'!$P$2*(I65-0.5)/0.5, IF(K65 = "d", 'Courier Company - Rates'!$R$2*(I65-0.5)/0.5, 'Courier Company - Rates'!$T$2*(I65-0.5)/0.5)))), 0)</f>
        <v>0</v>
      </c>
      <c r="P65" s="23">
        <f t="shared" si="4"/>
        <v>61.3</v>
      </c>
      <c r="Q65" s="28">
        <f>'Courier Company - Invoice'!C65</f>
        <v>0.8</v>
      </c>
      <c r="R65" s="16">
        <f t="shared" si="5"/>
        <v>1</v>
      </c>
      <c r="S65" s="19" t="str">
        <f>'Courier Company - Invoice'!F65</f>
        <v>d</v>
      </c>
      <c r="T65" s="23">
        <f>'Courier Company - Invoice'!H65</f>
        <v>90.2</v>
      </c>
      <c r="U65" s="25">
        <f t="shared" si="6"/>
        <v>-29</v>
      </c>
      <c r="V65" s="26">
        <f t="shared" si="7"/>
        <v>-0.4730831974</v>
      </c>
      <c r="W65" s="20">
        <f t="shared" si="8"/>
        <v>61.3</v>
      </c>
      <c r="X65" s="27">
        <f t="shared" si="9"/>
        <v>0</v>
      </c>
    </row>
    <row r="66" ht="15.75" customHeight="1">
      <c r="A66" s="13" t="str">
        <f>'Courier Company - Invoice'!B66</f>
        <v>2001810104</v>
      </c>
      <c r="B66" s="14" t="str">
        <f>'Courier Company - Invoice'!A66</f>
        <v>1091117804200</v>
      </c>
      <c r="C66" s="14" t="str">
        <f>'Courier Company - Invoice'!E66</f>
        <v>334004</v>
      </c>
      <c r="D66" s="15" t="str">
        <f>'Courier Company - Invoice'!G66</f>
        <v>Forward charges</v>
      </c>
      <c r="E66" s="14" t="str">
        <f t="shared" si="1"/>
        <v>Yes</v>
      </c>
      <c r="F66" s="16" t="str">
        <f t="shared" si="2"/>
        <v>No</v>
      </c>
      <c r="G66" s="17">
        <f t="array" ref="G66">INDEX('Company X - Order report'!G:G, MATCH(A66,'Company X - Order report'!F:F,0),1)/1000</f>
        <v>0.601</v>
      </c>
      <c r="H66" s="18">
        <f t="array" ref="H66">INDEX('Company X - Order report'!G:G, MATCH(A66,'Company X - Order report'!F:F,0),1)</f>
        <v>601</v>
      </c>
      <c r="I66" s="14">
        <f t="shared" si="3"/>
        <v>1</v>
      </c>
      <c r="J66" s="14">
        <f t="shared" si="10"/>
        <v>1000</v>
      </c>
      <c r="K66" s="19" t="str">
        <f>'Company X - Pincodes'!C66</f>
        <v>b</v>
      </c>
      <c r="L66" s="20">
        <f t="array" ref="L66">CHOOSE(MATCH(K66, {"a", "b", "c", "d", "e"}, 0), 'Courier Company - Rates'!$A$2, 'Courier Company - Rates'!$C$2, 'Courier Company - Rates'!$E$2, 'Courier Company - Rates'!$G$2, 'Courier Company - Rates'!$I$2)</f>
        <v>33</v>
      </c>
      <c r="M66" s="21">
        <f>IF(K66 = "a", 'Courier Company - Rates'!$B$2*(I66-0.5)/0.5, IF(K66 = "b", 'Courier Company - Rates'!$D$2*(I66-0.5)/0.5, IF(K66 = "c", 'Courier Company - Rates'!$F$2*(I66-0.5)/0.5, IF(K66 = "d", 'Courier Company - Rates'!$H$2*(I66-0.5)/0.5, 'Courier Company - Rates'!$J$2*(I66-0.5)/0.5))))</f>
        <v>28.3</v>
      </c>
      <c r="N66" s="22">
        <f>IF(D66 = "Forward and RTO charges", IF(K66 = "a", 'Courier Company - Rates'!$K$2, IF(K66 = "b", 'Courier Company - Rates'!$M$2, IF(K66 = "c", 'Courier Company - Rates'!$O$2, IF(K66 = "d", 'Courier Company - Rates'!$Q$2, 'Courier Company - Rates'!$S$2)))), 0)</f>
        <v>0</v>
      </c>
      <c r="O66" s="22">
        <f>IF(D66 = "Forward and RTO charges", IF(K66 = "a", 'Courier Company - Rates'!$L$2*(I66-0.5)/0.5, IF(K66 = "b", 'Courier Company - Rates'!$N$2*(I66-0.5)/0.5, IF(K66 = "c", 'Courier Company - Rates'!$P$2*(I66-0.5)/0.5, IF(K66 = "d", 'Courier Company - Rates'!$R$2*(I66-0.5)/0.5, 'Courier Company - Rates'!$T$2*(I66-0.5)/0.5)))), 0)</f>
        <v>0</v>
      </c>
      <c r="P66" s="23">
        <f t="shared" si="4"/>
        <v>61.3</v>
      </c>
      <c r="Q66" s="28">
        <f>'Courier Company - Invoice'!C66</f>
        <v>0.76</v>
      </c>
      <c r="R66" s="16">
        <f t="shared" si="5"/>
        <v>1</v>
      </c>
      <c r="S66" s="19" t="str">
        <f>'Courier Company - Invoice'!F66</f>
        <v>d</v>
      </c>
      <c r="T66" s="23">
        <f>'Courier Company - Invoice'!H66</f>
        <v>90.2</v>
      </c>
      <c r="U66" s="25">
        <f t="shared" si="6"/>
        <v>-29</v>
      </c>
      <c r="V66" s="26">
        <f t="shared" si="7"/>
        <v>-0.4730831974</v>
      </c>
      <c r="W66" s="20">
        <f t="shared" si="8"/>
        <v>61.3</v>
      </c>
      <c r="X66" s="27">
        <f t="shared" si="9"/>
        <v>0</v>
      </c>
    </row>
    <row r="67" ht="15.75" customHeight="1">
      <c r="A67" s="13" t="str">
        <f>'Courier Company - Invoice'!B67</f>
        <v>2001811153</v>
      </c>
      <c r="B67" s="14" t="str">
        <f>'Courier Company - Invoice'!A67</f>
        <v>1091117957533</v>
      </c>
      <c r="C67" s="14" t="str">
        <f>'Courier Company - Invoice'!E67</f>
        <v>321001</v>
      </c>
      <c r="D67" s="15" t="str">
        <f>'Courier Company - Invoice'!G67</f>
        <v>Forward charges</v>
      </c>
      <c r="E67" s="14" t="str">
        <f t="shared" si="1"/>
        <v>Yes</v>
      </c>
      <c r="F67" s="16" t="str">
        <f t="shared" si="2"/>
        <v>No</v>
      </c>
      <c r="G67" s="17">
        <f t="array" ref="G67">INDEX('Company X - Order report'!G:G, MATCH(A67,'Company X - Order report'!F:F,0),1)/1000</f>
        <v>0.607</v>
      </c>
      <c r="H67" s="18">
        <f t="array" ref="H67">INDEX('Company X - Order report'!G:G, MATCH(A67,'Company X - Order report'!F:F,0),1)</f>
        <v>607</v>
      </c>
      <c r="I67" s="14">
        <f t="shared" si="3"/>
        <v>1</v>
      </c>
      <c r="J67" s="14">
        <f t="shared" si="10"/>
        <v>1000</v>
      </c>
      <c r="K67" s="19" t="str">
        <f>'Company X - Pincodes'!C67</f>
        <v>b</v>
      </c>
      <c r="L67" s="20">
        <f t="array" ref="L67">CHOOSE(MATCH(K67, {"a", "b", "c", "d", "e"}, 0), 'Courier Company - Rates'!$A$2, 'Courier Company - Rates'!$C$2, 'Courier Company - Rates'!$E$2, 'Courier Company - Rates'!$G$2, 'Courier Company - Rates'!$I$2)</f>
        <v>33</v>
      </c>
      <c r="M67" s="21">
        <f>IF(K67 = "a", 'Courier Company - Rates'!$B$2*(I67-0.5)/0.5, IF(K67 = "b", 'Courier Company - Rates'!$D$2*(I67-0.5)/0.5, IF(K67 = "c", 'Courier Company - Rates'!$F$2*(I67-0.5)/0.5, IF(K67 = "d", 'Courier Company - Rates'!$H$2*(I67-0.5)/0.5, 'Courier Company - Rates'!$J$2*(I67-0.5)/0.5))))</f>
        <v>28.3</v>
      </c>
      <c r="N67" s="22">
        <f>IF(D67 = "Forward and RTO charges", IF(K67 = "a", 'Courier Company - Rates'!$K$2, IF(K67 = "b", 'Courier Company - Rates'!$M$2, IF(K67 = "c", 'Courier Company - Rates'!$O$2, IF(K67 = "d", 'Courier Company - Rates'!$Q$2, 'Courier Company - Rates'!$S$2)))), 0)</f>
        <v>0</v>
      </c>
      <c r="O67" s="22">
        <f>IF(D67 = "Forward and RTO charges", IF(K67 = "a", 'Courier Company - Rates'!$L$2*(I67-0.5)/0.5, IF(K67 = "b", 'Courier Company - Rates'!$N$2*(I67-0.5)/0.5, IF(K67 = "c", 'Courier Company - Rates'!$P$2*(I67-0.5)/0.5, IF(K67 = "d", 'Courier Company - Rates'!$R$2*(I67-0.5)/0.5, 'Courier Company - Rates'!$T$2*(I67-0.5)/0.5)))), 0)</f>
        <v>0</v>
      </c>
      <c r="P67" s="23">
        <f t="shared" si="4"/>
        <v>61.3</v>
      </c>
      <c r="Q67" s="28">
        <f>'Courier Company - Invoice'!C67</f>
        <v>0.76</v>
      </c>
      <c r="R67" s="16">
        <f t="shared" si="5"/>
        <v>1</v>
      </c>
      <c r="S67" s="19" t="str">
        <f>'Courier Company - Invoice'!F67</f>
        <v>d</v>
      </c>
      <c r="T67" s="23">
        <f>'Courier Company - Invoice'!H67</f>
        <v>90.2</v>
      </c>
      <c r="U67" s="25">
        <f t="shared" si="6"/>
        <v>-29</v>
      </c>
      <c r="V67" s="26">
        <f t="shared" si="7"/>
        <v>-0.4730831974</v>
      </c>
      <c r="W67" s="20">
        <f t="shared" si="8"/>
        <v>61.3</v>
      </c>
      <c r="X67" s="27">
        <f t="shared" si="9"/>
        <v>0</v>
      </c>
    </row>
    <row r="68" ht="15.75" customHeight="1">
      <c r="A68" s="13" t="str">
        <f>'Courier Company - Invoice'!B68</f>
        <v>2001811229</v>
      </c>
      <c r="B68" s="14" t="str">
        <f>'Courier Company - Invoice'!A68</f>
        <v>1091117957942</v>
      </c>
      <c r="C68" s="14" t="str">
        <f>'Courier Company - Invoice'!E68</f>
        <v>324001</v>
      </c>
      <c r="D68" s="15" t="str">
        <f>'Courier Company - Invoice'!G68</f>
        <v>Forward charges</v>
      </c>
      <c r="E68" s="14" t="str">
        <f t="shared" si="1"/>
        <v>Yes</v>
      </c>
      <c r="F68" s="16" t="str">
        <f t="shared" si="2"/>
        <v>No</v>
      </c>
      <c r="G68" s="17">
        <f t="array" ref="G68">INDEX('Company X - Order report'!G:G, MATCH(A68,'Company X - Order report'!F:F,0),1)/1000</f>
        <v>0.505</v>
      </c>
      <c r="H68" s="18">
        <f t="array" ref="H68">INDEX('Company X - Order report'!G:G, MATCH(A68,'Company X - Order report'!F:F,0),1)</f>
        <v>505</v>
      </c>
      <c r="I68" s="14">
        <f t="shared" si="3"/>
        <v>1</v>
      </c>
      <c r="J68" s="14">
        <f t="shared" si="10"/>
        <v>1000</v>
      </c>
      <c r="K68" s="19" t="str">
        <f>'Company X - Pincodes'!C68</f>
        <v>b</v>
      </c>
      <c r="L68" s="20">
        <f t="array" ref="L68">CHOOSE(MATCH(K68, {"a", "b", "c", "d", "e"}, 0), 'Courier Company - Rates'!$A$2, 'Courier Company - Rates'!$C$2, 'Courier Company - Rates'!$E$2, 'Courier Company - Rates'!$G$2, 'Courier Company - Rates'!$I$2)</f>
        <v>33</v>
      </c>
      <c r="M68" s="21">
        <f>IF(K68 = "a", 'Courier Company - Rates'!$B$2*(I68-0.5)/0.5, IF(K68 = "b", 'Courier Company - Rates'!$D$2*(I68-0.5)/0.5, IF(K68 = "c", 'Courier Company - Rates'!$F$2*(I68-0.5)/0.5, IF(K68 = "d", 'Courier Company - Rates'!$H$2*(I68-0.5)/0.5, 'Courier Company - Rates'!$J$2*(I68-0.5)/0.5))))</f>
        <v>28.3</v>
      </c>
      <c r="N68" s="22">
        <f>IF(D68 = "Forward and RTO charges", IF(K68 = "a", 'Courier Company - Rates'!$K$2, IF(K68 = "b", 'Courier Company - Rates'!$M$2, IF(K68 = "c", 'Courier Company - Rates'!$O$2, IF(K68 = "d", 'Courier Company - Rates'!$Q$2, 'Courier Company - Rates'!$S$2)))), 0)</f>
        <v>0</v>
      </c>
      <c r="O68" s="22">
        <f>IF(D68 = "Forward and RTO charges", IF(K68 = "a", 'Courier Company - Rates'!$L$2*(I68-0.5)/0.5, IF(K68 = "b", 'Courier Company - Rates'!$N$2*(I68-0.5)/0.5, IF(K68 = "c", 'Courier Company - Rates'!$P$2*(I68-0.5)/0.5, IF(K68 = "d", 'Courier Company - Rates'!$R$2*(I68-0.5)/0.5, 'Courier Company - Rates'!$T$2*(I68-0.5)/0.5)))), 0)</f>
        <v>0</v>
      </c>
      <c r="P68" s="23">
        <f t="shared" si="4"/>
        <v>61.3</v>
      </c>
      <c r="Q68" s="28">
        <f>'Courier Company - Invoice'!C68</f>
        <v>0.6</v>
      </c>
      <c r="R68" s="16">
        <f t="shared" si="5"/>
        <v>1</v>
      </c>
      <c r="S68" s="19" t="str">
        <f>'Courier Company - Invoice'!F68</f>
        <v>d</v>
      </c>
      <c r="T68" s="23">
        <f>'Courier Company - Invoice'!H68</f>
        <v>90.2</v>
      </c>
      <c r="U68" s="25">
        <f t="shared" si="6"/>
        <v>-29</v>
      </c>
      <c r="V68" s="26">
        <f t="shared" si="7"/>
        <v>-0.4730831974</v>
      </c>
      <c r="W68" s="20">
        <f t="shared" si="8"/>
        <v>61.3</v>
      </c>
      <c r="X68" s="27">
        <f t="shared" si="9"/>
        <v>0</v>
      </c>
    </row>
    <row r="69" ht="15.75" customHeight="1">
      <c r="A69" s="13" t="str">
        <f>'Courier Company - Invoice'!B69</f>
        <v>2001811363</v>
      </c>
      <c r="B69" s="14" t="str">
        <f>'Courier Company - Invoice'!A69</f>
        <v>1091117958395</v>
      </c>
      <c r="C69" s="14" t="str">
        <f>'Courier Company - Invoice'!E69</f>
        <v>321608</v>
      </c>
      <c r="D69" s="15" t="str">
        <f>'Courier Company - Invoice'!G69</f>
        <v>Forward charges</v>
      </c>
      <c r="E69" s="14" t="str">
        <f t="shared" si="1"/>
        <v>Yes</v>
      </c>
      <c r="F69" s="16" t="str">
        <f t="shared" si="2"/>
        <v>No</v>
      </c>
      <c r="G69" s="17">
        <f t="array" ref="G69">INDEX('Company X - Order report'!G:G, MATCH(A69,'Company X - Order report'!F:F,0),1)/1000</f>
        <v>0.508</v>
      </c>
      <c r="H69" s="18">
        <f t="array" ref="H69">INDEX('Company X - Order report'!G:G, MATCH(A69,'Company X - Order report'!F:F,0),1)</f>
        <v>508</v>
      </c>
      <c r="I69" s="14">
        <f t="shared" si="3"/>
        <v>1</v>
      </c>
      <c r="J69" s="14">
        <f t="shared" si="10"/>
        <v>1000</v>
      </c>
      <c r="K69" s="19" t="str">
        <f>'Company X - Pincodes'!C69</f>
        <v>b</v>
      </c>
      <c r="L69" s="20">
        <f t="array" ref="L69">CHOOSE(MATCH(K69, {"a", "b", "c", "d", "e"}, 0), 'Courier Company - Rates'!$A$2, 'Courier Company - Rates'!$C$2, 'Courier Company - Rates'!$E$2, 'Courier Company - Rates'!$G$2, 'Courier Company - Rates'!$I$2)</f>
        <v>33</v>
      </c>
      <c r="M69" s="21">
        <f>IF(K69 = "a", 'Courier Company - Rates'!$B$2*(I69-0.5)/0.5, IF(K69 = "b", 'Courier Company - Rates'!$D$2*(I69-0.5)/0.5, IF(K69 = "c", 'Courier Company - Rates'!$F$2*(I69-0.5)/0.5, IF(K69 = "d", 'Courier Company - Rates'!$H$2*(I69-0.5)/0.5, 'Courier Company - Rates'!$J$2*(I69-0.5)/0.5))))</f>
        <v>28.3</v>
      </c>
      <c r="N69" s="22">
        <f>IF(D69 = "Forward and RTO charges", IF(K69 = "a", 'Courier Company - Rates'!$K$2, IF(K69 = "b", 'Courier Company - Rates'!$M$2, IF(K69 = "c", 'Courier Company - Rates'!$O$2, IF(K69 = "d", 'Courier Company - Rates'!$Q$2, 'Courier Company - Rates'!$S$2)))), 0)</f>
        <v>0</v>
      </c>
      <c r="O69" s="22">
        <f>IF(D69 = "Forward and RTO charges", IF(K69 = "a", 'Courier Company - Rates'!$L$2*(I69-0.5)/0.5, IF(K69 = "b", 'Courier Company - Rates'!$N$2*(I69-0.5)/0.5, IF(K69 = "c", 'Courier Company - Rates'!$P$2*(I69-0.5)/0.5, IF(K69 = "d", 'Courier Company - Rates'!$R$2*(I69-0.5)/0.5, 'Courier Company - Rates'!$T$2*(I69-0.5)/0.5)))), 0)</f>
        <v>0</v>
      </c>
      <c r="P69" s="23">
        <f t="shared" si="4"/>
        <v>61.3</v>
      </c>
      <c r="Q69" s="28">
        <f>'Courier Company - Invoice'!C69</f>
        <v>0.59</v>
      </c>
      <c r="R69" s="16">
        <f t="shared" si="5"/>
        <v>1</v>
      </c>
      <c r="S69" s="19" t="str">
        <f>'Courier Company - Invoice'!F69</f>
        <v>d</v>
      </c>
      <c r="T69" s="23">
        <f>'Courier Company - Invoice'!H69</f>
        <v>90.2</v>
      </c>
      <c r="U69" s="25">
        <f t="shared" si="6"/>
        <v>-29</v>
      </c>
      <c r="V69" s="26">
        <f t="shared" si="7"/>
        <v>-0.4730831974</v>
      </c>
      <c r="W69" s="20">
        <f t="shared" si="8"/>
        <v>61.3</v>
      </c>
      <c r="X69" s="27">
        <f t="shared" si="9"/>
        <v>0</v>
      </c>
    </row>
    <row r="70" ht="15.75" customHeight="1">
      <c r="A70" s="13" t="str">
        <f>'Courier Company - Invoice'!B70</f>
        <v>2001811466</v>
      </c>
      <c r="B70" s="14" t="str">
        <f>'Courier Company - Invoice'!A70</f>
        <v>1091118001865</v>
      </c>
      <c r="C70" s="14" t="str">
        <f>'Courier Company - Invoice'!E70</f>
        <v>302002</v>
      </c>
      <c r="D70" s="15" t="str">
        <f>'Courier Company - Invoice'!G70</f>
        <v>Forward charges</v>
      </c>
      <c r="E70" s="14" t="str">
        <f t="shared" si="1"/>
        <v>Yes</v>
      </c>
      <c r="F70" s="16" t="str">
        <f t="shared" si="2"/>
        <v>No</v>
      </c>
      <c r="G70" s="17">
        <f t="array" ref="G70">INDEX('Company X - Order report'!G:G, MATCH(A70,'Company X - Order report'!F:F,0),1)/1000</f>
        <v>0.607</v>
      </c>
      <c r="H70" s="18">
        <f t="array" ref="H70">INDEX('Company X - Order report'!G:G, MATCH(A70,'Company X - Order report'!F:F,0),1)</f>
        <v>607</v>
      </c>
      <c r="I70" s="14">
        <f t="shared" si="3"/>
        <v>1</v>
      </c>
      <c r="J70" s="14">
        <f t="shared" si="10"/>
        <v>1000</v>
      </c>
      <c r="K70" s="19" t="str">
        <f>'Company X - Pincodes'!C70</f>
        <v>b</v>
      </c>
      <c r="L70" s="20">
        <f t="array" ref="L70">CHOOSE(MATCH(K70, {"a", "b", "c", "d", "e"}, 0), 'Courier Company - Rates'!$A$2, 'Courier Company - Rates'!$C$2, 'Courier Company - Rates'!$E$2, 'Courier Company - Rates'!$G$2, 'Courier Company - Rates'!$I$2)</f>
        <v>33</v>
      </c>
      <c r="M70" s="21">
        <f>IF(K70 = "a", 'Courier Company - Rates'!$B$2*(I70-0.5)/0.5, IF(K70 = "b", 'Courier Company - Rates'!$D$2*(I70-0.5)/0.5, IF(K70 = "c", 'Courier Company - Rates'!$F$2*(I70-0.5)/0.5, IF(K70 = "d", 'Courier Company - Rates'!$H$2*(I70-0.5)/0.5, 'Courier Company - Rates'!$J$2*(I70-0.5)/0.5))))</f>
        <v>28.3</v>
      </c>
      <c r="N70" s="22">
        <f>IF(D70 = "Forward and RTO charges", IF(K70 = "a", 'Courier Company - Rates'!$K$2, IF(K70 = "b", 'Courier Company - Rates'!$M$2, IF(K70 = "c", 'Courier Company - Rates'!$O$2, IF(K70 = "d", 'Courier Company - Rates'!$Q$2, 'Courier Company - Rates'!$S$2)))), 0)</f>
        <v>0</v>
      </c>
      <c r="O70" s="22">
        <f>IF(D70 = "Forward and RTO charges", IF(K70 = "a", 'Courier Company - Rates'!$L$2*(I70-0.5)/0.5, IF(K70 = "b", 'Courier Company - Rates'!$N$2*(I70-0.5)/0.5, IF(K70 = "c", 'Courier Company - Rates'!$P$2*(I70-0.5)/0.5, IF(K70 = "d", 'Courier Company - Rates'!$R$2*(I70-0.5)/0.5, 'Courier Company - Rates'!$T$2*(I70-0.5)/0.5)))), 0)</f>
        <v>0</v>
      </c>
      <c r="P70" s="23">
        <f t="shared" si="4"/>
        <v>61.3</v>
      </c>
      <c r="Q70" s="28">
        <f>'Courier Company - Invoice'!C70</f>
        <v>0.8</v>
      </c>
      <c r="R70" s="16">
        <f t="shared" si="5"/>
        <v>1</v>
      </c>
      <c r="S70" s="19" t="str">
        <f>'Courier Company - Invoice'!F70</f>
        <v>d</v>
      </c>
      <c r="T70" s="23">
        <f>'Courier Company - Invoice'!H70</f>
        <v>90.2</v>
      </c>
      <c r="U70" s="25">
        <f t="shared" si="6"/>
        <v>-29</v>
      </c>
      <c r="V70" s="26">
        <f t="shared" si="7"/>
        <v>-0.4730831974</v>
      </c>
      <c r="W70" s="20">
        <f t="shared" si="8"/>
        <v>61.3</v>
      </c>
      <c r="X70" s="27">
        <f t="shared" si="9"/>
        <v>0</v>
      </c>
    </row>
    <row r="71" ht="15.75" customHeight="1">
      <c r="A71" s="13" t="str">
        <f>'Courier Company - Invoice'!B71</f>
        <v>2001811809</v>
      </c>
      <c r="B71" s="14" t="str">
        <f>'Courier Company - Invoice'!A71</f>
        <v>1091118009786</v>
      </c>
      <c r="C71" s="14" t="str">
        <f>'Courier Company - Invoice'!E71</f>
        <v>311011</v>
      </c>
      <c r="D71" s="15" t="str">
        <f>'Courier Company - Invoice'!G71</f>
        <v>Forward and RTO charges</v>
      </c>
      <c r="E71" s="14" t="str">
        <f t="shared" si="1"/>
        <v>Yes</v>
      </c>
      <c r="F71" s="16" t="str">
        <f t="shared" si="2"/>
        <v>Yes</v>
      </c>
      <c r="G71" s="17">
        <f t="array" ref="G71">INDEX('Company X - Order report'!G:G, MATCH(A71,'Company X - Order report'!F:F,0),1)/1000</f>
        <v>0.5</v>
      </c>
      <c r="H71" s="18">
        <f t="array" ref="H71">INDEX('Company X - Order report'!G:G, MATCH(A71,'Company X - Order report'!F:F,0),1)</f>
        <v>500</v>
      </c>
      <c r="I71" s="14">
        <f t="shared" si="3"/>
        <v>0.5</v>
      </c>
      <c r="J71" s="14">
        <f t="shared" si="10"/>
        <v>500</v>
      </c>
      <c r="K71" s="19" t="str">
        <f>'Company X - Pincodes'!C71</f>
        <v>b</v>
      </c>
      <c r="L71" s="20">
        <f t="array" ref="L71">CHOOSE(MATCH(K71, {"a", "b", "c", "d", "e"}, 0), 'Courier Company - Rates'!$A$2, 'Courier Company - Rates'!$C$2, 'Courier Company - Rates'!$E$2, 'Courier Company - Rates'!$G$2, 'Courier Company - Rates'!$I$2)</f>
        <v>33</v>
      </c>
      <c r="M71" s="21">
        <f>IF(K71 = "a", 'Courier Company - Rates'!$B$2*(I71-0.5)/0.5, IF(K71 = "b", 'Courier Company - Rates'!$D$2*(I71-0.5)/0.5, IF(K71 = "c", 'Courier Company - Rates'!$F$2*(I71-0.5)/0.5, IF(K71 = "d", 'Courier Company - Rates'!$H$2*(I71-0.5)/0.5, 'Courier Company - Rates'!$J$2*(I71-0.5)/0.5))))</f>
        <v>0</v>
      </c>
      <c r="N71" s="22">
        <f>IF(D71 = "Forward and RTO charges", IF(K71 = "a", 'Courier Company - Rates'!$K$2, IF(K71 = "b", 'Courier Company - Rates'!$M$2, IF(K71 = "c", 'Courier Company - Rates'!$O$2, IF(K71 = "d", 'Courier Company - Rates'!$Q$2, 'Courier Company - Rates'!$S$2)))), 0)</f>
        <v>20.5</v>
      </c>
      <c r="O71" s="22">
        <f>IF(D71 = "Forward and RTO charges", IF(K71 = "a", 'Courier Company - Rates'!$L$2*(I71-0.5)/0.5, IF(K71 = "b", 'Courier Company - Rates'!$N$2*(I71-0.5)/0.5, IF(K71 = "c", 'Courier Company - Rates'!$P$2*(I71-0.5)/0.5, IF(K71 = "d", 'Courier Company - Rates'!$R$2*(I71-0.5)/0.5, 'Courier Company - Rates'!$T$2*(I71-0.5)/0.5)))), 0)</f>
        <v>0</v>
      </c>
      <c r="P71" s="23">
        <f t="shared" si="4"/>
        <v>53.5</v>
      </c>
      <c r="Q71" s="28">
        <f>'Courier Company - Invoice'!C71</f>
        <v>0.5</v>
      </c>
      <c r="R71" s="16">
        <f t="shared" si="5"/>
        <v>0.5</v>
      </c>
      <c r="S71" s="19" t="str">
        <f>'Courier Company - Invoice'!F71</f>
        <v>d</v>
      </c>
      <c r="T71" s="23">
        <f>'Courier Company - Invoice'!H71</f>
        <v>86.7</v>
      </c>
      <c r="U71" s="25">
        <f t="shared" si="6"/>
        <v>-33</v>
      </c>
      <c r="V71" s="26">
        <f t="shared" si="7"/>
        <v>-0.6168224299</v>
      </c>
      <c r="W71" s="20">
        <f t="shared" si="8"/>
        <v>33</v>
      </c>
      <c r="X71" s="27">
        <f t="shared" si="9"/>
        <v>20.5</v>
      </c>
    </row>
    <row r="72" ht="15.75" customHeight="1">
      <c r="A72" s="13" t="str">
        <f>'Courier Company - Invoice'!B72</f>
        <v>2001812854</v>
      </c>
      <c r="B72" s="14" t="str">
        <f>'Courier Company - Invoice'!A72</f>
        <v>1091118548333</v>
      </c>
      <c r="C72" s="14" t="str">
        <f>'Courier Company - Invoice'!E72</f>
        <v>306302</v>
      </c>
      <c r="D72" s="15" t="str">
        <f>'Courier Company - Invoice'!G72</f>
        <v>Forward charges</v>
      </c>
      <c r="E72" s="14" t="str">
        <f t="shared" si="1"/>
        <v>Yes</v>
      </c>
      <c r="F72" s="16" t="str">
        <f t="shared" si="2"/>
        <v>No</v>
      </c>
      <c r="G72" s="17">
        <f t="array" ref="G72">INDEX('Company X - Order report'!G:G, MATCH(A72,'Company X - Order report'!F:F,0),1)/1000</f>
        <v>2.572</v>
      </c>
      <c r="H72" s="18">
        <f t="array" ref="H72">INDEX('Company X - Order report'!G:G, MATCH(A72,'Company X - Order report'!F:F,0),1)</f>
        <v>2572</v>
      </c>
      <c r="I72" s="14">
        <f t="shared" si="3"/>
        <v>3</v>
      </c>
      <c r="J72" s="14">
        <f t="shared" si="10"/>
        <v>3000</v>
      </c>
      <c r="K72" s="19" t="str">
        <f>'Company X - Pincodes'!C72</f>
        <v>b</v>
      </c>
      <c r="L72" s="20">
        <f t="array" ref="L72">CHOOSE(MATCH(K72, {"a", "b", "c", "d", "e"}, 0), 'Courier Company - Rates'!$A$2, 'Courier Company - Rates'!$C$2, 'Courier Company - Rates'!$E$2, 'Courier Company - Rates'!$G$2, 'Courier Company - Rates'!$I$2)</f>
        <v>33</v>
      </c>
      <c r="M72" s="21">
        <f>IF(K72 = "a", 'Courier Company - Rates'!$B$2*(I72-0.5)/0.5, IF(K72 = "b", 'Courier Company - Rates'!$D$2*(I72-0.5)/0.5, IF(K72 = "c", 'Courier Company - Rates'!$F$2*(I72-0.5)/0.5, IF(K72 = "d", 'Courier Company - Rates'!$H$2*(I72-0.5)/0.5, 'Courier Company - Rates'!$J$2*(I72-0.5)/0.5))))</f>
        <v>141.5</v>
      </c>
      <c r="N72" s="22">
        <f>IF(D72 = "Forward and RTO charges", IF(K72 = "a", 'Courier Company - Rates'!$K$2, IF(K72 = "b", 'Courier Company - Rates'!$M$2, IF(K72 = "c", 'Courier Company - Rates'!$O$2, IF(K72 = "d", 'Courier Company - Rates'!$Q$2, 'Courier Company - Rates'!$S$2)))), 0)</f>
        <v>0</v>
      </c>
      <c r="O72" s="22">
        <f>IF(D72 = "Forward and RTO charges", IF(K72 = "a", 'Courier Company - Rates'!$L$2*(I72-0.5)/0.5, IF(K72 = "b", 'Courier Company - Rates'!$N$2*(I72-0.5)/0.5, IF(K72 = "c", 'Courier Company - Rates'!$P$2*(I72-0.5)/0.5, IF(K72 = "d", 'Courier Company - Rates'!$R$2*(I72-0.5)/0.5, 'Courier Company - Rates'!$T$2*(I72-0.5)/0.5)))), 0)</f>
        <v>0</v>
      </c>
      <c r="P72" s="23">
        <f t="shared" si="4"/>
        <v>174.5</v>
      </c>
      <c r="Q72" s="28">
        <f>'Courier Company - Invoice'!C72</f>
        <v>2.94</v>
      </c>
      <c r="R72" s="16">
        <f t="shared" si="5"/>
        <v>3</v>
      </c>
      <c r="S72" s="19" t="str">
        <f>'Courier Company - Invoice'!F72</f>
        <v>d</v>
      </c>
      <c r="T72" s="23">
        <f>'Courier Company - Invoice'!H72</f>
        <v>269.4</v>
      </c>
      <c r="U72" s="25">
        <f t="shared" si="6"/>
        <v>-95</v>
      </c>
      <c r="V72" s="26">
        <f t="shared" si="7"/>
        <v>-0.5444126074</v>
      </c>
      <c r="W72" s="20">
        <f t="shared" si="8"/>
        <v>174.5</v>
      </c>
      <c r="X72" s="27">
        <f t="shared" si="9"/>
        <v>0</v>
      </c>
    </row>
    <row r="73" ht="15.75" customHeight="1">
      <c r="A73" s="13" t="str">
        <f>'Courier Company - Invoice'!B73</f>
        <v>2001813009</v>
      </c>
      <c r="B73" s="14" t="str">
        <f>'Courier Company - Invoice'!A73</f>
        <v>1091118553701</v>
      </c>
      <c r="C73" s="14" t="str">
        <f>'Courier Company - Invoice'!E73</f>
        <v>313001</v>
      </c>
      <c r="D73" s="15" t="str">
        <f>'Courier Company - Invoice'!G73</f>
        <v>Forward charges</v>
      </c>
      <c r="E73" s="14" t="str">
        <f t="shared" si="1"/>
        <v>Yes</v>
      </c>
      <c r="F73" s="16" t="str">
        <f t="shared" si="2"/>
        <v>No</v>
      </c>
      <c r="G73" s="17">
        <f t="array" ref="G73">INDEX('Company X - Order report'!G:G, MATCH(A73,'Company X - Order report'!F:F,0),1)/1000</f>
        <v>0.72</v>
      </c>
      <c r="H73" s="18">
        <f t="array" ref="H73">INDEX('Company X - Order report'!G:G, MATCH(A73,'Company X - Order report'!F:F,0),1)</f>
        <v>720</v>
      </c>
      <c r="I73" s="14">
        <f t="shared" si="3"/>
        <v>1</v>
      </c>
      <c r="J73" s="14">
        <f t="shared" si="10"/>
        <v>1000</v>
      </c>
      <c r="K73" s="19" t="str">
        <f>'Company X - Pincodes'!C73</f>
        <v>b</v>
      </c>
      <c r="L73" s="20">
        <f t="array" ref="L73">CHOOSE(MATCH(K73, {"a", "b", "c", "d", "e"}, 0), 'Courier Company - Rates'!$A$2, 'Courier Company - Rates'!$C$2, 'Courier Company - Rates'!$E$2, 'Courier Company - Rates'!$G$2, 'Courier Company - Rates'!$I$2)</f>
        <v>33</v>
      </c>
      <c r="M73" s="21">
        <f>IF(K73 = "a", 'Courier Company - Rates'!$B$2*(I73-0.5)/0.5, IF(K73 = "b", 'Courier Company - Rates'!$D$2*(I73-0.5)/0.5, IF(K73 = "c", 'Courier Company - Rates'!$F$2*(I73-0.5)/0.5, IF(K73 = "d", 'Courier Company - Rates'!$H$2*(I73-0.5)/0.5, 'Courier Company - Rates'!$J$2*(I73-0.5)/0.5))))</f>
        <v>28.3</v>
      </c>
      <c r="N73" s="22">
        <f>IF(D73 = "Forward and RTO charges", IF(K73 = "a", 'Courier Company - Rates'!$K$2, IF(K73 = "b", 'Courier Company - Rates'!$M$2, IF(K73 = "c", 'Courier Company - Rates'!$O$2, IF(K73 = "d", 'Courier Company - Rates'!$Q$2, 'Courier Company - Rates'!$S$2)))), 0)</f>
        <v>0</v>
      </c>
      <c r="O73" s="22">
        <f>IF(D73 = "Forward and RTO charges", IF(K73 = "a", 'Courier Company - Rates'!$L$2*(I73-0.5)/0.5, IF(K73 = "b", 'Courier Company - Rates'!$N$2*(I73-0.5)/0.5, IF(K73 = "c", 'Courier Company - Rates'!$P$2*(I73-0.5)/0.5, IF(K73 = "d", 'Courier Company - Rates'!$R$2*(I73-0.5)/0.5, 'Courier Company - Rates'!$T$2*(I73-0.5)/0.5)))), 0)</f>
        <v>0</v>
      </c>
      <c r="P73" s="23">
        <f t="shared" si="4"/>
        <v>61.3</v>
      </c>
      <c r="Q73" s="28">
        <f>'Courier Company - Invoice'!C73</f>
        <v>1</v>
      </c>
      <c r="R73" s="16">
        <f t="shared" si="5"/>
        <v>1</v>
      </c>
      <c r="S73" s="19" t="str">
        <f>'Courier Company - Invoice'!F73</f>
        <v>d</v>
      </c>
      <c r="T73" s="23">
        <f>'Courier Company - Invoice'!H73</f>
        <v>90.2</v>
      </c>
      <c r="U73" s="25">
        <f t="shared" si="6"/>
        <v>-29</v>
      </c>
      <c r="V73" s="26">
        <f t="shared" si="7"/>
        <v>-0.4730831974</v>
      </c>
      <c r="W73" s="20">
        <f t="shared" si="8"/>
        <v>61.3</v>
      </c>
      <c r="X73" s="27">
        <f t="shared" si="9"/>
        <v>0</v>
      </c>
    </row>
    <row r="74" ht="15.75" customHeight="1">
      <c r="A74" s="13" t="str">
        <f>'Courier Company - Invoice'!B74</f>
        <v>2001812650</v>
      </c>
      <c r="B74" s="14" t="str">
        <f>'Courier Company - Invoice'!A74</f>
        <v>1091118591534</v>
      </c>
      <c r="C74" s="14" t="str">
        <f>'Courier Company - Invoice'!E74</f>
        <v>302002</v>
      </c>
      <c r="D74" s="15" t="str">
        <f>'Courier Company - Invoice'!G74</f>
        <v>Forward charges</v>
      </c>
      <c r="E74" s="14" t="str">
        <f t="shared" si="1"/>
        <v>Yes</v>
      </c>
      <c r="F74" s="16" t="str">
        <f t="shared" si="2"/>
        <v>No</v>
      </c>
      <c r="G74" s="17">
        <f t="array" ref="G74">INDEX('Company X - Order report'!G:G, MATCH(A74,'Company X - Order report'!F:F,0),1)/1000</f>
        <v>0.563</v>
      </c>
      <c r="H74" s="18">
        <f t="array" ref="H74">INDEX('Company X - Order report'!G:G, MATCH(A74,'Company X - Order report'!F:F,0),1)</f>
        <v>563</v>
      </c>
      <c r="I74" s="14">
        <f t="shared" si="3"/>
        <v>1</v>
      </c>
      <c r="J74" s="14">
        <f t="shared" si="10"/>
        <v>1000</v>
      </c>
      <c r="K74" s="19" t="str">
        <f>'Company X - Pincodes'!C74</f>
        <v>b</v>
      </c>
      <c r="L74" s="20">
        <f t="array" ref="L74">CHOOSE(MATCH(K74, {"a", "b", "c", "d", "e"}, 0), 'Courier Company - Rates'!$A$2, 'Courier Company - Rates'!$C$2, 'Courier Company - Rates'!$E$2, 'Courier Company - Rates'!$G$2, 'Courier Company - Rates'!$I$2)</f>
        <v>33</v>
      </c>
      <c r="M74" s="21">
        <f>IF(K74 = "a", 'Courier Company - Rates'!$B$2*(I74-0.5)/0.5, IF(K74 = "b", 'Courier Company - Rates'!$D$2*(I74-0.5)/0.5, IF(K74 = "c", 'Courier Company - Rates'!$F$2*(I74-0.5)/0.5, IF(K74 = "d", 'Courier Company - Rates'!$H$2*(I74-0.5)/0.5, 'Courier Company - Rates'!$J$2*(I74-0.5)/0.5))))</f>
        <v>28.3</v>
      </c>
      <c r="N74" s="22">
        <f>IF(D74 = "Forward and RTO charges", IF(K74 = "a", 'Courier Company - Rates'!$K$2, IF(K74 = "b", 'Courier Company - Rates'!$M$2, IF(K74 = "c", 'Courier Company - Rates'!$O$2, IF(K74 = "d", 'Courier Company - Rates'!$Q$2, 'Courier Company - Rates'!$S$2)))), 0)</f>
        <v>0</v>
      </c>
      <c r="O74" s="22">
        <f>IF(D74 = "Forward and RTO charges", IF(K74 = "a", 'Courier Company - Rates'!$L$2*(I74-0.5)/0.5, IF(K74 = "b", 'Courier Company - Rates'!$N$2*(I74-0.5)/0.5, IF(K74 = "c", 'Courier Company - Rates'!$P$2*(I74-0.5)/0.5, IF(K74 = "d", 'Courier Company - Rates'!$R$2*(I74-0.5)/0.5, 'Courier Company - Rates'!$T$2*(I74-0.5)/0.5)))), 0)</f>
        <v>0</v>
      </c>
      <c r="P74" s="23">
        <f t="shared" si="4"/>
        <v>61.3</v>
      </c>
      <c r="Q74" s="28">
        <f>'Courier Company - Invoice'!C74</f>
        <v>0.61</v>
      </c>
      <c r="R74" s="16">
        <f t="shared" si="5"/>
        <v>1</v>
      </c>
      <c r="S74" s="19" t="str">
        <f>'Courier Company - Invoice'!F74</f>
        <v>d</v>
      </c>
      <c r="T74" s="23">
        <f>'Courier Company - Invoice'!H74</f>
        <v>90.2</v>
      </c>
      <c r="U74" s="25">
        <f t="shared" si="6"/>
        <v>-29</v>
      </c>
      <c r="V74" s="26">
        <f t="shared" si="7"/>
        <v>-0.4730831974</v>
      </c>
      <c r="W74" s="20">
        <f t="shared" si="8"/>
        <v>61.3</v>
      </c>
      <c r="X74" s="27">
        <f t="shared" si="9"/>
        <v>0</v>
      </c>
    </row>
    <row r="75" ht="15.75" customHeight="1">
      <c r="A75" s="13" t="str">
        <f>'Courier Company - Invoice'!B75</f>
        <v>2001814580</v>
      </c>
      <c r="B75" s="14" t="str">
        <f>'Courier Company - Invoice'!A75</f>
        <v>1091118925110</v>
      </c>
      <c r="C75" s="14" t="str">
        <f>'Courier Company - Invoice'!E75</f>
        <v>322255</v>
      </c>
      <c r="D75" s="15" t="str">
        <f>'Courier Company - Invoice'!G75</f>
        <v>Forward and RTO charges</v>
      </c>
      <c r="E75" s="14" t="str">
        <f t="shared" si="1"/>
        <v>Yes</v>
      </c>
      <c r="F75" s="16" t="str">
        <f t="shared" si="2"/>
        <v>Yes</v>
      </c>
      <c r="G75" s="17">
        <f t="array" ref="G75">INDEX('Company X - Order report'!G:G, MATCH(A75,'Company X - Order report'!F:F,0),1)/1000</f>
        <v>0.127</v>
      </c>
      <c r="H75" s="18">
        <f t="array" ref="H75">INDEX('Company X - Order report'!G:G, MATCH(A75,'Company X - Order report'!F:F,0),1)</f>
        <v>127</v>
      </c>
      <c r="I75" s="14">
        <f t="shared" si="3"/>
        <v>0.5</v>
      </c>
      <c r="J75" s="14">
        <f t="shared" si="10"/>
        <v>500</v>
      </c>
      <c r="K75" s="19" t="str">
        <f>'Company X - Pincodes'!C75</f>
        <v>b</v>
      </c>
      <c r="L75" s="20">
        <f t="array" ref="L75">CHOOSE(MATCH(K75, {"a", "b", "c", "d", "e"}, 0), 'Courier Company - Rates'!$A$2, 'Courier Company - Rates'!$C$2, 'Courier Company - Rates'!$E$2, 'Courier Company - Rates'!$G$2, 'Courier Company - Rates'!$I$2)</f>
        <v>33</v>
      </c>
      <c r="M75" s="21">
        <f>IF(K75 = "a", 'Courier Company - Rates'!$B$2*(I75-0.5)/0.5, IF(K75 = "b", 'Courier Company - Rates'!$D$2*(I75-0.5)/0.5, IF(K75 = "c", 'Courier Company - Rates'!$F$2*(I75-0.5)/0.5, IF(K75 = "d", 'Courier Company - Rates'!$H$2*(I75-0.5)/0.5, 'Courier Company - Rates'!$J$2*(I75-0.5)/0.5))))</f>
        <v>0</v>
      </c>
      <c r="N75" s="22">
        <f>IF(D75 = "Forward and RTO charges", IF(K75 = "a", 'Courier Company - Rates'!$K$2, IF(K75 = "b", 'Courier Company - Rates'!$M$2, IF(K75 = "c", 'Courier Company - Rates'!$O$2, IF(K75 = "d", 'Courier Company - Rates'!$Q$2, 'Courier Company - Rates'!$S$2)))), 0)</f>
        <v>20.5</v>
      </c>
      <c r="O75" s="22">
        <f>IF(D75 = "Forward and RTO charges", IF(K75 = "a", 'Courier Company - Rates'!$L$2*(I75-0.5)/0.5, IF(K75 = "b", 'Courier Company - Rates'!$N$2*(I75-0.5)/0.5, IF(K75 = "c", 'Courier Company - Rates'!$P$2*(I75-0.5)/0.5, IF(K75 = "d", 'Courier Company - Rates'!$R$2*(I75-0.5)/0.5, 'Courier Company - Rates'!$T$2*(I75-0.5)/0.5)))), 0)</f>
        <v>0</v>
      </c>
      <c r="P75" s="23">
        <f t="shared" si="4"/>
        <v>53.5</v>
      </c>
      <c r="Q75" s="28">
        <f>'Courier Company - Invoice'!C75</f>
        <v>0.15</v>
      </c>
      <c r="R75" s="16">
        <f t="shared" si="5"/>
        <v>0.5</v>
      </c>
      <c r="S75" s="19" t="str">
        <f>'Courier Company - Invoice'!F75</f>
        <v>d</v>
      </c>
      <c r="T75" s="23">
        <f>'Courier Company - Invoice'!H75</f>
        <v>86.7</v>
      </c>
      <c r="U75" s="25">
        <f t="shared" si="6"/>
        <v>-33</v>
      </c>
      <c r="V75" s="26">
        <f t="shared" si="7"/>
        <v>-0.6168224299</v>
      </c>
      <c r="W75" s="20">
        <f t="shared" si="8"/>
        <v>33</v>
      </c>
      <c r="X75" s="27">
        <f t="shared" si="9"/>
        <v>20.5</v>
      </c>
    </row>
    <row r="76" ht="15.75" customHeight="1">
      <c r="A76" s="13" t="str">
        <f>'Courier Company - Invoice'!B76</f>
        <v>2001815688</v>
      </c>
      <c r="B76" s="14" t="str">
        <f>'Courier Company - Invoice'!A76</f>
        <v>1091119169701</v>
      </c>
      <c r="C76" s="14" t="str">
        <f>'Courier Company - Invoice'!E76</f>
        <v>302017</v>
      </c>
      <c r="D76" s="15" t="str">
        <f>'Courier Company - Invoice'!G76</f>
        <v>Forward charges</v>
      </c>
      <c r="E76" s="14" t="str">
        <f t="shared" si="1"/>
        <v>Yes</v>
      </c>
      <c r="F76" s="16" t="str">
        <f t="shared" si="2"/>
        <v>No</v>
      </c>
      <c r="G76" s="17">
        <f t="array" ref="G76">INDEX('Company X - Order report'!G:G, MATCH(A76,'Company X - Order report'!F:F,0),1)/1000</f>
        <v>0.22</v>
      </c>
      <c r="H76" s="18">
        <f t="array" ref="H76">INDEX('Company X - Order report'!G:G, MATCH(A76,'Company X - Order report'!F:F,0),1)</f>
        <v>220</v>
      </c>
      <c r="I76" s="14">
        <f t="shared" si="3"/>
        <v>0.5</v>
      </c>
      <c r="J76" s="14">
        <f t="shared" si="10"/>
        <v>500</v>
      </c>
      <c r="K76" s="19" t="str">
        <f>'Company X - Pincodes'!C76</f>
        <v>b</v>
      </c>
      <c r="L76" s="20">
        <f t="array" ref="L76">CHOOSE(MATCH(K76, {"a", "b", "c", "d", "e"}, 0), 'Courier Company - Rates'!$A$2, 'Courier Company - Rates'!$C$2, 'Courier Company - Rates'!$E$2, 'Courier Company - Rates'!$G$2, 'Courier Company - Rates'!$I$2)</f>
        <v>33</v>
      </c>
      <c r="M76" s="21">
        <f>IF(K76 = "a", 'Courier Company - Rates'!$B$2*(I76-0.5)/0.5, IF(K76 = "b", 'Courier Company - Rates'!$D$2*(I76-0.5)/0.5, IF(K76 = "c", 'Courier Company - Rates'!$F$2*(I76-0.5)/0.5, IF(K76 = "d", 'Courier Company - Rates'!$H$2*(I76-0.5)/0.5, 'Courier Company - Rates'!$J$2*(I76-0.5)/0.5))))</f>
        <v>0</v>
      </c>
      <c r="N76" s="22">
        <f>IF(D76 = "Forward and RTO charges", IF(K76 = "a", 'Courier Company - Rates'!$K$2, IF(K76 = "b", 'Courier Company - Rates'!$M$2, IF(K76 = "c", 'Courier Company - Rates'!$O$2, IF(K76 = "d", 'Courier Company - Rates'!$Q$2, 'Courier Company - Rates'!$S$2)))), 0)</f>
        <v>0</v>
      </c>
      <c r="O76" s="22">
        <f>IF(D76 = "Forward and RTO charges", IF(K76 = "a", 'Courier Company - Rates'!$L$2*(I76-0.5)/0.5, IF(K76 = "b", 'Courier Company - Rates'!$N$2*(I76-0.5)/0.5, IF(K76 = "c", 'Courier Company - Rates'!$P$2*(I76-0.5)/0.5, IF(K76 = "d", 'Courier Company - Rates'!$R$2*(I76-0.5)/0.5, 'Courier Company - Rates'!$T$2*(I76-0.5)/0.5)))), 0)</f>
        <v>0</v>
      </c>
      <c r="P76" s="23">
        <f t="shared" si="4"/>
        <v>33</v>
      </c>
      <c r="Q76" s="28">
        <f>'Courier Company - Invoice'!C76</f>
        <v>0.2</v>
      </c>
      <c r="R76" s="16">
        <f t="shared" si="5"/>
        <v>0.5</v>
      </c>
      <c r="S76" s="19" t="str">
        <f>'Courier Company - Invoice'!F76</f>
        <v>d</v>
      </c>
      <c r="T76" s="23">
        <f>'Courier Company - Invoice'!H76</f>
        <v>45.4</v>
      </c>
      <c r="U76" s="25">
        <f t="shared" si="6"/>
        <v>-12</v>
      </c>
      <c r="V76" s="26">
        <f t="shared" si="7"/>
        <v>-0.3636363636</v>
      </c>
      <c r="W76" s="20">
        <f t="shared" si="8"/>
        <v>33</v>
      </c>
      <c r="X76" s="27">
        <f t="shared" si="9"/>
        <v>0</v>
      </c>
    </row>
    <row r="77" ht="15.75" customHeight="1">
      <c r="A77" s="13" t="str">
        <f>'Courier Company - Invoice'!B77</f>
        <v>2001816131</v>
      </c>
      <c r="B77" s="14" t="str">
        <f>'Courier Company - Invoice'!A77</f>
        <v>1091119367193</v>
      </c>
      <c r="C77" s="14" t="str">
        <f>'Courier Company - Invoice'!E77</f>
        <v>302017</v>
      </c>
      <c r="D77" s="15" t="str">
        <f>'Courier Company - Invoice'!G77</f>
        <v>Forward charges</v>
      </c>
      <c r="E77" s="14" t="str">
        <f t="shared" si="1"/>
        <v>Yes</v>
      </c>
      <c r="F77" s="16" t="str">
        <f t="shared" si="2"/>
        <v>No</v>
      </c>
      <c r="G77" s="17">
        <f t="array" ref="G77">INDEX('Company X - Order report'!G:G, MATCH(A77,'Company X - Order report'!F:F,0),1)/1000</f>
        <v>0.554</v>
      </c>
      <c r="H77" s="18">
        <f t="array" ref="H77">INDEX('Company X - Order report'!G:G, MATCH(A77,'Company X - Order report'!F:F,0),1)</f>
        <v>554</v>
      </c>
      <c r="I77" s="14">
        <f t="shared" si="3"/>
        <v>1</v>
      </c>
      <c r="J77" s="14">
        <f t="shared" si="10"/>
        <v>1000</v>
      </c>
      <c r="K77" s="19" t="str">
        <f>'Company X - Pincodes'!C77</f>
        <v>b</v>
      </c>
      <c r="L77" s="20">
        <f t="array" ref="L77">CHOOSE(MATCH(K77, {"a", "b", "c", "d", "e"}, 0), 'Courier Company - Rates'!$A$2, 'Courier Company - Rates'!$C$2, 'Courier Company - Rates'!$E$2, 'Courier Company - Rates'!$G$2, 'Courier Company - Rates'!$I$2)</f>
        <v>33</v>
      </c>
      <c r="M77" s="21">
        <f>IF(K77 = "a", 'Courier Company - Rates'!$B$2*(I77-0.5)/0.5, IF(K77 = "b", 'Courier Company - Rates'!$D$2*(I77-0.5)/0.5, IF(K77 = "c", 'Courier Company - Rates'!$F$2*(I77-0.5)/0.5, IF(K77 = "d", 'Courier Company - Rates'!$H$2*(I77-0.5)/0.5, 'Courier Company - Rates'!$J$2*(I77-0.5)/0.5))))</f>
        <v>28.3</v>
      </c>
      <c r="N77" s="22">
        <f>IF(D77 = "Forward and RTO charges", IF(K77 = "a", 'Courier Company - Rates'!$K$2, IF(K77 = "b", 'Courier Company - Rates'!$M$2, IF(K77 = "c", 'Courier Company - Rates'!$O$2, IF(K77 = "d", 'Courier Company - Rates'!$Q$2, 'Courier Company - Rates'!$S$2)))), 0)</f>
        <v>0</v>
      </c>
      <c r="O77" s="22">
        <f>IF(D77 = "Forward and RTO charges", IF(K77 = "a", 'Courier Company - Rates'!$L$2*(I77-0.5)/0.5, IF(K77 = "b", 'Courier Company - Rates'!$N$2*(I77-0.5)/0.5, IF(K77 = "c", 'Courier Company - Rates'!$P$2*(I77-0.5)/0.5, IF(K77 = "d", 'Courier Company - Rates'!$R$2*(I77-0.5)/0.5, 'Courier Company - Rates'!$T$2*(I77-0.5)/0.5)))), 0)</f>
        <v>0</v>
      </c>
      <c r="P77" s="23">
        <f t="shared" si="4"/>
        <v>61.3</v>
      </c>
      <c r="Q77" s="28">
        <f>'Courier Company - Invoice'!C77</f>
        <v>0.7</v>
      </c>
      <c r="R77" s="16">
        <f t="shared" si="5"/>
        <v>1</v>
      </c>
      <c r="S77" s="19" t="str">
        <f>'Courier Company - Invoice'!F77</f>
        <v>d</v>
      </c>
      <c r="T77" s="23">
        <f>'Courier Company - Invoice'!H77</f>
        <v>90.2</v>
      </c>
      <c r="U77" s="25">
        <f t="shared" si="6"/>
        <v>-29</v>
      </c>
      <c r="V77" s="26">
        <f t="shared" si="7"/>
        <v>-0.4730831974</v>
      </c>
      <c r="W77" s="20">
        <f t="shared" si="8"/>
        <v>61.3</v>
      </c>
      <c r="X77" s="27">
        <f t="shared" si="9"/>
        <v>0</v>
      </c>
    </row>
    <row r="78" ht="15.75" customHeight="1">
      <c r="A78" s="13" t="str">
        <f>'Courier Company - Invoice'!B78</f>
        <v>2001816996</v>
      </c>
      <c r="B78" s="14" t="str">
        <f>'Courier Company - Invoice'!A78</f>
        <v>1091119429202</v>
      </c>
      <c r="C78" s="14" t="str">
        <f>'Courier Company - Invoice'!E78</f>
        <v>335512</v>
      </c>
      <c r="D78" s="15" t="str">
        <f>'Courier Company - Invoice'!G78</f>
        <v>Forward charges</v>
      </c>
      <c r="E78" s="14" t="str">
        <f t="shared" si="1"/>
        <v>Yes</v>
      </c>
      <c r="F78" s="16" t="str">
        <f t="shared" si="2"/>
        <v>No</v>
      </c>
      <c r="G78" s="17">
        <f t="array" ref="G78">INDEX('Company X - Order report'!G:G, MATCH(A78,'Company X - Order report'!F:F,0),1)/1000</f>
        <v>0.5</v>
      </c>
      <c r="H78" s="18">
        <f t="array" ref="H78">INDEX('Company X - Order report'!G:G, MATCH(A78,'Company X - Order report'!F:F,0),1)</f>
        <v>500</v>
      </c>
      <c r="I78" s="14">
        <f t="shared" si="3"/>
        <v>0.5</v>
      </c>
      <c r="J78" s="14">
        <f t="shared" si="10"/>
        <v>500</v>
      </c>
      <c r="K78" s="19" t="str">
        <f>'Company X - Pincodes'!C78</f>
        <v>b</v>
      </c>
      <c r="L78" s="20">
        <f t="array" ref="L78">CHOOSE(MATCH(K78, {"a", "b", "c", "d", "e"}, 0), 'Courier Company - Rates'!$A$2, 'Courier Company - Rates'!$C$2, 'Courier Company - Rates'!$E$2, 'Courier Company - Rates'!$G$2, 'Courier Company - Rates'!$I$2)</f>
        <v>33</v>
      </c>
      <c r="M78" s="21">
        <f>IF(K78 = "a", 'Courier Company - Rates'!$B$2*(I78-0.5)/0.5, IF(K78 = "b", 'Courier Company - Rates'!$D$2*(I78-0.5)/0.5, IF(K78 = "c", 'Courier Company - Rates'!$F$2*(I78-0.5)/0.5, IF(K78 = "d", 'Courier Company - Rates'!$H$2*(I78-0.5)/0.5, 'Courier Company - Rates'!$J$2*(I78-0.5)/0.5))))</f>
        <v>0</v>
      </c>
      <c r="N78" s="22">
        <f>IF(D78 = "Forward and RTO charges", IF(K78 = "a", 'Courier Company - Rates'!$K$2, IF(K78 = "b", 'Courier Company - Rates'!$M$2, IF(K78 = "c", 'Courier Company - Rates'!$O$2, IF(K78 = "d", 'Courier Company - Rates'!$Q$2, 'Courier Company - Rates'!$S$2)))), 0)</f>
        <v>0</v>
      </c>
      <c r="O78" s="22">
        <f>IF(D78 = "Forward and RTO charges", IF(K78 = "a", 'Courier Company - Rates'!$L$2*(I78-0.5)/0.5, IF(K78 = "b", 'Courier Company - Rates'!$N$2*(I78-0.5)/0.5, IF(K78 = "c", 'Courier Company - Rates'!$P$2*(I78-0.5)/0.5, IF(K78 = "d", 'Courier Company - Rates'!$R$2*(I78-0.5)/0.5, 'Courier Company - Rates'!$T$2*(I78-0.5)/0.5)))), 0)</f>
        <v>0</v>
      </c>
      <c r="P78" s="23">
        <f t="shared" si="4"/>
        <v>33</v>
      </c>
      <c r="Q78" s="28">
        <f>'Courier Company - Invoice'!C78</f>
        <v>0.5</v>
      </c>
      <c r="R78" s="16">
        <f t="shared" si="5"/>
        <v>0.5</v>
      </c>
      <c r="S78" s="19" t="str">
        <f>'Courier Company - Invoice'!F78</f>
        <v>d</v>
      </c>
      <c r="T78" s="23">
        <f>'Courier Company - Invoice'!H78</f>
        <v>45.4</v>
      </c>
      <c r="U78" s="25">
        <f t="shared" si="6"/>
        <v>-12</v>
      </c>
      <c r="V78" s="26">
        <f t="shared" si="7"/>
        <v>-0.3636363636</v>
      </c>
      <c r="W78" s="20">
        <f t="shared" si="8"/>
        <v>33</v>
      </c>
      <c r="X78" s="27">
        <f t="shared" si="9"/>
        <v>0</v>
      </c>
    </row>
    <row r="79" ht="15.75" customHeight="1">
      <c r="A79" s="13" t="str">
        <f>'Courier Company - Invoice'!B79</f>
        <v>2001821185</v>
      </c>
      <c r="B79" s="14" t="str">
        <f>'Courier Company - Invoice'!A79</f>
        <v>1091120959225</v>
      </c>
      <c r="C79" s="14" t="str">
        <f>'Courier Company - Invoice'!E79</f>
        <v>313001</v>
      </c>
      <c r="D79" s="15" t="str">
        <f>'Courier Company - Invoice'!G79</f>
        <v>Forward charges</v>
      </c>
      <c r="E79" s="14" t="str">
        <f t="shared" si="1"/>
        <v>Yes</v>
      </c>
      <c r="F79" s="16" t="str">
        <f t="shared" si="2"/>
        <v>No</v>
      </c>
      <c r="G79" s="17">
        <f t="array" ref="G79">INDEX('Company X - Order report'!G:G, MATCH(A79,'Company X - Order report'!F:F,0),1)/1000</f>
        <v>2.098</v>
      </c>
      <c r="H79" s="18">
        <f t="array" ref="H79">INDEX('Company X - Order report'!G:G, MATCH(A79,'Company X - Order report'!F:F,0),1)</f>
        <v>2098</v>
      </c>
      <c r="I79" s="14">
        <f t="shared" si="3"/>
        <v>2.5</v>
      </c>
      <c r="J79" s="14">
        <f t="shared" si="10"/>
        <v>2500</v>
      </c>
      <c r="K79" s="19" t="str">
        <f>'Company X - Pincodes'!C79</f>
        <v>b</v>
      </c>
      <c r="L79" s="20">
        <f t="array" ref="L79">CHOOSE(MATCH(K79, {"a", "b", "c", "d", "e"}, 0), 'Courier Company - Rates'!$A$2, 'Courier Company - Rates'!$C$2, 'Courier Company - Rates'!$E$2, 'Courier Company - Rates'!$G$2, 'Courier Company - Rates'!$I$2)</f>
        <v>33</v>
      </c>
      <c r="M79" s="21">
        <f>IF(K79 = "a", 'Courier Company - Rates'!$B$2*(I79-0.5)/0.5, IF(K79 = "b", 'Courier Company - Rates'!$D$2*(I79-0.5)/0.5, IF(K79 = "c", 'Courier Company - Rates'!$F$2*(I79-0.5)/0.5, IF(K79 = "d", 'Courier Company - Rates'!$H$2*(I79-0.5)/0.5, 'Courier Company - Rates'!$J$2*(I79-0.5)/0.5))))</f>
        <v>113.2</v>
      </c>
      <c r="N79" s="22">
        <f>IF(D79 = "Forward and RTO charges", IF(K79 = "a", 'Courier Company - Rates'!$K$2, IF(K79 = "b", 'Courier Company - Rates'!$M$2, IF(K79 = "c", 'Courier Company - Rates'!$O$2, IF(K79 = "d", 'Courier Company - Rates'!$Q$2, 'Courier Company - Rates'!$S$2)))), 0)</f>
        <v>0</v>
      </c>
      <c r="O79" s="22">
        <f>IF(D79 = "Forward and RTO charges", IF(K79 = "a", 'Courier Company - Rates'!$L$2*(I79-0.5)/0.5, IF(K79 = "b", 'Courier Company - Rates'!$N$2*(I79-0.5)/0.5, IF(K79 = "c", 'Courier Company - Rates'!$P$2*(I79-0.5)/0.5, IF(K79 = "d", 'Courier Company - Rates'!$R$2*(I79-0.5)/0.5, 'Courier Company - Rates'!$T$2*(I79-0.5)/0.5)))), 0)</f>
        <v>0</v>
      </c>
      <c r="P79" s="23">
        <f t="shared" si="4"/>
        <v>146.2</v>
      </c>
      <c r="Q79" s="28">
        <f>'Courier Company - Invoice'!C79</f>
        <v>2.1</v>
      </c>
      <c r="R79" s="16">
        <f t="shared" si="5"/>
        <v>2.5</v>
      </c>
      <c r="S79" s="19" t="str">
        <f>'Courier Company - Invoice'!F79</f>
        <v>d</v>
      </c>
      <c r="T79" s="23">
        <f>'Courier Company - Invoice'!H79</f>
        <v>224.6</v>
      </c>
      <c r="U79" s="25">
        <f t="shared" si="6"/>
        <v>-78</v>
      </c>
      <c r="V79" s="26">
        <f t="shared" si="7"/>
        <v>-0.5335157319</v>
      </c>
      <c r="W79" s="20">
        <f t="shared" si="8"/>
        <v>146.2</v>
      </c>
      <c r="X79" s="27">
        <f t="shared" si="9"/>
        <v>0</v>
      </c>
    </row>
    <row r="80" ht="15.75" customHeight="1">
      <c r="A80" s="13" t="str">
        <f>'Courier Company - Invoice'!B80</f>
        <v>2001821284</v>
      </c>
      <c r="B80" s="14" t="str">
        <f>'Courier Company - Invoice'!A80</f>
        <v>1091120962515</v>
      </c>
      <c r="C80" s="14" t="str">
        <f>'Courier Company - Invoice'!E80</f>
        <v>313001</v>
      </c>
      <c r="D80" s="15" t="str">
        <f>'Courier Company - Invoice'!G80</f>
        <v>Forward charges</v>
      </c>
      <c r="E80" s="14" t="str">
        <f t="shared" si="1"/>
        <v>Yes</v>
      </c>
      <c r="F80" s="16" t="str">
        <f t="shared" si="2"/>
        <v>No</v>
      </c>
      <c r="G80" s="17">
        <f t="array" ref="G80">INDEX('Company X - Order report'!G:G, MATCH(A80,'Company X - Order report'!F:F,0),1)/1000</f>
        <v>0.177</v>
      </c>
      <c r="H80" s="18">
        <f t="array" ref="H80">INDEX('Company X - Order report'!G:G, MATCH(A80,'Company X - Order report'!F:F,0),1)</f>
        <v>177</v>
      </c>
      <c r="I80" s="14">
        <f t="shared" si="3"/>
        <v>0.5</v>
      </c>
      <c r="J80" s="14">
        <f t="shared" si="10"/>
        <v>500</v>
      </c>
      <c r="K80" s="19" t="str">
        <f>'Company X - Pincodes'!C80</f>
        <v>b</v>
      </c>
      <c r="L80" s="20">
        <f t="array" ref="L80">CHOOSE(MATCH(K80, {"a", "b", "c", "d", "e"}, 0), 'Courier Company - Rates'!$A$2, 'Courier Company - Rates'!$C$2, 'Courier Company - Rates'!$E$2, 'Courier Company - Rates'!$G$2, 'Courier Company - Rates'!$I$2)</f>
        <v>33</v>
      </c>
      <c r="M80" s="21">
        <f>IF(K80 = "a", 'Courier Company - Rates'!$B$2*(I80-0.5)/0.5, IF(K80 = "b", 'Courier Company - Rates'!$D$2*(I80-0.5)/0.5, IF(K80 = "c", 'Courier Company - Rates'!$F$2*(I80-0.5)/0.5, IF(K80 = "d", 'Courier Company - Rates'!$H$2*(I80-0.5)/0.5, 'Courier Company - Rates'!$J$2*(I80-0.5)/0.5))))</f>
        <v>0</v>
      </c>
      <c r="N80" s="22">
        <f>IF(D80 = "Forward and RTO charges", IF(K80 = "a", 'Courier Company - Rates'!$K$2, IF(K80 = "b", 'Courier Company - Rates'!$M$2, IF(K80 = "c", 'Courier Company - Rates'!$O$2, IF(K80 = "d", 'Courier Company - Rates'!$Q$2, 'Courier Company - Rates'!$S$2)))), 0)</f>
        <v>0</v>
      </c>
      <c r="O80" s="22">
        <f>IF(D80 = "Forward and RTO charges", IF(K80 = "a", 'Courier Company - Rates'!$L$2*(I80-0.5)/0.5, IF(K80 = "b", 'Courier Company - Rates'!$N$2*(I80-0.5)/0.5, IF(K80 = "c", 'Courier Company - Rates'!$P$2*(I80-0.5)/0.5, IF(K80 = "d", 'Courier Company - Rates'!$R$2*(I80-0.5)/0.5, 'Courier Company - Rates'!$T$2*(I80-0.5)/0.5)))), 0)</f>
        <v>0</v>
      </c>
      <c r="P80" s="23">
        <f t="shared" si="4"/>
        <v>33</v>
      </c>
      <c r="Q80" s="28">
        <f>'Courier Company - Invoice'!C80</f>
        <v>0.2</v>
      </c>
      <c r="R80" s="16">
        <f t="shared" si="5"/>
        <v>0.5</v>
      </c>
      <c r="S80" s="19" t="str">
        <f>'Courier Company - Invoice'!F80</f>
        <v>d</v>
      </c>
      <c r="T80" s="23">
        <f>'Courier Company - Invoice'!H80</f>
        <v>45.4</v>
      </c>
      <c r="U80" s="25">
        <f t="shared" si="6"/>
        <v>-12</v>
      </c>
      <c r="V80" s="26">
        <f t="shared" si="7"/>
        <v>-0.3636363636</v>
      </c>
      <c r="W80" s="20">
        <f t="shared" si="8"/>
        <v>33</v>
      </c>
      <c r="X80" s="27">
        <f t="shared" si="9"/>
        <v>0</v>
      </c>
    </row>
    <row r="81" ht="15.75" customHeight="1">
      <c r="A81" s="13" t="str">
        <f>'Courier Company - Invoice'!B81</f>
        <v>2001821679</v>
      </c>
      <c r="B81" s="14" t="str">
        <f>'Courier Company - Invoice'!A81</f>
        <v>1091121031745</v>
      </c>
      <c r="C81" s="14" t="str">
        <f>'Courier Company - Invoice'!E81</f>
        <v>307026</v>
      </c>
      <c r="D81" s="15" t="str">
        <f>'Courier Company - Invoice'!G81</f>
        <v>Forward charges</v>
      </c>
      <c r="E81" s="14" t="str">
        <f t="shared" si="1"/>
        <v>Yes</v>
      </c>
      <c r="F81" s="16" t="str">
        <f t="shared" si="2"/>
        <v>No</v>
      </c>
      <c r="G81" s="17">
        <f t="array" ref="G81">INDEX('Company X - Order report'!G:G, MATCH(A81,'Company X - Order report'!F:F,0),1)/1000</f>
        <v>0.165</v>
      </c>
      <c r="H81" s="18">
        <f t="array" ref="H81">INDEX('Company X - Order report'!G:G, MATCH(A81,'Company X - Order report'!F:F,0),1)</f>
        <v>165</v>
      </c>
      <c r="I81" s="14">
        <f t="shared" si="3"/>
        <v>0.5</v>
      </c>
      <c r="J81" s="14">
        <f t="shared" si="10"/>
        <v>500</v>
      </c>
      <c r="K81" s="19" t="str">
        <f>'Company X - Pincodes'!C81</f>
        <v>b</v>
      </c>
      <c r="L81" s="20">
        <f t="array" ref="L81">CHOOSE(MATCH(K81, {"a", "b", "c", "d", "e"}, 0), 'Courier Company - Rates'!$A$2, 'Courier Company - Rates'!$C$2, 'Courier Company - Rates'!$E$2, 'Courier Company - Rates'!$G$2, 'Courier Company - Rates'!$I$2)</f>
        <v>33</v>
      </c>
      <c r="M81" s="21">
        <f>IF(K81 = "a", 'Courier Company - Rates'!$B$2*(I81-0.5)/0.5, IF(K81 = "b", 'Courier Company - Rates'!$D$2*(I81-0.5)/0.5, IF(K81 = "c", 'Courier Company - Rates'!$F$2*(I81-0.5)/0.5, IF(K81 = "d", 'Courier Company - Rates'!$H$2*(I81-0.5)/0.5, 'Courier Company - Rates'!$J$2*(I81-0.5)/0.5))))</f>
        <v>0</v>
      </c>
      <c r="N81" s="22">
        <f>IF(D81 = "Forward and RTO charges", IF(K81 = "a", 'Courier Company - Rates'!$K$2, IF(K81 = "b", 'Courier Company - Rates'!$M$2, IF(K81 = "c", 'Courier Company - Rates'!$O$2, IF(K81 = "d", 'Courier Company - Rates'!$Q$2, 'Courier Company - Rates'!$S$2)))), 0)</f>
        <v>0</v>
      </c>
      <c r="O81" s="22">
        <f>IF(D81 = "Forward and RTO charges", IF(K81 = "a", 'Courier Company - Rates'!$L$2*(I81-0.5)/0.5, IF(K81 = "b", 'Courier Company - Rates'!$N$2*(I81-0.5)/0.5, IF(K81 = "c", 'Courier Company - Rates'!$P$2*(I81-0.5)/0.5, IF(K81 = "d", 'Courier Company - Rates'!$R$2*(I81-0.5)/0.5, 'Courier Company - Rates'!$T$2*(I81-0.5)/0.5)))), 0)</f>
        <v>0</v>
      </c>
      <c r="P81" s="23">
        <f t="shared" si="4"/>
        <v>33</v>
      </c>
      <c r="Q81" s="28">
        <f>'Courier Company - Invoice'!C81</f>
        <v>0.2</v>
      </c>
      <c r="R81" s="16">
        <f t="shared" si="5"/>
        <v>0.5</v>
      </c>
      <c r="S81" s="19" t="str">
        <f>'Courier Company - Invoice'!F81</f>
        <v>d</v>
      </c>
      <c r="T81" s="23">
        <f>'Courier Company - Invoice'!H81</f>
        <v>45.4</v>
      </c>
      <c r="U81" s="25">
        <f t="shared" si="6"/>
        <v>-12</v>
      </c>
      <c r="V81" s="26">
        <f t="shared" si="7"/>
        <v>-0.3636363636</v>
      </c>
      <c r="W81" s="20">
        <f t="shared" si="8"/>
        <v>33</v>
      </c>
      <c r="X81" s="27">
        <f t="shared" si="9"/>
        <v>0</v>
      </c>
    </row>
    <row r="82" ht="15.75" customHeight="1">
      <c r="A82" s="13" t="str">
        <f>'Courier Company - Invoice'!B82</f>
        <v>2001821742</v>
      </c>
      <c r="B82" s="14" t="str">
        <f>'Courier Company - Invoice'!A82</f>
        <v>1091121034114</v>
      </c>
      <c r="C82" s="14" t="str">
        <f>'Courier Company - Invoice'!E82</f>
        <v>327025</v>
      </c>
      <c r="D82" s="15" t="str">
        <f>'Courier Company - Invoice'!G82</f>
        <v>Forward charges</v>
      </c>
      <c r="E82" s="14" t="str">
        <f t="shared" si="1"/>
        <v>Yes</v>
      </c>
      <c r="F82" s="16" t="str">
        <f t="shared" si="2"/>
        <v>No</v>
      </c>
      <c r="G82" s="17">
        <f t="array" ref="G82">INDEX('Company X - Order report'!G:G, MATCH(A82,'Company X - Order report'!F:F,0),1)/1000</f>
        <v>0.24</v>
      </c>
      <c r="H82" s="18">
        <f t="array" ref="H82">INDEX('Company X - Order report'!G:G, MATCH(A82,'Company X - Order report'!F:F,0),1)</f>
        <v>240</v>
      </c>
      <c r="I82" s="14">
        <f t="shared" si="3"/>
        <v>0.5</v>
      </c>
      <c r="J82" s="14">
        <f t="shared" si="10"/>
        <v>500</v>
      </c>
      <c r="K82" s="19" t="str">
        <f>'Company X - Pincodes'!C82</f>
        <v>b</v>
      </c>
      <c r="L82" s="20">
        <f t="array" ref="L82">CHOOSE(MATCH(K82, {"a", "b", "c", "d", "e"}, 0), 'Courier Company - Rates'!$A$2, 'Courier Company - Rates'!$C$2, 'Courier Company - Rates'!$E$2, 'Courier Company - Rates'!$G$2, 'Courier Company - Rates'!$I$2)</f>
        <v>33</v>
      </c>
      <c r="M82" s="21">
        <f>IF(K82 = "a", 'Courier Company - Rates'!$B$2*(I82-0.5)/0.5, IF(K82 = "b", 'Courier Company - Rates'!$D$2*(I82-0.5)/0.5, IF(K82 = "c", 'Courier Company - Rates'!$F$2*(I82-0.5)/0.5, IF(K82 = "d", 'Courier Company - Rates'!$H$2*(I82-0.5)/0.5, 'Courier Company - Rates'!$J$2*(I82-0.5)/0.5))))</f>
        <v>0</v>
      </c>
      <c r="N82" s="22">
        <f>IF(D82 = "Forward and RTO charges", IF(K82 = "a", 'Courier Company - Rates'!$K$2, IF(K82 = "b", 'Courier Company - Rates'!$M$2, IF(K82 = "c", 'Courier Company - Rates'!$O$2, IF(K82 = "d", 'Courier Company - Rates'!$Q$2, 'Courier Company - Rates'!$S$2)))), 0)</f>
        <v>0</v>
      </c>
      <c r="O82" s="22">
        <f>IF(D82 = "Forward and RTO charges", IF(K82 = "a", 'Courier Company - Rates'!$L$2*(I82-0.5)/0.5, IF(K82 = "b", 'Courier Company - Rates'!$N$2*(I82-0.5)/0.5, IF(K82 = "c", 'Courier Company - Rates'!$P$2*(I82-0.5)/0.5, IF(K82 = "d", 'Courier Company - Rates'!$R$2*(I82-0.5)/0.5, 'Courier Company - Rates'!$T$2*(I82-0.5)/0.5)))), 0)</f>
        <v>0</v>
      </c>
      <c r="P82" s="23">
        <f t="shared" si="4"/>
        <v>33</v>
      </c>
      <c r="Q82" s="28">
        <f>'Courier Company - Invoice'!C82</f>
        <v>0.15</v>
      </c>
      <c r="R82" s="16">
        <f t="shared" si="5"/>
        <v>0.5</v>
      </c>
      <c r="S82" s="19" t="str">
        <f>'Courier Company - Invoice'!F82</f>
        <v>d</v>
      </c>
      <c r="T82" s="23">
        <f>'Courier Company - Invoice'!H82</f>
        <v>45.4</v>
      </c>
      <c r="U82" s="25">
        <f t="shared" si="6"/>
        <v>-12</v>
      </c>
      <c r="V82" s="26">
        <f t="shared" si="7"/>
        <v>-0.3636363636</v>
      </c>
      <c r="W82" s="20">
        <f t="shared" si="8"/>
        <v>33</v>
      </c>
      <c r="X82" s="27">
        <f t="shared" si="9"/>
        <v>0</v>
      </c>
    </row>
    <row r="83" ht="15.75" customHeight="1">
      <c r="A83" s="13" t="str">
        <f>'Courier Company - Invoice'!B83</f>
        <v>2001821750</v>
      </c>
      <c r="B83" s="14" t="str">
        <f>'Courier Company - Invoice'!A83</f>
        <v>1091121034350</v>
      </c>
      <c r="C83" s="14" t="str">
        <f>'Courier Company - Invoice'!E83</f>
        <v>313333</v>
      </c>
      <c r="D83" s="15" t="str">
        <f>'Courier Company - Invoice'!G83</f>
        <v>Forward charges</v>
      </c>
      <c r="E83" s="14" t="str">
        <f t="shared" si="1"/>
        <v>Yes</v>
      </c>
      <c r="F83" s="16" t="str">
        <f t="shared" si="2"/>
        <v>No</v>
      </c>
      <c r="G83" s="17">
        <f t="array" ref="G83">INDEX('Company X - Order report'!G:G, MATCH(A83,'Company X - Order report'!F:F,0),1)/1000</f>
        <v>0.755</v>
      </c>
      <c r="H83" s="18">
        <f t="array" ref="H83">INDEX('Company X - Order report'!G:G, MATCH(A83,'Company X - Order report'!F:F,0),1)</f>
        <v>755</v>
      </c>
      <c r="I83" s="14">
        <f t="shared" si="3"/>
        <v>1</v>
      </c>
      <c r="J83" s="14">
        <f t="shared" si="10"/>
        <v>1000</v>
      </c>
      <c r="K83" s="19" t="str">
        <f>'Company X - Pincodes'!C83</f>
        <v>b</v>
      </c>
      <c r="L83" s="20">
        <f t="array" ref="L83">CHOOSE(MATCH(K83, {"a", "b", "c", "d", "e"}, 0), 'Courier Company - Rates'!$A$2, 'Courier Company - Rates'!$C$2, 'Courier Company - Rates'!$E$2, 'Courier Company - Rates'!$G$2, 'Courier Company - Rates'!$I$2)</f>
        <v>33</v>
      </c>
      <c r="M83" s="21">
        <f>IF(K83 = "a", 'Courier Company - Rates'!$B$2*(I83-0.5)/0.5, IF(K83 = "b", 'Courier Company - Rates'!$D$2*(I83-0.5)/0.5, IF(K83 = "c", 'Courier Company - Rates'!$F$2*(I83-0.5)/0.5, IF(K83 = "d", 'Courier Company - Rates'!$H$2*(I83-0.5)/0.5, 'Courier Company - Rates'!$J$2*(I83-0.5)/0.5))))</f>
        <v>28.3</v>
      </c>
      <c r="N83" s="22">
        <f>IF(D83 = "Forward and RTO charges", IF(K83 = "a", 'Courier Company - Rates'!$K$2, IF(K83 = "b", 'Courier Company - Rates'!$M$2, IF(K83 = "c", 'Courier Company - Rates'!$O$2, IF(K83 = "d", 'Courier Company - Rates'!$Q$2, 'Courier Company - Rates'!$S$2)))), 0)</f>
        <v>0</v>
      </c>
      <c r="O83" s="22">
        <f>IF(D83 = "Forward and RTO charges", IF(K83 = "a", 'Courier Company - Rates'!$L$2*(I83-0.5)/0.5, IF(K83 = "b", 'Courier Company - Rates'!$N$2*(I83-0.5)/0.5, IF(K83 = "c", 'Courier Company - Rates'!$P$2*(I83-0.5)/0.5, IF(K83 = "d", 'Courier Company - Rates'!$R$2*(I83-0.5)/0.5, 'Courier Company - Rates'!$T$2*(I83-0.5)/0.5)))), 0)</f>
        <v>0</v>
      </c>
      <c r="P83" s="23">
        <f t="shared" si="4"/>
        <v>61.3</v>
      </c>
      <c r="Q83" s="28">
        <f>'Courier Company - Invoice'!C83</f>
        <v>0.8</v>
      </c>
      <c r="R83" s="16">
        <f t="shared" si="5"/>
        <v>1</v>
      </c>
      <c r="S83" s="19" t="str">
        <f>'Courier Company - Invoice'!F83</f>
        <v>d</v>
      </c>
      <c r="T83" s="23">
        <f>'Courier Company - Invoice'!H83</f>
        <v>90.2</v>
      </c>
      <c r="U83" s="25">
        <f t="shared" si="6"/>
        <v>-29</v>
      </c>
      <c r="V83" s="26">
        <f t="shared" si="7"/>
        <v>-0.4730831974</v>
      </c>
      <c r="W83" s="20">
        <f t="shared" si="8"/>
        <v>61.3</v>
      </c>
      <c r="X83" s="27">
        <f t="shared" si="9"/>
        <v>0</v>
      </c>
    </row>
    <row r="84" ht="15.75" customHeight="1">
      <c r="A84" s="13" t="str">
        <f>'Courier Company - Invoice'!B84</f>
        <v>2001821766</v>
      </c>
      <c r="B84" s="14" t="str">
        <f>'Courier Company - Invoice'!A84</f>
        <v>1091121034641</v>
      </c>
      <c r="C84" s="14" t="str">
        <f>'Courier Company - Invoice'!E84</f>
        <v>313001</v>
      </c>
      <c r="D84" s="15" t="str">
        <f>'Courier Company - Invoice'!G84</f>
        <v>Forward charges</v>
      </c>
      <c r="E84" s="14" t="str">
        <f t="shared" si="1"/>
        <v>Yes</v>
      </c>
      <c r="F84" s="16" t="str">
        <f t="shared" si="2"/>
        <v>No</v>
      </c>
      <c r="G84" s="17">
        <f t="array" ref="G84">INDEX('Company X - Order report'!G:G, MATCH(A84,'Company X - Order report'!F:F,0),1)/1000</f>
        <v>0.24</v>
      </c>
      <c r="H84" s="18">
        <f t="array" ref="H84">INDEX('Company X - Order report'!G:G, MATCH(A84,'Company X - Order report'!F:F,0),1)</f>
        <v>240</v>
      </c>
      <c r="I84" s="14">
        <f t="shared" si="3"/>
        <v>0.5</v>
      </c>
      <c r="J84" s="14">
        <f t="shared" si="10"/>
        <v>500</v>
      </c>
      <c r="K84" s="19" t="str">
        <f>'Company X - Pincodes'!C84</f>
        <v>b</v>
      </c>
      <c r="L84" s="20">
        <f t="array" ref="L84">CHOOSE(MATCH(K84, {"a", "b", "c", "d", "e"}, 0), 'Courier Company - Rates'!$A$2, 'Courier Company - Rates'!$C$2, 'Courier Company - Rates'!$E$2, 'Courier Company - Rates'!$G$2, 'Courier Company - Rates'!$I$2)</f>
        <v>33</v>
      </c>
      <c r="M84" s="21">
        <f>IF(K84 = "a", 'Courier Company - Rates'!$B$2*(I84-0.5)/0.5, IF(K84 = "b", 'Courier Company - Rates'!$D$2*(I84-0.5)/0.5, IF(K84 = "c", 'Courier Company - Rates'!$F$2*(I84-0.5)/0.5, IF(K84 = "d", 'Courier Company - Rates'!$H$2*(I84-0.5)/0.5, 'Courier Company - Rates'!$J$2*(I84-0.5)/0.5))))</f>
        <v>0</v>
      </c>
      <c r="N84" s="22">
        <f>IF(D84 = "Forward and RTO charges", IF(K84 = "a", 'Courier Company - Rates'!$K$2, IF(K84 = "b", 'Courier Company - Rates'!$M$2, IF(K84 = "c", 'Courier Company - Rates'!$O$2, IF(K84 = "d", 'Courier Company - Rates'!$Q$2, 'Courier Company - Rates'!$S$2)))), 0)</f>
        <v>0</v>
      </c>
      <c r="O84" s="22">
        <f>IF(D84 = "Forward and RTO charges", IF(K84 = "a", 'Courier Company - Rates'!$L$2*(I84-0.5)/0.5, IF(K84 = "b", 'Courier Company - Rates'!$N$2*(I84-0.5)/0.5, IF(K84 = "c", 'Courier Company - Rates'!$P$2*(I84-0.5)/0.5, IF(K84 = "d", 'Courier Company - Rates'!$R$2*(I84-0.5)/0.5, 'Courier Company - Rates'!$T$2*(I84-0.5)/0.5)))), 0)</f>
        <v>0</v>
      </c>
      <c r="P84" s="23">
        <f t="shared" si="4"/>
        <v>33</v>
      </c>
      <c r="Q84" s="28">
        <f>'Courier Company - Invoice'!C84</f>
        <v>0.2</v>
      </c>
      <c r="R84" s="16">
        <f t="shared" si="5"/>
        <v>0.5</v>
      </c>
      <c r="S84" s="19" t="str">
        <f>'Courier Company - Invoice'!F84</f>
        <v>d</v>
      </c>
      <c r="T84" s="23">
        <f>'Courier Company - Invoice'!H84</f>
        <v>45.4</v>
      </c>
      <c r="U84" s="25">
        <f t="shared" si="6"/>
        <v>-12</v>
      </c>
      <c r="V84" s="26">
        <f t="shared" si="7"/>
        <v>-0.3636363636</v>
      </c>
      <c r="W84" s="20">
        <f t="shared" si="8"/>
        <v>33</v>
      </c>
      <c r="X84" s="27">
        <f t="shared" si="9"/>
        <v>0</v>
      </c>
    </row>
    <row r="85" ht="15.75" customHeight="1">
      <c r="A85" s="13" t="str">
        <f>'Courier Company - Invoice'!B85</f>
        <v>2001821995</v>
      </c>
      <c r="B85" s="14" t="str">
        <f>'Courier Company - Invoice'!A85</f>
        <v>1091121183730</v>
      </c>
      <c r="C85" s="14" t="str">
        <f>'Courier Company - Invoice'!E85</f>
        <v>342008</v>
      </c>
      <c r="D85" s="15" t="str">
        <f>'Courier Company - Invoice'!G85</f>
        <v>Forward charges</v>
      </c>
      <c r="E85" s="14" t="str">
        <f t="shared" si="1"/>
        <v>Yes</v>
      </c>
      <c r="F85" s="16" t="str">
        <f t="shared" si="2"/>
        <v>No</v>
      </c>
      <c r="G85" s="17">
        <f t="array" ref="G85">INDEX('Company X - Order report'!G:G, MATCH(A85,'Company X - Order report'!F:F,0),1)/1000</f>
        <v>0.477</v>
      </c>
      <c r="H85" s="18">
        <f t="array" ref="H85">INDEX('Company X - Order report'!G:G, MATCH(A85,'Company X - Order report'!F:F,0),1)</f>
        <v>477</v>
      </c>
      <c r="I85" s="14">
        <f t="shared" si="3"/>
        <v>0.5</v>
      </c>
      <c r="J85" s="14">
        <f t="shared" si="10"/>
        <v>500</v>
      </c>
      <c r="K85" s="19" t="str">
        <f>'Company X - Pincodes'!C85</f>
        <v>b</v>
      </c>
      <c r="L85" s="20">
        <f t="array" ref="L85">CHOOSE(MATCH(K85, {"a", "b", "c", "d", "e"}, 0), 'Courier Company - Rates'!$A$2, 'Courier Company - Rates'!$C$2, 'Courier Company - Rates'!$E$2, 'Courier Company - Rates'!$G$2, 'Courier Company - Rates'!$I$2)</f>
        <v>33</v>
      </c>
      <c r="M85" s="21">
        <f>IF(K85 = "a", 'Courier Company - Rates'!$B$2*(I85-0.5)/0.5, IF(K85 = "b", 'Courier Company - Rates'!$D$2*(I85-0.5)/0.5, IF(K85 = "c", 'Courier Company - Rates'!$F$2*(I85-0.5)/0.5, IF(K85 = "d", 'Courier Company - Rates'!$H$2*(I85-0.5)/0.5, 'Courier Company - Rates'!$J$2*(I85-0.5)/0.5))))</f>
        <v>0</v>
      </c>
      <c r="N85" s="22">
        <f>IF(D85 = "Forward and RTO charges", IF(K85 = "a", 'Courier Company - Rates'!$K$2, IF(K85 = "b", 'Courier Company - Rates'!$M$2, IF(K85 = "c", 'Courier Company - Rates'!$O$2, IF(K85 = "d", 'Courier Company - Rates'!$Q$2, 'Courier Company - Rates'!$S$2)))), 0)</f>
        <v>0</v>
      </c>
      <c r="O85" s="22">
        <f>IF(D85 = "Forward and RTO charges", IF(K85 = "a", 'Courier Company - Rates'!$L$2*(I85-0.5)/0.5, IF(K85 = "b", 'Courier Company - Rates'!$N$2*(I85-0.5)/0.5, IF(K85 = "c", 'Courier Company - Rates'!$P$2*(I85-0.5)/0.5, IF(K85 = "d", 'Courier Company - Rates'!$R$2*(I85-0.5)/0.5, 'Courier Company - Rates'!$T$2*(I85-0.5)/0.5)))), 0)</f>
        <v>0</v>
      </c>
      <c r="P85" s="23">
        <f t="shared" si="4"/>
        <v>33</v>
      </c>
      <c r="Q85" s="28">
        <f>'Courier Company - Invoice'!C85</f>
        <v>0.5</v>
      </c>
      <c r="R85" s="16">
        <f t="shared" si="5"/>
        <v>0.5</v>
      </c>
      <c r="S85" s="19" t="str">
        <f>'Courier Company - Invoice'!F85</f>
        <v>d</v>
      </c>
      <c r="T85" s="23">
        <f>'Courier Company - Invoice'!H85</f>
        <v>45.4</v>
      </c>
      <c r="U85" s="25">
        <f t="shared" si="6"/>
        <v>-12</v>
      </c>
      <c r="V85" s="26">
        <f t="shared" si="7"/>
        <v>-0.3636363636</v>
      </c>
      <c r="W85" s="20">
        <f t="shared" si="8"/>
        <v>33</v>
      </c>
      <c r="X85" s="27">
        <f t="shared" si="9"/>
        <v>0</v>
      </c>
    </row>
    <row r="86" ht="15.75" customHeight="1">
      <c r="A86" s="13" t="str">
        <f>'Courier Company - Invoice'!B86</f>
        <v>2001821502</v>
      </c>
      <c r="B86" s="14" t="str">
        <f>'Courier Company - Invoice'!A86</f>
        <v>1091121185863</v>
      </c>
      <c r="C86" s="14" t="str">
        <f>'Courier Company - Invoice'!E86</f>
        <v>314401</v>
      </c>
      <c r="D86" s="15" t="str">
        <f>'Courier Company - Invoice'!G86</f>
        <v>Forward charges</v>
      </c>
      <c r="E86" s="14" t="str">
        <f t="shared" si="1"/>
        <v>Yes</v>
      </c>
      <c r="F86" s="16" t="str">
        <f t="shared" si="2"/>
        <v>No</v>
      </c>
      <c r="G86" s="17">
        <f t="array" ref="G86">INDEX('Company X - Order report'!G:G, MATCH(A86,'Company X - Order report'!F:F,0),1)/1000</f>
        <v>0.558</v>
      </c>
      <c r="H86" s="18">
        <f t="array" ref="H86">INDEX('Company X - Order report'!G:G, MATCH(A86,'Company X - Order report'!F:F,0),1)</f>
        <v>558</v>
      </c>
      <c r="I86" s="14">
        <f t="shared" si="3"/>
        <v>1</v>
      </c>
      <c r="J86" s="14">
        <f t="shared" si="10"/>
        <v>1000</v>
      </c>
      <c r="K86" s="19" t="str">
        <f>'Company X - Pincodes'!C86</f>
        <v>b</v>
      </c>
      <c r="L86" s="20">
        <f t="array" ref="L86">CHOOSE(MATCH(K86, {"a", "b", "c", "d", "e"}, 0), 'Courier Company - Rates'!$A$2, 'Courier Company - Rates'!$C$2, 'Courier Company - Rates'!$E$2, 'Courier Company - Rates'!$G$2, 'Courier Company - Rates'!$I$2)</f>
        <v>33</v>
      </c>
      <c r="M86" s="21">
        <f>IF(K86 = "a", 'Courier Company - Rates'!$B$2*(I86-0.5)/0.5, IF(K86 = "b", 'Courier Company - Rates'!$D$2*(I86-0.5)/0.5, IF(K86 = "c", 'Courier Company - Rates'!$F$2*(I86-0.5)/0.5, IF(K86 = "d", 'Courier Company - Rates'!$H$2*(I86-0.5)/0.5, 'Courier Company - Rates'!$J$2*(I86-0.5)/0.5))))</f>
        <v>28.3</v>
      </c>
      <c r="N86" s="22">
        <f>IF(D86 = "Forward and RTO charges", IF(K86 = "a", 'Courier Company - Rates'!$K$2, IF(K86 = "b", 'Courier Company - Rates'!$M$2, IF(K86 = "c", 'Courier Company - Rates'!$O$2, IF(K86 = "d", 'Courier Company - Rates'!$Q$2, 'Courier Company - Rates'!$S$2)))), 0)</f>
        <v>0</v>
      </c>
      <c r="O86" s="22">
        <f>IF(D86 = "Forward and RTO charges", IF(K86 = "a", 'Courier Company - Rates'!$L$2*(I86-0.5)/0.5, IF(K86 = "b", 'Courier Company - Rates'!$N$2*(I86-0.5)/0.5, IF(K86 = "c", 'Courier Company - Rates'!$P$2*(I86-0.5)/0.5, IF(K86 = "d", 'Courier Company - Rates'!$R$2*(I86-0.5)/0.5, 'Courier Company - Rates'!$T$2*(I86-0.5)/0.5)))), 0)</f>
        <v>0</v>
      </c>
      <c r="P86" s="23">
        <f t="shared" si="4"/>
        <v>61.3</v>
      </c>
      <c r="Q86" s="28">
        <f>'Courier Company - Invoice'!C86</f>
        <v>0.6</v>
      </c>
      <c r="R86" s="16">
        <f t="shared" si="5"/>
        <v>1</v>
      </c>
      <c r="S86" s="19" t="str">
        <f>'Courier Company - Invoice'!F86</f>
        <v>d</v>
      </c>
      <c r="T86" s="23">
        <f>'Courier Company - Invoice'!H86</f>
        <v>90.2</v>
      </c>
      <c r="U86" s="25">
        <f t="shared" si="6"/>
        <v>-29</v>
      </c>
      <c r="V86" s="26">
        <f t="shared" si="7"/>
        <v>-0.4730831974</v>
      </c>
      <c r="W86" s="20">
        <f t="shared" si="8"/>
        <v>61.3</v>
      </c>
      <c r="X86" s="27">
        <f t="shared" si="9"/>
        <v>0</v>
      </c>
    </row>
    <row r="87" ht="15.75" customHeight="1">
      <c r="A87" s="13" t="str">
        <f>'Courier Company - Invoice'!B87</f>
        <v>2001822466</v>
      </c>
      <c r="B87" s="14" t="str">
        <f>'Courier Company - Invoice'!A87</f>
        <v>1091121305541</v>
      </c>
      <c r="C87" s="14" t="str">
        <f>'Courier Company - Invoice'!E87</f>
        <v>342301</v>
      </c>
      <c r="D87" s="15" t="str">
        <f>'Courier Company - Invoice'!G87</f>
        <v>Forward charges</v>
      </c>
      <c r="E87" s="14" t="str">
        <f t="shared" si="1"/>
        <v>Yes</v>
      </c>
      <c r="F87" s="16" t="str">
        <f t="shared" si="2"/>
        <v>No</v>
      </c>
      <c r="G87" s="17">
        <f t="array" ref="G87">INDEX('Company X - Order report'!G:G, MATCH(A87,'Company X - Order report'!F:F,0),1)/1000</f>
        <v>1.376</v>
      </c>
      <c r="H87" s="18">
        <f t="array" ref="H87">INDEX('Company X - Order report'!G:G, MATCH(A87,'Company X - Order report'!F:F,0),1)</f>
        <v>1376</v>
      </c>
      <c r="I87" s="14">
        <f t="shared" si="3"/>
        <v>1.5</v>
      </c>
      <c r="J87" s="14">
        <f t="shared" si="10"/>
        <v>1500</v>
      </c>
      <c r="K87" s="19" t="str">
        <f>'Company X - Pincodes'!C87</f>
        <v>b</v>
      </c>
      <c r="L87" s="20">
        <f t="array" ref="L87">CHOOSE(MATCH(K87, {"a", "b", "c", "d", "e"}, 0), 'Courier Company - Rates'!$A$2, 'Courier Company - Rates'!$C$2, 'Courier Company - Rates'!$E$2, 'Courier Company - Rates'!$G$2, 'Courier Company - Rates'!$I$2)</f>
        <v>33</v>
      </c>
      <c r="M87" s="21">
        <f>IF(K87 = "a", 'Courier Company - Rates'!$B$2*(I87-0.5)/0.5, IF(K87 = "b", 'Courier Company - Rates'!$D$2*(I87-0.5)/0.5, IF(K87 = "c", 'Courier Company - Rates'!$F$2*(I87-0.5)/0.5, IF(K87 = "d", 'Courier Company - Rates'!$H$2*(I87-0.5)/0.5, 'Courier Company - Rates'!$J$2*(I87-0.5)/0.5))))</f>
        <v>56.6</v>
      </c>
      <c r="N87" s="22">
        <f>IF(D87 = "Forward and RTO charges", IF(K87 = "a", 'Courier Company - Rates'!$K$2, IF(K87 = "b", 'Courier Company - Rates'!$M$2, IF(K87 = "c", 'Courier Company - Rates'!$O$2, IF(K87 = "d", 'Courier Company - Rates'!$Q$2, 'Courier Company - Rates'!$S$2)))), 0)</f>
        <v>0</v>
      </c>
      <c r="O87" s="22">
        <f>IF(D87 = "Forward and RTO charges", IF(K87 = "a", 'Courier Company - Rates'!$L$2*(I87-0.5)/0.5, IF(K87 = "b", 'Courier Company - Rates'!$N$2*(I87-0.5)/0.5, IF(K87 = "c", 'Courier Company - Rates'!$P$2*(I87-0.5)/0.5, IF(K87 = "d", 'Courier Company - Rates'!$R$2*(I87-0.5)/0.5, 'Courier Company - Rates'!$T$2*(I87-0.5)/0.5)))), 0)</f>
        <v>0</v>
      </c>
      <c r="P87" s="23">
        <f t="shared" si="4"/>
        <v>89.6</v>
      </c>
      <c r="Q87" s="28">
        <f>'Courier Company - Invoice'!C87</f>
        <v>1.1</v>
      </c>
      <c r="R87" s="16">
        <f t="shared" si="5"/>
        <v>1.5</v>
      </c>
      <c r="S87" s="19" t="str">
        <f>'Courier Company - Invoice'!F87</f>
        <v>d</v>
      </c>
      <c r="T87" s="23">
        <f>'Courier Company - Invoice'!H87</f>
        <v>135</v>
      </c>
      <c r="U87" s="25">
        <f t="shared" si="6"/>
        <v>-45</v>
      </c>
      <c r="V87" s="26">
        <f t="shared" si="7"/>
        <v>-0.5022321429</v>
      </c>
      <c r="W87" s="20">
        <f t="shared" si="8"/>
        <v>89.6</v>
      </c>
      <c r="X87" s="27">
        <f t="shared" si="9"/>
        <v>0</v>
      </c>
    </row>
    <row r="88" ht="15.75" customHeight="1">
      <c r="A88" s="13" t="str">
        <f>'Courier Company - Invoice'!B88</f>
        <v>2001820690</v>
      </c>
      <c r="B88" s="14" t="str">
        <f>'Courier Company - Invoice'!A88</f>
        <v>1091121306101</v>
      </c>
      <c r="C88" s="14" t="str">
        <f>'Courier Company - Invoice'!E88</f>
        <v>313003</v>
      </c>
      <c r="D88" s="15" t="str">
        <f>'Courier Company - Invoice'!G88</f>
        <v>Forward charges</v>
      </c>
      <c r="E88" s="14" t="str">
        <f t="shared" si="1"/>
        <v>Yes</v>
      </c>
      <c r="F88" s="16" t="str">
        <f t="shared" si="2"/>
        <v>No</v>
      </c>
      <c r="G88" s="17">
        <f t="array" ref="G88">INDEX('Company X - Order report'!G:G, MATCH(A88,'Company X - Order report'!F:F,0),1)/1000</f>
        <v>0.065</v>
      </c>
      <c r="H88" s="18">
        <f t="array" ref="H88">INDEX('Company X - Order report'!G:G, MATCH(A88,'Company X - Order report'!F:F,0),1)</f>
        <v>65</v>
      </c>
      <c r="I88" s="14">
        <f t="shared" si="3"/>
        <v>0.5</v>
      </c>
      <c r="J88" s="14">
        <f t="shared" si="10"/>
        <v>500</v>
      </c>
      <c r="K88" s="19" t="str">
        <f>'Company X - Pincodes'!C88</f>
        <v>b</v>
      </c>
      <c r="L88" s="20">
        <f t="array" ref="L88">CHOOSE(MATCH(K88, {"a", "b", "c", "d", "e"}, 0), 'Courier Company - Rates'!$A$2, 'Courier Company - Rates'!$C$2, 'Courier Company - Rates'!$E$2, 'Courier Company - Rates'!$G$2, 'Courier Company - Rates'!$I$2)</f>
        <v>33</v>
      </c>
      <c r="M88" s="21">
        <f>IF(K88 = "a", 'Courier Company - Rates'!$B$2*(I88-0.5)/0.5, IF(K88 = "b", 'Courier Company - Rates'!$D$2*(I88-0.5)/0.5, IF(K88 = "c", 'Courier Company - Rates'!$F$2*(I88-0.5)/0.5, IF(K88 = "d", 'Courier Company - Rates'!$H$2*(I88-0.5)/0.5, 'Courier Company - Rates'!$J$2*(I88-0.5)/0.5))))</f>
        <v>0</v>
      </c>
      <c r="N88" s="22">
        <f>IF(D88 = "Forward and RTO charges", IF(K88 = "a", 'Courier Company - Rates'!$K$2, IF(K88 = "b", 'Courier Company - Rates'!$M$2, IF(K88 = "c", 'Courier Company - Rates'!$O$2, IF(K88 = "d", 'Courier Company - Rates'!$Q$2, 'Courier Company - Rates'!$S$2)))), 0)</f>
        <v>0</v>
      </c>
      <c r="O88" s="22">
        <f>IF(D88 = "Forward and RTO charges", IF(K88 = "a", 'Courier Company - Rates'!$L$2*(I88-0.5)/0.5, IF(K88 = "b", 'Courier Company - Rates'!$N$2*(I88-0.5)/0.5, IF(K88 = "c", 'Courier Company - Rates'!$P$2*(I88-0.5)/0.5, IF(K88 = "d", 'Courier Company - Rates'!$R$2*(I88-0.5)/0.5, 'Courier Company - Rates'!$T$2*(I88-0.5)/0.5)))), 0)</f>
        <v>0</v>
      </c>
      <c r="P88" s="23">
        <f t="shared" si="4"/>
        <v>33</v>
      </c>
      <c r="Q88" s="28">
        <f>'Courier Company - Invoice'!C88</f>
        <v>0.15</v>
      </c>
      <c r="R88" s="16">
        <f t="shared" si="5"/>
        <v>0.5</v>
      </c>
      <c r="S88" s="19" t="str">
        <f>'Courier Company - Invoice'!F88</f>
        <v>d</v>
      </c>
      <c r="T88" s="23">
        <f>'Courier Company - Invoice'!H88</f>
        <v>45.4</v>
      </c>
      <c r="U88" s="25">
        <f t="shared" si="6"/>
        <v>-12</v>
      </c>
      <c r="V88" s="26">
        <f t="shared" si="7"/>
        <v>-0.3636363636</v>
      </c>
      <c r="W88" s="20">
        <f t="shared" si="8"/>
        <v>33</v>
      </c>
      <c r="X88" s="27">
        <f t="shared" si="9"/>
        <v>0</v>
      </c>
    </row>
    <row r="89" ht="15.75" customHeight="1">
      <c r="A89" s="13" t="str">
        <f>'Courier Company - Invoice'!B89</f>
        <v>2001811604</v>
      </c>
      <c r="B89" s="14" t="str">
        <f>'Courier Company - Invoice'!A89</f>
        <v>1091118004245</v>
      </c>
      <c r="C89" s="14" t="str">
        <f>'Courier Company - Invoice'!E89</f>
        <v>173212</v>
      </c>
      <c r="D89" s="15" t="str">
        <f>'Courier Company - Invoice'!G89</f>
        <v>Forward charges</v>
      </c>
      <c r="E89" s="14" t="str">
        <f t="shared" si="1"/>
        <v>Yes</v>
      </c>
      <c r="F89" s="16" t="str">
        <f t="shared" si="2"/>
        <v>No</v>
      </c>
      <c r="G89" s="17">
        <f t="array" ref="G89">INDEX('Company X - Order report'!G:G, MATCH(A89,'Company X - Order report'!F:F,0),1)/1000</f>
        <v>0.721</v>
      </c>
      <c r="H89" s="18">
        <f t="array" ref="H89">INDEX('Company X - Order report'!G:G, MATCH(A89,'Company X - Order report'!F:F,0),1)</f>
        <v>721</v>
      </c>
      <c r="I89" s="14">
        <f t="shared" si="3"/>
        <v>1</v>
      </c>
      <c r="J89" s="14">
        <f t="shared" si="10"/>
        <v>1000</v>
      </c>
      <c r="K89" s="19" t="str">
        <f>'Company X - Pincodes'!C89</f>
        <v>e</v>
      </c>
      <c r="L89" s="20">
        <f t="array" ref="L89">CHOOSE(MATCH(K89, {"a", "b", "c", "d", "e"}, 0), 'Courier Company - Rates'!$A$2, 'Courier Company - Rates'!$C$2, 'Courier Company - Rates'!$E$2, 'Courier Company - Rates'!$G$2, 'Courier Company - Rates'!$I$2)</f>
        <v>56.6</v>
      </c>
      <c r="M89" s="21">
        <f>IF(K89 = "a", 'Courier Company - Rates'!$B$2*(I89-0.5)/0.5, IF(K89 = "b", 'Courier Company - Rates'!$D$2*(I89-0.5)/0.5, IF(K89 = "c", 'Courier Company - Rates'!$F$2*(I89-0.5)/0.5, IF(K89 = "d", 'Courier Company - Rates'!$H$2*(I89-0.5)/0.5, 'Courier Company - Rates'!$J$2*(I89-0.5)/0.5))))</f>
        <v>55.5</v>
      </c>
      <c r="N89" s="22">
        <f>IF(D89 = "Forward and RTO charges", IF(K89 = "a", 'Courier Company - Rates'!$K$2, IF(K89 = "b", 'Courier Company - Rates'!$M$2, IF(K89 = "c", 'Courier Company - Rates'!$O$2, IF(K89 = "d", 'Courier Company - Rates'!$Q$2, 'Courier Company - Rates'!$S$2)))), 0)</f>
        <v>0</v>
      </c>
      <c r="O89" s="22">
        <f>IF(D89 = "Forward and RTO charges", IF(K89 = "a", 'Courier Company - Rates'!$L$2*(I89-0.5)/0.5, IF(K89 = "b", 'Courier Company - Rates'!$N$2*(I89-0.5)/0.5, IF(K89 = "c", 'Courier Company - Rates'!$P$2*(I89-0.5)/0.5, IF(K89 = "d", 'Courier Company - Rates'!$R$2*(I89-0.5)/0.5, 'Courier Company - Rates'!$T$2*(I89-0.5)/0.5)))), 0)</f>
        <v>0</v>
      </c>
      <c r="P89" s="23">
        <f t="shared" si="4"/>
        <v>112.1</v>
      </c>
      <c r="Q89" s="28">
        <f>'Courier Company - Invoice'!C89</f>
        <v>0.8</v>
      </c>
      <c r="R89" s="16">
        <f t="shared" si="5"/>
        <v>1</v>
      </c>
      <c r="S89" s="19" t="str">
        <f>'Courier Company - Invoice'!F89</f>
        <v>b</v>
      </c>
      <c r="T89" s="23">
        <f>'Courier Company - Invoice'!H89</f>
        <v>61.3</v>
      </c>
      <c r="U89" s="25">
        <f t="shared" si="6"/>
        <v>51</v>
      </c>
      <c r="V89" s="26">
        <f t="shared" si="7"/>
        <v>0.4549509367</v>
      </c>
      <c r="W89" s="20">
        <f t="shared" si="8"/>
        <v>112.1</v>
      </c>
      <c r="X89" s="27">
        <f t="shared" si="9"/>
        <v>0</v>
      </c>
    </row>
    <row r="90" ht="15.75" customHeight="1">
      <c r="A90" s="13" t="str">
        <f>'Courier Company - Invoice'!B90</f>
        <v>2001819252</v>
      </c>
      <c r="B90" s="14" t="str">
        <f>'Courier Company - Invoice'!A90</f>
        <v>1091120352712</v>
      </c>
      <c r="C90" s="14" t="str">
        <f>'Courier Company - Invoice'!E90</f>
        <v>174101</v>
      </c>
      <c r="D90" s="15" t="str">
        <f>'Courier Company - Invoice'!G90</f>
        <v>Forward charges</v>
      </c>
      <c r="E90" s="14" t="str">
        <f t="shared" si="1"/>
        <v>Yes</v>
      </c>
      <c r="F90" s="16" t="str">
        <f t="shared" si="2"/>
        <v>No</v>
      </c>
      <c r="G90" s="17">
        <f t="array" ref="G90">INDEX('Company X - Order report'!G:G, MATCH(A90,'Company X - Order report'!F:F,0),1)/1000</f>
        <v>0.27</v>
      </c>
      <c r="H90" s="18">
        <f t="array" ref="H90">INDEX('Company X - Order report'!G:G, MATCH(A90,'Company X - Order report'!F:F,0),1)</f>
        <v>270</v>
      </c>
      <c r="I90" s="14">
        <f t="shared" si="3"/>
        <v>0.5</v>
      </c>
      <c r="J90" s="14">
        <f t="shared" si="10"/>
        <v>500</v>
      </c>
      <c r="K90" s="19" t="str">
        <f>'Company X - Pincodes'!C90</f>
        <v>e</v>
      </c>
      <c r="L90" s="20">
        <f t="array" ref="L90">CHOOSE(MATCH(K90, {"a", "b", "c", "d", "e"}, 0), 'Courier Company - Rates'!$A$2, 'Courier Company - Rates'!$C$2, 'Courier Company - Rates'!$E$2, 'Courier Company - Rates'!$G$2, 'Courier Company - Rates'!$I$2)</f>
        <v>56.6</v>
      </c>
      <c r="M90" s="21">
        <f>IF(K90 = "a", 'Courier Company - Rates'!$B$2*(I90-0.5)/0.5, IF(K90 = "b", 'Courier Company - Rates'!$D$2*(I90-0.5)/0.5, IF(K90 = "c", 'Courier Company - Rates'!$F$2*(I90-0.5)/0.5, IF(K90 = "d", 'Courier Company - Rates'!$H$2*(I90-0.5)/0.5, 'Courier Company - Rates'!$J$2*(I90-0.5)/0.5))))</f>
        <v>0</v>
      </c>
      <c r="N90" s="22">
        <f>IF(D90 = "Forward and RTO charges", IF(K90 = "a", 'Courier Company - Rates'!$K$2, IF(K90 = "b", 'Courier Company - Rates'!$M$2, IF(K90 = "c", 'Courier Company - Rates'!$O$2, IF(K90 = "d", 'Courier Company - Rates'!$Q$2, 'Courier Company - Rates'!$S$2)))), 0)</f>
        <v>0</v>
      </c>
      <c r="O90" s="22">
        <f>IF(D90 = "Forward and RTO charges", IF(K90 = "a", 'Courier Company - Rates'!$L$2*(I90-0.5)/0.5, IF(K90 = "b", 'Courier Company - Rates'!$N$2*(I90-0.5)/0.5, IF(K90 = "c", 'Courier Company - Rates'!$P$2*(I90-0.5)/0.5, IF(K90 = "d", 'Courier Company - Rates'!$R$2*(I90-0.5)/0.5, 'Courier Company - Rates'!$T$2*(I90-0.5)/0.5)))), 0)</f>
        <v>0</v>
      </c>
      <c r="P90" s="23">
        <f t="shared" si="4"/>
        <v>56.6</v>
      </c>
      <c r="Q90" s="28">
        <f>'Courier Company - Invoice'!C90</f>
        <v>0.3</v>
      </c>
      <c r="R90" s="16">
        <f t="shared" si="5"/>
        <v>0.5</v>
      </c>
      <c r="S90" s="19" t="str">
        <f>'Courier Company - Invoice'!F90</f>
        <v>b</v>
      </c>
      <c r="T90" s="23">
        <f>'Courier Company - Invoice'!H90</f>
        <v>33</v>
      </c>
      <c r="U90" s="25">
        <f t="shared" si="6"/>
        <v>24</v>
      </c>
      <c r="V90" s="26">
        <f t="shared" si="7"/>
        <v>0.4240282686</v>
      </c>
      <c r="W90" s="20">
        <f t="shared" si="8"/>
        <v>56.6</v>
      </c>
      <c r="X90" s="27">
        <f t="shared" si="9"/>
        <v>0</v>
      </c>
    </row>
    <row r="91" ht="15.75" customHeight="1">
      <c r="A91" s="13" t="str">
        <f>'Courier Company - Invoice'!B91</f>
        <v>2001827036</v>
      </c>
      <c r="B91" s="14" t="str">
        <f>'Courier Company - Invoice'!A91</f>
        <v>1091122418320</v>
      </c>
      <c r="C91" s="14" t="str">
        <f>'Courier Company - Invoice'!E91</f>
        <v>173213</v>
      </c>
      <c r="D91" s="15" t="str">
        <f>'Courier Company - Invoice'!G91</f>
        <v>Forward charges</v>
      </c>
      <c r="E91" s="14" t="str">
        <f t="shared" si="1"/>
        <v>Yes</v>
      </c>
      <c r="F91" s="16" t="str">
        <f t="shared" si="2"/>
        <v>No</v>
      </c>
      <c r="G91" s="17">
        <f t="array" ref="G91">INDEX('Company X - Order report'!G:G, MATCH(A91,'Company X - Order report'!F:F,0),1)/1000</f>
        <v>1.676</v>
      </c>
      <c r="H91" s="18">
        <f t="array" ref="H91">INDEX('Company X - Order report'!G:G, MATCH(A91,'Company X - Order report'!F:F,0),1)</f>
        <v>1676</v>
      </c>
      <c r="I91" s="14">
        <f t="shared" si="3"/>
        <v>2</v>
      </c>
      <c r="J91" s="14">
        <f t="shared" si="10"/>
        <v>2000</v>
      </c>
      <c r="K91" s="19" t="str">
        <f>'Company X - Pincodes'!C91</f>
        <v>e</v>
      </c>
      <c r="L91" s="20">
        <f t="array" ref="L91">CHOOSE(MATCH(K91, {"a", "b", "c", "d", "e"}, 0), 'Courier Company - Rates'!$A$2, 'Courier Company - Rates'!$C$2, 'Courier Company - Rates'!$E$2, 'Courier Company - Rates'!$G$2, 'Courier Company - Rates'!$I$2)</f>
        <v>56.6</v>
      </c>
      <c r="M91" s="21">
        <f>IF(K91 = "a", 'Courier Company - Rates'!$B$2*(I91-0.5)/0.5, IF(K91 = "b", 'Courier Company - Rates'!$D$2*(I91-0.5)/0.5, IF(K91 = "c", 'Courier Company - Rates'!$F$2*(I91-0.5)/0.5, IF(K91 = "d", 'Courier Company - Rates'!$H$2*(I91-0.5)/0.5, 'Courier Company - Rates'!$J$2*(I91-0.5)/0.5))))</f>
        <v>166.5</v>
      </c>
      <c r="N91" s="22">
        <f>IF(D91 = "Forward and RTO charges", IF(K91 = "a", 'Courier Company - Rates'!$K$2, IF(K91 = "b", 'Courier Company - Rates'!$M$2, IF(K91 = "c", 'Courier Company - Rates'!$O$2, IF(K91 = "d", 'Courier Company - Rates'!$Q$2, 'Courier Company - Rates'!$S$2)))), 0)</f>
        <v>0</v>
      </c>
      <c r="O91" s="22">
        <f>IF(D91 = "Forward and RTO charges", IF(K91 = "a", 'Courier Company - Rates'!$L$2*(I91-0.5)/0.5, IF(K91 = "b", 'Courier Company - Rates'!$N$2*(I91-0.5)/0.5, IF(K91 = "c", 'Courier Company - Rates'!$P$2*(I91-0.5)/0.5, IF(K91 = "d", 'Courier Company - Rates'!$R$2*(I91-0.5)/0.5, 'Courier Company - Rates'!$T$2*(I91-0.5)/0.5)))), 0)</f>
        <v>0</v>
      </c>
      <c r="P91" s="23">
        <f t="shared" si="4"/>
        <v>223.1</v>
      </c>
      <c r="Q91" s="28">
        <f>'Courier Company - Invoice'!C91</f>
        <v>1.6</v>
      </c>
      <c r="R91" s="16">
        <f t="shared" si="5"/>
        <v>2</v>
      </c>
      <c r="S91" s="19" t="str">
        <f>'Courier Company - Invoice'!F91</f>
        <v>b</v>
      </c>
      <c r="T91" s="23">
        <f>'Courier Company - Invoice'!H91</f>
        <v>117.9</v>
      </c>
      <c r="U91" s="25">
        <f t="shared" si="6"/>
        <v>105</v>
      </c>
      <c r="V91" s="26">
        <f t="shared" si="7"/>
        <v>0.4706409682</v>
      </c>
      <c r="W91" s="20">
        <f t="shared" si="8"/>
        <v>223.1</v>
      </c>
      <c r="X91" s="27">
        <f t="shared" si="9"/>
        <v>0</v>
      </c>
    </row>
    <row r="92" ht="15.75" customHeight="1">
      <c r="A92" s="13" t="str">
        <f>'Courier Company - Invoice'!B92</f>
        <v>2001806304</v>
      </c>
      <c r="B92" s="14" t="str">
        <f>'Courier Company - Invoice'!A92</f>
        <v>1091117222360</v>
      </c>
      <c r="C92" s="14" t="str">
        <f>'Courier Company - Invoice'!E92</f>
        <v>302017</v>
      </c>
      <c r="D92" s="15" t="str">
        <f>'Courier Company - Invoice'!G92</f>
        <v>Forward charges</v>
      </c>
      <c r="E92" s="14" t="str">
        <f t="shared" si="1"/>
        <v>Yes</v>
      </c>
      <c r="F92" s="16" t="str">
        <f t="shared" si="2"/>
        <v>No</v>
      </c>
      <c r="G92" s="17">
        <f t="array" ref="G92">INDEX('Company X - Order report'!G:G, MATCH(A92,'Company X - Order report'!F:F,0),1)/1000</f>
        <v>0.5</v>
      </c>
      <c r="H92" s="18">
        <f t="array" ref="H92">INDEX('Company X - Order report'!G:G, MATCH(A92,'Company X - Order report'!F:F,0),1)</f>
        <v>500</v>
      </c>
      <c r="I92" s="14">
        <f t="shared" si="3"/>
        <v>0.5</v>
      </c>
      <c r="J92" s="14">
        <f t="shared" si="10"/>
        <v>500</v>
      </c>
      <c r="K92" s="19" t="str">
        <f>'Company X - Pincodes'!C92</f>
        <v>b</v>
      </c>
      <c r="L92" s="20">
        <f t="array" ref="L92">CHOOSE(MATCH(K92, {"a", "b", "c", "d", "e"}, 0), 'Courier Company - Rates'!$A$2, 'Courier Company - Rates'!$C$2, 'Courier Company - Rates'!$E$2, 'Courier Company - Rates'!$G$2, 'Courier Company - Rates'!$I$2)</f>
        <v>33</v>
      </c>
      <c r="M92" s="21">
        <f>IF(K92 = "a", 'Courier Company - Rates'!$B$2*(I92-0.5)/0.5, IF(K92 = "b", 'Courier Company - Rates'!$D$2*(I92-0.5)/0.5, IF(K92 = "c", 'Courier Company - Rates'!$F$2*(I92-0.5)/0.5, IF(K92 = "d", 'Courier Company - Rates'!$H$2*(I92-0.5)/0.5, 'Courier Company - Rates'!$J$2*(I92-0.5)/0.5))))</f>
        <v>0</v>
      </c>
      <c r="N92" s="22">
        <f>IF(D92 = "Forward and RTO charges", IF(K92 = "a", 'Courier Company - Rates'!$K$2, IF(K92 = "b", 'Courier Company - Rates'!$M$2, IF(K92 = "c", 'Courier Company - Rates'!$O$2, IF(K92 = "d", 'Courier Company - Rates'!$Q$2, 'Courier Company - Rates'!$S$2)))), 0)</f>
        <v>0</v>
      </c>
      <c r="O92" s="22">
        <f>IF(D92 = "Forward and RTO charges", IF(K92 = "a", 'Courier Company - Rates'!$L$2*(I92-0.5)/0.5, IF(K92 = "b", 'Courier Company - Rates'!$N$2*(I92-0.5)/0.5, IF(K92 = "c", 'Courier Company - Rates'!$P$2*(I92-0.5)/0.5, IF(K92 = "d", 'Courier Company - Rates'!$R$2*(I92-0.5)/0.5, 'Courier Company - Rates'!$T$2*(I92-0.5)/0.5)))), 0)</f>
        <v>0</v>
      </c>
      <c r="P92" s="23">
        <f t="shared" si="4"/>
        <v>33</v>
      </c>
      <c r="Q92" s="28">
        <f>'Courier Company - Invoice'!C92</f>
        <v>0.71</v>
      </c>
      <c r="R92" s="16">
        <f t="shared" si="5"/>
        <v>1</v>
      </c>
      <c r="S92" s="19" t="str">
        <f>'Courier Company - Invoice'!F92</f>
        <v>d</v>
      </c>
      <c r="T92" s="23">
        <f>'Courier Company - Invoice'!H92</f>
        <v>90.2</v>
      </c>
      <c r="U92" s="25">
        <f t="shared" si="6"/>
        <v>-57</v>
      </c>
      <c r="V92" s="26">
        <f t="shared" si="7"/>
        <v>-1.727272727</v>
      </c>
      <c r="W92" s="20">
        <f t="shared" si="8"/>
        <v>33</v>
      </c>
      <c r="X92" s="27">
        <f t="shared" si="9"/>
        <v>0</v>
      </c>
    </row>
    <row r="93" ht="15.75" customHeight="1">
      <c r="A93" s="13" t="str">
        <f>'Courier Company - Invoice'!B93</f>
        <v>2001806768</v>
      </c>
      <c r="B93" s="14" t="str">
        <f>'Courier Company - Invoice'!A93</f>
        <v>1091117227116</v>
      </c>
      <c r="C93" s="14" t="str">
        <f>'Courier Company - Invoice'!E93</f>
        <v>322201</v>
      </c>
      <c r="D93" s="15" t="str">
        <f>'Courier Company - Invoice'!G93</f>
        <v>Forward charges</v>
      </c>
      <c r="E93" s="14" t="str">
        <f t="shared" si="1"/>
        <v>Yes</v>
      </c>
      <c r="F93" s="16" t="str">
        <f t="shared" si="2"/>
        <v>No</v>
      </c>
      <c r="G93" s="17">
        <f t="array" ref="G93">INDEX('Company X - Order report'!G:G, MATCH(A93,'Company X - Order report'!F:F,0),1)/1000</f>
        <v>0.84</v>
      </c>
      <c r="H93" s="18">
        <f t="array" ref="H93">INDEX('Company X - Order report'!G:G, MATCH(A93,'Company X - Order report'!F:F,0),1)</f>
        <v>840</v>
      </c>
      <c r="I93" s="14">
        <f t="shared" si="3"/>
        <v>1</v>
      </c>
      <c r="J93" s="14">
        <f t="shared" si="10"/>
        <v>1000</v>
      </c>
      <c r="K93" s="19" t="str">
        <f>'Company X - Pincodes'!C93</f>
        <v>b</v>
      </c>
      <c r="L93" s="20">
        <f t="array" ref="L93">CHOOSE(MATCH(K93, {"a", "b", "c", "d", "e"}, 0), 'Courier Company - Rates'!$A$2, 'Courier Company - Rates'!$C$2, 'Courier Company - Rates'!$E$2, 'Courier Company - Rates'!$G$2, 'Courier Company - Rates'!$I$2)</f>
        <v>33</v>
      </c>
      <c r="M93" s="21">
        <f>IF(K93 = "a", 'Courier Company - Rates'!$B$2*(I93-0.5)/0.5, IF(K93 = "b", 'Courier Company - Rates'!$D$2*(I93-0.5)/0.5, IF(K93 = "c", 'Courier Company - Rates'!$F$2*(I93-0.5)/0.5, IF(K93 = "d", 'Courier Company - Rates'!$H$2*(I93-0.5)/0.5, 'Courier Company - Rates'!$J$2*(I93-0.5)/0.5))))</f>
        <v>28.3</v>
      </c>
      <c r="N93" s="22">
        <f>IF(D93 = "Forward and RTO charges", IF(K93 = "a", 'Courier Company - Rates'!$K$2, IF(K93 = "b", 'Courier Company - Rates'!$M$2, IF(K93 = "c", 'Courier Company - Rates'!$O$2, IF(K93 = "d", 'Courier Company - Rates'!$Q$2, 'Courier Company - Rates'!$S$2)))), 0)</f>
        <v>0</v>
      </c>
      <c r="O93" s="22">
        <f>IF(D93 = "Forward and RTO charges", IF(K93 = "a", 'Courier Company - Rates'!$L$2*(I93-0.5)/0.5, IF(K93 = "b", 'Courier Company - Rates'!$N$2*(I93-0.5)/0.5, IF(K93 = "c", 'Courier Company - Rates'!$P$2*(I93-0.5)/0.5, IF(K93 = "d", 'Courier Company - Rates'!$R$2*(I93-0.5)/0.5, 'Courier Company - Rates'!$T$2*(I93-0.5)/0.5)))), 0)</f>
        <v>0</v>
      </c>
      <c r="P93" s="23">
        <f t="shared" si="4"/>
        <v>61.3</v>
      </c>
      <c r="Q93" s="28">
        <f>'Courier Company - Invoice'!C93</f>
        <v>1.02</v>
      </c>
      <c r="R93" s="16">
        <f t="shared" si="5"/>
        <v>1.5</v>
      </c>
      <c r="S93" s="19" t="str">
        <f>'Courier Company - Invoice'!F93</f>
        <v>d</v>
      </c>
      <c r="T93" s="23">
        <f>'Courier Company - Invoice'!H93</f>
        <v>135</v>
      </c>
      <c r="U93" s="25">
        <f t="shared" si="6"/>
        <v>-74</v>
      </c>
      <c r="V93" s="26">
        <f t="shared" si="7"/>
        <v>-1.207177814</v>
      </c>
      <c r="W93" s="20">
        <f t="shared" si="8"/>
        <v>61.3</v>
      </c>
      <c r="X93" s="27">
        <f t="shared" si="9"/>
        <v>0</v>
      </c>
    </row>
    <row r="94" ht="15.75" customHeight="1">
      <c r="A94" s="13" t="str">
        <f>'Courier Company - Invoice'!B94</f>
        <v>2001806823</v>
      </c>
      <c r="B94" s="14" t="str">
        <f>'Courier Company - Invoice'!A94</f>
        <v>1091117228133</v>
      </c>
      <c r="C94" s="14" t="str">
        <f>'Courier Company - Invoice'!E94</f>
        <v>314001</v>
      </c>
      <c r="D94" s="15" t="str">
        <f>'Courier Company - Invoice'!G94</f>
        <v>Forward charges</v>
      </c>
      <c r="E94" s="14" t="str">
        <f t="shared" si="1"/>
        <v>Yes</v>
      </c>
      <c r="F94" s="16" t="str">
        <f t="shared" si="2"/>
        <v>No</v>
      </c>
      <c r="G94" s="17">
        <f t="array" ref="G94">INDEX('Company X - Order report'!G:G, MATCH(A94,'Company X - Order report'!F:F,0),1)/1000</f>
        <v>0.127</v>
      </c>
      <c r="H94" s="18">
        <f t="array" ref="H94">INDEX('Company X - Order report'!G:G, MATCH(A94,'Company X - Order report'!F:F,0),1)</f>
        <v>127</v>
      </c>
      <c r="I94" s="14">
        <f t="shared" si="3"/>
        <v>0.5</v>
      </c>
      <c r="J94" s="14">
        <f t="shared" si="10"/>
        <v>500</v>
      </c>
      <c r="K94" s="19" t="str">
        <f>'Company X - Pincodes'!C94</f>
        <v>b</v>
      </c>
      <c r="L94" s="20">
        <f t="array" ref="L94">CHOOSE(MATCH(K94, {"a", "b", "c", "d", "e"}, 0), 'Courier Company - Rates'!$A$2, 'Courier Company - Rates'!$C$2, 'Courier Company - Rates'!$E$2, 'Courier Company - Rates'!$G$2, 'Courier Company - Rates'!$I$2)</f>
        <v>33</v>
      </c>
      <c r="M94" s="21">
        <f>IF(K94 = "a", 'Courier Company - Rates'!$B$2*(I94-0.5)/0.5, IF(K94 = "b", 'Courier Company - Rates'!$D$2*(I94-0.5)/0.5, IF(K94 = "c", 'Courier Company - Rates'!$F$2*(I94-0.5)/0.5, IF(K94 = "d", 'Courier Company - Rates'!$H$2*(I94-0.5)/0.5, 'Courier Company - Rates'!$J$2*(I94-0.5)/0.5))))</f>
        <v>0</v>
      </c>
      <c r="N94" s="22">
        <f>IF(D94 = "Forward and RTO charges", IF(K94 = "a", 'Courier Company - Rates'!$K$2, IF(K94 = "b", 'Courier Company - Rates'!$M$2, IF(K94 = "c", 'Courier Company - Rates'!$O$2, IF(K94 = "d", 'Courier Company - Rates'!$Q$2, 'Courier Company - Rates'!$S$2)))), 0)</f>
        <v>0</v>
      </c>
      <c r="O94" s="22">
        <f>IF(D94 = "Forward and RTO charges", IF(K94 = "a", 'Courier Company - Rates'!$L$2*(I94-0.5)/0.5, IF(K94 = "b", 'Courier Company - Rates'!$N$2*(I94-0.5)/0.5, IF(K94 = "c", 'Courier Company - Rates'!$P$2*(I94-0.5)/0.5, IF(K94 = "d", 'Courier Company - Rates'!$R$2*(I94-0.5)/0.5, 'Courier Company - Rates'!$T$2*(I94-0.5)/0.5)))), 0)</f>
        <v>0</v>
      </c>
      <c r="P94" s="23">
        <f t="shared" si="4"/>
        <v>33</v>
      </c>
      <c r="Q94" s="28">
        <f>'Courier Company - Invoice'!C94</f>
        <v>0.59</v>
      </c>
      <c r="R94" s="16">
        <f t="shared" si="5"/>
        <v>1</v>
      </c>
      <c r="S94" s="19" t="str">
        <f>'Courier Company - Invoice'!F94</f>
        <v>d</v>
      </c>
      <c r="T94" s="23">
        <f>'Courier Company - Invoice'!H94</f>
        <v>90.2</v>
      </c>
      <c r="U94" s="25">
        <f t="shared" si="6"/>
        <v>-57</v>
      </c>
      <c r="V94" s="26">
        <f t="shared" si="7"/>
        <v>-1.727272727</v>
      </c>
      <c r="W94" s="20">
        <f t="shared" si="8"/>
        <v>33</v>
      </c>
      <c r="X94" s="27">
        <f t="shared" si="9"/>
        <v>0</v>
      </c>
    </row>
    <row r="95" ht="15.75" customHeight="1">
      <c r="A95" s="13" t="str">
        <f>'Courier Company - Invoice'!B95</f>
        <v>2001806828</v>
      </c>
      <c r="B95" s="14" t="str">
        <f>'Courier Company - Invoice'!A95</f>
        <v>1091117228192</v>
      </c>
      <c r="C95" s="14" t="str">
        <f>'Courier Company - Invoice'!E95</f>
        <v>331022</v>
      </c>
      <c r="D95" s="15" t="str">
        <f>'Courier Company - Invoice'!G95</f>
        <v>Forward charges</v>
      </c>
      <c r="E95" s="14" t="str">
        <f t="shared" si="1"/>
        <v>Yes</v>
      </c>
      <c r="F95" s="16" t="str">
        <f t="shared" si="2"/>
        <v>No</v>
      </c>
      <c r="G95" s="17">
        <f t="array" ref="G95">INDEX('Company X - Order report'!G:G, MATCH(A95,'Company X - Order report'!F:F,0),1)/1000</f>
        <v>0.5</v>
      </c>
      <c r="H95" s="18">
        <f t="array" ref="H95">INDEX('Company X - Order report'!G:G, MATCH(A95,'Company X - Order report'!F:F,0),1)</f>
        <v>500</v>
      </c>
      <c r="I95" s="14">
        <f t="shared" si="3"/>
        <v>0.5</v>
      </c>
      <c r="J95" s="14">
        <f t="shared" si="10"/>
        <v>500</v>
      </c>
      <c r="K95" s="19" t="str">
        <f>'Company X - Pincodes'!C95</f>
        <v>b</v>
      </c>
      <c r="L95" s="20">
        <f t="array" ref="L95">CHOOSE(MATCH(K95, {"a", "b", "c", "d", "e"}, 0), 'Courier Company - Rates'!$A$2, 'Courier Company - Rates'!$C$2, 'Courier Company - Rates'!$E$2, 'Courier Company - Rates'!$G$2, 'Courier Company - Rates'!$I$2)</f>
        <v>33</v>
      </c>
      <c r="M95" s="21">
        <f>IF(K95 = "a", 'Courier Company - Rates'!$B$2*(I95-0.5)/0.5, IF(K95 = "b", 'Courier Company - Rates'!$D$2*(I95-0.5)/0.5, IF(K95 = "c", 'Courier Company - Rates'!$F$2*(I95-0.5)/0.5, IF(K95 = "d", 'Courier Company - Rates'!$H$2*(I95-0.5)/0.5, 'Courier Company - Rates'!$J$2*(I95-0.5)/0.5))))</f>
        <v>0</v>
      </c>
      <c r="N95" s="22">
        <f>IF(D95 = "Forward and RTO charges", IF(K95 = "a", 'Courier Company - Rates'!$K$2, IF(K95 = "b", 'Courier Company - Rates'!$M$2, IF(K95 = "c", 'Courier Company - Rates'!$O$2, IF(K95 = "d", 'Courier Company - Rates'!$Q$2, 'Courier Company - Rates'!$S$2)))), 0)</f>
        <v>0</v>
      </c>
      <c r="O95" s="22">
        <f>IF(D95 = "Forward and RTO charges", IF(K95 = "a", 'Courier Company - Rates'!$L$2*(I95-0.5)/0.5, IF(K95 = "b", 'Courier Company - Rates'!$N$2*(I95-0.5)/0.5, IF(K95 = "c", 'Courier Company - Rates'!$P$2*(I95-0.5)/0.5, IF(K95 = "d", 'Courier Company - Rates'!$R$2*(I95-0.5)/0.5, 'Courier Company - Rates'!$T$2*(I95-0.5)/0.5)))), 0)</f>
        <v>0</v>
      </c>
      <c r="P95" s="23">
        <f t="shared" si="4"/>
        <v>33</v>
      </c>
      <c r="Q95" s="28">
        <f>'Courier Company - Invoice'!C95</f>
        <v>0.69</v>
      </c>
      <c r="R95" s="16">
        <f t="shared" si="5"/>
        <v>1</v>
      </c>
      <c r="S95" s="19" t="str">
        <f>'Courier Company - Invoice'!F95</f>
        <v>d</v>
      </c>
      <c r="T95" s="23">
        <f>'Courier Company - Invoice'!H95</f>
        <v>90.2</v>
      </c>
      <c r="U95" s="25">
        <f t="shared" si="6"/>
        <v>-57</v>
      </c>
      <c r="V95" s="26">
        <f t="shared" si="7"/>
        <v>-1.727272727</v>
      </c>
      <c r="W95" s="20">
        <f t="shared" si="8"/>
        <v>33</v>
      </c>
      <c r="X95" s="27">
        <f t="shared" si="9"/>
        <v>0</v>
      </c>
    </row>
    <row r="96" ht="15.75" customHeight="1">
      <c r="A96" s="13" t="str">
        <f>'Courier Company - Invoice'!B96</f>
        <v>2001806968</v>
      </c>
      <c r="B96" s="14" t="str">
        <f>'Courier Company - Invoice'!A96</f>
        <v>1091117229183</v>
      </c>
      <c r="C96" s="14" t="str">
        <f>'Courier Company - Invoice'!E96</f>
        <v>305801</v>
      </c>
      <c r="D96" s="15" t="str">
        <f>'Courier Company - Invoice'!G96</f>
        <v>Forward charges</v>
      </c>
      <c r="E96" s="14" t="str">
        <f t="shared" si="1"/>
        <v>Yes</v>
      </c>
      <c r="F96" s="16" t="str">
        <f t="shared" si="2"/>
        <v>No</v>
      </c>
      <c r="G96" s="17">
        <f t="array" ref="G96">INDEX('Company X - Order report'!G:G, MATCH(A96,'Company X - Order report'!F:F,0),1)/1000</f>
        <v>0.5</v>
      </c>
      <c r="H96" s="18">
        <f t="array" ref="H96">INDEX('Company X - Order report'!G:G, MATCH(A96,'Company X - Order report'!F:F,0),1)</f>
        <v>500</v>
      </c>
      <c r="I96" s="14">
        <f t="shared" si="3"/>
        <v>0.5</v>
      </c>
      <c r="J96" s="14">
        <f t="shared" si="10"/>
        <v>500</v>
      </c>
      <c r="K96" s="19" t="str">
        <f>'Company X - Pincodes'!C96</f>
        <v>b</v>
      </c>
      <c r="L96" s="20">
        <f t="array" ref="L96">CHOOSE(MATCH(K96, {"a", "b", "c", "d", "e"}, 0), 'Courier Company - Rates'!$A$2, 'Courier Company - Rates'!$C$2, 'Courier Company - Rates'!$E$2, 'Courier Company - Rates'!$G$2, 'Courier Company - Rates'!$I$2)</f>
        <v>33</v>
      </c>
      <c r="M96" s="21">
        <f>IF(K96 = "a", 'Courier Company - Rates'!$B$2*(I96-0.5)/0.5, IF(K96 = "b", 'Courier Company - Rates'!$D$2*(I96-0.5)/0.5, IF(K96 = "c", 'Courier Company - Rates'!$F$2*(I96-0.5)/0.5, IF(K96 = "d", 'Courier Company - Rates'!$H$2*(I96-0.5)/0.5, 'Courier Company - Rates'!$J$2*(I96-0.5)/0.5))))</f>
        <v>0</v>
      </c>
      <c r="N96" s="22">
        <f>IF(D96 = "Forward and RTO charges", IF(K96 = "a", 'Courier Company - Rates'!$K$2, IF(K96 = "b", 'Courier Company - Rates'!$M$2, IF(K96 = "c", 'Courier Company - Rates'!$O$2, IF(K96 = "d", 'Courier Company - Rates'!$Q$2, 'Courier Company - Rates'!$S$2)))), 0)</f>
        <v>0</v>
      </c>
      <c r="O96" s="22">
        <f>IF(D96 = "Forward and RTO charges", IF(K96 = "a", 'Courier Company - Rates'!$L$2*(I96-0.5)/0.5, IF(K96 = "b", 'Courier Company - Rates'!$N$2*(I96-0.5)/0.5, IF(K96 = "c", 'Courier Company - Rates'!$P$2*(I96-0.5)/0.5, IF(K96 = "d", 'Courier Company - Rates'!$R$2*(I96-0.5)/0.5, 'Courier Company - Rates'!$T$2*(I96-0.5)/0.5)))), 0)</f>
        <v>0</v>
      </c>
      <c r="P96" s="23">
        <f t="shared" si="4"/>
        <v>33</v>
      </c>
      <c r="Q96" s="28">
        <f>'Courier Company - Invoice'!C96</f>
        <v>0.68</v>
      </c>
      <c r="R96" s="16">
        <f t="shared" si="5"/>
        <v>1</v>
      </c>
      <c r="S96" s="19" t="str">
        <f>'Courier Company - Invoice'!F96</f>
        <v>d</v>
      </c>
      <c r="T96" s="23">
        <f>'Courier Company - Invoice'!H96</f>
        <v>90.2</v>
      </c>
      <c r="U96" s="25">
        <f t="shared" si="6"/>
        <v>-57</v>
      </c>
      <c r="V96" s="26">
        <f t="shared" si="7"/>
        <v>-1.727272727</v>
      </c>
      <c r="W96" s="20">
        <f t="shared" si="8"/>
        <v>33</v>
      </c>
      <c r="X96" s="27">
        <f t="shared" si="9"/>
        <v>0</v>
      </c>
    </row>
    <row r="97" ht="15.75" customHeight="1">
      <c r="A97" s="13" t="str">
        <f>'Courier Company - Invoice'!B97</f>
        <v>2001807328</v>
      </c>
      <c r="B97" s="14" t="str">
        <f>'Courier Company - Invoice'!A97</f>
        <v>1091117324346</v>
      </c>
      <c r="C97" s="14" t="str">
        <f>'Courier Company - Invoice'!E97</f>
        <v>335502</v>
      </c>
      <c r="D97" s="15" t="str">
        <f>'Courier Company - Invoice'!G97</f>
        <v>Forward charges</v>
      </c>
      <c r="E97" s="14" t="str">
        <f t="shared" si="1"/>
        <v>Yes</v>
      </c>
      <c r="F97" s="16" t="str">
        <f t="shared" si="2"/>
        <v>No</v>
      </c>
      <c r="G97" s="17">
        <f t="array" ref="G97">INDEX('Company X - Order report'!G:G, MATCH(A97,'Company X - Order report'!F:F,0),1)/1000</f>
        <v>0.49</v>
      </c>
      <c r="H97" s="18">
        <f t="array" ref="H97">INDEX('Company X - Order report'!G:G, MATCH(A97,'Company X - Order report'!F:F,0),1)</f>
        <v>490</v>
      </c>
      <c r="I97" s="14">
        <f t="shared" si="3"/>
        <v>0.5</v>
      </c>
      <c r="J97" s="14">
        <f t="shared" si="10"/>
        <v>500</v>
      </c>
      <c r="K97" s="19" t="str">
        <f>'Company X - Pincodes'!C97</f>
        <v>b</v>
      </c>
      <c r="L97" s="20">
        <f t="array" ref="L97">CHOOSE(MATCH(K97, {"a", "b", "c", "d", "e"}, 0), 'Courier Company - Rates'!$A$2, 'Courier Company - Rates'!$C$2, 'Courier Company - Rates'!$E$2, 'Courier Company - Rates'!$G$2, 'Courier Company - Rates'!$I$2)</f>
        <v>33</v>
      </c>
      <c r="M97" s="21">
        <f>IF(K97 = "a", 'Courier Company - Rates'!$B$2*(I97-0.5)/0.5, IF(K97 = "b", 'Courier Company - Rates'!$D$2*(I97-0.5)/0.5, IF(K97 = "c", 'Courier Company - Rates'!$F$2*(I97-0.5)/0.5, IF(K97 = "d", 'Courier Company - Rates'!$H$2*(I97-0.5)/0.5, 'Courier Company - Rates'!$J$2*(I97-0.5)/0.5))))</f>
        <v>0</v>
      </c>
      <c r="N97" s="22">
        <f>IF(D97 = "Forward and RTO charges", IF(K97 = "a", 'Courier Company - Rates'!$K$2, IF(K97 = "b", 'Courier Company - Rates'!$M$2, IF(K97 = "c", 'Courier Company - Rates'!$O$2, IF(K97 = "d", 'Courier Company - Rates'!$Q$2, 'Courier Company - Rates'!$S$2)))), 0)</f>
        <v>0</v>
      </c>
      <c r="O97" s="22">
        <f>IF(D97 = "Forward and RTO charges", IF(K97 = "a", 'Courier Company - Rates'!$L$2*(I97-0.5)/0.5, IF(K97 = "b", 'Courier Company - Rates'!$N$2*(I97-0.5)/0.5, IF(K97 = "c", 'Courier Company - Rates'!$P$2*(I97-0.5)/0.5, IF(K97 = "d", 'Courier Company - Rates'!$R$2*(I97-0.5)/0.5, 'Courier Company - Rates'!$T$2*(I97-0.5)/0.5)))), 0)</f>
        <v>0</v>
      </c>
      <c r="P97" s="23">
        <f t="shared" si="4"/>
        <v>33</v>
      </c>
      <c r="Q97" s="28">
        <f>'Courier Company - Invoice'!C97</f>
        <v>2.28</v>
      </c>
      <c r="R97" s="16">
        <f t="shared" si="5"/>
        <v>2.5</v>
      </c>
      <c r="S97" s="19" t="str">
        <f>'Courier Company - Invoice'!F97</f>
        <v>d</v>
      </c>
      <c r="T97" s="23">
        <f>'Courier Company - Invoice'!H97</f>
        <v>224.6</v>
      </c>
      <c r="U97" s="25">
        <f t="shared" si="6"/>
        <v>-192</v>
      </c>
      <c r="V97" s="26">
        <f t="shared" si="7"/>
        <v>-5.818181818</v>
      </c>
      <c r="W97" s="20">
        <f t="shared" si="8"/>
        <v>33</v>
      </c>
      <c r="X97" s="27">
        <f t="shared" si="9"/>
        <v>0</v>
      </c>
    </row>
    <row r="98" ht="15.75" customHeight="1">
      <c r="A98" s="13" t="str">
        <f>'Courier Company - Invoice'!B98</f>
        <v>2001807785</v>
      </c>
      <c r="B98" s="14" t="str">
        <f>'Courier Company - Invoice'!A98</f>
        <v>1091117326424</v>
      </c>
      <c r="C98" s="14" t="str">
        <f>'Courier Company - Invoice'!E98</f>
        <v>306116</v>
      </c>
      <c r="D98" s="15" t="str">
        <f>'Courier Company - Invoice'!G98</f>
        <v>Forward charges</v>
      </c>
      <c r="E98" s="14" t="str">
        <f t="shared" si="1"/>
        <v>Yes</v>
      </c>
      <c r="F98" s="16" t="str">
        <f t="shared" si="2"/>
        <v>No</v>
      </c>
      <c r="G98" s="17">
        <f t="array" ref="G98">INDEX('Company X - Order report'!G:G, MATCH(A98,'Company X - Order report'!F:F,0),1)/1000</f>
        <v>0.5</v>
      </c>
      <c r="H98" s="18">
        <f t="array" ref="H98">INDEX('Company X - Order report'!G:G, MATCH(A98,'Company X - Order report'!F:F,0),1)</f>
        <v>500</v>
      </c>
      <c r="I98" s="14">
        <f t="shared" si="3"/>
        <v>0.5</v>
      </c>
      <c r="J98" s="14">
        <f t="shared" si="10"/>
        <v>500</v>
      </c>
      <c r="K98" s="19" t="str">
        <f>'Company X - Pincodes'!C98</f>
        <v>b</v>
      </c>
      <c r="L98" s="20">
        <f t="array" ref="L98">CHOOSE(MATCH(K98, {"a", "b", "c", "d", "e"}, 0), 'Courier Company - Rates'!$A$2, 'Courier Company - Rates'!$C$2, 'Courier Company - Rates'!$E$2, 'Courier Company - Rates'!$G$2, 'Courier Company - Rates'!$I$2)</f>
        <v>33</v>
      </c>
      <c r="M98" s="21">
        <f>IF(K98 = "a", 'Courier Company - Rates'!$B$2*(I98-0.5)/0.5, IF(K98 = "b", 'Courier Company - Rates'!$D$2*(I98-0.5)/0.5, IF(K98 = "c", 'Courier Company - Rates'!$F$2*(I98-0.5)/0.5, IF(K98 = "d", 'Courier Company - Rates'!$H$2*(I98-0.5)/0.5, 'Courier Company - Rates'!$J$2*(I98-0.5)/0.5))))</f>
        <v>0</v>
      </c>
      <c r="N98" s="22">
        <f>IF(D98 = "Forward and RTO charges", IF(K98 = "a", 'Courier Company - Rates'!$K$2, IF(K98 = "b", 'Courier Company - Rates'!$M$2, IF(K98 = "c", 'Courier Company - Rates'!$O$2, IF(K98 = "d", 'Courier Company - Rates'!$Q$2, 'Courier Company - Rates'!$S$2)))), 0)</f>
        <v>0</v>
      </c>
      <c r="O98" s="22">
        <f>IF(D98 = "Forward and RTO charges", IF(K98 = "a", 'Courier Company - Rates'!$L$2*(I98-0.5)/0.5, IF(K98 = "b", 'Courier Company - Rates'!$N$2*(I98-0.5)/0.5, IF(K98 = "c", 'Courier Company - Rates'!$P$2*(I98-0.5)/0.5, IF(K98 = "d", 'Courier Company - Rates'!$R$2*(I98-0.5)/0.5, 'Courier Company - Rates'!$T$2*(I98-0.5)/0.5)))), 0)</f>
        <v>0</v>
      </c>
      <c r="P98" s="23">
        <f t="shared" si="4"/>
        <v>33</v>
      </c>
      <c r="Q98" s="28">
        <f>'Courier Company - Invoice'!C98</f>
        <v>0.68</v>
      </c>
      <c r="R98" s="16">
        <f t="shared" si="5"/>
        <v>1</v>
      </c>
      <c r="S98" s="19" t="str">
        <f>'Courier Company - Invoice'!F98</f>
        <v>d</v>
      </c>
      <c r="T98" s="23">
        <f>'Courier Company - Invoice'!H98</f>
        <v>90.2</v>
      </c>
      <c r="U98" s="25">
        <f t="shared" si="6"/>
        <v>-57</v>
      </c>
      <c r="V98" s="26">
        <f t="shared" si="7"/>
        <v>-1.727272727</v>
      </c>
      <c r="W98" s="20">
        <f t="shared" si="8"/>
        <v>33</v>
      </c>
      <c r="X98" s="27">
        <f t="shared" si="9"/>
        <v>0</v>
      </c>
    </row>
    <row r="99" ht="15.75" customHeight="1">
      <c r="A99" s="13" t="str">
        <f>'Courier Company - Invoice'!B99</f>
        <v>2001807852</v>
      </c>
      <c r="B99" s="14" t="str">
        <f>'Courier Company - Invoice'!A99</f>
        <v>1091117326925</v>
      </c>
      <c r="C99" s="14" t="str">
        <f>'Courier Company - Invoice'!E99</f>
        <v>311001</v>
      </c>
      <c r="D99" s="15" t="str">
        <f>'Courier Company - Invoice'!G99</f>
        <v>Forward charges</v>
      </c>
      <c r="E99" s="14" t="str">
        <f t="shared" si="1"/>
        <v>Yes</v>
      </c>
      <c r="F99" s="16" t="str">
        <f t="shared" si="2"/>
        <v>No</v>
      </c>
      <c r="G99" s="17">
        <f t="array" ref="G99">INDEX('Company X - Order report'!G:G, MATCH(A99,'Company X - Order report'!F:F,0),1)/1000</f>
        <v>0.5</v>
      </c>
      <c r="H99" s="18">
        <f t="array" ref="H99">INDEX('Company X - Order report'!G:G, MATCH(A99,'Company X - Order report'!F:F,0),1)</f>
        <v>500</v>
      </c>
      <c r="I99" s="14">
        <f t="shared" si="3"/>
        <v>0.5</v>
      </c>
      <c r="J99" s="14">
        <f t="shared" si="10"/>
        <v>500</v>
      </c>
      <c r="K99" s="19" t="str">
        <f>'Company X - Pincodes'!C99</f>
        <v>b</v>
      </c>
      <c r="L99" s="20">
        <f t="array" ref="L99">CHOOSE(MATCH(K99, {"a", "b", "c", "d", "e"}, 0), 'Courier Company - Rates'!$A$2, 'Courier Company - Rates'!$C$2, 'Courier Company - Rates'!$E$2, 'Courier Company - Rates'!$G$2, 'Courier Company - Rates'!$I$2)</f>
        <v>33</v>
      </c>
      <c r="M99" s="21">
        <f>IF(K99 = "a", 'Courier Company - Rates'!$B$2*(I99-0.5)/0.5, IF(K99 = "b", 'Courier Company - Rates'!$D$2*(I99-0.5)/0.5, IF(K99 = "c", 'Courier Company - Rates'!$F$2*(I99-0.5)/0.5, IF(K99 = "d", 'Courier Company - Rates'!$H$2*(I99-0.5)/0.5, 'Courier Company - Rates'!$J$2*(I99-0.5)/0.5))))</f>
        <v>0</v>
      </c>
      <c r="N99" s="22">
        <f>IF(D99 = "Forward and RTO charges", IF(K99 = "a", 'Courier Company - Rates'!$K$2, IF(K99 = "b", 'Courier Company - Rates'!$M$2, IF(K99 = "c", 'Courier Company - Rates'!$O$2, IF(K99 = "d", 'Courier Company - Rates'!$Q$2, 'Courier Company - Rates'!$S$2)))), 0)</f>
        <v>0</v>
      </c>
      <c r="O99" s="22">
        <f>IF(D99 = "Forward and RTO charges", IF(K99 = "a", 'Courier Company - Rates'!$L$2*(I99-0.5)/0.5, IF(K99 = "b", 'Courier Company - Rates'!$N$2*(I99-0.5)/0.5, IF(K99 = "c", 'Courier Company - Rates'!$P$2*(I99-0.5)/0.5, IF(K99 = "d", 'Courier Company - Rates'!$R$2*(I99-0.5)/0.5, 'Courier Company - Rates'!$T$2*(I99-0.5)/0.5)))), 0)</f>
        <v>0</v>
      </c>
      <c r="P99" s="23">
        <f t="shared" si="4"/>
        <v>33</v>
      </c>
      <c r="Q99" s="28">
        <f>'Courier Company - Invoice'!C99</f>
        <v>0.74</v>
      </c>
      <c r="R99" s="16">
        <f t="shared" si="5"/>
        <v>1</v>
      </c>
      <c r="S99" s="19" t="str">
        <f>'Courier Company - Invoice'!F99</f>
        <v>d</v>
      </c>
      <c r="T99" s="23">
        <f>'Courier Company - Invoice'!H99</f>
        <v>90.2</v>
      </c>
      <c r="U99" s="25">
        <f t="shared" si="6"/>
        <v>-57</v>
      </c>
      <c r="V99" s="26">
        <f t="shared" si="7"/>
        <v>-1.727272727</v>
      </c>
      <c r="W99" s="20">
        <f t="shared" si="8"/>
        <v>33</v>
      </c>
      <c r="X99" s="27">
        <f t="shared" si="9"/>
        <v>0</v>
      </c>
    </row>
    <row r="100" ht="15.75" customHeight="1">
      <c r="A100" s="13" t="str">
        <f>'Courier Company - Invoice'!B100</f>
        <v>2001807970</v>
      </c>
      <c r="B100" s="14" t="str">
        <f>'Courier Company - Invoice'!A100</f>
        <v>1091117327474</v>
      </c>
      <c r="C100" s="14" t="str">
        <f>'Courier Company - Invoice'!E100</f>
        <v>302019</v>
      </c>
      <c r="D100" s="15" t="str">
        <f>'Courier Company - Invoice'!G100</f>
        <v>Forward charges</v>
      </c>
      <c r="E100" s="14" t="str">
        <f t="shared" si="1"/>
        <v>Yes</v>
      </c>
      <c r="F100" s="16" t="str">
        <f t="shared" si="2"/>
        <v>No</v>
      </c>
      <c r="G100" s="17">
        <f t="array" ref="G100">INDEX('Company X - Order report'!G:G, MATCH(A100,'Company X - Order report'!F:F,0),1)/1000</f>
        <v>0.765</v>
      </c>
      <c r="H100" s="18">
        <f t="array" ref="H100">INDEX('Company X - Order report'!G:G, MATCH(A100,'Company X - Order report'!F:F,0),1)</f>
        <v>765</v>
      </c>
      <c r="I100" s="14">
        <f t="shared" si="3"/>
        <v>1</v>
      </c>
      <c r="J100" s="14">
        <f t="shared" si="10"/>
        <v>1000</v>
      </c>
      <c r="K100" s="19" t="str">
        <f>'Company X - Pincodes'!C100</f>
        <v>b</v>
      </c>
      <c r="L100" s="20">
        <f t="array" ref="L100">CHOOSE(MATCH(K100, {"a", "b", "c", "d", "e"}, 0), 'Courier Company - Rates'!$A$2, 'Courier Company - Rates'!$C$2, 'Courier Company - Rates'!$E$2, 'Courier Company - Rates'!$G$2, 'Courier Company - Rates'!$I$2)</f>
        <v>33</v>
      </c>
      <c r="M100" s="21">
        <f>IF(K100 = "a", 'Courier Company - Rates'!$B$2*(I100-0.5)/0.5, IF(K100 = "b", 'Courier Company - Rates'!$D$2*(I100-0.5)/0.5, IF(K100 = "c", 'Courier Company - Rates'!$F$2*(I100-0.5)/0.5, IF(K100 = "d", 'Courier Company - Rates'!$H$2*(I100-0.5)/0.5, 'Courier Company - Rates'!$J$2*(I100-0.5)/0.5))))</f>
        <v>28.3</v>
      </c>
      <c r="N100" s="22">
        <f>IF(D100 = "Forward and RTO charges", IF(K100 = "a", 'Courier Company - Rates'!$K$2, IF(K100 = "b", 'Courier Company - Rates'!$M$2, IF(K100 = "c", 'Courier Company - Rates'!$O$2, IF(K100 = "d", 'Courier Company - Rates'!$Q$2, 'Courier Company - Rates'!$S$2)))), 0)</f>
        <v>0</v>
      </c>
      <c r="O100" s="22">
        <f>IF(D100 = "Forward and RTO charges", IF(K100 = "a", 'Courier Company - Rates'!$L$2*(I100-0.5)/0.5, IF(K100 = "b", 'Courier Company - Rates'!$N$2*(I100-0.5)/0.5, IF(K100 = "c", 'Courier Company - Rates'!$P$2*(I100-0.5)/0.5, IF(K100 = "d", 'Courier Company - Rates'!$R$2*(I100-0.5)/0.5, 'Courier Company - Rates'!$T$2*(I100-0.5)/0.5)))), 0)</f>
        <v>0</v>
      </c>
      <c r="P100" s="23">
        <f t="shared" si="4"/>
        <v>61.3</v>
      </c>
      <c r="Q100" s="28">
        <f>'Courier Company - Invoice'!C100</f>
        <v>4.13</v>
      </c>
      <c r="R100" s="16">
        <f t="shared" si="5"/>
        <v>3</v>
      </c>
      <c r="S100" s="19" t="str">
        <f>'Courier Company - Invoice'!F100</f>
        <v>d</v>
      </c>
      <c r="T100" s="23">
        <f>'Courier Company - Invoice'!H100</f>
        <v>403.8</v>
      </c>
      <c r="U100" s="25">
        <f t="shared" si="6"/>
        <v>-343</v>
      </c>
      <c r="V100" s="26">
        <f t="shared" si="7"/>
        <v>-5.5954323</v>
      </c>
      <c r="W100" s="20">
        <f t="shared" si="8"/>
        <v>61.3</v>
      </c>
      <c r="X100" s="27">
        <f t="shared" si="9"/>
        <v>0</v>
      </c>
    </row>
    <row r="101" ht="15.75" customHeight="1">
      <c r="A101" s="13" t="str">
        <f>'Courier Company - Invoice'!B101</f>
        <v>2001807329</v>
      </c>
      <c r="B101" s="14" t="str">
        <f>'Courier Company - Invoice'!A101</f>
        <v>1091117333100</v>
      </c>
      <c r="C101" s="14" t="str">
        <f>'Courier Company - Invoice'!E101</f>
        <v>302039</v>
      </c>
      <c r="D101" s="15" t="str">
        <f>'Courier Company - Invoice'!G101</f>
        <v>Forward charges</v>
      </c>
      <c r="E101" s="14" t="str">
        <f t="shared" si="1"/>
        <v>Yes</v>
      </c>
      <c r="F101" s="16" t="str">
        <f t="shared" si="2"/>
        <v>No</v>
      </c>
      <c r="G101" s="17">
        <f t="array" ref="G101">INDEX('Company X - Order report'!G:G, MATCH(A101,'Company X - Order report'!F:F,0),1)/1000</f>
        <v>0.5</v>
      </c>
      <c r="H101" s="18">
        <f t="array" ref="H101">INDEX('Company X - Order report'!G:G, MATCH(A101,'Company X - Order report'!F:F,0),1)</f>
        <v>500</v>
      </c>
      <c r="I101" s="14">
        <f t="shared" si="3"/>
        <v>0.5</v>
      </c>
      <c r="J101" s="14">
        <f t="shared" si="10"/>
        <v>500</v>
      </c>
      <c r="K101" s="19" t="str">
        <f>'Company X - Pincodes'!C101</f>
        <v>b</v>
      </c>
      <c r="L101" s="20">
        <f t="array" ref="L101">CHOOSE(MATCH(K101, {"a", "b", "c", "d", "e"}, 0), 'Courier Company - Rates'!$A$2, 'Courier Company - Rates'!$C$2, 'Courier Company - Rates'!$E$2, 'Courier Company - Rates'!$G$2, 'Courier Company - Rates'!$I$2)</f>
        <v>33</v>
      </c>
      <c r="M101" s="21">
        <f>IF(K101 = "a", 'Courier Company - Rates'!$B$2*(I101-0.5)/0.5, IF(K101 = "b", 'Courier Company - Rates'!$D$2*(I101-0.5)/0.5, IF(K101 = "c", 'Courier Company - Rates'!$F$2*(I101-0.5)/0.5, IF(K101 = "d", 'Courier Company - Rates'!$H$2*(I101-0.5)/0.5, 'Courier Company - Rates'!$J$2*(I101-0.5)/0.5))))</f>
        <v>0</v>
      </c>
      <c r="N101" s="22">
        <f>IF(D101 = "Forward and RTO charges", IF(K101 = "a", 'Courier Company - Rates'!$K$2, IF(K101 = "b", 'Courier Company - Rates'!$M$2, IF(K101 = "c", 'Courier Company - Rates'!$O$2, IF(K101 = "d", 'Courier Company - Rates'!$Q$2, 'Courier Company - Rates'!$S$2)))), 0)</f>
        <v>0</v>
      </c>
      <c r="O101" s="22">
        <f>IF(D101 = "Forward and RTO charges", IF(K101 = "a", 'Courier Company - Rates'!$L$2*(I101-0.5)/0.5, IF(K101 = "b", 'Courier Company - Rates'!$N$2*(I101-0.5)/0.5, IF(K101 = "c", 'Courier Company - Rates'!$P$2*(I101-0.5)/0.5, IF(K101 = "d", 'Courier Company - Rates'!$R$2*(I101-0.5)/0.5, 'Courier Company - Rates'!$T$2*(I101-0.5)/0.5)))), 0)</f>
        <v>0</v>
      </c>
      <c r="P101" s="23">
        <f t="shared" si="4"/>
        <v>33</v>
      </c>
      <c r="Q101" s="28">
        <f>'Courier Company - Invoice'!C101</f>
        <v>0.73</v>
      </c>
      <c r="R101" s="16">
        <f t="shared" si="5"/>
        <v>1</v>
      </c>
      <c r="S101" s="19" t="str">
        <f>'Courier Company - Invoice'!F101</f>
        <v>d</v>
      </c>
      <c r="T101" s="23">
        <f>'Courier Company - Invoice'!H101</f>
        <v>90.2</v>
      </c>
      <c r="U101" s="25">
        <f t="shared" si="6"/>
        <v>-57</v>
      </c>
      <c r="V101" s="26">
        <f t="shared" si="7"/>
        <v>-1.727272727</v>
      </c>
      <c r="W101" s="20">
        <f t="shared" si="8"/>
        <v>33</v>
      </c>
      <c r="X101" s="27">
        <f t="shared" si="9"/>
        <v>0</v>
      </c>
    </row>
    <row r="102" ht="15.75" customHeight="1">
      <c r="A102" s="13" t="str">
        <f>'Courier Company - Invoice'!B102</f>
        <v>2001807613</v>
      </c>
      <c r="B102" s="14" t="str">
        <f>'Courier Company - Invoice'!A102</f>
        <v>1091117333251</v>
      </c>
      <c r="C102" s="14" t="str">
        <f>'Courier Company - Invoice'!E102</f>
        <v>335803</v>
      </c>
      <c r="D102" s="15" t="str">
        <f>'Courier Company - Invoice'!G102</f>
        <v>Forward charges</v>
      </c>
      <c r="E102" s="14" t="str">
        <f t="shared" si="1"/>
        <v>Yes</v>
      </c>
      <c r="F102" s="16" t="str">
        <f t="shared" si="2"/>
        <v>No</v>
      </c>
      <c r="G102" s="17">
        <f t="array" ref="G102">INDEX('Company X - Order report'!G:G, MATCH(A102,'Company X - Order report'!F:F,0),1)/1000</f>
        <v>0.83</v>
      </c>
      <c r="H102" s="18">
        <f t="array" ref="H102">INDEX('Company X - Order report'!G:G, MATCH(A102,'Company X - Order report'!F:F,0),1)</f>
        <v>830</v>
      </c>
      <c r="I102" s="14">
        <f t="shared" si="3"/>
        <v>1</v>
      </c>
      <c r="J102" s="14">
        <f t="shared" si="10"/>
        <v>1000</v>
      </c>
      <c r="K102" s="19" t="str">
        <f>'Company X - Pincodes'!C102</f>
        <v>b</v>
      </c>
      <c r="L102" s="20">
        <f t="array" ref="L102">CHOOSE(MATCH(K102, {"a", "b", "c", "d", "e"}, 0), 'Courier Company - Rates'!$A$2, 'Courier Company - Rates'!$C$2, 'Courier Company - Rates'!$E$2, 'Courier Company - Rates'!$G$2, 'Courier Company - Rates'!$I$2)</f>
        <v>33</v>
      </c>
      <c r="M102" s="21">
        <f>IF(K102 = "a", 'Courier Company - Rates'!$B$2*(I102-0.5)/0.5, IF(K102 = "b", 'Courier Company - Rates'!$D$2*(I102-0.5)/0.5, IF(K102 = "c", 'Courier Company - Rates'!$F$2*(I102-0.5)/0.5, IF(K102 = "d", 'Courier Company - Rates'!$H$2*(I102-0.5)/0.5, 'Courier Company - Rates'!$J$2*(I102-0.5)/0.5))))</f>
        <v>28.3</v>
      </c>
      <c r="N102" s="22">
        <f>IF(D102 = "Forward and RTO charges", IF(K102 = "a", 'Courier Company - Rates'!$K$2, IF(K102 = "b", 'Courier Company - Rates'!$M$2, IF(K102 = "c", 'Courier Company - Rates'!$O$2, IF(K102 = "d", 'Courier Company - Rates'!$Q$2, 'Courier Company - Rates'!$S$2)))), 0)</f>
        <v>0</v>
      </c>
      <c r="O102" s="22">
        <f>IF(D102 = "Forward and RTO charges", IF(K102 = "a", 'Courier Company - Rates'!$L$2*(I102-0.5)/0.5, IF(K102 = "b", 'Courier Company - Rates'!$N$2*(I102-0.5)/0.5, IF(K102 = "c", 'Courier Company - Rates'!$P$2*(I102-0.5)/0.5, IF(K102 = "d", 'Courier Company - Rates'!$R$2*(I102-0.5)/0.5, 'Courier Company - Rates'!$T$2*(I102-0.5)/0.5)))), 0)</f>
        <v>0</v>
      </c>
      <c r="P102" s="23">
        <f t="shared" si="4"/>
        <v>61.3</v>
      </c>
      <c r="Q102" s="28">
        <f>'Courier Company - Invoice'!C102</f>
        <v>1.04</v>
      </c>
      <c r="R102" s="16">
        <f t="shared" si="5"/>
        <v>1.5</v>
      </c>
      <c r="S102" s="19" t="str">
        <f>'Courier Company - Invoice'!F102</f>
        <v>d</v>
      </c>
      <c r="T102" s="23">
        <f>'Courier Company - Invoice'!H102</f>
        <v>135</v>
      </c>
      <c r="U102" s="25">
        <f t="shared" si="6"/>
        <v>-74</v>
      </c>
      <c r="V102" s="26">
        <f t="shared" si="7"/>
        <v>-1.207177814</v>
      </c>
      <c r="W102" s="20">
        <f t="shared" si="8"/>
        <v>61.3</v>
      </c>
      <c r="X102" s="27">
        <f t="shared" si="9"/>
        <v>0</v>
      </c>
    </row>
    <row r="103" ht="15.75" customHeight="1">
      <c r="A103" s="13" t="str">
        <f>'Courier Company - Invoice'!B103</f>
        <v>2001808475</v>
      </c>
      <c r="B103" s="14" t="str">
        <f>'Courier Company - Invoice'!A103</f>
        <v>1091117436346</v>
      </c>
      <c r="C103" s="14" t="str">
        <f>'Courier Company - Invoice'!E103</f>
        <v>335001</v>
      </c>
      <c r="D103" s="15" t="str">
        <f>'Courier Company - Invoice'!G103</f>
        <v>Forward charges</v>
      </c>
      <c r="E103" s="14" t="str">
        <f t="shared" si="1"/>
        <v>Yes</v>
      </c>
      <c r="F103" s="16" t="str">
        <f t="shared" si="2"/>
        <v>No</v>
      </c>
      <c r="G103" s="17">
        <f t="array" ref="G103">INDEX('Company X - Order report'!G:G, MATCH(A103,'Company X - Order report'!F:F,0),1)/1000</f>
        <v>0.5</v>
      </c>
      <c r="H103" s="18">
        <f t="array" ref="H103">INDEX('Company X - Order report'!G:G, MATCH(A103,'Company X - Order report'!F:F,0),1)</f>
        <v>500</v>
      </c>
      <c r="I103" s="14">
        <f t="shared" si="3"/>
        <v>0.5</v>
      </c>
      <c r="J103" s="14">
        <f t="shared" si="10"/>
        <v>500</v>
      </c>
      <c r="K103" s="19" t="str">
        <f>'Company X - Pincodes'!C103</f>
        <v>b</v>
      </c>
      <c r="L103" s="20">
        <f t="array" ref="L103">CHOOSE(MATCH(K103, {"a", "b", "c", "d", "e"}, 0), 'Courier Company - Rates'!$A$2, 'Courier Company - Rates'!$C$2, 'Courier Company - Rates'!$E$2, 'Courier Company - Rates'!$G$2, 'Courier Company - Rates'!$I$2)</f>
        <v>33</v>
      </c>
      <c r="M103" s="21">
        <f>IF(K103 = "a", 'Courier Company - Rates'!$B$2*(I103-0.5)/0.5, IF(K103 = "b", 'Courier Company - Rates'!$D$2*(I103-0.5)/0.5, IF(K103 = "c", 'Courier Company - Rates'!$F$2*(I103-0.5)/0.5, IF(K103 = "d", 'Courier Company - Rates'!$H$2*(I103-0.5)/0.5, 'Courier Company - Rates'!$J$2*(I103-0.5)/0.5))))</f>
        <v>0</v>
      </c>
      <c r="N103" s="22">
        <f>IF(D103 = "Forward and RTO charges", IF(K103 = "a", 'Courier Company - Rates'!$K$2, IF(K103 = "b", 'Courier Company - Rates'!$M$2, IF(K103 = "c", 'Courier Company - Rates'!$O$2, IF(K103 = "d", 'Courier Company - Rates'!$Q$2, 'Courier Company - Rates'!$S$2)))), 0)</f>
        <v>0</v>
      </c>
      <c r="O103" s="22">
        <f>IF(D103 = "Forward and RTO charges", IF(K103 = "a", 'Courier Company - Rates'!$L$2*(I103-0.5)/0.5, IF(K103 = "b", 'Courier Company - Rates'!$N$2*(I103-0.5)/0.5, IF(K103 = "c", 'Courier Company - Rates'!$P$2*(I103-0.5)/0.5, IF(K103 = "d", 'Courier Company - Rates'!$R$2*(I103-0.5)/0.5, 'Courier Company - Rates'!$T$2*(I103-0.5)/0.5)))), 0)</f>
        <v>0</v>
      </c>
      <c r="P103" s="23">
        <f t="shared" si="4"/>
        <v>33</v>
      </c>
      <c r="Q103" s="28">
        <f>'Courier Company - Invoice'!C103</f>
        <v>0.7</v>
      </c>
      <c r="R103" s="16">
        <f t="shared" si="5"/>
        <v>1</v>
      </c>
      <c r="S103" s="19" t="str">
        <f>'Courier Company - Invoice'!F103</f>
        <v>d</v>
      </c>
      <c r="T103" s="23">
        <f>'Courier Company - Invoice'!H103</f>
        <v>90.2</v>
      </c>
      <c r="U103" s="25">
        <f t="shared" si="6"/>
        <v>-57</v>
      </c>
      <c r="V103" s="26">
        <f t="shared" si="7"/>
        <v>-1.727272727</v>
      </c>
      <c r="W103" s="20">
        <f t="shared" si="8"/>
        <v>33</v>
      </c>
      <c r="X103" s="27">
        <f t="shared" si="9"/>
        <v>0</v>
      </c>
    </row>
    <row r="104" ht="15.75" customHeight="1">
      <c r="A104" s="13" t="str">
        <f>'Courier Company - Invoice'!B104</f>
        <v>2001808585</v>
      </c>
      <c r="B104" s="14" t="str">
        <f>'Courier Company - Invoice'!A104</f>
        <v>1091117436652</v>
      </c>
      <c r="C104" s="14" t="str">
        <f>'Courier Company - Invoice'!E104</f>
        <v>175101</v>
      </c>
      <c r="D104" s="15" t="str">
        <f>'Courier Company - Invoice'!G104</f>
        <v>Forward charges</v>
      </c>
      <c r="E104" s="14" t="str">
        <f t="shared" si="1"/>
        <v>Yes</v>
      </c>
      <c r="F104" s="16" t="str">
        <f t="shared" si="2"/>
        <v>No</v>
      </c>
      <c r="G104" s="17">
        <f t="array" ref="G104">INDEX('Company X - Order report'!G:G, MATCH(A104,'Company X - Order report'!F:F,0),1)/1000</f>
        <v>0.5</v>
      </c>
      <c r="H104" s="18">
        <f t="array" ref="H104">INDEX('Company X - Order report'!G:G, MATCH(A104,'Company X - Order report'!F:F,0),1)</f>
        <v>500</v>
      </c>
      <c r="I104" s="14">
        <f t="shared" si="3"/>
        <v>0.5</v>
      </c>
      <c r="J104" s="14">
        <f t="shared" si="10"/>
        <v>500</v>
      </c>
      <c r="K104" s="19" t="str">
        <f>'Company X - Pincodes'!C104</f>
        <v>e</v>
      </c>
      <c r="L104" s="20">
        <f t="array" ref="L104">CHOOSE(MATCH(K104, {"a", "b", "c", "d", "e"}, 0), 'Courier Company - Rates'!$A$2, 'Courier Company - Rates'!$C$2, 'Courier Company - Rates'!$E$2, 'Courier Company - Rates'!$G$2, 'Courier Company - Rates'!$I$2)</f>
        <v>56.6</v>
      </c>
      <c r="M104" s="21">
        <f>IF(K104 = "a", 'Courier Company - Rates'!$B$2*(I104-0.5)/0.5, IF(K104 = "b", 'Courier Company - Rates'!$D$2*(I104-0.5)/0.5, IF(K104 = "c", 'Courier Company - Rates'!$F$2*(I104-0.5)/0.5, IF(K104 = "d", 'Courier Company - Rates'!$H$2*(I104-0.5)/0.5, 'Courier Company - Rates'!$J$2*(I104-0.5)/0.5))))</f>
        <v>0</v>
      </c>
      <c r="N104" s="22">
        <f>IF(D104 = "Forward and RTO charges", IF(K104 = "a", 'Courier Company - Rates'!$K$2, IF(K104 = "b", 'Courier Company - Rates'!$M$2, IF(K104 = "c", 'Courier Company - Rates'!$O$2, IF(K104 = "d", 'Courier Company - Rates'!$Q$2, 'Courier Company - Rates'!$S$2)))), 0)</f>
        <v>0</v>
      </c>
      <c r="O104" s="22">
        <f>IF(D104 = "Forward and RTO charges", IF(K104 = "a", 'Courier Company - Rates'!$L$2*(I104-0.5)/0.5, IF(K104 = "b", 'Courier Company - Rates'!$N$2*(I104-0.5)/0.5, IF(K104 = "c", 'Courier Company - Rates'!$P$2*(I104-0.5)/0.5, IF(K104 = "d", 'Courier Company - Rates'!$R$2*(I104-0.5)/0.5, 'Courier Company - Rates'!$T$2*(I104-0.5)/0.5)))), 0)</f>
        <v>0</v>
      </c>
      <c r="P104" s="23">
        <f t="shared" si="4"/>
        <v>56.6</v>
      </c>
      <c r="Q104" s="28">
        <f>'Courier Company - Invoice'!C104</f>
        <v>0.72</v>
      </c>
      <c r="R104" s="16">
        <f t="shared" si="5"/>
        <v>1</v>
      </c>
      <c r="S104" s="19" t="str">
        <f>'Courier Company - Invoice'!F104</f>
        <v>b</v>
      </c>
      <c r="T104" s="23">
        <f>'Courier Company - Invoice'!H104</f>
        <v>61.3</v>
      </c>
      <c r="U104" s="25">
        <f t="shared" si="6"/>
        <v>-5</v>
      </c>
      <c r="V104" s="26">
        <f t="shared" si="7"/>
        <v>-0.08833922261</v>
      </c>
      <c r="W104" s="20">
        <f t="shared" si="8"/>
        <v>56.6</v>
      </c>
      <c r="X104" s="27">
        <f t="shared" si="9"/>
        <v>0</v>
      </c>
    </row>
    <row r="105" ht="15.75" customHeight="1">
      <c r="A105" s="13" t="str">
        <f>'Courier Company - Invoice'!B105</f>
        <v>2001808679</v>
      </c>
      <c r="B105" s="14" t="str">
        <f>'Courier Company - Invoice'!A105</f>
        <v>1091117437035</v>
      </c>
      <c r="C105" s="14" t="str">
        <f>'Courier Company - Invoice'!E105</f>
        <v>303903</v>
      </c>
      <c r="D105" s="15" t="str">
        <f>'Courier Company - Invoice'!G105</f>
        <v>Forward charges</v>
      </c>
      <c r="E105" s="14" t="str">
        <f t="shared" si="1"/>
        <v>Yes</v>
      </c>
      <c r="F105" s="16" t="str">
        <f t="shared" si="2"/>
        <v>No</v>
      </c>
      <c r="G105" s="17">
        <f t="array" ref="G105">INDEX('Company X - Order report'!G:G, MATCH(A105,'Company X - Order report'!F:F,0),1)/1000</f>
        <v>0.5</v>
      </c>
      <c r="H105" s="18">
        <f t="array" ref="H105">INDEX('Company X - Order report'!G:G, MATCH(A105,'Company X - Order report'!F:F,0),1)</f>
        <v>500</v>
      </c>
      <c r="I105" s="14">
        <f t="shared" si="3"/>
        <v>0.5</v>
      </c>
      <c r="J105" s="14">
        <f t="shared" si="10"/>
        <v>500</v>
      </c>
      <c r="K105" s="19" t="str">
        <f>'Company X - Pincodes'!C105</f>
        <v>b</v>
      </c>
      <c r="L105" s="20">
        <f t="array" ref="L105">CHOOSE(MATCH(K105, {"a", "b", "c", "d", "e"}, 0), 'Courier Company - Rates'!$A$2, 'Courier Company - Rates'!$C$2, 'Courier Company - Rates'!$E$2, 'Courier Company - Rates'!$G$2, 'Courier Company - Rates'!$I$2)</f>
        <v>33</v>
      </c>
      <c r="M105" s="21">
        <f>IF(K105 = "a", 'Courier Company - Rates'!$B$2*(I105-0.5)/0.5, IF(K105 = "b", 'Courier Company - Rates'!$D$2*(I105-0.5)/0.5, IF(K105 = "c", 'Courier Company - Rates'!$F$2*(I105-0.5)/0.5, IF(K105 = "d", 'Courier Company - Rates'!$H$2*(I105-0.5)/0.5, 'Courier Company - Rates'!$J$2*(I105-0.5)/0.5))))</f>
        <v>0</v>
      </c>
      <c r="N105" s="22">
        <f>IF(D105 = "Forward and RTO charges", IF(K105 = "a", 'Courier Company - Rates'!$K$2, IF(K105 = "b", 'Courier Company - Rates'!$M$2, IF(K105 = "c", 'Courier Company - Rates'!$O$2, IF(K105 = "d", 'Courier Company - Rates'!$Q$2, 'Courier Company - Rates'!$S$2)))), 0)</f>
        <v>0</v>
      </c>
      <c r="O105" s="22">
        <f>IF(D105 = "Forward and RTO charges", IF(K105 = "a", 'Courier Company - Rates'!$L$2*(I105-0.5)/0.5, IF(K105 = "b", 'Courier Company - Rates'!$N$2*(I105-0.5)/0.5, IF(K105 = "c", 'Courier Company - Rates'!$P$2*(I105-0.5)/0.5, IF(K105 = "d", 'Courier Company - Rates'!$R$2*(I105-0.5)/0.5, 'Courier Company - Rates'!$T$2*(I105-0.5)/0.5)))), 0)</f>
        <v>0</v>
      </c>
      <c r="P105" s="23">
        <f t="shared" si="4"/>
        <v>33</v>
      </c>
      <c r="Q105" s="28">
        <f>'Courier Company - Invoice'!C105</f>
        <v>0.72</v>
      </c>
      <c r="R105" s="16">
        <f t="shared" si="5"/>
        <v>1</v>
      </c>
      <c r="S105" s="19" t="str">
        <f>'Courier Company - Invoice'!F105</f>
        <v>d</v>
      </c>
      <c r="T105" s="23">
        <f>'Courier Company - Invoice'!H105</f>
        <v>90.2</v>
      </c>
      <c r="U105" s="25">
        <f t="shared" si="6"/>
        <v>-57</v>
      </c>
      <c r="V105" s="26">
        <f t="shared" si="7"/>
        <v>-1.727272727</v>
      </c>
      <c r="W105" s="20">
        <f t="shared" si="8"/>
        <v>33</v>
      </c>
      <c r="X105" s="27">
        <f t="shared" si="9"/>
        <v>0</v>
      </c>
    </row>
    <row r="106" ht="15.75" customHeight="1">
      <c r="A106" s="13" t="str">
        <f>'Courier Company - Invoice'!B106</f>
        <v>2001808739</v>
      </c>
      <c r="B106" s="14" t="str">
        <f>'Courier Company - Invoice'!A106</f>
        <v>1091117437293</v>
      </c>
      <c r="C106" s="14" t="str">
        <f>'Courier Company - Invoice'!E106</f>
        <v>342012</v>
      </c>
      <c r="D106" s="15" t="str">
        <f>'Courier Company - Invoice'!G106</f>
        <v>Forward charges</v>
      </c>
      <c r="E106" s="14" t="str">
        <f t="shared" si="1"/>
        <v>Yes</v>
      </c>
      <c r="F106" s="16" t="str">
        <f t="shared" si="2"/>
        <v>No</v>
      </c>
      <c r="G106" s="17">
        <f t="array" ref="G106">INDEX('Company X - Order report'!G:G, MATCH(A106,'Company X - Order report'!F:F,0),1)/1000</f>
        <v>0.22</v>
      </c>
      <c r="H106" s="18">
        <f t="array" ref="H106">INDEX('Company X - Order report'!G:G, MATCH(A106,'Company X - Order report'!F:F,0),1)</f>
        <v>220</v>
      </c>
      <c r="I106" s="14">
        <f t="shared" si="3"/>
        <v>0.5</v>
      </c>
      <c r="J106" s="14">
        <f t="shared" si="10"/>
        <v>500</v>
      </c>
      <c r="K106" s="19" t="str">
        <f>'Company X - Pincodes'!C106</f>
        <v>b</v>
      </c>
      <c r="L106" s="20">
        <f t="array" ref="L106">CHOOSE(MATCH(K106, {"a", "b", "c", "d", "e"}, 0), 'Courier Company - Rates'!$A$2, 'Courier Company - Rates'!$C$2, 'Courier Company - Rates'!$E$2, 'Courier Company - Rates'!$G$2, 'Courier Company - Rates'!$I$2)</f>
        <v>33</v>
      </c>
      <c r="M106" s="21">
        <f>IF(K106 = "a", 'Courier Company - Rates'!$B$2*(I106-0.5)/0.5, IF(K106 = "b", 'Courier Company - Rates'!$D$2*(I106-0.5)/0.5, IF(K106 = "c", 'Courier Company - Rates'!$F$2*(I106-0.5)/0.5, IF(K106 = "d", 'Courier Company - Rates'!$H$2*(I106-0.5)/0.5, 'Courier Company - Rates'!$J$2*(I106-0.5)/0.5))))</f>
        <v>0</v>
      </c>
      <c r="N106" s="22">
        <f>IF(D106 = "Forward and RTO charges", IF(K106 = "a", 'Courier Company - Rates'!$K$2, IF(K106 = "b", 'Courier Company - Rates'!$M$2, IF(K106 = "c", 'Courier Company - Rates'!$O$2, IF(K106 = "d", 'Courier Company - Rates'!$Q$2, 'Courier Company - Rates'!$S$2)))), 0)</f>
        <v>0</v>
      </c>
      <c r="O106" s="22">
        <f>IF(D106 = "Forward and RTO charges", IF(K106 = "a", 'Courier Company - Rates'!$L$2*(I106-0.5)/0.5, IF(K106 = "b", 'Courier Company - Rates'!$N$2*(I106-0.5)/0.5, IF(K106 = "c", 'Courier Company - Rates'!$P$2*(I106-0.5)/0.5, IF(K106 = "d", 'Courier Company - Rates'!$R$2*(I106-0.5)/0.5, 'Courier Company - Rates'!$T$2*(I106-0.5)/0.5)))), 0)</f>
        <v>0</v>
      </c>
      <c r="P106" s="23">
        <f t="shared" si="4"/>
        <v>33</v>
      </c>
      <c r="Q106" s="28">
        <f>'Courier Company - Invoice'!C106</f>
        <v>1.63</v>
      </c>
      <c r="R106" s="16">
        <f t="shared" si="5"/>
        <v>2</v>
      </c>
      <c r="S106" s="19" t="str">
        <f>'Courier Company - Invoice'!F106</f>
        <v>d</v>
      </c>
      <c r="T106" s="23">
        <f>'Courier Company - Invoice'!H106</f>
        <v>179.8</v>
      </c>
      <c r="U106" s="25">
        <f t="shared" si="6"/>
        <v>-147</v>
      </c>
      <c r="V106" s="26">
        <f t="shared" si="7"/>
        <v>-4.454545455</v>
      </c>
      <c r="W106" s="20">
        <f t="shared" si="8"/>
        <v>33</v>
      </c>
      <c r="X106" s="27">
        <f t="shared" si="9"/>
        <v>0</v>
      </c>
    </row>
    <row r="107" ht="15.75" customHeight="1">
      <c r="A107" s="13" t="str">
        <f>'Courier Company - Invoice'!B107</f>
        <v>2001808832</v>
      </c>
      <c r="B107" s="14" t="str">
        <f>'Courier Company - Invoice'!A107</f>
        <v>1091117437864</v>
      </c>
      <c r="C107" s="14" t="str">
        <f>'Courier Company - Invoice'!E107</f>
        <v>334001</v>
      </c>
      <c r="D107" s="15" t="str">
        <f>'Courier Company - Invoice'!G107</f>
        <v>Forward charges</v>
      </c>
      <c r="E107" s="14" t="str">
        <f t="shared" si="1"/>
        <v>Yes</v>
      </c>
      <c r="F107" s="16" t="str">
        <f t="shared" si="2"/>
        <v>No</v>
      </c>
      <c r="G107" s="17">
        <f t="array" ref="G107">INDEX('Company X - Order report'!G:G, MATCH(A107,'Company X - Order report'!F:F,0),1)/1000</f>
        <v>0.6</v>
      </c>
      <c r="H107" s="18">
        <f t="array" ref="H107">INDEX('Company X - Order report'!G:G, MATCH(A107,'Company X - Order report'!F:F,0),1)</f>
        <v>600</v>
      </c>
      <c r="I107" s="14">
        <f t="shared" si="3"/>
        <v>1</v>
      </c>
      <c r="J107" s="14">
        <f t="shared" si="10"/>
        <v>1000</v>
      </c>
      <c r="K107" s="19" t="str">
        <f>'Company X - Pincodes'!C107</f>
        <v>b</v>
      </c>
      <c r="L107" s="20">
        <f t="array" ref="L107">CHOOSE(MATCH(K107, {"a", "b", "c", "d", "e"}, 0), 'Courier Company - Rates'!$A$2, 'Courier Company - Rates'!$C$2, 'Courier Company - Rates'!$E$2, 'Courier Company - Rates'!$G$2, 'Courier Company - Rates'!$I$2)</f>
        <v>33</v>
      </c>
      <c r="M107" s="21">
        <f>IF(K107 = "a", 'Courier Company - Rates'!$B$2*(I107-0.5)/0.5, IF(K107 = "b", 'Courier Company - Rates'!$D$2*(I107-0.5)/0.5, IF(K107 = "c", 'Courier Company - Rates'!$F$2*(I107-0.5)/0.5, IF(K107 = "d", 'Courier Company - Rates'!$H$2*(I107-0.5)/0.5, 'Courier Company - Rates'!$J$2*(I107-0.5)/0.5))))</f>
        <v>28.3</v>
      </c>
      <c r="N107" s="22">
        <f>IF(D107 = "Forward and RTO charges", IF(K107 = "a", 'Courier Company - Rates'!$K$2, IF(K107 = "b", 'Courier Company - Rates'!$M$2, IF(K107 = "c", 'Courier Company - Rates'!$O$2, IF(K107 = "d", 'Courier Company - Rates'!$Q$2, 'Courier Company - Rates'!$S$2)))), 0)</f>
        <v>0</v>
      </c>
      <c r="O107" s="22">
        <f>IF(D107 = "Forward and RTO charges", IF(K107 = "a", 'Courier Company - Rates'!$L$2*(I107-0.5)/0.5, IF(K107 = "b", 'Courier Company - Rates'!$N$2*(I107-0.5)/0.5, IF(K107 = "c", 'Courier Company - Rates'!$P$2*(I107-0.5)/0.5, IF(K107 = "d", 'Courier Company - Rates'!$R$2*(I107-0.5)/0.5, 'Courier Company - Rates'!$T$2*(I107-0.5)/0.5)))), 0)</f>
        <v>0</v>
      </c>
      <c r="P107" s="23">
        <f t="shared" si="4"/>
        <v>61.3</v>
      </c>
      <c r="Q107" s="28">
        <f>'Courier Company - Invoice'!C107</f>
        <v>2.47</v>
      </c>
      <c r="R107" s="16">
        <f t="shared" si="5"/>
        <v>2.5</v>
      </c>
      <c r="S107" s="19" t="str">
        <f>'Courier Company - Invoice'!F107</f>
        <v>d</v>
      </c>
      <c r="T107" s="23">
        <f>'Courier Company - Invoice'!H107</f>
        <v>224.6</v>
      </c>
      <c r="U107" s="25">
        <f t="shared" si="6"/>
        <v>-163</v>
      </c>
      <c r="V107" s="26">
        <f t="shared" si="7"/>
        <v>-2.659053834</v>
      </c>
      <c r="W107" s="20">
        <f t="shared" si="8"/>
        <v>61.3</v>
      </c>
      <c r="X107" s="27">
        <f t="shared" si="9"/>
        <v>0</v>
      </c>
    </row>
    <row r="108" ht="15.75" customHeight="1">
      <c r="A108" s="13" t="str">
        <f>'Courier Company - Invoice'!B108</f>
        <v>2001808837</v>
      </c>
      <c r="B108" s="14" t="str">
        <f>'Courier Company - Invoice'!A108</f>
        <v>1091117437890</v>
      </c>
      <c r="C108" s="14" t="str">
        <f>'Courier Company - Invoice'!E108</f>
        <v>302031</v>
      </c>
      <c r="D108" s="15" t="str">
        <f>'Courier Company - Invoice'!G108</f>
        <v>Forward charges</v>
      </c>
      <c r="E108" s="14" t="str">
        <f t="shared" si="1"/>
        <v>Yes</v>
      </c>
      <c r="F108" s="16" t="str">
        <f t="shared" si="2"/>
        <v>No</v>
      </c>
      <c r="G108" s="17">
        <f t="array" ref="G108">INDEX('Company X - Order report'!G:G, MATCH(A108,'Company X - Order report'!F:F,0),1)/1000</f>
        <v>0.5</v>
      </c>
      <c r="H108" s="18">
        <f t="array" ref="H108">INDEX('Company X - Order report'!G:G, MATCH(A108,'Company X - Order report'!F:F,0),1)</f>
        <v>500</v>
      </c>
      <c r="I108" s="14">
        <f t="shared" si="3"/>
        <v>0.5</v>
      </c>
      <c r="J108" s="14">
        <f t="shared" si="10"/>
        <v>500</v>
      </c>
      <c r="K108" s="19" t="str">
        <f>'Company X - Pincodes'!C108</f>
        <v>b</v>
      </c>
      <c r="L108" s="20">
        <f t="array" ref="L108">CHOOSE(MATCH(K108, {"a", "b", "c", "d", "e"}, 0), 'Courier Company - Rates'!$A$2, 'Courier Company - Rates'!$C$2, 'Courier Company - Rates'!$E$2, 'Courier Company - Rates'!$G$2, 'Courier Company - Rates'!$I$2)</f>
        <v>33</v>
      </c>
      <c r="M108" s="21">
        <f>IF(K108 = "a", 'Courier Company - Rates'!$B$2*(I108-0.5)/0.5, IF(K108 = "b", 'Courier Company - Rates'!$D$2*(I108-0.5)/0.5, IF(K108 = "c", 'Courier Company - Rates'!$F$2*(I108-0.5)/0.5, IF(K108 = "d", 'Courier Company - Rates'!$H$2*(I108-0.5)/0.5, 'Courier Company - Rates'!$J$2*(I108-0.5)/0.5))))</f>
        <v>0</v>
      </c>
      <c r="N108" s="22">
        <f>IF(D108 = "Forward and RTO charges", IF(K108 = "a", 'Courier Company - Rates'!$K$2, IF(K108 = "b", 'Courier Company - Rates'!$M$2, IF(K108 = "c", 'Courier Company - Rates'!$O$2, IF(K108 = "d", 'Courier Company - Rates'!$Q$2, 'Courier Company - Rates'!$S$2)))), 0)</f>
        <v>0</v>
      </c>
      <c r="O108" s="22">
        <f>IF(D108 = "Forward and RTO charges", IF(K108 = "a", 'Courier Company - Rates'!$L$2*(I108-0.5)/0.5, IF(K108 = "b", 'Courier Company - Rates'!$N$2*(I108-0.5)/0.5, IF(K108 = "c", 'Courier Company - Rates'!$P$2*(I108-0.5)/0.5, IF(K108 = "d", 'Courier Company - Rates'!$R$2*(I108-0.5)/0.5, 'Courier Company - Rates'!$T$2*(I108-0.5)/0.5)))), 0)</f>
        <v>0</v>
      </c>
      <c r="P108" s="23">
        <f t="shared" si="4"/>
        <v>33</v>
      </c>
      <c r="Q108" s="28">
        <f>'Courier Company - Invoice'!C108</f>
        <v>0.67</v>
      </c>
      <c r="R108" s="16">
        <f t="shared" si="5"/>
        <v>1</v>
      </c>
      <c r="S108" s="19" t="str">
        <f>'Courier Company - Invoice'!F108</f>
        <v>d</v>
      </c>
      <c r="T108" s="23">
        <f>'Courier Company - Invoice'!H108</f>
        <v>90.2</v>
      </c>
      <c r="U108" s="25">
        <f t="shared" si="6"/>
        <v>-57</v>
      </c>
      <c r="V108" s="26">
        <f t="shared" si="7"/>
        <v>-1.727272727</v>
      </c>
      <c r="W108" s="20">
        <f t="shared" si="8"/>
        <v>33</v>
      </c>
      <c r="X108" s="27">
        <f t="shared" si="9"/>
        <v>0</v>
      </c>
    </row>
    <row r="109" ht="15.75" customHeight="1">
      <c r="A109" s="13" t="str">
        <f>'Courier Company - Invoice'!B109</f>
        <v>2001808883</v>
      </c>
      <c r="B109" s="14" t="str">
        <f>'Courier Company - Invoice'!A109</f>
        <v>1091117438074</v>
      </c>
      <c r="C109" s="14" t="str">
        <f>'Courier Company - Invoice'!E109</f>
        <v>302012</v>
      </c>
      <c r="D109" s="15" t="str">
        <f>'Courier Company - Invoice'!G109</f>
        <v>Forward charges</v>
      </c>
      <c r="E109" s="14" t="str">
        <f t="shared" si="1"/>
        <v>Yes</v>
      </c>
      <c r="F109" s="16" t="str">
        <f t="shared" si="2"/>
        <v>No</v>
      </c>
      <c r="G109" s="17">
        <f t="array" ref="G109">INDEX('Company X - Order report'!G:G, MATCH(A109,'Company X - Order report'!F:F,0),1)/1000</f>
        <v>0.5</v>
      </c>
      <c r="H109" s="18">
        <f t="array" ref="H109">INDEX('Company X - Order report'!G:G, MATCH(A109,'Company X - Order report'!F:F,0),1)</f>
        <v>500</v>
      </c>
      <c r="I109" s="14">
        <f t="shared" si="3"/>
        <v>0.5</v>
      </c>
      <c r="J109" s="14">
        <f t="shared" si="10"/>
        <v>500</v>
      </c>
      <c r="K109" s="19" t="str">
        <f>'Company X - Pincodes'!C109</f>
        <v>b</v>
      </c>
      <c r="L109" s="20">
        <f t="array" ref="L109">CHOOSE(MATCH(K109, {"a", "b", "c", "d", "e"}, 0), 'Courier Company - Rates'!$A$2, 'Courier Company - Rates'!$C$2, 'Courier Company - Rates'!$E$2, 'Courier Company - Rates'!$G$2, 'Courier Company - Rates'!$I$2)</f>
        <v>33</v>
      </c>
      <c r="M109" s="21">
        <f>IF(K109 = "a", 'Courier Company - Rates'!$B$2*(I109-0.5)/0.5, IF(K109 = "b", 'Courier Company - Rates'!$D$2*(I109-0.5)/0.5, IF(K109 = "c", 'Courier Company - Rates'!$F$2*(I109-0.5)/0.5, IF(K109 = "d", 'Courier Company - Rates'!$H$2*(I109-0.5)/0.5, 'Courier Company - Rates'!$J$2*(I109-0.5)/0.5))))</f>
        <v>0</v>
      </c>
      <c r="N109" s="22">
        <f>IF(D109 = "Forward and RTO charges", IF(K109 = "a", 'Courier Company - Rates'!$K$2, IF(K109 = "b", 'Courier Company - Rates'!$M$2, IF(K109 = "c", 'Courier Company - Rates'!$O$2, IF(K109 = "d", 'Courier Company - Rates'!$Q$2, 'Courier Company - Rates'!$S$2)))), 0)</f>
        <v>0</v>
      </c>
      <c r="O109" s="22">
        <f>IF(D109 = "Forward and RTO charges", IF(K109 = "a", 'Courier Company - Rates'!$L$2*(I109-0.5)/0.5, IF(K109 = "b", 'Courier Company - Rates'!$N$2*(I109-0.5)/0.5, IF(K109 = "c", 'Courier Company - Rates'!$P$2*(I109-0.5)/0.5, IF(K109 = "d", 'Courier Company - Rates'!$R$2*(I109-0.5)/0.5, 'Courier Company - Rates'!$T$2*(I109-0.5)/0.5)))), 0)</f>
        <v>0</v>
      </c>
      <c r="P109" s="23">
        <f t="shared" si="4"/>
        <v>33</v>
      </c>
      <c r="Q109" s="28">
        <f>'Courier Company - Invoice'!C109</f>
        <v>0.72</v>
      </c>
      <c r="R109" s="16">
        <f t="shared" si="5"/>
        <v>1</v>
      </c>
      <c r="S109" s="19" t="str">
        <f>'Courier Company - Invoice'!F109</f>
        <v>d</v>
      </c>
      <c r="T109" s="23">
        <f>'Courier Company - Invoice'!H109</f>
        <v>90.2</v>
      </c>
      <c r="U109" s="25">
        <f t="shared" si="6"/>
        <v>-57</v>
      </c>
      <c r="V109" s="26">
        <f t="shared" si="7"/>
        <v>-1.727272727</v>
      </c>
      <c r="W109" s="20">
        <f t="shared" si="8"/>
        <v>33</v>
      </c>
      <c r="X109" s="27">
        <f t="shared" si="9"/>
        <v>0</v>
      </c>
    </row>
    <row r="110" ht="15.75" customHeight="1">
      <c r="A110" s="13" t="str">
        <f>'Courier Company - Invoice'!B110</f>
        <v>2001808992</v>
      </c>
      <c r="B110" s="14" t="str">
        <f>'Courier Company - Invoice'!A110</f>
        <v>1091117611501</v>
      </c>
      <c r="C110" s="14" t="str">
        <f>'Courier Company - Invoice'!E110</f>
        <v>342014</v>
      </c>
      <c r="D110" s="15" t="str">
        <f>'Courier Company - Invoice'!G110</f>
        <v>Forward charges</v>
      </c>
      <c r="E110" s="14" t="str">
        <f t="shared" si="1"/>
        <v>Yes</v>
      </c>
      <c r="F110" s="16" t="str">
        <f t="shared" si="2"/>
        <v>No</v>
      </c>
      <c r="G110" s="17">
        <f t="array" ref="G110">INDEX('Company X - Order report'!G:G, MATCH(A110,'Company X - Order report'!F:F,0),1)/1000</f>
        <v>0.5</v>
      </c>
      <c r="H110" s="18">
        <f t="array" ref="H110">INDEX('Company X - Order report'!G:G, MATCH(A110,'Company X - Order report'!F:F,0),1)</f>
        <v>500</v>
      </c>
      <c r="I110" s="14">
        <f t="shared" si="3"/>
        <v>0.5</v>
      </c>
      <c r="J110" s="14">
        <f t="shared" si="10"/>
        <v>500</v>
      </c>
      <c r="K110" s="19" t="str">
        <f>'Company X - Pincodes'!C110</f>
        <v>b</v>
      </c>
      <c r="L110" s="20">
        <f t="array" ref="L110">CHOOSE(MATCH(K110, {"a", "b", "c", "d", "e"}, 0), 'Courier Company - Rates'!$A$2, 'Courier Company - Rates'!$C$2, 'Courier Company - Rates'!$E$2, 'Courier Company - Rates'!$G$2, 'Courier Company - Rates'!$I$2)</f>
        <v>33</v>
      </c>
      <c r="M110" s="21">
        <f>IF(K110 = "a", 'Courier Company - Rates'!$B$2*(I110-0.5)/0.5, IF(K110 = "b", 'Courier Company - Rates'!$D$2*(I110-0.5)/0.5, IF(K110 = "c", 'Courier Company - Rates'!$F$2*(I110-0.5)/0.5, IF(K110 = "d", 'Courier Company - Rates'!$H$2*(I110-0.5)/0.5, 'Courier Company - Rates'!$J$2*(I110-0.5)/0.5))))</f>
        <v>0</v>
      </c>
      <c r="N110" s="22">
        <f>IF(D110 = "Forward and RTO charges", IF(K110 = "a", 'Courier Company - Rates'!$K$2, IF(K110 = "b", 'Courier Company - Rates'!$M$2, IF(K110 = "c", 'Courier Company - Rates'!$O$2, IF(K110 = "d", 'Courier Company - Rates'!$Q$2, 'Courier Company - Rates'!$S$2)))), 0)</f>
        <v>0</v>
      </c>
      <c r="O110" s="22">
        <f>IF(D110 = "Forward and RTO charges", IF(K110 = "a", 'Courier Company - Rates'!$L$2*(I110-0.5)/0.5, IF(K110 = "b", 'Courier Company - Rates'!$N$2*(I110-0.5)/0.5, IF(K110 = "c", 'Courier Company - Rates'!$P$2*(I110-0.5)/0.5, IF(K110 = "d", 'Courier Company - Rates'!$R$2*(I110-0.5)/0.5, 'Courier Company - Rates'!$T$2*(I110-0.5)/0.5)))), 0)</f>
        <v>0</v>
      </c>
      <c r="P110" s="23">
        <f t="shared" si="4"/>
        <v>33</v>
      </c>
      <c r="Q110" s="28">
        <f>'Courier Company - Invoice'!C110</f>
        <v>0.72</v>
      </c>
      <c r="R110" s="16">
        <f t="shared" si="5"/>
        <v>1</v>
      </c>
      <c r="S110" s="19" t="str">
        <f>'Courier Company - Invoice'!F110</f>
        <v>d</v>
      </c>
      <c r="T110" s="23">
        <f>'Courier Company - Invoice'!H110</f>
        <v>90.2</v>
      </c>
      <c r="U110" s="25">
        <f t="shared" si="6"/>
        <v>-57</v>
      </c>
      <c r="V110" s="26">
        <f t="shared" si="7"/>
        <v>-1.727272727</v>
      </c>
      <c r="W110" s="20">
        <f t="shared" si="8"/>
        <v>33</v>
      </c>
      <c r="X110" s="27">
        <f t="shared" si="9"/>
        <v>0</v>
      </c>
    </row>
    <row r="111" ht="15.75" customHeight="1">
      <c r="A111" s="13" t="str">
        <f>'Courier Company - Invoice'!B111</f>
        <v>2001809270</v>
      </c>
      <c r="B111" s="14" t="str">
        <f>'Courier Company - Invoice'!A111</f>
        <v>1091117613962</v>
      </c>
      <c r="C111" s="14" t="str">
        <f>'Courier Company - Invoice'!E111</f>
        <v>324005</v>
      </c>
      <c r="D111" s="15" t="str">
        <f>'Courier Company - Invoice'!G111</f>
        <v>Forward charges</v>
      </c>
      <c r="E111" s="14" t="str">
        <f t="shared" si="1"/>
        <v>Yes</v>
      </c>
      <c r="F111" s="16" t="str">
        <f t="shared" si="2"/>
        <v>No</v>
      </c>
      <c r="G111" s="17">
        <f t="array" ref="G111">INDEX('Company X - Order report'!G:G, MATCH(A111,'Company X - Order report'!F:F,0),1)/1000</f>
        <v>0.5</v>
      </c>
      <c r="H111" s="18">
        <f t="array" ref="H111">INDEX('Company X - Order report'!G:G, MATCH(A111,'Company X - Order report'!F:F,0),1)</f>
        <v>500</v>
      </c>
      <c r="I111" s="14">
        <f t="shared" si="3"/>
        <v>0.5</v>
      </c>
      <c r="J111" s="14">
        <f t="shared" si="10"/>
        <v>500</v>
      </c>
      <c r="K111" s="19" t="str">
        <f>'Company X - Pincodes'!C111</f>
        <v>b</v>
      </c>
      <c r="L111" s="20">
        <f t="array" ref="L111">CHOOSE(MATCH(K111, {"a", "b", "c", "d", "e"}, 0), 'Courier Company - Rates'!$A$2, 'Courier Company - Rates'!$C$2, 'Courier Company - Rates'!$E$2, 'Courier Company - Rates'!$G$2, 'Courier Company - Rates'!$I$2)</f>
        <v>33</v>
      </c>
      <c r="M111" s="21">
        <f>IF(K111 = "a", 'Courier Company - Rates'!$B$2*(I111-0.5)/0.5, IF(K111 = "b", 'Courier Company - Rates'!$D$2*(I111-0.5)/0.5, IF(K111 = "c", 'Courier Company - Rates'!$F$2*(I111-0.5)/0.5, IF(K111 = "d", 'Courier Company - Rates'!$H$2*(I111-0.5)/0.5, 'Courier Company - Rates'!$J$2*(I111-0.5)/0.5))))</f>
        <v>0</v>
      </c>
      <c r="N111" s="22">
        <f>IF(D111 = "Forward and RTO charges", IF(K111 = "a", 'Courier Company - Rates'!$K$2, IF(K111 = "b", 'Courier Company - Rates'!$M$2, IF(K111 = "c", 'Courier Company - Rates'!$O$2, IF(K111 = "d", 'Courier Company - Rates'!$Q$2, 'Courier Company - Rates'!$S$2)))), 0)</f>
        <v>0</v>
      </c>
      <c r="O111" s="22">
        <f>IF(D111 = "Forward and RTO charges", IF(K111 = "a", 'Courier Company - Rates'!$L$2*(I111-0.5)/0.5, IF(K111 = "b", 'Courier Company - Rates'!$N$2*(I111-0.5)/0.5, IF(K111 = "c", 'Courier Company - Rates'!$P$2*(I111-0.5)/0.5, IF(K111 = "d", 'Courier Company - Rates'!$R$2*(I111-0.5)/0.5, 'Courier Company - Rates'!$T$2*(I111-0.5)/0.5)))), 0)</f>
        <v>0</v>
      </c>
      <c r="P111" s="23">
        <f t="shared" si="4"/>
        <v>33</v>
      </c>
      <c r="Q111" s="28">
        <f>'Courier Company - Invoice'!C111</f>
        <v>0.68</v>
      </c>
      <c r="R111" s="16">
        <f t="shared" si="5"/>
        <v>1</v>
      </c>
      <c r="S111" s="19" t="str">
        <f>'Courier Company - Invoice'!F111</f>
        <v>d</v>
      </c>
      <c r="T111" s="23">
        <f>'Courier Company - Invoice'!H111</f>
        <v>90.2</v>
      </c>
      <c r="U111" s="25">
        <f t="shared" si="6"/>
        <v>-57</v>
      </c>
      <c r="V111" s="26">
        <f t="shared" si="7"/>
        <v>-1.727272727</v>
      </c>
      <c r="W111" s="20">
        <f t="shared" si="8"/>
        <v>33</v>
      </c>
      <c r="X111" s="27">
        <f t="shared" si="9"/>
        <v>0</v>
      </c>
    </row>
    <row r="112" ht="15.75" customHeight="1">
      <c r="A112" s="13" t="str">
        <f>'Courier Company - Invoice'!B112</f>
        <v>2001809934</v>
      </c>
      <c r="B112" s="14" t="str">
        <f>'Courier Company - Invoice'!A112</f>
        <v>1091117803511</v>
      </c>
      <c r="C112" s="14" t="str">
        <f>'Courier Company - Invoice'!E112</f>
        <v>302001</v>
      </c>
      <c r="D112" s="15" t="str">
        <f>'Courier Company - Invoice'!G112</f>
        <v>Forward charges</v>
      </c>
      <c r="E112" s="14" t="str">
        <f t="shared" si="1"/>
        <v>Yes</v>
      </c>
      <c r="F112" s="16" t="str">
        <f t="shared" si="2"/>
        <v>No</v>
      </c>
      <c r="G112" s="17">
        <f t="array" ref="G112">INDEX('Company X - Order report'!G:G, MATCH(A112,'Company X - Order report'!F:F,0),1)/1000</f>
        <v>0.361</v>
      </c>
      <c r="H112" s="18">
        <f t="array" ref="H112">INDEX('Company X - Order report'!G:G, MATCH(A112,'Company X - Order report'!F:F,0),1)</f>
        <v>361</v>
      </c>
      <c r="I112" s="14">
        <f t="shared" si="3"/>
        <v>0.5</v>
      </c>
      <c r="J112" s="14">
        <f t="shared" si="10"/>
        <v>500</v>
      </c>
      <c r="K112" s="19" t="str">
        <f>'Company X - Pincodes'!C112</f>
        <v>b</v>
      </c>
      <c r="L112" s="20">
        <f t="array" ref="L112">CHOOSE(MATCH(K112, {"a", "b", "c", "d", "e"}, 0), 'Courier Company - Rates'!$A$2, 'Courier Company - Rates'!$C$2, 'Courier Company - Rates'!$E$2, 'Courier Company - Rates'!$G$2, 'Courier Company - Rates'!$I$2)</f>
        <v>33</v>
      </c>
      <c r="M112" s="21">
        <f>IF(K112 = "a", 'Courier Company - Rates'!$B$2*(I112-0.5)/0.5, IF(K112 = "b", 'Courier Company - Rates'!$D$2*(I112-0.5)/0.5, IF(K112 = "c", 'Courier Company - Rates'!$F$2*(I112-0.5)/0.5, IF(K112 = "d", 'Courier Company - Rates'!$H$2*(I112-0.5)/0.5, 'Courier Company - Rates'!$J$2*(I112-0.5)/0.5))))</f>
        <v>0</v>
      </c>
      <c r="N112" s="22">
        <f>IF(D112 = "Forward and RTO charges", IF(K112 = "a", 'Courier Company - Rates'!$K$2, IF(K112 = "b", 'Courier Company - Rates'!$M$2, IF(K112 = "c", 'Courier Company - Rates'!$O$2, IF(K112 = "d", 'Courier Company - Rates'!$Q$2, 'Courier Company - Rates'!$S$2)))), 0)</f>
        <v>0</v>
      </c>
      <c r="O112" s="22">
        <f>IF(D112 = "Forward and RTO charges", IF(K112 = "a", 'Courier Company - Rates'!$L$2*(I112-0.5)/0.5, IF(K112 = "b", 'Courier Company - Rates'!$N$2*(I112-0.5)/0.5, IF(K112 = "c", 'Courier Company - Rates'!$P$2*(I112-0.5)/0.5, IF(K112 = "d", 'Courier Company - Rates'!$R$2*(I112-0.5)/0.5, 'Courier Company - Rates'!$T$2*(I112-0.5)/0.5)))), 0)</f>
        <v>0</v>
      </c>
      <c r="P112" s="23">
        <f t="shared" si="4"/>
        <v>33</v>
      </c>
      <c r="Q112" s="28">
        <f>'Courier Company - Invoice'!C112</f>
        <v>0.82</v>
      </c>
      <c r="R112" s="16">
        <f t="shared" si="5"/>
        <v>1</v>
      </c>
      <c r="S112" s="19" t="str">
        <f>'Courier Company - Invoice'!F112</f>
        <v>d</v>
      </c>
      <c r="T112" s="23">
        <f>'Courier Company - Invoice'!H112</f>
        <v>90.2</v>
      </c>
      <c r="U112" s="25">
        <f t="shared" si="6"/>
        <v>-57</v>
      </c>
      <c r="V112" s="26">
        <f t="shared" si="7"/>
        <v>-1.727272727</v>
      </c>
      <c r="W112" s="20">
        <f t="shared" si="8"/>
        <v>33</v>
      </c>
      <c r="X112" s="27">
        <f t="shared" si="9"/>
        <v>0</v>
      </c>
    </row>
    <row r="113" ht="15.75" customHeight="1">
      <c r="A113" s="13" t="str">
        <f>'Courier Company - Invoice'!B113</f>
        <v>2001810125</v>
      </c>
      <c r="B113" s="14" t="str">
        <f>'Courier Company - Invoice'!A113</f>
        <v>1091117804314</v>
      </c>
      <c r="C113" s="14" t="str">
        <f>'Courier Company - Invoice'!E113</f>
        <v>302004</v>
      </c>
      <c r="D113" s="15" t="str">
        <f>'Courier Company - Invoice'!G113</f>
        <v>Forward charges</v>
      </c>
      <c r="E113" s="14" t="str">
        <f t="shared" si="1"/>
        <v>Yes</v>
      </c>
      <c r="F113" s="16" t="str">
        <f t="shared" si="2"/>
        <v>No</v>
      </c>
      <c r="G113" s="17">
        <f t="array" ref="G113">INDEX('Company X - Order report'!G:G, MATCH(A113,'Company X - Order report'!F:F,0),1)/1000</f>
        <v>0.5</v>
      </c>
      <c r="H113" s="18">
        <f t="array" ref="H113">INDEX('Company X - Order report'!G:G, MATCH(A113,'Company X - Order report'!F:F,0),1)</f>
        <v>500</v>
      </c>
      <c r="I113" s="14">
        <f t="shared" si="3"/>
        <v>0.5</v>
      </c>
      <c r="J113" s="14">
        <f t="shared" si="10"/>
        <v>500</v>
      </c>
      <c r="K113" s="19" t="str">
        <f>'Company X - Pincodes'!C113</f>
        <v>b</v>
      </c>
      <c r="L113" s="20">
        <f t="array" ref="L113">CHOOSE(MATCH(K113, {"a", "b", "c", "d", "e"}, 0), 'Courier Company - Rates'!$A$2, 'Courier Company - Rates'!$C$2, 'Courier Company - Rates'!$E$2, 'Courier Company - Rates'!$G$2, 'Courier Company - Rates'!$I$2)</f>
        <v>33</v>
      </c>
      <c r="M113" s="21">
        <f>IF(K113 = "a", 'Courier Company - Rates'!$B$2*(I113-0.5)/0.5, IF(K113 = "b", 'Courier Company - Rates'!$D$2*(I113-0.5)/0.5, IF(K113 = "c", 'Courier Company - Rates'!$F$2*(I113-0.5)/0.5, IF(K113 = "d", 'Courier Company - Rates'!$H$2*(I113-0.5)/0.5, 'Courier Company - Rates'!$J$2*(I113-0.5)/0.5))))</f>
        <v>0</v>
      </c>
      <c r="N113" s="22">
        <f>IF(D113 = "Forward and RTO charges", IF(K113 = "a", 'Courier Company - Rates'!$K$2, IF(K113 = "b", 'Courier Company - Rates'!$M$2, IF(K113 = "c", 'Courier Company - Rates'!$O$2, IF(K113 = "d", 'Courier Company - Rates'!$Q$2, 'Courier Company - Rates'!$S$2)))), 0)</f>
        <v>0</v>
      </c>
      <c r="O113" s="22">
        <f>IF(D113 = "Forward and RTO charges", IF(K113 = "a", 'Courier Company - Rates'!$L$2*(I113-0.5)/0.5, IF(K113 = "b", 'Courier Company - Rates'!$N$2*(I113-0.5)/0.5, IF(K113 = "c", 'Courier Company - Rates'!$P$2*(I113-0.5)/0.5, IF(K113 = "d", 'Courier Company - Rates'!$R$2*(I113-0.5)/0.5, 'Courier Company - Rates'!$T$2*(I113-0.5)/0.5)))), 0)</f>
        <v>0</v>
      </c>
      <c r="P113" s="23">
        <f t="shared" si="4"/>
        <v>33</v>
      </c>
      <c r="Q113" s="28">
        <f>'Courier Company - Invoice'!C113</f>
        <v>0.66</v>
      </c>
      <c r="R113" s="16">
        <f t="shared" si="5"/>
        <v>1</v>
      </c>
      <c r="S113" s="19" t="str">
        <f>'Courier Company - Invoice'!F113</f>
        <v>d</v>
      </c>
      <c r="T113" s="23">
        <f>'Courier Company - Invoice'!H113</f>
        <v>90.2</v>
      </c>
      <c r="U113" s="25">
        <f t="shared" si="6"/>
        <v>-57</v>
      </c>
      <c r="V113" s="26">
        <f t="shared" si="7"/>
        <v>-1.727272727</v>
      </c>
      <c r="W113" s="20">
        <f t="shared" si="8"/>
        <v>33</v>
      </c>
      <c r="X113" s="27">
        <f t="shared" si="9"/>
        <v>0</v>
      </c>
    </row>
    <row r="114" ht="15.75" customHeight="1">
      <c r="A114" s="13" t="str">
        <f>'Courier Company - Invoice'!B114</f>
        <v>2001810281</v>
      </c>
      <c r="B114" s="14" t="str">
        <f>'Courier Company - Invoice'!A114</f>
        <v>1091117805390</v>
      </c>
      <c r="C114" s="14" t="str">
        <f>'Courier Company - Invoice'!E114</f>
        <v>302018</v>
      </c>
      <c r="D114" s="15" t="str">
        <f>'Courier Company - Invoice'!G114</f>
        <v>Forward charges</v>
      </c>
      <c r="E114" s="14" t="str">
        <f t="shared" si="1"/>
        <v>Yes</v>
      </c>
      <c r="F114" s="16" t="str">
        <f t="shared" si="2"/>
        <v>No</v>
      </c>
      <c r="G114" s="17">
        <f t="array" ref="G114">INDEX('Company X - Order report'!G:G, MATCH(A114,'Company X - Order report'!F:F,0),1)/1000</f>
        <v>0.5</v>
      </c>
      <c r="H114" s="18">
        <f t="array" ref="H114">INDEX('Company X - Order report'!G:G, MATCH(A114,'Company X - Order report'!F:F,0),1)</f>
        <v>500</v>
      </c>
      <c r="I114" s="14">
        <f t="shared" si="3"/>
        <v>0.5</v>
      </c>
      <c r="J114" s="14">
        <f t="shared" si="10"/>
        <v>500</v>
      </c>
      <c r="K114" s="19" t="str">
        <f>'Company X - Pincodes'!C114</f>
        <v>b</v>
      </c>
      <c r="L114" s="20">
        <f t="array" ref="L114">CHOOSE(MATCH(K114, {"a", "b", "c", "d", "e"}, 0), 'Courier Company - Rates'!$A$2, 'Courier Company - Rates'!$C$2, 'Courier Company - Rates'!$E$2, 'Courier Company - Rates'!$G$2, 'Courier Company - Rates'!$I$2)</f>
        <v>33</v>
      </c>
      <c r="M114" s="21">
        <f>IF(K114 = "a", 'Courier Company - Rates'!$B$2*(I114-0.5)/0.5, IF(K114 = "b", 'Courier Company - Rates'!$D$2*(I114-0.5)/0.5, IF(K114 = "c", 'Courier Company - Rates'!$F$2*(I114-0.5)/0.5, IF(K114 = "d", 'Courier Company - Rates'!$H$2*(I114-0.5)/0.5, 'Courier Company - Rates'!$J$2*(I114-0.5)/0.5))))</f>
        <v>0</v>
      </c>
      <c r="N114" s="22">
        <f>IF(D114 = "Forward and RTO charges", IF(K114 = "a", 'Courier Company - Rates'!$K$2, IF(K114 = "b", 'Courier Company - Rates'!$M$2, IF(K114 = "c", 'Courier Company - Rates'!$O$2, IF(K114 = "d", 'Courier Company - Rates'!$Q$2, 'Courier Company - Rates'!$S$2)))), 0)</f>
        <v>0</v>
      </c>
      <c r="O114" s="22">
        <f>IF(D114 = "Forward and RTO charges", IF(K114 = "a", 'Courier Company - Rates'!$L$2*(I114-0.5)/0.5, IF(K114 = "b", 'Courier Company - Rates'!$N$2*(I114-0.5)/0.5, IF(K114 = "c", 'Courier Company - Rates'!$P$2*(I114-0.5)/0.5, IF(K114 = "d", 'Courier Company - Rates'!$R$2*(I114-0.5)/0.5, 'Courier Company - Rates'!$T$2*(I114-0.5)/0.5)))), 0)</f>
        <v>0</v>
      </c>
      <c r="P114" s="23">
        <f t="shared" si="4"/>
        <v>33</v>
      </c>
      <c r="Q114" s="28">
        <f>'Courier Company - Invoice'!C114</f>
        <v>0.68</v>
      </c>
      <c r="R114" s="16">
        <f t="shared" si="5"/>
        <v>1</v>
      </c>
      <c r="S114" s="19" t="str">
        <f>'Courier Company - Invoice'!F114</f>
        <v>d</v>
      </c>
      <c r="T114" s="23">
        <f>'Courier Company - Invoice'!H114</f>
        <v>90.2</v>
      </c>
      <c r="U114" s="25">
        <f t="shared" si="6"/>
        <v>-57</v>
      </c>
      <c r="V114" s="26">
        <f t="shared" si="7"/>
        <v>-1.727272727</v>
      </c>
      <c r="W114" s="20">
        <f t="shared" si="8"/>
        <v>33</v>
      </c>
      <c r="X114" s="27">
        <f t="shared" si="9"/>
        <v>0</v>
      </c>
    </row>
    <row r="115" ht="15.75" customHeight="1">
      <c r="A115" s="13" t="str">
        <f>'Courier Company - Invoice'!B115</f>
        <v>2001810549</v>
      </c>
      <c r="B115" s="14" t="str">
        <f>'Courier Company - Invoice'!A115</f>
        <v>1091117806263</v>
      </c>
      <c r="C115" s="14" t="str">
        <f>'Courier Company - Invoice'!E115</f>
        <v>302017</v>
      </c>
      <c r="D115" s="15" t="str">
        <f>'Courier Company - Invoice'!G115</f>
        <v>Forward charges</v>
      </c>
      <c r="E115" s="14" t="str">
        <f t="shared" si="1"/>
        <v>Yes</v>
      </c>
      <c r="F115" s="16" t="str">
        <f t="shared" si="2"/>
        <v>No</v>
      </c>
      <c r="G115" s="17">
        <f t="array" ref="G115">INDEX('Company X - Order report'!G:G, MATCH(A115,'Company X - Order report'!F:F,0),1)/1000</f>
        <v>0.986</v>
      </c>
      <c r="H115" s="18">
        <f t="array" ref="H115">INDEX('Company X - Order report'!G:G, MATCH(A115,'Company X - Order report'!F:F,0),1)</f>
        <v>986</v>
      </c>
      <c r="I115" s="14">
        <f t="shared" si="3"/>
        <v>1</v>
      </c>
      <c r="J115" s="14">
        <f t="shared" si="10"/>
        <v>1000</v>
      </c>
      <c r="K115" s="19" t="str">
        <f>'Company X - Pincodes'!C115</f>
        <v>b</v>
      </c>
      <c r="L115" s="20">
        <f t="array" ref="L115">CHOOSE(MATCH(K115, {"a", "b", "c", "d", "e"}, 0), 'Courier Company - Rates'!$A$2, 'Courier Company - Rates'!$C$2, 'Courier Company - Rates'!$E$2, 'Courier Company - Rates'!$G$2, 'Courier Company - Rates'!$I$2)</f>
        <v>33</v>
      </c>
      <c r="M115" s="21">
        <f>IF(K115 = "a", 'Courier Company - Rates'!$B$2*(I115-0.5)/0.5, IF(K115 = "b", 'Courier Company - Rates'!$D$2*(I115-0.5)/0.5, IF(K115 = "c", 'Courier Company - Rates'!$F$2*(I115-0.5)/0.5, IF(K115 = "d", 'Courier Company - Rates'!$H$2*(I115-0.5)/0.5, 'Courier Company - Rates'!$J$2*(I115-0.5)/0.5))))</f>
        <v>28.3</v>
      </c>
      <c r="N115" s="22">
        <f>IF(D115 = "Forward and RTO charges", IF(K115 = "a", 'Courier Company - Rates'!$K$2, IF(K115 = "b", 'Courier Company - Rates'!$M$2, IF(K115 = "c", 'Courier Company - Rates'!$O$2, IF(K115 = "d", 'Courier Company - Rates'!$Q$2, 'Courier Company - Rates'!$S$2)))), 0)</f>
        <v>0</v>
      </c>
      <c r="O115" s="22">
        <f>IF(D115 = "Forward and RTO charges", IF(K115 = "a", 'Courier Company - Rates'!$L$2*(I115-0.5)/0.5, IF(K115 = "b", 'Courier Company - Rates'!$N$2*(I115-0.5)/0.5, IF(K115 = "c", 'Courier Company - Rates'!$P$2*(I115-0.5)/0.5, IF(K115 = "d", 'Courier Company - Rates'!$R$2*(I115-0.5)/0.5, 'Courier Company - Rates'!$T$2*(I115-0.5)/0.5)))), 0)</f>
        <v>0</v>
      </c>
      <c r="P115" s="23">
        <f t="shared" si="4"/>
        <v>61.3</v>
      </c>
      <c r="Q115" s="28">
        <f>'Courier Company - Invoice'!C115</f>
        <v>1.86</v>
      </c>
      <c r="R115" s="16">
        <f t="shared" si="5"/>
        <v>2</v>
      </c>
      <c r="S115" s="19" t="str">
        <f>'Courier Company - Invoice'!F115</f>
        <v>d</v>
      </c>
      <c r="T115" s="23">
        <f>'Courier Company - Invoice'!H115</f>
        <v>179.8</v>
      </c>
      <c r="U115" s="25">
        <f t="shared" si="6"/>
        <v>-119</v>
      </c>
      <c r="V115" s="26">
        <f t="shared" si="7"/>
        <v>-1.941272431</v>
      </c>
      <c r="W115" s="20">
        <f t="shared" si="8"/>
        <v>61.3</v>
      </c>
      <c r="X115" s="27">
        <f t="shared" si="9"/>
        <v>0</v>
      </c>
    </row>
    <row r="116" ht="15.75" customHeight="1">
      <c r="A116" s="13" t="str">
        <f>'Courier Company - Invoice'!B116</f>
        <v>2001810697</v>
      </c>
      <c r="B116" s="14" t="str">
        <f>'Courier Company - Invoice'!A116</f>
        <v>1091117807140</v>
      </c>
      <c r="C116" s="14" t="str">
        <f>'Courier Company - Invoice'!E116</f>
        <v>324008</v>
      </c>
      <c r="D116" s="15" t="str">
        <f>'Courier Company - Invoice'!G116</f>
        <v>Forward charges</v>
      </c>
      <c r="E116" s="14" t="str">
        <f t="shared" si="1"/>
        <v>Yes</v>
      </c>
      <c r="F116" s="16" t="str">
        <f t="shared" si="2"/>
        <v>No</v>
      </c>
      <c r="G116" s="17">
        <f t="array" ref="G116">INDEX('Company X - Order report'!G:G, MATCH(A116,'Company X - Order report'!F:F,0),1)/1000</f>
        <v>0.607</v>
      </c>
      <c r="H116" s="18">
        <f t="array" ref="H116">INDEX('Company X - Order report'!G:G, MATCH(A116,'Company X - Order report'!F:F,0),1)</f>
        <v>607</v>
      </c>
      <c r="I116" s="14">
        <f t="shared" si="3"/>
        <v>1</v>
      </c>
      <c r="J116" s="14">
        <f t="shared" si="10"/>
        <v>1000</v>
      </c>
      <c r="K116" s="19" t="str">
        <f>'Company X - Pincodes'!C116</f>
        <v>b</v>
      </c>
      <c r="L116" s="20">
        <f t="array" ref="L116">CHOOSE(MATCH(K116, {"a", "b", "c", "d", "e"}, 0), 'Courier Company - Rates'!$A$2, 'Courier Company - Rates'!$C$2, 'Courier Company - Rates'!$E$2, 'Courier Company - Rates'!$G$2, 'Courier Company - Rates'!$I$2)</f>
        <v>33</v>
      </c>
      <c r="M116" s="21">
        <f>IF(K116 = "a", 'Courier Company - Rates'!$B$2*(I116-0.5)/0.5, IF(K116 = "b", 'Courier Company - Rates'!$D$2*(I116-0.5)/0.5, IF(K116 = "c", 'Courier Company - Rates'!$F$2*(I116-0.5)/0.5, IF(K116 = "d", 'Courier Company - Rates'!$H$2*(I116-0.5)/0.5, 'Courier Company - Rates'!$J$2*(I116-0.5)/0.5))))</f>
        <v>28.3</v>
      </c>
      <c r="N116" s="22">
        <f>IF(D116 = "Forward and RTO charges", IF(K116 = "a", 'Courier Company - Rates'!$K$2, IF(K116 = "b", 'Courier Company - Rates'!$M$2, IF(K116 = "c", 'Courier Company - Rates'!$O$2, IF(K116 = "d", 'Courier Company - Rates'!$Q$2, 'Courier Company - Rates'!$S$2)))), 0)</f>
        <v>0</v>
      </c>
      <c r="O116" s="22">
        <f>IF(D116 = "Forward and RTO charges", IF(K116 = "a", 'Courier Company - Rates'!$L$2*(I116-0.5)/0.5, IF(K116 = "b", 'Courier Company - Rates'!$N$2*(I116-0.5)/0.5, IF(K116 = "c", 'Courier Company - Rates'!$P$2*(I116-0.5)/0.5, IF(K116 = "d", 'Courier Company - Rates'!$R$2*(I116-0.5)/0.5, 'Courier Company - Rates'!$T$2*(I116-0.5)/0.5)))), 0)</f>
        <v>0</v>
      </c>
      <c r="P116" s="23">
        <f t="shared" si="4"/>
        <v>61.3</v>
      </c>
      <c r="Q116" s="28">
        <f>'Courier Company - Invoice'!C116</f>
        <v>2.27</v>
      </c>
      <c r="R116" s="16">
        <f t="shared" si="5"/>
        <v>2.5</v>
      </c>
      <c r="S116" s="19" t="str">
        <f>'Courier Company - Invoice'!F116</f>
        <v>d</v>
      </c>
      <c r="T116" s="23">
        <f>'Courier Company - Invoice'!H116</f>
        <v>224.6</v>
      </c>
      <c r="U116" s="25">
        <f t="shared" si="6"/>
        <v>-163</v>
      </c>
      <c r="V116" s="26">
        <f t="shared" si="7"/>
        <v>-2.659053834</v>
      </c>
      <c r="W116" s="20">
        <f t="shared" si="8"/>
        <v>61.3</v>
      </c>
      <c r="X116" s="27">
        <f t="shared" si="9"/>
        <v>0</v>
      </c>
    </row>
    <row r="117" ht="15.75" customHeight="1">
      <c r="A117" s="13" t="str">
        <f>'Courier Company - Invoice'!B117</f>
        <v>2001811039</v>
      </c>
      <c r="B117" s="14" t="str">
        <f>'Courier Company - Invoice'!A117</f>
        <v>1091117904860</v>
      </c>
      <c r="C117" s="14" t="str">
        <f>'Courier Company - Invoice'!E117</f>
        <v>302020</v>
      </c>
      <c r="D117" s="15" t="str">
        <f>'Courier Company - Invoice'!G117</f>
        <v>Forward charges</v>
      </c>
      <c r="E117" s="14" t="str">
        <f t="shared" si="1"/>
        <v>Yes</v>
      </c>
      <c r="F117" s="16" t="str">
        <f t="shared" si="2"/>
        <v>No</v>
      </c>
      <c r="G117" s="17">
        <f t="array" ref="G117">INDEX('Company X - Order report'!G:G, MATCH(A117,'Company X - Order report'!F:F,0),1)/1000</f>
        <v>0.488</v>
      </c>
      <c r="H117" s="18">
        <f t="array" ref="H117">INDEX('Company X - Order report'!G:G, MATCH(A117,'Company X - Order report'!F:F,0),1)</f>
        <v>488</v>
      </c>
      <c r="I117" s="14">
        <f t="shared" si="3"/>
        <v>0.5</v>
      </c>
      <c r="J117" s="14">
        <f t="shared" si="10"/>
        <v>500</v>
      </c>
      <c r="K117" s="19" t="str">
        <f>'Company X - Pincodes'!C117</f>
        <v>b</v>
      </c>
      <c r="L117" s="20">
        <f t="array" ref="L117">CHOOSE(MATCH(K117, {"a", "b", "c", "d", "e"}, 0), 'Courier Company - Rates'!$A$2, 'Courier Company - Rates'!$C$2, 'Courier Company - Rates'!$E$2, 'Courier Company - Rates'!$G$2, 'Courier Company - Rates'!$I$2)</f>
        <v>33</v>
      </c>
      <c r="M117" s="21">
        <f>IF(K117 = "a", 'Courier Company - Rates'!$B$2*(I117-0.5)/0.5, IF(K117 = "b", 'Courier Company - Rates'!$D$2*(I117-0.5)/0.5, IF(K117 = "c", 'Courier Company - Rates'!$F$2*(I117-0.5)/0.5, IF(K117 = "d", 'Courier Company - Rates'!$H$2*(I117-0.5)/0.5, 'Courier Company - Rates'!$J$2*(I117-0.5)/0.5))))</f>
        <v>0</v>
      </c>
      <c r="N117" s="22">
        <f>IF(D117 = "Forward and RTO charges", IF(K117 = "a", 'Courier Company - Rates'!$K$2, IF(K117 = "b", 'Courier Company - Rates'!$M$2, IF(K117 = "c", 'Courier Company - Rates'!$O$2, IF(K117 = "d", 'Courier Company - Rates'!$Q$2, 'Courier Company - Rates'!$S$2)))), 0)</f>
        <v>0</v>
      </c>
      <c r="O117" s="22">
        <f>IF(D117 = "Forward and RTO charges", IF(K117 = "a", 'Courier Company - Rates'!$L$2*(I117-0.5)/0.5, IF(K117 = "b", 'Courier Company - Rates'!$N$2*(I117-0.5)/0.5, IF(K117 = "c", 'Courier Company - Rates'!$P$2*(I117-0.5)/0.5, IF(K117 = "d", 'Courier Company - Rates'!$R$2*(I117-0.5)/0.5, 'Courier Company - Rates'!$T$2*(I117-0.5)/0.5)))), 0)</f>
        <v>0</v>
      </c>
      <c r="P117" s="23">
        <f t="shared" si="4"/>
        <v>33</v>
      </c>
      <c r="Q117" s="28">
        <f>'Courier Company - Invoice'!C117</f>
        <v>0.68</v>
      </c>
      <c r="R117" s="16">
        <f t="shared" si="5"/>
        <v>1</v>
      </c>
      <c r="S117" s="19" t="str">
        <f>'Courier Company - Invoice'!F117</f>
        <v>d</v>
      </c>
      <c r="T117" s="23">
        <f>'Courier Company - Invoice'!H117</f>
        <v>90.2</v>
      </c>
      <c r="U117" s="25">
        <f t="shared" si="6"/>
        <v>-57</v>
      </c>
      <c r="V117" s="26">
        <f t="shared" si="7"/>
        <v>-1.727272727</v>
      </c>
      <c r="W117" s="20">
        <f t="shared" si="8"/>
        <v>33</v>
      </c>
      <c r="X117" s="27">
        <f t="shared" si="9"/>
        <v>0</v>
      </c>
    </row>
    <row r="118" ht="15.75" customHeight="1">
      <c r="A118" s="13" t="str">
        <f>'Courier Company - Invoice'!B118</f>
        <v>2001811058</v>
      </c>
      <c r="B118" s="14" t="str">
        <f>'Courier Company - Invoice'!A118</f>
        <v>1091117905022</v>
      </c>
      <c r="C118" s="14" t="str">
        <f>'Courier Company - Invoice'!E118</f>
        <v>302018</v>
      </c>
      <c r="D118" s="15" t="str">
        <f>'Courier Company - Invoice'!G118</f>
        <v>Forward charges</v>
      </c>
      <c r="E118" s="14" t="str">
        <f t="shared" si="1"/>
        <v>Yes</v>
      </c>
      <c r="F118" s="16" t="str">
        <f t="shared" si="2"/>
        <v>No</v>
      </c>
      <c r="G118" s="17">
        <f t="array" ref="G118">INDEX('Company X - Order report'!G:G, MATCH(A118,'Company X - Order report'!F:F,0),1)/1000</f>
        <v>0.5</v>
      </c>
      <c r="H118" s="18">
        <f t="array" ref="H118">INDEX('Company X - Order report'!G:G, MATCH(A118,'Company X - Order report'!F:F,0),1)</f>
        <v>500</v>
      </c>
      <c r="I118" s="14">
        <f t="shared" si="3"/>
        <v>0.5</v>
      </c>
      <c r="J118" s="14">
        <f t="shared" si="10"/>
        <v>500</v>
      </c>
      <c r="K118" s="19" t="str">
        <f>'Company X - Pincodes'!C118</f>
        <v>b</v>
      </c>
      <c r="L118" s="20">
        <f t="array" ref="L118">CHOOSE(MATCH(K118, {"a", "b", "c", "d", "e"}, 0), 'Courier Company - Rates'!$A$2, 'Courier Company - Rates'!$C$2, 'Courier Company - Rates'!$E$2, 'Courier Company - Rates'!$G$2, 'Courier Company - Rates'!$I$2)</f>
        <v>33</v>
      </c>
      <c r="M118" s="21">
        <f>IF(K118 = "a", 'Courier Company - Rates'!$B$2*(I118-0.5)/0.5, IF(K118 = "b", 'Courier Company - Rates'!$D$2*(I118-0.5)/0.5, IF(K118 = "c", 'Courier Company - Rates'!$F$2*(I118-0.5)/0.5, IF(K118 = "d", 'Courier Company - Rates'!$H$2*(I118-0.5)/0.5, 'Courier Company - Rates'!$J$2*(I118-0.5)/0.5))))</f>
        <v>0</v>
      </c>
      <c r="N118" s="22">
        <f>IF(D118 = "Forward and RTO charges", IF(K118 = "a", 'Courier Company - Rates'!$K$2, IF(K118 = "b", 'Courier Company - Rates'!$M$2, IF(K118 = "c", 'Courier Company - Rates'!$O$2, IF(K118 = "d", 'Courier Company - Rates'!$Q$2, 'Courier Company - Rates'!$S$2)))), 0)</f>
        <v>0</v>
      </c>
      <c r="O118" s="22">
        <f>IF(D118 = "Forward and RTO charges", IF(K118 = "a", 'Courier Company - Rates'!$L$2*(I118-0.5)/0.5, IF(K118 = "b", 'Courier Company - Rates'!$N$2*(I118-0.5)/0.5, IF(K118 = "c", 'Courier Company - Rates'!$P$2*(I118-0.5)/0.5, IF(K118 = "d", 'Courier Company - Rates'!$R$2*(I118-0.5)/0.5, 'Courier Company - Rates'!$T$2*(I118-0.5)/0.5)))), 0)</f>
        <v>0</v>
      </c>
      <c r="P118" s="23">
        <f t="shared" si="4"/>
        <v>33</v>
      </c>
      <c r="Q118" s="28">
        <f>'Courier Company - Invoice'!C118</f>
        <v>0.72</v>
      </c>
      <c r="R118" s="16">
        <f t="shared" si="5"/>
        <v>1</v>
      </c>
      <c r="S118" s="19" t="str">
        <f>'Courier Company - Invoice'!F118</f>
        <v>d</v>
      </c>
      <c r="T118" s="23">
        <f>'Courier Company - Invoice'!H118</f>
        <v>90.2</v>
      </c>
      <c r="U118" s="25">
        <f t="shared" si="6"/>
        <v>-57</v>
      </c>
      <c r="V118" s="26">
        <f t="shared" si="7"/>
        <v>-1.727272727</v>
      </c>
      <c r="W118" s="20">
        <f t="shared" si="8"/>
        <v>33</v>
      </c>
      <c r="X118" s="27">
        <f t="shared" si="9"/>
        <v>0</v>
      </c>
    </row>
    <row r="119" ht="15.75" customHeight="1">
      <c r="A119" s="13" t="str">
        <f>'Courier Company - Invoice'!B119</f>
        <v>2001811306</v>
      </c>
      <c r="B119" s="14" t="str">
        <f>'Courier Company - Invoice'!A119</f>
        <v>1091117958163</v>
      </c>
      <c r="C119" s="14" t="str">
        <f>'Courier Company - Invoice'!E119</f>
        <v>302017</v>
      </c>
      <c r="D119" s="15" t="str">
        <f>'Courier Company - Invoice'!G119</f>
        <v>Forward charges</v>
      </c>
      <c r="E119" s="14" t="str">
        <f t="shared" si="1"/>
        <v>Yes</v>
      </c>
      <c r="F119" s="16" t="str">
        <f t="shared" si="2"/>
        <v>No</v>
      </c>
      <c r="G119" s="17">
        <f t="array" ref="G119">INDEX('Company X - Order report'!G:G, MATCH(A119,'Company X - Order report'!F:F,0),1)/1000</f>
        <v>0.945</v>
      </c>
      <c r="H119" s="18">
        <f t="array" ref="H119">INDEX('Company X - Order report'!G:G, MATCH(A119,'Company X - Order report'!F:F,0),1)</f>
        <v>945</v>
      </c>
      <c r="I119" s="14">
        <f t="shared" si="3"/>
        <v>1</v>
      </c>
      <c r="J119" s="14">
        <f t="shared" si="10"/>
        <v>1000</v>
      </c>
      <c r="K119" s="19" t="str">
        <f>'Company X - Pincodes'!C119</f>
        <v>b</v>
      </c>
      <c r="L119" s="20">
        <f t="array" ref="L119">CHOOSE(MATCH(K119, {"a", "b", "c", "d", "e"}, 0), 'Courier Company - Rates'!$A$2, 'Courier Company - Rates'!$C$2, 'Courier Company - Rates'!$E$2, 'Courier Company - Rates'!$G$2, 'Courier Company - Rates'!$I$2)</f>
        <v>33</v>
      </c>
      <c r="M119" s="21">
        <f>IF(K119 = "a", 'Courier Company - Rates'!$B$2*(I119-0.5)/0.5, IF(K119 = "b", 'Courier Company - Rates'!$D$2*(I119-0.5)/0.5, IF(K119 = "c", 'Courier Company - Rates'!$F$2*(I119-0.5)/0.5, IF(K119 = "d", 'Courier Company - Rates'!$H$2*(I119-0.5)/0.5, 'Courier Company - Rates'!$J$2*(I119-0.5)/0.5))))</f>
        <v>28.3</v>
      </c>
      <c r="N119" s="22">
        <f>IF(D119 = "Forward and RTO charges", IF(K119 = "a", 'Courier Company - Rates'!$K$2, IF(K119 = "b", 'Courier Company - Rates'!$M$2, IF(K119 = "c", 'Courier Company - Rates'!$O$2, IF(K119 = "d", 'Courier Company - Rates'!$Q$2, 'Courier Company - Rates'!$S$2)))), 0)</f>
        <v>0</v>
      </c>
      <c r="O119" s="22">
        <f>IF(D119 = "Forward and RTO charges", IF(K119 = "a", 'Courier Company - Rates'!$L$2*(I119-0.5)/0.5, IF(K119 = "b", 'Courier Company - Rates'!$N$2*(I119-0.5)/0.5, IF(K119 = "c", 'Courier Company - Rates'!$P$2*(I119-0.5)/0.5, IF(K119 = "d", 'Courier Company - Rates'!$R$2*(I119-0.5)/0.5, 'Courier Company - Rates'!$T$2*(I119-0.5)/0.5)))), 0)</f>
        <v>0</v>
      </c>
      <c r="P119" s="23">
        <f t="shared" si="4"/>
        <v>61.3</v>
      </c>
      <c r="Q119" s="28">
        <f>'Courier Company - Invoice'!C119</f>
        <v>1.1</v>
      </c>
      <c r="R119" s="16">
        <f t="shared" si="5"/>
        <v>1.5</v>
      </c>
      <c r="S119" s="19" t="str">
        <f>'Courier Company - Invoice'!F119</f>
        <v>d</v>
      </c>
      <c r="T119" s="23">
        <f>'Courier Company - Invoice'!H119</f>
        <v>135</v>
      </c>
      <c r="U119" s="25">
        <f t="shared" si="6"/>
        <v>-74</v>
      </c>
      <c r="V119" s="26">
        <f t="shared" si="7"/>
        <v>-1.207177814</v>
      </c>
      <c r="W119" s="20">
        <f t="shared" si="8"/>
        <v>61.3</v>
      </c>
      <c r="X119" s="27">
        <f t="shared" si="9"/>
        <v>0</v>
      </c>
    </row>
    <row r="120" ht="15.75" customHeight="1">
      <c r="A120" s="13" t="str">
        <f>'Courier Company - Invoice'!B120</f>
        <v>2001812195</v>
      </c>
      <c r="B120" s="14" t="str">
        <f>'Courier Company - Invoice'!A120</f>
        <v>1091118442390</v>
      </c>
      <c r="C120" s="14" t="str">
        <f>'Courier Company - Invoice'!E120</f>
        <v>302012</v>
      </c>
      <c r="D120" s="15" t="str">
        <f>'Courier Company - Invoice'!G120</f>
        <v>Forward charges</v>
      </c>
      <c r="E120" s="14" t="str">
        <f t="shared" si="1"/>
        <v>Yes</v>
      </c>
      <c r="F120" s="16" t="str">
        <f t="shared" si="2"/>
        <v>No</v>
      </c>
      <c r="G120" s="17">
        <f t="array" ref="G120">INDEX('Company X - Order report'!G:G, MATCH(A120,'Company X - Order report'!F:F,0),1)/1000</f>
        <v>0.5</v>
      </c>
      <c r="H120" s="18">
        <f t="array" ref="H120">INDEX('Company X - Order report'!G:G, MATCH(A120,'Company X - Order report'!F:F,0),1)</f>
        <v>500</v>
      </c>
      <c r="I120" s="14">
        <f t="shared" si="3"/>
        <v>0.5</v>
      </c>
      <c r="J120" s="14">
        <f t="shared" si="10"/>
        <v>500</v>
      </c>
      <c r="K120" s="19" t="str">
        <f>'Company X - Pincodes'!C120</f>
        <v>b</v>
      </c>
      <c r="L120" s="20">
        <f t="array" ref="L120">CHOOSE(MATCH(K120, {"a", "b", "c", "d", "e"}, 0), 'Courier Company - Rates'!$A$2, 'Courier Company - Rates'!$C$2, 'Courier Company - Rates'!$E$2, 'Courier Company - Rates'!$G$2, 'Courier Company - Rates'!$I$2)</f>
        <v>33</v>
      </c>
      <c r="M120" s="21">
        <f>IF(K120 = "a", 'Courier Company - Rates'!$B$2*(I120-0.5)/0.5, IF(K120 = "b", 'Courier Company - Rates'!$D$2*(I120-0.5)/0.5, IF(K120 = "c", 'Courier Company - Rates'!$F$2*(I120-0.5)/0.5, IF(K120 = "d", 'Courier Company - Rates'!$H$2*(I120-0.5)/0.5, 'Courier Company - Rates'!$J$2*(I120-0.5)/0.5))))</f>
        <v>0</v>
      </c>
      <c r="N120" s="22">
        <f>IF(D120 = "Forward and RTO charges", IF(K120 = "a", 'Courier Company - Rates'!$K$2, IF(K120 = "b", 'Courier Company - Rates'!$M$2, IF(K120 = "c", 'Courier Company - Rates'!$O$2, IF(K120 = "d", 'Courier Company - Rates'!$Q$2, 'Courier Company - Rates'!$S$2)))), 0)</f>
        <v>0</v>
      </c>
      <c r="O120" s="22">
        <f>IF(D120 = "Forward and RTO charges", IF(K120 = "a", 'Courier Company - Rates'!$L$2*(I120-0.5)/0.5, IF(K120 = "b", 'Courier Company - Rates'!$N$2*(I120-0.5)/0.5, IF(K120 = "c", 'Courier Company - Rates'!$P$2*(I120-0.5)/0.5, IF(K120 = "d", 'Courier Company - Rates'!$R$2*(I120-0.5)/0.5, 'Courier Company - Rates'!$T$2*(I120-0.5)/0.5)))), 0)</f>
        <v>0</v>
      </c>
      <c r="P120" s="23">
        <f t="shared" si="4"/>
        <v>33</v>
      </c>
      <c r="Q120" s="28">
        <f>'Courier Company - Invoice'!C120</f>
        <v>0.67</v>
      </c>
      <c r="R120" s="16">
        <f t="shared" si="5"/>
        <v>1</v>
      </c>
      <c r="S120" s="19" t="str">
        <f>'Courier Company - Invoice'!F120</f>
        <v>d</v>
      </c>
      <c r="T120" s="23">
        <f>'Courier Company - Invoice'!H120</f>
        <v>90.2</v>
      </c>
      <c r="U120" s="25">
        <f t="shared" si="6"/>
        <v>-57</v>
      </c>
      <c r="V120" s="26">
        <f t="shared" si="7"/>
        <v>-1.727272727</v>
      </c>
      <c r="W120" s="20">
        <f t="shared" si="8"/>
        <v>33</v>
      </c>
      <c r="X120" s="27">
        <f t="shared" si="9"/>
        <v>0</v>
      </c>
    </row>
    <row r="121" ht="15.75" customHeight="1">
      <c r="A121" s="13" t="str">
        <f>'Courier Company - Invoice'!B121</f>
        <v>2001812941</v>
      </c>
      <c r="B121" s="14" t="str">
        <f>'Courier Company - Invoice'!A121</f>
        <v>1091118551656</v>
      </c>
      <c r="C121" s="14" t="str">
        <f>'Courier Company - Invoice'!E121</f>
        <v>325207</v>
      </c>
      <c r="D121" s="15" t="str">
        <f>'Courier Company - Invoice'!G121</f>
        <v>Forward charges</v>
      </c>
      <c r="E121" s="14" t="str">
        <f t="shared" si="1"/>
        <v>Yes</v>
      </c>
      <c r="F121" s="16" t="str">
        <f t="shared" si="2"/>
        <v>No</v>
      </c>
      <c r="G121" s="17">
        <f t="array" ref="G121">INDEX('Company X - Order report'!G:G, MATCH(A121,'Company X - Order report'!F:F,0),1)/1000</f>
        <v>0.5</v>
      </c>
      <c r="H121" s="18">
        <f t="array" ref="H121">INDEX('Company X - Order report'!G:G, MATCH(A121,'Company X - Order report'!F:F,0),1)</f>
        <v>500</v>
      </c>
      <c r="I121" s="14">
        <f t="shared" si="3"/>
        <v>0.5</v>
      </c>
      <c r="J121" s="14">
        <f t="shared" si="10"/>
        <v>500</v>
      </c>
      <c r="K121" s="19" t="str">
        <f>'Company X - Pincodes'!C121</f>
        <v>b</v>
      </c>
      <c r="L121" s="20">
        <f t="array" ref="L121">CHOOSE(MATCH(K121, {"a", "b", "c", "d", "e"}, 0), 'Courier Company - Rates'!$A$2, 'Courier Company - Rates'!$C$2, 'Courier Company - Rates'!$E$2, 'Courier Company - Rates'!$G$2, 'Courier Company - Rates'!$I$2)</f>
        <v>33</v>
      </c>
      <c r="M121" s="21">
        <f>IF(K121 = "a", 'Courier Company - Rates'!$B$2*(I121-0.5)/0.5, IF(K121 = "b", 'Courier Company - Rates'!$D$2*(I121-0.5)/0.5, IF(K121 = "c", 'Courier Company - Rates'!$F$2*(I121-0.5)/0.5, IF(K121 = "d", 'Courier Company - Rates'!$H$2*(I121-0.5)/0.5, 'Courier Company - Rates'!$J$2*(I121-0.5)/0.5))))</f>
        <v>0</v>
      </c>
      <c r="N121" s="22">
        <f>IF(D121 = "Forward and RTO charges", IF(K121 = "a", 'Courier Company - Rates'!$K$2, IF(K121 = "b", 'Courier Company - Rates'!$M$2, IF(K121 = "c", 'Courier Company - Rates'!$O$2, IF(K121 = "d", 'Courier Company - Rates'!$Q$2, 'Courier Company - Rates'!$S$2)))), 0)</f>
        <v>0</v>
      </c>
      <c r="O121" s="22">
        <f>IF(D121 = "Forward and RTO charges", IF(K121 = "a", 'Courier Company - Rates'!$L$2*(I121-0.5)/0.5, IF(K121 = "b", 'Courier Company - Rates'!$N$2*(I121-0.5)/0.5, IF(K121 = "c", 'Courier Company - Rates'!$P$2*(I121-0.5)/0.5, IF(K121 = "d", 'Courier Company - Rates'!$R$2*(I121-0.5)/0.5, 'Courier Company - Rates'!$T$2*(I121-0.5)/0.5)))), 0)</f>
        <v>0</v>
      </c>
      <c r="P121" s="23">
        <f t="shared" si="4"/>
        <v>33</v>
      </c>
      <c r="Q121" s="28">
        <f>'Courier Company - Invoice'!C121</f>
        <v>0.73</v>
      </c>
      <c r="R121" s="16">
        <f t="shared" si="5"/>
        <v>1</v>
      </c>
      <c r="S121" s="19" t="str">
        <f>'Courier Company - Invoice'!F121</f>
        <v>d</v>
      </c>
      <c r="T121" s="23">
        <f>'Courier Company - Invoice'!H121</f>
        <v>90.2</v>
      </c>
      <c r="U121" s="25">
        <f t="shared" si="6"/>
        <v>-57</v>
      </c>
      <c r="V121" s="26">
        <f t="shared" si="7"/>
        <v>-1.727272727</v>
      </c>
      <c r="W121" s="20">
        <f t="shared" si="8"/>
        <v>33</v>
      </c>
      <c r="X121" s="27">
        <f t="shared" si="9"/>
        <v>0</v>
      </c>
    </row>
    <row r="122" ht="15.75" customHeight="1">
      <c r="A122" s="13" t="str">
        <f>'Courier Company - Invoice'!B122</f>
        <v>2001809383</v>
      </c>
      <c r="B122" s="14" t="str">
        <f>'Courier Company - Invoice'!A122</f>
        <v>1091117614452</v>
      </c>
      <c r="C122" s="14" t="str">
        <f>'Courier Company - Invoice'!E122</f>
        <v>303702</v>
      </c>
      <c r="D122" s="15" t="str">
        <f>'Courier Company - Invoice'!G122</f>
        <v>Forward and RTO charges</v>
      </c>
      <c r="E122" s="14" t="str">
        <f t="shared" si="1"/>
        <v>Yes</v>
      </c>
      <c r="F122" s="16" t="str">
        <f t="shared" si="2"/>
        <v>Yes</v>
      </c>
      <c r="G122" s="17">
        <f t="array" ref="G122">INDEX('Company X - Order report'!G:G, MATCH(A122,'Company X - Order report'!F:F,0),1)/1000</f>
        <v>0.607</v>
      </c>
      <c r="H122" s="18">
        <f t="array" ref="H122">INDEX('Company X - Order report'!G:G, MATCH(A122,'Company X - Order report'!F:F,0),1)</f>
        <v>607</v>
      </c>
      <c r="I122" s="14">
        <f t="shared" si="3"/>
        <v>1</v>
      </c>
      <c r="J122" s="14">
        <f t="shared" si="10"/>
        <v>1000</v>
      </c>
      <c r="K122" s="19" t="str">
        <f>'Company X - Pincodes'!C122</f>
        <v>b</v>
      </c>
      <c r="L122" s="20">
        <f t="array" ref="L122">CHOOSE(MATCH(K122, {"a", "b", "c", "d", "e"}, 0), 'Courier Company - Rates'!$A$2, 'Courier Company - Rates'!$C$2, 'Courier Company - Rates'!$E$2, 'Courier Company - Rates'!$G$2, 'Courier Company - Rates'!$I$2)</f>
        <v>33</v>
      </c>
      <c r="M122" s="21">
        <f>IF(K122 = "a", 'Courier Company - Rates'!$B$2*(I122-0.5)/0.5, IF(K122 = "b", 'Courier Company - Rates'!$D$2*(I122-0.5)/0.5, IF(K122 = "c", 'Courier Company - Rates'!$F$2*(I122-0.5)/0.5, IF(K122 = "d", 'Courier Company - Rates'!$H$2*(I122-0.5)/0.5, 'Courier Company - Rates'!$J$2*(I122-0.5)/0.5))))</f>
        <v>28.3</v>
      </c>
      <c r="N122" s="22">
        <f>IF(D122 = "Forward and RTO charges", IF(K122 = "a", 'Courier Company - Rates'!$K$2, IF(K122 = "b", 'Courier Company - Rates'!$M$2, IF(K122 = "c", 'Courier Company - Rates'!$O$2, IF(K122 = "d", 'Courier Company - Rates'!$Q$2, 'Courier Company - Rates'!$S$2)))), 0)</f>
        <v>20.5</v>
      </c>
      <c r="O122" s="22">
        <f>IF(D122 = "Forward and RTO charges", IF(K122 = "a", 'Courier Company - Rates'!$L$2*(I122-0.5)/0.5, IF(K122 = "b", 'Courier Company - Rates'!$N$2*(I122-0.5)/0.5, IF(K122 = "c", 'Courier Company - Rates'!$P$2*(I122-0.5)/0.5, IF(K122 = "d", 'Courier Company - Rates'!$R$2*(I122-0.5)/0.5, 'Courier Company - Rates'!$T$2*(I122-0.5)/0.5)))), 0)</f>
        <v>28.3</v>
      </c>
      <c r="P122" s="23">
        <f t="shared" si="4"/>
        <v>110.1</v>
      </c>
      <c r="Q122" s="28">
        <f>'Courier Company - Invoice'!C122</f>
        <v>0.5</v>
      </c>
      <c r="R122" s="16">
        <f t="shared" si="5"/>
        <v>0.5</v>
      </c>
      <c r="S122" s="19" t="str">
        <f>'Courier Company - Invoice'!F122</f>
        <v>d</v>
      </c>
      <c r="T122" s="23">
        <f>'Courier Company - Invoice'!H122</f>
        <v>86.7</v>
      </c>
      <c r="U122" s="25">
        <f t="shared" si="6"/>
        <v>23</v>
      </c>
      <c r="V122" s="26">
        <f t="shared" si="7"/>
        <v>0.2089009991</v>
      </c>
      <c r="W122" s="20">
        <f t="shared" si="8"/>
        <v>61.3</v>
      </c>
      <c r="X122" s="27">
        <f t="shared" si="9"/>
        <v>48.8</v>
      </c>
    </row>
    <row r="123" ht="15.75" customHeight="1">
      <c r="A123" s="13" t="str">
        <f>'Courier Company - Invoice'!B123</f>
        <v>2001820978</v>
      </c>
      <c r="B123" s="14" t="str">
        <f>'Courier Company - Invoice'!A123</f>
        <v>1091120922803</v>
      </c>
      <c r="C123" s="14" t="str">
        <f>'Courier Company - Invoice'!E123</f>
        <v>313301</v>
      </c>
      <c r="D123" s="15" t="str">
        <f>'Courier Company - Invoice'!G123</f>
        <v>Forward charges</v>
      </c>
      <c r="E123" s="14" t="str">
        <f t="shared" si="1"/>
        <v>Yes</v>
      </c>
      <c r="F123" s="16" t="str">
        <f t="shared" si="2"/>
        <v>No</v>
      </c>
      <c r="G123" s="17">
        <f t="array" ref="G123">INDEX('Company X - Order report'!G:G, MATCH(A123,'Company X - Order report'!F:F,0),1)/1000</f>
        <v>0.515</v>
      </c>
      <c r="H123" s="18">
        <f t="array" ref="H123">INDEX('Company X - Order report'!G:G, MATCH(A123,'Company X - Order report'!F:F,0),1)</f>
        <v>515</v>
      </c>
      <c r="I123" s="14">
        <f t="shared" si="3"/>
        <v>1</v>
      </c>
      <c r="J123" s="14">
        <f t="shared" si="10"/>
        <v>1000</v>
      </c>
      <c r="K123" s="19" t="str">
        <f>'Company X - Pincodes'!C123</f>
        <v>b</v>
      </c>
      <c r="L123" s="20">
        <f t="array" ref="L123">CHOOSE(MATCH(K123, {"a", "b", "c", "d", "e"}, 0), 'Courier Company - Rates'!$A$2, 'Courier Company - Rates'!$C$2, 'Courier Company - Rates'!$E$2, 'Courier Company - Rates'!$G$2, 'Courier Company - Rates'!$I$2)</f>
        <v>33</v>
      </c>
      <c r="M123" s="21">
        <f>IF(K123 = "a", 'Courier Company - Rates'!$B$2*(I123-0.5)/0.5, IF(K123 = "b", 'Courier Company - Rates'!$D$2*(I123-0.5)/0.5, IF(K123 = "c", 'Courier Company - Rates'!$F$2*(I123-0.5)/0.5, IF(K123 = "d", 'Courier Company - Rates'!$H$2*(I123-0.5)/0.5, 'Courier Company - Rates'!$J$2*(I123-0.5)/0.5))))</f>
        <v>28.3</v>
      </c>
      <c r="N123" s="22">
        <f>IF(D123 = "Forward and RTO charges", IF(K123 = "a", 'Courier Company - Rates'!$K$2, IF(K123 = "b", 'Courier Company - Rates'!$M$2, IF(K123 = "c", 'Courier Company - Rates'!$O$2, IF(K123 = "d", 'Courier Company - Rates'!$Q$2, 'Courier Company - Rates'!$S$2)))), 0)</f>
        <v>0</v>
      </c>
      <c r="O123" s="22">
        <f>IF(D123 = "Forward and RTO charges", IF(K123 = "a", 'Courier Company - Rates'!$L$2*(I123-0.5)/0.5, IF(K123 = "b", 'Courier Company - Rates'!$N$2*(I123-0.5)/0.5, IF(K123 = "c", 'Courier Company - Rates'!$P$2*(I123-0.5)/0.5, IF(K123 = "d", 'Courier Company - Rates'!$R$2*(I123-0.5)/0.5, 'Courier Company - Rates'!$T$2*(I123-0.5)/0.5)))), 0)</f>
        <v>0</v>
      </c>
      <c r="P123" s="23">
        <f t="shared" si="4"/>
        <v>61.3</v>
      </c>
      <c r="Q123" s="28">
        <f>'Courier Company - Invoice'!C123</f>
        <v>0.5</v>
      </c>
      <c r="R123" s="16">
        <f t="shared" si="5"/>
        <v>0.5</v>
      </c>
      <c r="S123" s="19" t="str">
        <f>'Courier Company - Invoice'!F123</f>
        <v>d</v>
      </c>
      <c r="T123" s="23">
        <f>'Courier Company - Invoice'!H123</f>
        <v>45.4</v>
      </c>
      <c r="U123" s="25">
        <f t="shared" si="6"/>
        <v>16</v>
      </c>
      <c r="V123" s="26">
        <f t="shared" si="7"/>
        <v>0.2610114192</v>
      </c>
      <c r="W123" s="20">
        <f t="shared" si="8"/>
        <v>61.3</v>
      </c>
      <c r="X123" s="27">
        <f t="shared" si="9"/>
        <v>0</v>
      </c>
    </row>
    <row r="124" ht="15.75" customHeight="1">
      <c r="A124" s="13" t="str">
        <f>'Courier Company - Invoice'!B124</f>
        <v>2001811475</v>
      </c>
      <c r="B124" s="14" t="str">
        <f>'Courier Company - Invoice'!A124</f>
        <v>1091121844806</v>
      </c>
      <c r="C124" s="14" t="str">
        <f>'Courier Company - Invoice'!E124</f>
        <v>173212</v>
      </c>
      <c r="D124" s="15" t="str">
        <f>'Courier Company - Invoice'!G124</f>
        <v>Forward charges</v>
      </c>
      <c r="E124" s="14" t="str">
        <f t="shared" si="1"/>
        <v>Yes</v>
      </c>
      <c r="F124" s="16" t="str">
        <f t="shared" si="2"/>
        <v>No</v>
      </c>
      <c r="G124" s="17">
        <f t="array" ref="G124">INDEX('Company X - Order report'!G:G, MATCH(A124,'Company X - Order report'!F:F,0),1)/1000</f>
        <v>0.689</v>
      </c>
      <c r="H124" s="18">
        <f t="array" ref="H124">INDEX('Company X - Order report'!G:G, MATCH(A124,'Company X - Order report'!F:F,0),1)</f>
        <v>689</v>
      </c>
      <c r="I124" s="14">
        <f t="shared" si="3"/>
        <v>1</v>
      </c>
      <c r="J124" s="14">
        <f t="shared" si="10"/>
        <v>1000</v>
      </c>
      <c r="K124" s="19" t="str">
        <f>'Company X - Pincodes'!C124</f>
        <v>e</v>
      </c>
      <c r="L124" s="20">
        <f t="array" ref="L124">CHOOSE(MATCH(K124, {"a", "b", "c", "d", "e"}, 0), 'Courier Company - Rates'!$A$2, 'Courier Company - Rates'!$C$2, 'Courier Company - Rates'!$E$2, 'Courier Company - Rates'!$G$2, 'Courier Company - Rates'!$I$2)</f>
        <v>56.6</v>
      </c>
      <c r="M124" s="21">
        <f>IF(K124 = "a", 'Courier Company - Rates'!$B$2*(I124-0.5)/0.5, IF(K124 = "b", 'Courier Company - Rates'!$D$2*(I124-0.5)/0.5, IF(K124 = "c", 'Courier Company - Rates'!$F$2*(I124-0.5)/0.5, IF(K124 = "d", 'Courier Company - Rates'!$H$2*(I124-0.5)/0.5, 'Courier Company - Rates'!$J$2*(I124-0.5)/0.5))))</f>
        <v>55.5</v>
      </c>
      <c r="N124" s="22">
        <f>IF(D124 = "Forward and RTO charges", IF(K124 = "a", 'Courier Company - Rates'!$K$2, IF(K124 = "b", 'Courier Company - Rates'!$M$2, IF(K124 = "c", 'Courier Company - Rates'!$O$2, IF(K124 = "d", 'Courier Company - Rates'!$Q$2, 'Courier Company - Rates'!$S$2)))), 0)</f>
        <v>0</v>
      </c>
      <c r="O124" s="22">
        <f>IF(D124 = "Forward and RTO charges", IF(K124 = "a", 'Courier Company - Rates'!$L$2*(I124-0.5)/0.5, IF(K124 = "b", 'Courier Company - Rates'!$N$2*(I124-0.5)/0.5, IF(K124 = "c", 'Courier Company - Rates'!$P$2*(I124-0.5)/0.5, IF(K124 = "d", 'Courier Company - Rates'!$R$2*(I124-0.5)/0.5, 'Courier Company - Rates'!$T$2*(I124-0.5)/0.5)))), 0)</f>
        <v>0</v>
      </c>
      <c r="P124" s="23">
        <f t="shared" si="4"/>
        <v>112.1</v>
      </c>
      <c r="Q124" s="28">
        <f>'Courier Company - Invoice'!C124</f>
        <v>0.5</v>
      </c>
      <c r="R124" s="16">
        <f t="shared" si="5"/>
        <v>0.5</v>
      </c>
      <c r="S124" s="19" t="str">
        <f>'Courier Company - Invoice'!F124</f>
        <v>b</v>
      </c>
      <c r="T124" s="23">
        <f>'Courier Company - Invoice'!H124</f>
        <v>33</v>
      </c>
      <c r="U124" s="25">
        <f t="shared" si="6"/>
        <v>79</v>
      </c>
      <c r="V124" s="26">
        <f t="shared" si="7"/>
        <v>0.7047279215</v>
      </c>
      <c r="W124" s="20">
        <f t="shared" si="8"/>
        <v>112.1</v>
      </c>
      <c r="X124" s="27">
        <f t="shared" si="9"/>
        <v>0</v>
      </c>
    </row>
    <row r="125" ht="15.75" customHeight="1">
      <c r="A125" s="13" t="str">
        <f>'Courier Company - Invoice'!B125</f>
        <v>2001811305</v>
      </c>
      <c r="B125" s="14" t="str">
        <f>'Courier Company - Invoice'!A125</f>
        <v>1091121846136</v>
      </c>
      <c r="C125" s="14" t="str">
        <f>'Courier Company - Invoice'!E125</f>
        <v>302020</v>
      </c>
      <c r="D125" s="15" t="str">
        <f>'Courier Company - Invoice'!G125</f>
        <v>Forward charges</v>
      </c>
      <c r="E125" s="14" t="str">
        <f t="shared" si="1"/>
        <v>Yes</v>
      </c>
      <c r="F125" s="16" t="str">
        <f t="shared" si="2"/>
        <v>No</v>
      </c>
      <c r="G125" s="17">
        <f t="array" ref="G125">INDEX('Company X - Order report'!G:G, MATCH(A125,'Company X - Order report'!F:F,0),1)/1000</f>
        <v>0.75</v>
      </c>
      <c r="H125" s="18">
        <f t="array" ref="H125">INDEX('Company X - Order report'!G:G, MATCH(A125,'Company X - Order report'!F:F,0),1)</f>
        <v>750</v>
      </c>
      <c r="I125" s="14">
        <f t="shared" si="3"/>
        <v>1</v>
      </c>
      <c r="J125" s="14">
        <f t="shared" si="10"/>
        <v>1000</v>
      </c>
      <c r="K125" s="19" t="str">
        <f>'Company X - Pincodes'!C125</f>
        <v>b</v>
      </c>
      <c r="L125" s="20">
        <f t="array" ref="L125">CHOOSE(MATCH(K125, {"a", "b", "c", "d", "e"}, 0), 'Courier Company - Rates'!$A$2, 'Courier Company - Rates'!$C$2, 'Courier Company - Rates'!$E$2, 'Courier Company - Rates'!$G$2, 'Courier Company - Rates'!$I$2)</f>
        <v>33</v>
      </c>
      <c r="M125" s="21">
        <f>IF(K125 = "a", 'Courier Company - Rates'!$B$2*(I125-0.5)/0.5, IF(K125 = "b", 'Courier Company - Rates'!$D$2*(I125-0.5)/0.5, IF(K125 = "c", 'Courier Company - Rates'!$F$2*(I125-0.5)/0.5, IF(K125 = "d", 'Courier Company - Rates'!$H$2*(I125-0.5)/0.5, 'Courier Company - Rates'!$J$2*(I125-0.5)/0.5))))</f>
        <v>28.3</v>
      </c>
      <c r="N125" s="22">
        <f>IF(D125 = "Forward and RTO charges", IF(K125 = "a", 'Courier Company - Rates'!$K$2, IF(K125 = "b", 'Courier Company - Rates'!$M$2, IF(K125 = "c", 'Courier Company - Rates'!$O$2, IF(K125 = "d", 'Courier Company - Rates'!$Q$2, 'Courier Company - Rates'!$S$2)))), 0)</f>
        <v>0</v>
      </c>
      <c r="O125" s="22">
        <f>IF(D125 = "Forward and RTO charges", IF(K125 = "a", 'Courier Company - Rates'!$L$2*(I125-0.5)/0.5, IF(K125 = "b", 'Courier Company - Rates'!$N$2*(I125-0.5)/0.5, IF(K125 = "c", 'Courier Company - Rates'!$P$2*(I125-0.5)/0.5, IF(K125 = "d", 'Courier Company - Rates'!$R$2*(I125-0.5)/0.5, 'Courier Company - Rates'!$T$2*(I125-0.5)/0.5)))), 0)</f>
        <v>0</v>
      </c>
      <c r="P125" s="23">
        <f t="shared" si="4"/>
        <v>61.3</v>
      </c>
      <c r="Q125" s="28">
        <f>'Courier Company - Invoice'!C125</f>
        <v>0.5</v>
      </c>
      <c r="R125" s="16">
        <f t="shared" si="5"/>
        <v>0.5</v>
      </c>
      <c r="S125" s="19" t="str">
        <f>'Courier Company - Invoice'!F125</f>
        <v>d</v>
      </c>
      <c r="T125" s="23">
        <f>'Courier Company - Invoice'!H125</f>
        <v>45.4</v>
      </c>
      <c r="U125" s="25">
        <f t="shared" si="6"/>
        <v>16</v>
      </c>
      <c r="V125" s="26">
        <f t="shared" si="7"/>
        <v>0.2610114192</v>
      </c>
      <c r="W125" s="20">
        <f t="shared" si="8"/>
        <v>61.3</v>
      </c>
      <c r="X125" s="27">
        <f t="shared" si="9"/>
        <v>0</v>
      </c>
    </row>
    <row r="126" ht="15.75" customHeight="1">
      <c r="A126" s="29" t="str">
        <f>'Courier Company - Invoice'!B126</f>
        <v/>
      </c>
      <c r="B126" s="29" t="str">
        <f>'Courier Company - Invoice'!A126</f>
        <v/>
      </c>
      <c r="C126" s="29" t="str">
        <f>'Courier Company - Invoice'!E126</f>
        <v/>
      </c>
      <c r="D126" s="29" t="str">
        <f>'Courier Company - Invoice'!G126</f>
        <v/>
      </c>
      <c r="P126" s="29"/>
      <c r="Q126" s="30"/>
      <c r="T126" s="29"/>
      <c r="U126" s="31"/>
      <c r="V126" s="32"/>
    </row>
    <row r="127" ht="15.75" customHeight="1">
      <c r="A127" s="29" t="str">
        <f>'Courier Company - Invoice'!B127</f>
        <v/>
      </c>
      <c r="B127" s="29" t="str">
        <f>'Courier Company - Invoice'!A127</f>
        <v/>
      </c>
      <c r="C127" s="29" t="str">
        <f>'Courier Company - Invoice'!E127</f>
        <v/>
      </c>
      <c r="D127" s="29" t="str">
        <f>'Courier Company - Invoice'!G127</f>
        <v/>
      </c>
      <c r="P127" s="29"/>
      <c r="Q127" s="30"/>
      <c r="T127" s="29"/>
      <c r="U127" s="31"/>
      <c r="V127" s="32"/>
    </row>
    <row r="128" ht="15.75" customHeight="1">
      <c r="A128" s="29" t="str">
        <f>'Courier Company - Invoice'!B128</f>
        <v/>
      </c>
      <c r="B128" s="29" t="str">
        <f>'Courier Company - Invoice'!A128</f>
        <v/>
      </c>
      <c r="C128" s="29" t="str">
        <f>'Courier Company - Invoice'!E128</f>
        <v/>
      </c>
      <c r="D128" s="29" t="str">
        <f>'Courier Company - Invoice'!G128</f>
        <v/>
      </c>
      <c r="P128" s="29"/>
      <c r="Q128" s="30"/>
      <c r="T128" s="29"/>
      <c r="U128" s="31"/>
      <c r="V128" s="32"/>
    </row>
    <row r="129" ht="15.75" customHeight="1">
      <c r="A129" s="29" t="str">
        <f>'Courier Company - Invoice'!B129</f>
        <v/>
      </c>
      <c r="B129" s="29" t="str">
        <f>'Courier Company - Invoice'!A129</f>
        <v/>
      </c>
      <c r="C129" s="29" t="str">
        <f>'Courier Company - Invoice'!E129</f>
        <v/>
      </c>
      <c r="D129" s="29" t="str">
        <f>'Courier Company - Invoice'!G129</f>
        <v/>
      </c>
      <c r="P129" s="29"/>
      <c r="Q129" s="30"/>
      <c r="T129" s="29"/>
      <c r="U129" s="31"/>
      <c r="V129" s="32"/>
    </row>
    <row r="130" ht="15.75" customHeight="1">
      <c r="A130" s="29" t="str">
        <f>'Courier Company - Invoice'!B130</f>
        <v/>
      </c>
      <c r="B130" s="29" t="str">
        <f>'Courier Company - Invoice'!A130</f>
        <v/>
      </c>
      <c r="D130" s="29" t="str">
        <f>'Courier Company - Invoice'!G130</f>
        <v/>
      </c>
      <c r="P130" s="29"/>
      <c r="Q130" s="30"/>
      <c r="T130" s="29"/>
      <c r="U130" s="31"/>
      <c r="V130" s="32"/>
    </row>
    <row r="131" ht="15.75" customHeight="1">
      <c r="A131" s="29" t="str">
        <f>'Courier Company - Invoice'!B131</f>
        <v/>
      </c>
      <c r="D131" s="29" t="str">
        <f>'Courier Company - Invoice'!G131</f>
        <v/>
      </c>
      <c r="P131" s="29"/>
      <c r="Q131" s="30"/>
      <c r="T131" s="29"/>
      <c r="U131" s="31"/>
      <c r="V131" s="32"/>
    </row>
    <row r="132" ht="15.75" customHeight="1">
      <c r="A132" s="29" t="str">
        <f>'Courier Company - Invoice'!B132</f>
        <v/>
      </c>
      <c r="D132" s="29" t="str">
        <f>'Courier Company - Invoice'!G132</f>
        <v/>
      </c>
      <c r="P132" s="29"/>
      <c r="Q132" s="30"/>
      <c r="T132" s="29"/>
      <c r="U132" s="31"/>
      <c r="V132" s="32"/>
    </row>
    <row r="133" ht="15.75" customHeight="1">
      <c r="A133" s="29" t="str">
        <f>'Courier Company - Invoice'!B133</f>
        <v/>
      </c>
      <c r="D133" s="29" t="str">
        <f>'Courier Company - Invoice'!G133</f>
        <v/>
      </c>
      <c r="P133" s="29"/>
      <c r="Q133" s="30"/>
      <c r="T133" s="29"/>
      <c r="U133" s="31"/>
      <c r="V133" s="32"/>
    </row>
    <row r="134" ht="15.75" customHeight="1">
      <c r="A134" s="29" t="str">
        <f>'Courier Company - Invoice'!B134</f>
        <v/>
      </c>
      <c r="D134" s="29" t="str">
        <f>'Courier Company - Invoice'!G134</f>
        <v/>
      </c>
      <c r="P134" s="29"/>
      <c r="Q134" s="30"/>
      <c r="T134" s="29"/>
      <c r="U134" s="31"/>
      <c r="V134" s="32"/>
    </row>
    <row r="135" ht="15.75" customHeight="1">
      <c r="A135" s="29" t="str">
        <f>'Courier Company - Invoice'!B135</f>
        <v/>
      </c>
      <c r="D135" s="29" t="str">
        <f>'Courier Company - Invoice'!G135</f>
        <v/>
      </c>
      <c r="P135" s="29"/>
      <c r="Q135" s="30"/>
      <c r="T135" s="29"/>
      <c r="U135" s="31"/>
      <c r="V135" s="32"/>
    </row>
    <row r="136" ht="15.75" customHeight="1">
      <c r="A136" s="29" t="str">
        <f>'Courier Company - Invoice'!B136</f>
        <v/>
      </c>
      <c r="D136" s="29" t="str">
        <f>'Courier Company - Invoice'!G136</f>
        <v/>
      </c>
      <c r="P136" s="29"/>
      <c r="Q136" s="30"/>
      <c r="T136" s="29"/>
      <c r="U136" s="31"/>
      <c r="V136" s="32"/>
    </row>
    <row r="137" ht="15.75" customHeight="1">
      <c r="A137" s="29" t="str">
        <f>'Courier Company - Invoice'!B137</f>
        <v/>
      </c>
      <c r="D137" s="29" t="str">
        <f>'Courier Company - Invoice'!G137</f>
        <v/>
      </c>
      <c r="P137" s="29"/>
      <c r="Q137" s="30"/>
      <c r="T137" s="29"/>
      <c r="U137" s="31"/>
      <c r="V137" s="32"/>
    </row>
    <row r="138" ht="15.75" customHeight="1">
      <c r="A138" s="29" t="str">
        <f>'Courier Company - Invoice'!B138</f>
        <v/>
      </c>
      <c r="D138" s="29" t="str">
        <f>'Courier Company - Invoice'!G138</f>
        <v/>
      </c>
      <c r="P138" s="29"/>
      <c r="Q138" s="30"/>
      <c r="T138" s="29"/>
      <c r="U138" s="31"/>
      <c r="V138" s="32"/>
    </row>
    <row r="139" ht="15.75" customHeight="1">
      <c r="D139" s="29" t="str">
        <f>'Courier Company - Invoice'!G139</f>
        <v/>
      </c>
      <c r="P139" s="29"/>
      <c r="Q139" s="30"/>
      <c r="T139" s="29"/>
      <c r="U139" s="31"/>
      <c r="V139" s="32"/>
    </row>
    <row r="140" ht="15.75" customHeight="1">
      <c r="D140" s="29" t="str">
        <f>'Courier Company - Invoice'!G140</f>
        <v/>
      </c>
      <c r="P140" s="29"/>
      <c r="Q140" s="30"/>
      <c r="T140" s="29"/>
      <c r="U140" s="31"/>
      <c r="V140" s="32"/>
    </row>
    <row r="141" ht="15.75" customHeight="1">
      <c r="D141" s="29" t="str">
        <f>'Courier Company - Invoice'!G141</f>
        <v/>
      </c>
      <c r="P141" s="29"/>
      <c r="Q141" s="30"/>
      <c r="T141" s="29"/>
      <c r="U141" s="31"/>
      <c r="V141" s="32"/>
    </row>
    <row r="142" ht="15.75" customHeight="1">
      <c r="D142" s="29" t="str">
        <f>'Courier Company - Invoice'!G142</f>
        <v/>
      </c>
      <c r="P142" s="29"/>
      <c r="Q142" s="30"/>
      <c r="T142" s="29"/>
      <c r="U142" s="31"/>
      <c r="V142" s="32"/>
    </row>
    <row r="143" ht="15.75" customHeight="1">
      <c r="D143" s="29" t="str">
        <f>'Courier Company - Invoice'!G143</f>
        <v/>
      </c>
      <c r="P143" s="29"/>
      <c r="Q143" s="30"/>
      <c r="T143" s="29"/>
      <c r="U143" s="31"/>
      <c r="V143" s="32"/>
    </row>
    <row r="144" ht="15.75" customHeight="1">
      <c r="D144" s="29" t="str">
        <f>'Courier Company - Invoice'!G144</f>
        <v/>
      </c>
      <c r="P144" s="29"/>
      <c r="Q144" s="30"/>
      <c r="T144" s="29"/>
      <c r="U144" s="31"/>
      <c r="V144" s="32"/>
    </row>
    <row r="145" ht="15.75" customHeight="1">
      <c r="D145" s="29" t="str">
        <f>'Courier Company - Invoice'!G145</f>
        <v/>
      </c>
      <c r="P145" s="29"/>
      <c r="Q145" s="30"/>
      <c r="T145" s="29"/>
      <c r="U145" s="31"/>
      <c r="V145" s="32"/>
    </row>
    <row r="146" ht="15.75" customHeight="1">
      <c r="D146" s="29" t="str">
        <f>'Courier Company - Invoice'!G146</f>
        <v/>
      </c>
      <c r="P146" s="29"/>
      <c r="Q146" s="30"/>
      <c r="T146" s="29"/>
      <c r="U146" s="31"/>
      <c r="V146" s="32"/>
    </row>
    <row r="147" ht="15.75" customHeight="1">
      <c r="D147" s="29" t="str">
        <f>'Courier Company - Invoice'!G147</f>
        <v/>
      </c>
      <c r="P147" s="29"/>
      <c r="Q147" s="30"/>
      <c r="T147" s="29"/>
      <c r="U147" s="31"/>
      <c r="V147" s="32"/>
    </row>
    <row r="148" ht="15.75" customHeight="1">
      <c r="P148" s="29"/>
      <c r="Q148" s="30"/>
      <c r="T148" s="29"/>
      <c r="U148" s="31"/>
      <c r="V148" s="32"/>
    </row>
    <row r="149" ht="15.75" customHeight="1">
      <c r="P149" s="29"/>
      <c r="Q149" s="30"/>
      <c r="T149" s="29"/>
      <c r="U149" s="31"/>
      <c r="V149" s="32"/>
    </row>
    <row r="150" ht="15.75" customHeight="1">
      <c r="P150" s="29"/>
      <c r="Q150" s="30"/>
      <c r="T150" s="29"/>
      <c r="U150" s="31"/>
      <c r="V150" s="32"/>
    </row>
    <row r="151" ht="15.75" customHeight="1">
      <c r="P151" s="29"/>
      <c r="Q151" s="30"/>
      <c r="T151" s="29"/>
      <c r="U151" s="31"/>
      <c r="V151" s="32"/>
    </row>
    <row r="152" ht="15.75" customHeight="1">
      <c r="P152" s="29"/>
      <c r="Q152" s="30"/>
      <c r="T152" s="29"/>
      <c r="U152" s="31"/>
      <c r="V152" s="32"/>
    </row>
    <row r="153" ht="15.75" customHeight="1">
      <c r="P153" s="29"/>
      <c r="Q153" s="30"/>
      <c r="T153" s="29"/>
      <c r="U153" s="31"/>
      <c r="V153" s="32"/>
    </row>
    <row r="154" ht="15.75" customHeight="1">
      <c r="P154" s="29"/>
      <c r="Q154" s="30"/>
      <c r="T154" s="29"/>
      <c r="U154" s="31"/>
      <c r="V154" s="32"/>
    </row>
    <row r="155" ht="15.75" customHeight="1">
      <c r="P155" s="29"/>
      <c r="Q155" s="30"/>
      <c r="T155" s="29"/>
      <c r="U155" s="31"/>
      <c r="V155" s="32"/>
    </row>
    <row r="156" ht="15.75" customHeight="1">
      <c r="P156" s="29"/>
      <c r="Q156" s="30"/>
      <c r="T156" s="29"/>
      <c r="U156" s="31"/>
      <c r="V156" s="32"/>
    </row>
    <row r="157" ht="15.75" customHeight="1">
      <c r="P157" s="29"/>
      <c r="Q157" s="30"/>
      <c r="T157" s="29"/>
      <c r="U157" s="31"/>
      <c r="V157" s="32"/>
    </row>
    <row r="158" ht="15.75" customHeight="1">
      <c r="P158" s="29"/>
      <c r="Q158" s="30"/>
      <c r="T158" s="29"/>
      <c r="U158" s="31"/>
      <c r="V158" s="32"/>
    </row>
    <row r="159" ht="15.75" customHeight="1">
      <c r="P159" s="29"/>
      <c r="Q159" s="30"/>
      <c r="T159" s="29"/>
      <c r="U159" s="31"/>
      <c r="V159" s="32"/>
    </row>
    <row r="160" ht="15.75" customHeight="1">
      <c r="P160" s="29"/>
      <c r="Q160" s="30"/>
      <c r="T160" s="29"/>
      <c r="U160" s="31"/>
      <c r="V160" s="32"/>
    </row>
    <row r="161" ht="15.75" customHeight="1">
      <c r="P161" s="29"/>
      <c r="Q161" s="30"/>
      <c r="T161" s="29"/>
      <c r="U161" s="31"/>
      <c r="V161" s="32"/>
    </row>
    <row r="162" ht="15.75" customHeight="1">
      <c r="P162" s="29"/>
      <c r="Q162" s="30"/>
      <c r="T162" s="29"/>
      <c r="U162" s="31"/>
      <c r="V162" s="32"/>
    </row>
    <row r="163" ht="15.75" customHeight="1">
      <c r="P163" s="29"/>
      <c r="Q163" s="30"/>
      <c r="T163" s="29"/>
      <c r="U163" s="31"/>
      <c r="V163" s="32"/>
    </row>
    <row r="164" ht="15.75" customHeight="1">
      <c r="P164" s="29"/>
      <c r="Q164" s="30"/>
      <c r="T164" s="29"/>
      <c r="U164" s="31"/>
      <c r="V164" s="32"/>
    </row>
    <row r="165" ht="15.75" customHeight="1">
      <c r="P165" s="29"/>
      <c r="Q165" s="30"/>
      <c r="T165" s="29"/>
      <c r="U165" s="31"/>
      <c r="V165" s="32"/>
    </row>
    <row r="166" ht="15.75" customHeight="1">
      <c r="P166" s="29"/>
      <c r="Q166" s="30"/>
      <c r="T166" s="29"/>
      <c r="U166" s="31"/>
      <c r="V166" s="32"/>
    </row>
    <row r="167" ht="15.75" customHeight="1">
      <c r="P167" s="29"/>
      <c r="Q167" s="30"/>
      <c r="T167" s="29"/>
      <c r="U167" s="31"/>
      <c r="V167" s="32"/>
    </row>
    <row r="168" ht="15.75" customHeight="1">
      <c r="P168" s="29"/>
      <c r="Q168" s="30"/>
      <c r="T168" s="29"/>
      <c r="U168" s="31"/>
      <c r="V168" s="32"/>
    </row>
    <row r="169" ht="15.75" customHeight="1">
      <c r="P169" s="29"/>
      <c r="Q169" s="30"/>
      <c r="T169" s="29"/>
      <c r="U169" s="31"/>
      <c r="V169" s="32"/>
    </row>
    <row r="170" ht="15.75" customHeight="1">
      <c r="P170" s="29"/>
      <c r="Q170" s="30"/>
      <c r="T170" s="29"/>
      <c r="U170" s="31"/>
      <c r="V170" s="32"/>
    </row>
    <row r="171" ht="15.75" customHeight="1">
      <c r="P171" s="29"/>
      <c r="Q171" s="30"/>
      <c r="T171" s="29"/>
      <c r="U171" s="31"/>
      <c r="V171" s="32"/>
    </row>
    <row r="172" ht="15.75" customHeight="1">
      <c r="P172" s="29"/>
      <c r="Q172" s="30"/>
      <c r="T172" s="29"/>
      <c r="U172" s="31"/>
      <c r="V172" s="32"/>
    </row>
    <row r="173" ht="15.75" customHeight="1">
      <c r="P173" s="29"/>
      <c r="Q173" s="30"/>
      <c r="T173" s="29"/>
      <c r="U173" s="31"/>
      <c r="V173" s="32"/>
    </row>
    <row r="174" ht="15.75" customHeight="1">
      <c r="P174" s="29"/>
      <c r="Q174" s="30"/>
      <c r="T174" s="29"/>
      <c r="U174" s="31"/>
      <c r="V174" s="32"/>
    </row>
    <row r="175" ht="15.75" customHeight="1">
      <c r="P175" s="29"/>
      <c r="Q175" s="30"/>
      <c r="T175" s="29"/>
      <c r="U175" s="31"/>
      <c r="V175" s="32"/>
    </row>
    <row r="176" ht="15.75" customHeight="1">
      <c r="P176" s="29"/>
      <c r="Q176" s="30"/>
      <c r="T176" s="29"/>
      <c r="U176" s="31"/>
      <c r="V176" s="32"/>
    </row>
    <row r="177" ht="15.75" customHeight="1">
      <c r="P177" s="29"/>
      <c r="Q177" s="30"/>
      <c r="T177" s="29"/>
      <c r="U177" s="31"/>
      <c r="V177" s="32"/>
    </row>
    <row r="178" ht="15.75" customHeight="1">
      <c r="P178" s="29"/>
      <c r="Q178" s="30"/>
      <c r="T178" s="29"/>
      <c r="U178" s="31"/>
      <c r="V178" s="32"/>
    </row>
    <row r="179" ht="15.75" customHeight="1">
      <c r="P179" s="29"/>
      <c r="Q179" s="30"/>
      <c r="T179" s="29"/>
      <c r="U179" s="31"/>
      <c r="V179" s="32"/>
    </row>
    <row r="180" ht="15.75" customHeight="1">
      <c r="P180" s="29"/>
      <c r="Q180" s="30"/>
      <c r="T180" s="29"/>
      <c r="U180" s="31"/>
      <c r="V180" s="32"/>
    </row>
    <row r="181" ht="15.75" customHeight="1">
      <c r="P181" s="29"/>
      <c r="Q181" s="30"/>
      <c r="T181" s="29"/>
      <c r="U181" s="31"/>
      <c r="V181" s="32"/>
    </row>
    <row r="182" ht="15.75" customHeight="1">
      <c r="P182" s="29"/>
      <c r="Q182" s="30"/>
      <c r="T182" s="29"/>
      <c r="U182" s="31"/>
      <c r="V182" s="32"/>
    </row>
    <row r="183" ht="15.75" customHeight="1">
      <c r="P183" s="29"/>
      <c r="Q183" s="30"/>
      <c r="T183" s="29"/>
      <c r="U183" s="31"/>
      <c r="V183" s="32"/>
    </row>
    <row r="184" ht="15.75" customHeight="1">
      <c r="P184" s="29"/>
      <c r="Q184" s="30"/>
      <c r="T184" s="29"/>
      <c r="U184" s="31"/>
      <c r="V184" s="32"/>
    </row>
    <row r="185" ht="15.75" customHeight="1">
      <c r="P185" s="29"/>
      <c r="Q185" s="30"/>
      <c r="T185" s="29"/>
      <c r="U185" s="31"/>
      <c r="V185" s="32"/>
    </row>
    <row r="186" ht="15.75" customHeight="1">
      <c r="P186" s="29"/>
      <c r="Q186" s="30"/>
      <c r="T186" s="29"/>
      <c r="U186" s="31"/>
      <c r="V186" s="32"/>
    </row>
    <row r="187" ht="15.75" customHeight="1">
      <c r="P187" s="29"/>
      <c r="Q187" s="30"/>
      <c r="T187" s="29"/>
      <c r="U187" s="31"/>
      <c r="V187" s="32"/>
    </row>
    <row r="188" ht="15.75" customHeight="1">
      <c r="P188" s="29"/>
      <c r="Q188" s="30"/>
      <c r="T188" s="29"/>
      <c r="U188" s="31"/>
      <c r="V188" s="32"/>
    </row>
    <row r="189" ht="15.75" customHeight="1">
      <c r="P189" s="29"/>
      <c r="Q189" s="30"/>
      <c r="T189" s="29"/>
      <c r="U189" s="31"/>
      <c r="V189" s="32"/>
    </row>
    <row r="190" ht="15.75" customHeight="1">
      <c r="P190" s="29"/>
      <c r="Q190" s="30"/>
      <c r="T190" s="29"/>
      <c r="U190" s="31"/>
      <c r="V190" s="32"/>
    </row>
    <row r="191" ht="15.75" customHeight="1">
      <c r="P191" s="29"/>
      <c r="Q191" s="30"/>
      <c r="T191" s="29"/>
      <c r="U191" s="31"/>
      <c r="V191" s="32"/>
    </row>
    <row r="192" ht="15.75" customHeight="1">
      <c r="P192" s="29"/>
      <c r="Q192" s="30"/>
      <c r="T192" s="29"/>
      <c r="U192" s="31"/>
      <c r="V192" s="32"/>
    </row>
    <row r="193" ht="15.75" customHeight="1">
      <c r="P193" s="29"/>
      <c r="Q193" s="30"/>
      <c r="T193" s="29"/>
      <c r="U193" s="31"/>
      <c r="V193" s="32"/>
    </row>
    <row r="194" ht="15.75" customHeight="1">
      <c r="P194" s="29"/>
      <c r="Q194" s="30"/>
      <c r="T194" s="29"/>
      <c r="U194" s="31"/>
      <c r="V194" s="32"/>
    </row>
    <row r="195" ht="15.75" customHeight="1">
      <c r="P195" s="29"/>
      <c r="Q195" s="30"/>
      <c r="T195" s="29"/>
      <c r="U195" s="31"/>
      <c r="V195" s="32"/>
    </row>
    <row r="196" ht="15.75" customHeight="1">
      <c r="P196" s="29"/>
      <c r="Q196" s="30"/>
      <c r="T196" s="29"/>
      <c r="U196" s="31"/>
      <c r="V196" s="32"/>
    </row>
    <row r="197" ht="15.75" customHeight="1">
      <c r="P197" s="29"/>
      <c r="Q197" s="30"/>
      <c r="T197" s="29"/>
      <c r="U197" s="31"/>
      <c r="V197" s="32"/>
    </row>
    <row r="198" ht="15.75" customHeight="1">
      <c r="P198" s="29"/>
      <c r="Q198" s="30"/>
      <c r="T198" s="29"/>
      <c r="U198" s="31"/>
      <c r="V198" s="32"/>
    </row>
    <row r="199" ht="15.75" customHeight="1">
      <c r="P199" s="29"/>
      <c r="Q199" s="30"/>
      <c r="T199" s="29"/>
      <c r="U199" s="31"/>
      <c r="V199" s="32"/>
    </row>
    <row r="200" ht="15.75" customHeight="1">
      <c r="P200" s="29"/>
      <c r="Q200" s="30"/>
      <c r="T200" s="29"/>
      <c r="U200" s="31"/>
      <c r="V200" s="32"/>
    </row>
    <row r="201" ht="15.75" customHeight="1">
      <c r="P201" s="29"/>
      <c r="Q201" s="30"/>
      <c r="T201" s="29"/>
      <c r="U201" s="31"/>
      <c r="V201" s="32"/>
    </row>
    <row r="202" ht="15.75" customHeight="1">
      <c r="P202" s="29"/>
      <c r="Q202" s="30"/>
      <c r="T202" s="29"/>
      <c r="U202" s="31"/>
      <c r="V202" s="32"/>
    </row>
    <row r="203" ht="15.75" customHeight="1">
      <c r="P203" s="29"/>
      <c r="Q203" s="30"/>
      <c r="T203" s="29"/>
      <c r="U203" s="31"/>
      <c r="V203" s="32"/>
    </row>
    <row r="204" ht="15.75" customHeight="1">
      <c r="P204" s="29"/>
      <c r="Q204" s="30"/>
      <c r="T204" s="29"/>
      <c r="U204" s="31"/>
      <c r="V204" s="32"/>
    </row>
    <row r="205" ht="15.75" customHeight="1">
      <c r="P205" s="29"/>
      <c r="Q205" s="30"/>
      <c r="T205" s="29"/>
      <c r="U205" s="31"/>
      <c r="V205" s="32"/>
    </row>
    <row r="206" ht="15.75" customHeight="1">
      <c r="P206" s="29"/>
      <c r="Q206" s="30"/>
      <c r="T206" s="29"/>
      <c r="U206" s="31"/>
      <c r="V206" s="32"/>
    </row>
    <row r="207" ht="15.75" customHeight="1">
      <c r="P207" s="29"/>
      <c r="Q207" s="30"/>
      <c r="T207" s="29"/>
      <c r="U207" s="31"/>
      <c r="V207" s="32"/>
    </row>
    <row r="208" ht="15.75" customHeight="1">
      <c r="P208" s="29"/>
      <c r="Q208" s="30"/>
      <c r="T208" s="29"/>
      <c r="U208" s="31"/>
      <c r="V208" s="32"/>
    </row>
    <row r="209" ht="15.75" customHeight="1">
      <c r="P209" s="29"/>
      <c r="Q209" s="30"/>
      <c r="T209" s="29"/>
      <c r="U209" s="31"/>
      <c r="V209" s="32"/>
    </row>
    <row r="210" ht="15.75" customHeight="1">
      <c r="P210" s="29"/>
      <c r="Q210" s="30"/>
      <c r="T210" s="29"/>
      <c r="U210" s="31"/>
      <c r="V210" s="32"/>
    </row>
    <row r="211" ht="15.75" customHeight="1">
      <c r="P211" s="29"/>
      <c r="Q211" s="30"/>
      <c r="T211" s="29"/>
      <c r="U211" s="31"/>
      <c r="V211" s="32"/>
    </row>
    <row r="212" ht="15.75" customHeight="1">
      <c r="P212" s="29"/>
      <c r="Q212" s="30"/>
      <c r="T212" s="29"/>
      <c r="U212" s="31"/>
      <c r="V212" s="32"/>
    </row>
    <row r="213" ht="15.75" customHeight="1">
      <c r="P213" s="29"/>
      <c r="Q213" s="30"/>
      <c r="T213" s="29"/>
      <c r="U213" s="31"/>
      <c r="V213" s="32"/>
    </row>
    <row r="214" ht="15.75" customHeight="1">
      <c r="P214" s="29"/>
      <c r="Q214" s="30"/>
      <c r="T214" s="29"/>
      <c r="U214" s="31"/>
      <c r="V214" s="32"/>
    </row>
    <row r="215" ht="15.75" customHeight="1">
      <c r="P215" s="29"/>
      <c r="Q215" s="30"/>
      <c r="T215" s="29"/>
      <c r="U215" s="31"/>
      <c r="V215" s="32"/>
    </row>
    <row r="216" ht="15.75" customHeight="1">
      <c r="P216" s="29"/>
      <c r="Q216" s="30"/>
      <c r="T216" s="29"/>
      <c r="U216" s="31"/>
      <c r="V216" s="32"/>
    </row>
    <row r="217" ht="15.75" customHeight="1">
      <c r="P217" s="29"/>
      <c r="Q217" s="30"/>
      <c r="T217" s="29"/>
      <c r="U217" s="31"/>
      <c r="V217" s="32"/>
    </row>
    <row r="218" ht="15.75" customHeight="1">
      <c r="P218" s="29"/>
      <c r="Q218" s="30"/>
      <c r="T218" s="29"/>
      <c r="U218" s="31"/>
      <c r="V218" s="32"/>
    </row>
    <row r="219" ht="15.75" customHeight="1">
      <c r="P219" s="29"/>
      <c r="Q219" s="30"/>
      <c r="T219" s="29"/>
      <c r="U219" s="31"/>
      <c r="V219" s="32"/>
    </row>
    <row r="220" ht="15.75" customHeight="1">
      <c r="P220" s="29"/>
      <c r="Q220" s="30"/>
      <c r="T220" s="29"/>
      <c r="U220" s="31"/>
      <c r="V220" s="32"/>
    </row>
    <row r="221" ht="15.75" customHeight="1">
      <c r="P221" s="29"/>
      <c r="Q221" s="30"/>
      <c r="T221" s="29"/>
      <c r="U221" s="31"/>
      <c r="V221" s="32"/>
    </row>
    <row r="222" ht="15.75" customHeight="1">
      <c r="P222" s="29"/>
      <c r="Q222" s="30"/>
      <c r="T222" s="29"/>
      <c r="U222" s="31"/>
      <c r="V222" s="32"/>
    </row>
    <row r="223" ht="15.75" customHeight="1">
      <c r="P223" s="29"/>
      <c r="Q223" s="30"/>
      <c r="T223" s="29"/>
      <c r="U223" s="31"/>
      <c r="V223" s="32"/>
    </row>
    <row r="224" ht="15.75" customHeight="1">
      <c r="P224" s="29"/>
      <c r="Q224" s="30"/>
      <c r="T224" s="29"/>
      <c r="U224" s="31"/>
      <c r="V224" s="32"/>
    </row>
    <row r="225" ht="15.75" customHeight="1">
      <c r="P225" s="29"/>
      <c r="Q225" s="30"/>
      <c r="T225" s="29"/>
      <c r="U225" s="31"/>
      <c r="V225" s="32"/>
    </row>
    <row r="226" ht="15.75" customHeight="1">
      <c r="P226" s="29"/>
      <c r="Q226" s="30"/>
      <c r="T226" s="29"/>
      <c r="U226" s="31"/>
      <c r="V226" s="32"/>
    </row>
    <row r="227" ht="15.75" customHeight="1">
      <c r="P227" s="29"/>
      <c r="Q227" s="30"/>
      <c r="T227" s="29"/>
      <c r="U227" s="31"/>
      <c r="V227" s="32"/>
    </row>
    <row r="228" ht="15.75" customHeight="1">
      <c r="P228" s="29"/>
      <c r="Q228" s="30"/>
      <c r="T228" s="29"/>
      <c r="U228" s="31"/>
      <c r="V228" s="32"/>
    </row>
    <row r="229" ht="15.75" customHeight="1">
      <c r="P229" s="29"/>
      <c r="Q229" s="30"/>
      <c r="T229" s="29"/>
      <c r="U229" s="31"/>
      <c r="V229" s="32"/>
    </row>
    <row r="230" ht="15.75" customHeight="1">
      <c r="P230" s="29"/>
      <c r="Q230" s="30"/>
      <c r="T230" s="29"/>
      <c r="U230" s="31"/>
      <c r="V230" s="32"/>
    </row>
    <row r="231" ht="15.75" customHeight="1">
      <c r="P231" s="29"/>
      <c r="Q231" s="30"/>
      <c r="T231" s="29"/>
      <c r="U231" s="31"/>
      <c r="V231" s="32"/>
    </row>
    <row r="232" ht="15.75" customHeight="1">
      <c r="P232" s="29"/>
      <c r="Q232" s="30"/>
      <c r="T232" s="29"/>
      <c r="U232" s="31"/>
      <c r="V232" s="32"/>
    </row>
    <row r="233" ht="15.75" customHeight="1">
      <c r="P233" s="29"/>
      <c r="Q233" s="30"/>
      <c r="T233" s="29"/>
      <c r="U233" s="31"/>
      <c r="V233" s="32"/>
    </row>
    <row r="234" ht="15.75" customHeight="1">
      <c r="P234" s="29"/>
      <c r="Q234" s="30"/>
      <c r="T234" s="29"/>
      <c r="U234" s="31"/>
      <c r="V234" s="32"/>
    </row>
    <row r="235" ht="15.75" customHeight="1">
      <c r="P235" s="29"/>
      <c r="Q235" s="30"/>
      <c r="T235" s="29"/>
      <c r="U235" s="31"/>
      <c r="V235" s="32"/>
    </row>
    <row r="236" ht="15.75" customHeight="1">
      <c r="P236" s="29"/>
      <c r="Q236" s="30"/>
      <c r="T236" s="29"/>
      <c r="U236" s="31"/>
      <c r="V236" s="32"/>
    </row>
    <row r="237" ht="15.75" customHeight="1">
      <c r="P237" s="29"/>
      <c r="Q237" s="30"/>
      <c r="T237" s="29"/>
      <c r="U237" s="31"/>
      <c r="V237" s="32"/>
    </row>
    <row r="238" ht="15.75" customHeight="1">
      <c r="P238" s="29"/>
      <c r="Q238" s="30"/>
      <c r="T238" s="29"/>
      <c r="U238" s="31"/>
      <c r="V238" s="32"/>
    </row>
    <row r="239" ht="15.75" customHeight="1">
      <c r="P239" s="29"/>
      <c r="Q239" s="30"/>
      <c r="T239" s="29"/>
      <c r="U239" s="31"/>
      <c r="V239" s="32"/>
    </row>
    <row r="240" ht="15.75" customHeight="1">
      <c r="P240" s="29"/>
      <c r="Q240" s="30"/>
      <c r="T240" s="29"/>
      <c r="U240" s="31"/>
      <c r="V240" s="32"/>
    </row>
    <row r="241" ht="15.75" customHeight="1">
      <c r="P241" s="29"/>
      <c r="Q241" s="30"/>
      <c r="T241" s="29"/>
      <c r="U241" s="31"/>
      <c r="V241" s="32"/>
    </row>
    <row r="242" ht="15.75" customHeight="1">
      <c r="P242" s="29"/>
      <c r="Q242" s="30"/>
      <c r="T242" s="29"/>
      <c r="U242" s="31"/>
      <c r="V242" s="32"/>
    </row>
    <row r="243" ht="15.75" customHeight="1">
      <c r="P243" s="29"/>
      <c r="Q243" s="30"/>
      <c r="T243" s="29"/>
      <c r="U243" s="31"/>
      <c r="V243" s="32"/>
    </row>
    <row r="244" ht="15.75" customHeight="1">
      <c r="P244" s="29"/>
      <c r="Q244" s="30"/>
      <c r="T244" s="29"/>
      <c r="U244" s="31"/>
      <c r="V244" s="32"/>
    </row>
    <row r="245" ht="15.75" customHeight="1">
      <c r="P245" s="29"/>
      <c r="Q245" s="30"/>
      <c r="T245" s="29"/>
      <c r="U245" s="31"/>
      <c r="V245" s="32"/>
    </row>
    <row r="246" ht="15.75" customHeight="1">
      <c r="P246" s="29"/>
      <c r="Q246" s="30"/>
      <c r="T246" s="29"/>
      <c r="U246" s="31"/>
      <c r="V246" s="32"/>
    </row>
    <row r="247" ht="15.75" customHeight="1">
      <c r="P247" s="29"/>
      <c r="Q247" s="30"/>
      <c r="T247" s="29"/>
      <c r="U247" s="31"/>
      <c r="V247" s="32"/>
    </row>
    <row r="248" ht="15.75" customHeight="1">
      <c r="P248" s="29"/>
      <c r="Q248" s="30"/>
      <c r="T248" s="29"/>
      <c r="U248" s="31"/>
      <c r="V248" s="32"/>
    </row>
    <row r="249" ht="15.75" customHeight="1">
      <c r="P249" s="29"/>
      <c r="Q249" s="30"/>
      <c r="T249" s="29"/>
      <c r="U249" s="31"/>
      <c r="V249" s="32"/>
    </row>
    <row r="250" ht="15.75" customHeight="1">
      <c r="P250" s="29"/>
      <c r="Q250" s="30"/>
      <c r="T250" s="29"/>
      <c r="U250" s="31"/>
      <c r="V250" s="32"/>
    </row>
    <row r="251" ht="15.75" customHeight="1">
      <c r="P251" s="29"/>
      <c r="Q251" s="30"/>
      <c r="T251" s="29"/>
      <c r="U251" s="31"/>
      <c r="V251" s="32"/>
    </row>
    <row r="252" ht="15.75" customHeight="1">
      <c r="P252" s="29"/>
      <c r="Q252" s="30"/>
      <c r="T252" s="29"/>
      <c r="U252" s="31"/>
      <c r="V252" s="32"/>
    </row>
    <row r="253" ht="15.75" customHeight="1">
      <c r="P253" s="29"/>
      <c r="Q253" s="30"/>
      <c r="T253" s="29"/>
      <c r="U253" s="31"/>
      <c r="V253" s="32"/>
    </row>
    <row r="254" ht="15.75" customHeight="1">
      <c r="P254" s="29"/>
      <c r="Q254" s="30"/>
      <c r="T254" s="29"/>
      <c r="U254" s="31"/>
      <c r="V254" s="32"/>
    </row>
    <row r="255" ht="15.75" customHeight="1">
      <c r="P255" s="29"/>
      <c r="Q255" s="30"/>
      <c r="T255" s="29"/>
      <c r="U255" s="31"/>
      <c r="V255" s="32"/>
    </row>
    <row r="256" ht="15.75" customHeight="1">
      <c r="P256" s="29"/>
      <c r="Q256" s="30"/>
      <c r="T256" s="29"/>
      <c r="U256" s="31"/>
      <c r="V256" s="32"/>
    </row>
    <row r="257" ht="15.75" customHeight="1">
      <c r="P257" s="29"/>
      <c r="Q257" s="30"/>
      <c r="T257" s="29"/>
      <c r="U257" s="31"/>
      <c r="V257" s="32"/>
    </row>
    <row r="258" ht="15.75" customHeight="1">
      <c r="P258" s="29"/>
      <c r="Q258" s="30"/>
      <c r="T258" s="29"/>
      <c r="U258" s="31"/>
      <c r="V258" s="32"/>
    </row>
    <row r="259" ht="15.75" customHeight="1">
      <c r="P259" s="29"/>
      <c r="Q259" s="30"/>
      <c r="T259" s="29"/>
      <c r="U259" s="31"/>
      <c r="V259" s="32"/>
    </row>
    <row r="260" ht="15.75" customHeight="1">
      <c r="P260" s="29"/>
      <c r="Q260" s="30"/>
      <c r="T260" s="29"/>
      <c r="U260" s="31"/>
      <c r="V260" s="32"/>
    </row>
    <row r="261" ht="15.75" customHeight="1">
      <c r="P261" s="29"/>
      <c r="Q261" s="30"/>
      <c r="T261" s="29"/>
      <c r="U261" s="31"/>
      <c r="V261" s="32"/>
    </row>
    <row r="262" ht="15.75" customHeight="1">
      <c r="P262" s="29"/>
      <c r="Q262" s="30"/>
      <c r="T262" s="29"/>
      <c r="U262" s="31"/>
      <c r="V262" s="32"/>
    </row>
    <row r="263" ht="15.75" customHeight="1">
      <c r="P263" s="29"/>
      <c r="Q263" s="30"/>
      <c r="T263" s="29"/>
      <c r="U263" s="31"/>
      <c r="V263" s="32"/>
    </row>
    <row r="264" ht="15.75" customHeight="1">
      <c r="P264" s="29"/>
      <c r="Q264" s="30"/>
      <c r="T264" s="29"/>
      <c r="U264" s="31"/>
      <c r="V264" s="32"/>
    </row>
    <row r="265" ht="15.75" customHeight="1">
      <c r="P265" s="29"/>
      <c r="Q265" s="30"/>
      <c r="T265" s="29"/>
      <c r="U265" s="31"/>
      <c r="V265" s="32"/>
    </row>
    <row r="266" ht="15.75" customHeight="1">
      <c r="P266" s="29"/>
      <c r="Q266" s="30"/>
      <c r="T266" s="29"/>
      <c r="U266" s="31"/>
      <c r="V266" s="32"/>
    </row>
    <row r="267" ht="15.75" customHeight="1">
      <c r="P267" s="29"/>
      <c r="Q267" s="30"/>
      <c r="T267" s="29"/>
      <c r="U267" s="31"/>
      <c r="V267" s="32"/>
    </row>
    <row r="268" ht="15.75" customHeight="1">
      <c r="P268" s="29"/>
      <c r="Q268" s="30"/>
      <c r="T268" s="29"/>
      <c r="U268" s="31"/>
      <c r="V268" s="32"/>
    </row>
    <row r="269" ht="15.75" customHeight="1">
      <c r="P269" s="29"/>
      <c r="Q269" s="30"/>
      <c r="T269" s="29"/>
      <c r="U269" s="31"/>
      <c r="V269" s="32"/>
    </row>
    <row r="270" ht="15.75" customHeight="1">
      <c r="P270" s="29"/>
      <c r="Q270" s="30"/>
      <c r="T270" s="29"/>
      <c r="U270" s="31"/>
      <c r="V270" s="32"/>
    </row>
    <row r="271" ht="15.75" customHeight="1">
      <c r="P271" s="29"/>
      <c r="Q271" s="30"/>
      <c r="T271" s="29"/>
      <c r="U271" s="31"/>
      <c r="V271" s="32"/>
    </row>
    <row r="272" ht="15.75" customHeight="1">
      <c r="P272" s="29"/>
      <c r="Q272" s="30"/>
      <c r="T272" s="29"/>
      <c r="U272" s="31"/>
      <c r="V272" s="32"/>
    </row>
    <row r="273" ht="15.75" customHeight="1">
      <c r="P273" s="29"/>
      <c r="Q273" s="30"/>
      <c r="T273" s="29"/>
      <c r="U273" s="31"/>
      <c r="V273" s="32"/>
    </row>
    <row r="274" ht="15.75" customHeight="1">
      <c r="P274" s="29"/>
      <c r="Q274" s="30"/>
      <c r="T274" s="29"/>
      <c r="U274" s="31"/>
      <c r="V274" s="32"/>
    </row>
    <row r="275" ht="15.75" customHeight="1">
      <c r="P275" s="29"/>
      <c r="Q275" s="30"/>
      <c r="T275" s="29"/>
      <c r="U275" s="31"/>
      <c r="V275" s="32"/>
    </row>
    <row r="276" ht="15.75" customHeight="1">
      <c r="P276" s="29"/>
      <c r="Q276" s="30"/>
      <c r="T276" s="29"/>
      <c r="U276" s="31"/>
      <c r="V276" s="32"/>
    </row>
    <row r="277" ht="15.75" customHeight="1">
      <c r="P277" s="29"/>
      <c r="Q277" s="30"/>
      <c r="T277" s="29"/>
      <c r="U277" s="31"/>
      <c r="V277" s="32"/>
    </row>
    <row r="278" ht="15.75" customHeight="1">
      <c r="P278" s="29"/>
      <c r="Q278" s="30"/>
      <c r="T278" s="29"/>
      <c r="U278" s="31"/>
      <c r="V278" s="32"/>
    </row>
    <row r="279" ht="15.75" customHeight="1">
      <c r="P279" s="29"/>
      <c r="Q279" s="30"/>
      <c r="T279" s="29"/>
      <c r="U279" s="31"/>
      <c r="V279" s="32"/>
    </row>
    <row r="280" ht="15.75" customHeight="1">
      <c r="P280" s="29"/>
      <c r="Q280" s="30"/>
      <c r="T280" s="29"/>
      <c r="U280" s="31"/>
      <c r="V280" s="32"/>
    </row>
    <row r="281" ht="15.75" customHeight="1">
      <c r="P281" s="29"/>
      <c r="Q281" s="30"/>
      <c r="T281" s="29"/>
      <c r="U281" s="31"/>
      <c r="V281" s="32"/>
    </row>
    <row r="282" ht="15.75" customHeight="1">
      <c r="P282" s="29"/>
      <c r="Q282" s="30"/>
      <c r="T282" s="29"/>
      <c r="U282" s="31"/>
      <c r="V282" s="32"/>
    </row>
    <row r="283" ht="15.75" customHeight="1">
      <c r="P283" s="29"/>
      <c r="Q283" s="30"/>
      <c r="T283" s="29"/>
      <c r="U283" s="31"/>
      <c r="V283" s="32"/>
    </row>
    <row r="284" ht="15.75" customHeight="1">
      <c r="P284" s="29"/>
      <c r="Q284" s="30"/>
      <c r="T284" s="29"/>
      <c r="U284" s="31"/>
      <c r="V284" s="32"/>
    </row>
    <row r="285" ht="15.75" customHeight="1">
      <c r="P285" s="29"/>
      <c r="Q285" s="30"/>
      <c r="T285" s="29"/>
      <c r="U285" s="31"/>
      <c r="V285" s="32"/>
    </row>
    <row r="286" ht="15.75" customHeight="1">
      <c r="P286" s="29"/>
      <c r="Q286" s="30"/>
      <c r="T286" s="29"/>
      <c r="U286" s="31"/>
      <c r="V286" s="32"/>
    </row>
    <row r="287" ht="15.75" customHeight="1">
      <c r="P287" s="29"/>
      <c r="Q287" s="30"/>
      <c r="T287" s="29"/>
      <c r="U287" s="31"/>
      <c r="V287" s="32"/>
    </row>
    <row r="288" ht="15.75" customHeight="1">
      <c r="P288" s="29"/>
      <c r="Q288" s="30"/>
      <c r="T288" s="29"/>
      <c r="U288" s="31"/>
      <c r="V288" s="32"/>
    </row>
    <row r="289" ht="15.75" customHeight="1">
      <c r="P289" s="29"/>
      <c r="Q289" s="30"/>
      <c r="T289" s="29"/>
      <c r="U289" s="31"/>
      <c r="V289" s="32"/>
    </row>
    <row r="290" ht="15.75" customHeight="1">
      <c r="P290" s="29"/>
      <c r="Q290" s="30"/>
      <c r="T290" s="29"/>
      <c r="U290" s="31"/>
      <c r="V290" s="32"/>
    </row>
    <row r="291" ht="15.75" customHeight="1">
      <c r="P291" s="29"/>
      <c r="Q291" s="30"/>
      <c r="T291" s="29"/>
      <c r="U291" s="31"/>
      <c r="V291" s="32"/>
    </row>
    <row r="292" ht="15.75" customHeight="1">
      <c r="P292" s="29"/>
      <c r="Q292" s="30"/>
      <c r="T292" s="29"/>
      <c r="U292" s="31"/>
      <c r="V292" s="32"/>
    </row>
    <row r="293" ht="15.75" customHeight="1">
      <c r="P293" s="29"/>
      <c r="Q293" s="30"/>
      <c r="T293" s="29"/>
      <c r="U293" s="31"/>
      <c r="V293" s="32"/>
    </row>
    <row r="294" ht="15.75" customHeight="1">
      <c r="P294" s="29"/>
      <c r="Q294" s="30"/>
      <c r="T294" s="29"/>
      <c r="U294" s="31"/>
      <c r="V294" s="32"/>
    </row>
    <row r="295" ht="15.75" customHeight="1">
      <c r="P295" s="29"/>
      <c r="Q295" s="30"/>
      <c r="T295" s="29"/>
      <c r="U295" s="31"/>
      <c r="V295" s="32"/>
    </row>
    <row r="296" ht="15.75" customHeight="1">
      <c r="P296" s="29"/>
      <c r="Q296" s="30"/>
      <c r="T296" s="29"/>
      <c r="U296" s="31"/>
      <c r="V296" s="32"/>
    </row>
    <row r="297" ht="15.75" customHeight="1">
      <c r="P297" s="29"/>
      <c r="Q297" s="30"/>
      <c r="T297" s="29"/>
      <c r="U297" s="31"/>
      <c r="V297" s="32"/>
    </row>
    <row r="298" ht="15.75" customHeight="1">
      <c r="P298" s="29"/>
      <c r="Q298" s="30"/>
      <c r="T298" s="29"/>
      <c r="U298" s="31"/>
      <c r="V298" s="32"/>
    </row>
    <row r="299" ht="15.75" customHeight="1">
      <c r="P299" s="29"/>
      <c r="Q299" s="30"/>
      <c r="T299" s="29"/>
      <c r="U299" s="31"/>
      <c r="V299" s="32"/>
    </row>
    <row r="300" ht="15.75" customHeight="1">
      <c r="P300" s="29"/>
      <c r="Q300" s="30"/>
      <c r="T300" s="29"/>
      <c r="U300" s="31"/>
      <c r="V300" s="32"/>
    </row>
    <row r="301" ht="15.75" customHeight="1">
      <c r="P301" s="29"/>
      <c r="Q301" s="30"/>
      <c r="T301" s="29"/>
      <c r="U301" s="31"/>
      <c r="V301" s="32"/>
    </row>
    <row r="302" ht="15.75" customHeight="1">
      <c r="P302" s="29"/>
      <c r="Q302" s="30"/>
      <c r="T302" s="29"/>
      <c r="U302" s="31"/>
      <c r="V302" s="32"/>
    </row>
    <row r="303" ht="15.75" customHeight="1">
      <c r="P303" s="29"/>
      <c r="Q303" s="30"/>
      <c r="T303" s="29"/>
      <c r="U303" s="31"/>
      <c r="V303" s="32"/>
    </row>
    <row r="304" ht="15.75" customHeight="1">
      <c r="P304" s="29"/>
      <c r="Q304" s="30"/>
      <c r="T304" s="29"/>
      <c r="U304" s="31"/>
      <c r="V304" s="32"/>
    </row>
    <row r="305" ht="15.75" customHeight="1">
      <c r="P305" s="29"/>
      <c r="Q305" s="30"/>
      <c r="T305" s="29"/>
      <c r="U305" s="31"/>
      <c r="V305" s="32"/>
    </row>
    <row r="306" ht="15.75" customHeight="1">
      <c r="P306" s="29"/>
      <c r="Q306" s="30"/>
      <c r="T306" s="29"/>
      <c r="U306" s="31"/>
      <c r="V306" s="32"/>
    </row>
    <row r="307" ht="15.75" customHeight="1">
      <c r="P307" s="29"/>
      <c r="Q307" s="30"/>
      <c r="T307" s="29"/>
      <c r="U307" s="31"/>
      <c r="V307" s="32"/>
    </row>
    <row r="308" ht="15.75" customHeight="1">
      <c r="P308" s="29"/>
      <c r="Q308" s="30"/>
      <c r="T308" s="29"/>
      <c r="U308" s="31"/>
      <c r="V308" s="32"/>
    </row>
    <row r="309" ht="15.75" customHeight="1">
      <c r="P309" s="29"/>
      <c r="Q309" s="30"/>
      <c r="T309" s="29"/>
      <c r="U309" s="31"/>
      <c r="V309" s="32"/>
    </row>
    <row r="310" ht="15.75" customHeight="1">
      <c r="P310" s="29"/>
      <c r="Q310" s="30"/>
      <c r="T310" s="29"/>
      <c r="U310" s="31"/>
      <c r="V310" s="32"/>
    </row>
    <row r="311" ht="15.75" customHeight="1">
      <c r="P311" s="29"/>
      <c r="Q311" s="30"/>
      <c r="T311" s="29"/>
      <c r="U311" s="31"/>
      <c r="V311" s="32"/>
    </row>
    <row r="312" ht="15.75" customHeight="1">
      <c r="P312" s="29"/>
      <c r="Q312" s="30"/>
      <c r="T312" s="29"/>
      <c r="U312" s="31"/>
      <c r="V312" s="32"/>
    </row>
    <row r="313" ht="15.75" customHeight="1">
      <c r="P313" s="29"/>
      <c r="Q313" s="30"/>
      <c r="T313" s="29"/>
      <c r="U313" s="31"/>
      <c r="V313" s="32"/>
    </row>
    <row r="314" ht="15.75" customHeight="1">
      <c r="P314" s="29"/>
      <c r="Q314" s="30"/>
      <c r="T314" s="29"/>
      <c r="U314" s="31"/>
      <c r="V314" s="32"/>
    </row>
    <row r="315" ht="15.75" customHeight="1">
      <c r="P315" s="29"/>
      <c r="Q315" s="30"/>
      <c r="T315" s="29"/>
      <c r="U315" s="31"/>
      <c r="V315" s="32"/>
    </row>
    <row r="316" ht="15.75" customHeight="1">
      <c r="P316" s="29"/>
      <c r="Q316" s="30"/>
      <c r="T316" s="29"/>
      <c r="U316" s="31"/>
      <c r="V316" s="32"/>
    </row>
    <row r="317" ht="15.75" customHeight="1">
      <c r="P317" s="29"/>
      <c r="Q317" s="30"/>
      <c r="T317" s="29"/>
      <c r="U317" s="31"/>
      <c r="V317" s="32"/>
    </row>
    <row r="318" ht="15.75" customHeight="1">
      <c r="P318" s="29"/>
      <c r="Q318" s="30"/>
      <c r="T318" s="29"/>
      <c r="U318" s="31"/>
      <c r="V318" s="32"/>
    </row>
    <row r="319" ht="15.75" customHeight="1">
      <c r="P319" s="29"/>
      <c r="Q319" s="30"/>
      <c r="T319" s="29"/>
      <c r="U319" s="31"/>
      <c r="V319" s="32"/>
    </row>
    <row r="320" ht="15.75" customHeight="1">
      <c r="P320" s="29"/>
      <c r="Q320" s="30"/>
      <c r="T320" s="29"/>
      <c r="U320" s="31"/>
      <c r="V320" s="32"/>
    </row>
    <row r="321" ht="15.75" customHeight="1">
      <c r="P321" s="29"/>
      <c r="Q321" s="30"/>
      <c r="T321" s="29"/>
      <c r="U321" s="31"/>
      <c r="V321" s="32"/>
    </row>
    <row r="322" ht="15.75" customHeight="1">
      <c r="P322" s="29"/>
      <c r="Q322" s="30"/>
      <c r="T322" s="29"/>
      <c r="U322" s="31"/>
      <c r="V322" s="32"/>
    </row>
    <row r="323" ht="15.75" customHeight="1">
      <c r="P323" s="29"/>
      <c r="Q323" s="30"/>
      <c r="T323" s="29"/>
      <c r="U323" s="31"/>
      <c r="V323" s="32"/>
    </row>
    <row r="324" ht="15.75" customHeight="1">
      <c r="P324" s="29"/>
      <c r="Q324" s="30"/>
      <c r="T324" s="29"/>
      <c r="U324" s="31"/>
      <c r="V324" s="32"/>
    </row>
    <row r="325" ht="15.75" customHeight="1">
      <c r="P325" s="29"/>
      <c r="Q325" s="30"/>
      <c r="T325" s="29"/>
      <c r="U325" s="31"/>
      <c r="V325" s="32"/>
    </row>
    <row r="326" ht="15.75" customHeight="1">
      <c r="P326" s="29"/>
      <c r="Q326" s="30"/>
      <c r="T326" s="29"/>
      <c r="U326" s="31"/>
      <c r="V326" s="32"/>
    </row>
    <row r="327" ht="15.75" customHeight="1">
      <c r="P327" s="29"/>
      <c r="Q327" s="30"/>
      <c r="T327" s="29"/>
      <c r="U327" s="31"/>
      <c r="V327" s="32"/>
    </row>
    <row r="328" ht="15.75" customHeight="1">
      <c r="P328" s="29"/>
      <c r="Q328" s="30"/>
      <c r="T328" s="29"/>
      <c r="U328" s="31"/>
      <c r="V328" s="32"/>
    </row>
    <row r="329" ht="15.75" customHeight="1">
      <c r="P329" s="29"/>
      <c r="Q329" s="30"/>
      <c r="T329" s="29"/>
      <c r="U329" s="31"/>
      <c r="V329" s="32"/>
    </row>
    <row r="330" ht="15.75" customHeight="1">
      <c r="P330" s="29"/>
      <c r="Q330" s="30"/>
      <c r="T330" s="29"/>
      <c r="U330" s="31"/>
      <c r="V330" s="32"/>
    </row>
    <row r="331" ht="15.75" customHeight="1">
      <c r="P331" s="29"/>
      <c r="Q331" s="30"/>
      <c r="T331" s="29"/>
      <c r="U331" s="31"/>
      <c r="V331" s="32"/>
    </row>
    <row r="332" ht="15.75" customHeight="1">
      <c r="P332" s="29"/>
      <c r="Q332" s="30"/>
      <c r="T332" s="29"/>
      <c r="U332" s="31"/>
      <c r="V332" s="32"/>
    </row>
    <row r="333" ht="15.75" customHeight="1">
      <c r="P333" s="29"/>
      <c r="Q333" s="30"/>
      <c r="T333" s="29"/>
      <c r="U333" s="31"/>
      <c r="V333" s="32"/>
    </row>
    <row r="334" ht="15.75" customHeight="1">
      <c r="P334" s="29"/>
      <c r="Q334" s="30"/>
      <c r="T334" s="29"/>
      <c r="U334" s="31"/>
      <c r="V334" s="32"/>
    </row>
    <row r="335" ht="15.75" customHeight="1">
      <c r="P335" s="29"/>
      <c r="Q335" s="30"/>
      <c r="T335" s="29"/>
      <c r="U335" s="31"/>
      <c r="V335" s="32"/>
    </row>
    <row r="336" ht="15.75" customHeight="1">
      <c r="P336" s="29"/>
      <c r="Q336" s="30"/>
      <c r="T336" s="29"/>
      <c r="U336" s="31"/>
      <c r="V336" s="32"/>
    </row>
    <row r="337" ht="15.75" customHeight="1">
      <c r="P337" s="29"/>
      <c r="Q337" s="30"/>
      <c r="T337" s="29"/>
      <c r="U337" s="31"/>
      <c r="V337" s="32"/>
    </row>
    <row r="338" ht="15.75" customHeight="1">
      <c r="P338" s="29"/>
      <c r="Q338" s="30"/>
      <c r="T338" s="29"/>
      <c r="U338" s="31"/>
      <c r="V338" s="32"/>
    </row>
    <row r="339" ht="15.75" customHeight="1">
      <c r="P339" s="29"/>
      <c r="Q339" s="30"/>
      <c r="T339" s="29"/>
      <c r="U339" s="31"/>
      <c r="V339" s="32"/>
    </row>
    <row r="340" ht="15.75" customHeight="1">
      <c r="P340" s="29"/>
      <c r="Q340" s="30"/>
      <c r="T340" s="29"/>
      <c r="U340" s="31"/>
      <c r="V340" s="32"/>
    </row>
    <row r="341" ht="15.75" customHeight="1">
      <c r="P341" s="29"/>
      <c r="Q341" s="30"/>
      <c r="T341" s="29"/>
      <c r="U341" s="31"/>
      <c r="V341" s="32"/>
    </row>
    <row r="342" ht="15.75" customHeight="1">
      <c r="P342" s="29"/>
      <c r="Q342" s="30"/>
      <c r="T342" s="29"/>
      <c r="U342" s="31"/>
      <c r="V342" s="32"/>
    </row>
    <row r="343" ht="15.75" customHeight="1">
      <c r="P343" s="29"/>
      <c r="Q343" s="30"/>
      <c r="T343" s="29"/>
      <c r="U343" s="31"/>
      <c r="V343" s="32"/>
    </row>
    <row r="344" ht="15.75" customHeight="1">
      <c r="P344" s="29"/>
      <c r="Q344" s="30"/>
      <c r="T344" s="29"/>
      <c r="U344" s="31"/>
      <c r="V344" s="32"/>
    </row>
    <row r="345" ht="15.75" customHeight="1">
      <c r="P345" s="29"/>
      <c r="Q345" s="30"/>
      <c r="T345" s="29"/>
      <c r="U345" s="31"/>
      <c r="V345" s="32"/>
    </row>
    <row r="346" ht="15.75" customHeight="1">
      <c r="P346" s="29"/>
      <c r="Q346" s="30"/>
      <c r="T346" s="29"/>
      <c r="U346" s="31"/>
      <c r="V346" s="32"/>
    </row>
    <row r="347" ht="15.75" customHeight="1">
      <c r="P347" s="29"/>
      <c r="Q347" s="30"/>
      <c r="T347" s="29"/>
      <c r="U347" s="31"/>
      <c r="V347" s="32"/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U2:U125">
    <cfRule type="cellIs" dxfId="0" priority="1" operator="greaterThan">
      <formula>0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1.43"/>
    <col customWidth="1" min="3" max="3" width="9.71"/>
    <col customWidth="1" min="4" max="4" width="12.71"/>
    <col customWidth="1" min="5" max="5" width="19.43"/>
    <col customWidth="1" min="6" max="6" width="16.71"/>
  </cols>
  <sheetData>
    <row r="1">
      <c r="A1" s="29" t="s">
        <v>30</v>
      </c>
      <c r="B1" s="29" t="s">
        <v>31</v>
      </c>
      <c r="C1" s="29" t="s">
        <v>32</v>
      </c>
      <c r="D1" s="29" t="s">
        <v>33</v>
      </c>
    </row>
    <row r="2">
      <c r="A2" s="29" t="s">
        <v>35</v>
      </c>
      <c r="B2" s="34">
        <v>8.904223818706E12</v>
      </c>
      <c r="C2" s="29" t="s">
        <v>36</v>
      </c>
      <c r="D2" s="29">
        <f t="array" ref="D2">C2*INDEX('Company X - SKU Master'!B:B, MATCH(B2,'Company X - SKU Master'!A:A, 0),1)</f>
        <v>127</v>
      </c>
    </row>
    <row r="3">
      <c r="A3" s="29" t="s">
        <v>35</v>
      </c>
      <c r="B3" s="34">
        <v>8.904223819093E12</v>
      </c>
      <c r="C3" s="29" t="s">
        <v>36</v>
      </c>
      <c r="D3" s="29">
        <f t="array" ref="D3">C3*INDEX('Company X - SKU Master'!B:B, MATCH(B3,'Company X - SKU Master'!A:A, 0),1)</f>
        <v>150</v>
      </c>
    </row>
    <row r="4">
      <c r="A4" s="29" t="s">
        <v>35</v>
      </c>
      <c r="B4" s="34">
        <v>8.904223819109E12</v>
      </c>
      <c r="C4" s="29" t="s">
        <v>36</v>
      </c>
      <c r="D4" s="29">
        <f t="array" ref="D4">C4*INDEX('Company X - SKU Master'!B:B, MATCH(B4,'Company X - SKU Master'!A:A, 0),1)</f>
        <v>100</v>
      </c>
    </row>
    <row r="5">
      <c r="A5" s="29" t="s">
        <v>35</v>
      </c>
      <c r="B5" s="34">
        <v>8.90422381843E12</v>
      </c>
      <c r="C5" s="29" t="s">
        <v>36</v>
      </c>
      <c r="D5" s="29">
        <f t="array" ref="D5">C5*INDEX('Company X - SKU Master'!B:B, MATCH(B5,'Company X - SKU Master'!A:A, 0),1)</f>
        <v>165</v>
      </c>
    </row>
    <row r="6">
      <c r="A6" s="29" t="s">
        <v>35</v>
      </c>
      <c r="B6" s="34">
        <v>8.904223819277E12</v>
      </c>
      <c r="C6" s="29" t="s">
        <v>36</v>
      </c>
      <c r="D6" s="29">
        <f t="array" ref="D6">C6*INDEX('Company X - SKU Master'!B:B, MATCH(B6,'Company X - SKU Master'!A:A, 0),1)</f>
        <v>350</v>
      </c>
    </row>
    <row r="7">
      <c r="A7" s="29" t="s">
        <v>35</v>
      </c>
      <c r="B7" s="29" t="s">
        <v>42</v>
      </c>
      <c r="C7" s="29" t="s">
        <v>36</v>
      </c>
      <c r="D7" s="29">
        <f t="array" ref="D7">C7*INDEX('Company X - SKU Master'!B:B, MATCH(B7,'Company X - SKU Master'!A:A, 0),1)</f>
        <v>500</v>
      </c>
    </row>
    <row r="8">
      <c r="A8" s="29" t="s">
        <v>35</v>
      </c>
      <c r="B8" s="34">
        <v>8.904223818638E12</v>
      </c>
      <c r="C8" s="29" t="s">
        <v>44</v>
      </c>
      <c r="D8" s="29">
        <f t="array" ref="D8">C8*INDEX('Company X - SKU Master'!B:B, MATCH(B8,'Company X - SKU Master'!A:A, 0),1)</f>
        <v>274</v>
      </c>
    </row>
    <row r="9">
      <c r="A9" s="29" t="s">
        <v>35</v>
      </c>
      <c r="B9" s="29" t="s">
        <v>46</v>
      </c>
      <c r="C9" s="29" t="s">
        <v>36</v>
      </c>
      <c r="D9" s="29">
        <f t="array" ref="D9">C9*INDEX('Company X - SKU Master'!B:B, MATCH(B9,'Company X - SKU Master'!A:A, 0),1)</f>
        <v>10</v>
      </c>
    </row>
    <row r="10">
      <c r="A10" s="29" t="s">
        <v>48</v>
      </c>
      <c r="B10" s="34">
        <v>8.904223819024E12</v>
      </c>
      <c r="C10" s="29" t="s">
        <v>49</v>
      </c>
      <c r="D10" s="29">
        <f t="array" ref="D10">C10*INDEX('Company X - SKU Master'!B:B, MATCH(B10,'Company X - SKU Master'!A:A, 0),1)</f>
        <v>448</v>
      </c>
    </row>
    <row r="11">
      <c r="A11" s="29" t="s">
        <v>48</v>
      </c>
      <c r="B11" s="34">
        <v>8.904223819291E12</v>
      </c>
      <c r="C11" s="29" t="s">
        <v>49</v>
      </c>
      <c r="D11" s="29">
        <f t="array" ref="D11">C11*INDEX('Company X - SKU Master'!B:B, MATCH(B11,'Company X - SKU Master'!A:A, 0),1)</f>
        <v>448</v>
      </c>
    </row>
    <row r="12">
      <c r="A12" s="29" t="s">
        <v>48</v>
      </c>
      <c r="B12" s="34">
        <v>8.904223818638E12</v>
      </c>
      <c r="C12" s="29" t="s">
        <v>52</v>
      </c>
      <c r="D12" s="29">
        <f t="array" ref="D12">C12*INDEX('Company X - SKU Master'!B:B, MATCH(B12,'Company X - SKU Master'!A:A, 0),1)</f>
        <v>411</v>
      </c>
    </row>
    <row r="13">
      <c r="A13" s="29" t="s">
        <v>48</v>
      </c>
      <c r="B13" s="34">
        <v>8.904223818669E12</v>
      </c>
      <c r="C13" s="29" t="s">
        <v>36</v>
      </c>
      <c r="D13" s="29">
        <f t="array" ref="D13">C13*INDEX('Company X - SKU Master'!B:B, MATCH(B13,'Company X - SKU Master'!A:A, 0),1)</f>
        <v>240</v>
      </c>
    </row>
    <row r="14">
      <c r="A14" s="29" t="s">
        <v>48</v>
      </c>
      <c r="B14" s="29" t="s">
        <v>46</v>
      </c>
      <c r="C14" s="29" t="s">
        <v>36</v>
      </c>
      <c r="D14" s="29">
        <f t="array" ref="D14">C14*INDEX('Company X - SKU Master'!B:B, MATCH(B14,'Company X - SKU Master'!A:A, 0),1)</f>
        <v>10</v>
      </c>
    </row>
    <row r="15">
      <c r="A15" s="29" t="s">
        <v>56</v>
      </c>
      <c r="B15" s="34">
        <v>8.904223819291E12</v>
      </c>
      <c r="C15" s="29" t="s">
        <v>44</v>
      </c>
      <c r="D15" s="29">
        <f t="array" ref="D15">C15*INDEX('Company X - SKU Master'!B:B, MATCH(B15,'Company X - SKU Master'!A:A, 0),1)</f>
        <v>224</v>
      </c>
    </row>
    <row r="16">
      <c r="A16" s="29" t="s">
        <v>56</v>
      </c>
      <c r="B16" s="34">
        <v>8.904223819031E12</v>
      </c>
      <c r="C16" s="29" t="s">
        <v>44</v>
      </c>
      <c r="D16" s="29">
        <f t="array" ref="D16">C16*INDEX('Company X - SKU Master'!B:B, MATCH(B16,'Company X - SKU Master'!A:A, 0),1)</f>
        <v>224</v>
      </c>
    </row>
    <row r="17">
      <c r="A17" s="29" t="s">
        <v>56</v>
      </c>
      <c r="B17" s="34">
        <v>8.904223819024E12</v>
      </c>
      <c r="C17" s="29" t="s">
        <v>44</v>
      </c>
      <c r="D17" s="29">
        <f t="array" ref="D17">C17*INDEX('Company X - SKU Master'!B:B, MATCH(B17,'Company X - SKU Master'!A:A, 0),1)</f>
        <v>224</v>
      </c>
    </row>
    <row r="18">
      <c r="A18" s="29" t="s">
        <v>60</v>
      </c>
      <c r="B18" s="34">
        <v>8.904223819468E12</v>
      </c>
      <c r="C18" s="29" t="s">
        <v>44</v>
      </c>
      <c r="D18" s="29">
        <f t="array" ref="D18">C18*INDEX('Company X - SKU Master'!B:B, MATCH(B18,'Company X - SKU Master'!A:A, 0),1)</f>
        <v>480</v>
      </c>
    </row>
    <row r="19">
      <c r="A19" s="29" t="s">
        <v>60</v>
      </c>
      <c r="B19" s="34">
        <v>8.904223819291E12</v>
      </c>
      <c r="C19" s="29" t="s">
        <v>62</v>
      </c>
      <c r="D19" s="29">
        <f t="array" ref="D19">C19*INDEX('Company X - SKU Master'!B:B, MATCH(B19,'Company X - SKU Master'!A:A, 0),1)</f>
        <v>896</v>
      </c>
    </row>
    <row r="20">
      <c r="A20" s="29" t="s">
        <v>64</v>
      </c>
      <c r="B20" s="34">
        <v>8.90422381913E12</v>
      </c>
      <c r="C20" s="29" t="s">
        <v>36</v>
      </c>
      <c r="D20" s="29">
        <f t="array" ref="D20">C20*INDEX('Company X - SKU Master'!B:B, MATCH(B20,'Company X - SKU Master'!A:A, 0),1)</f>
        <v>350</v>
      </c>
    </row>
    <row r="21" ht="15.75" customHeight="1">
      <c r="A21" s="29" t="s">
        <v>64</v>
      </c>
      <c r="B21" s="34">
        <v>8.904223818706E12</v>
      </c>
      <c r="C21" s="29" t="s">
        <v>36</v>
      </c>
      <c r="D21" s="29">
        <f t="array" ref="D21">C21*INDEX('Company X - SKU Master'!B:B, MATCH(B21,'Company X - SKU Master'!A:A, 0),1)</f>
        <v>127</v>
      </c>
    </row>
    <row r="22" ht="15.75" customHeight="1">
      <c r="A22" s="29" t="s">
        <v>67</v>
      </c>
      <c r="B22" s="34">
        <v>8.904223818591E12</v>
      </c>
      <c r="C22" s="29" t="s">
        <v>44</v>
      </c>
      <c r="D22" s="29">
        <f t="array" ref="D22">C22*INDEX('Company X - SKU Master'!B:B, MATCH(B22,'Company X - SKU Master'!A:A, 0),1)</f>
        <v>240</v>
      </c>
    </row>
    <row r="23" ht="15.75" customHeight="1">
      <c r="A23" s="29" t="s">
        <v>69</v>
      </c>
      <c r="B23" s="34">
        <v>8.90422381885E12</v>
      </c>
      <c r="C23" s="29" t="s">
        <v>36</v>
      </c>
      <c r="D23" s="29">
        <f t="array" ref="D23">C23*INDEX('Company X - SKU Master'!B:B, MATCH(B23,'Company X - SKU Master'!A:A, 0),1)</f>
        <v>240</v>
      </c>
    </row>
    <row r="24" ht="15.75" customHeight="1">
      <c r="A24" s="29" t="s">
        <v>69</v>
      </c>
      <c r="B24" s="34">
        <v>8.90422381843E12</v>
      </c>
      <c r="C24" s="29" t="s">
        <v>36</v>
      </c>
      <c r="D24" s="29">
        <f t="array" ref="D24">C24*INDEX('Company X - SKU Master'!B:B, MATCH(B24,'Company X - SKU Master'!A:A, 0),1)</f>
        <v>165</v>
      </c>
    </row>
    <row r="25" ht="15.75" customHeight="1">
      <c r="A25" s="29" t="s">
        <v>69</v>
      </c>
      <c r="B25" s="34">
        <v>8.90422381913E12</v>
      </c>
      <c r="C25" s="29" t="s">
        <v>36</v>
      </c>
      <c r="D25" s="29">
        <f t="array" ref="D25">C25*INDEX('Company X - SKU Master'!B:B, MATCH(B25,'Company X - SKU Master'!A:A, 0),1)</f>
        <v>350</v>
      </c>
    </row>
    <row r="26" ht="15.75" customHeight="1">
      <c r="A26" s="29" t="s">
        <v>73</v>
      </c>
      <c r="B26" s="34">
        <v>8.904223819468E12</v>
      </c>
      <c r="C26" s="29" t="s">
        <v>36</v>
      </c>
      <c r="D26" s="29">
        <f t="array" ref="D26">C26*INDEX('Company X - SKU Master'!B:B, MATCH(B26,'Company X - SKU Master'!A:A, 0),1)</f>
        <v>240</v>
      </c>
    </row>
    <row r="27" ht="15.75" customHeight="1">
      <c r="A27" s="29" t="s">
        <v>75</v>
      </c>
      <c r="B27" s="34">
        <v>8.90422381843E12</v>
      </c>
      <c r="C27" s="29" t="s">
        <v>36</v>
      </c>
      <c r="D27" s="29">
        <f t="array" ref="D27">C27*INDEX('Company X - SKU Master'!B:B, MATCH(B27,'Company X - SKU Master'!A:A, 0),1)</f>
        <v>165</v>
      </c>
    </row>
    <row r="28" ht="15.75" customHeight="1">
      <c r="A28" s="29" t="s">
        <v>77</v>
      </c>
      <c r="B28" s="34">
        <v>8.90422381898E12</v>
      </c>
      <c r="C28" s="29" t="s">
        <v>36</v>
      </c>
      <c r="D28" s="29">
        <f t="array" ref="D28">C28*INDEX('Company X - SKU Master'!B:B, MATCH(B28,'Company X - SKU Master'!A:A, 0),1)</f>
        <v>110</v>
      </c>
    </row>
    <row r="29" ht="15.75" customHeight="1">
      <c r="A29" s="29" t="s">
        <v>77</v>
      </c>
      <c r="B29" s="34">
        <v>8.904223819031E12</v>
      </c>
      <c r="C29" s="29" t="s">
        <v>44</v>
      </c>
      <c r="D29" s="29">
        <f t="array" ref="D29">C29*INDEX('Company X - SKU Master'!B:B, MATCH(B29,'Company X - SKU Master'!A:A, 0),1)</f>
        <v>224</v>
      </c>
    </row>
    <row r="30" ht="15.75" customHeight="1">
      <c r="A30" s="29" t="s">
        <v>77</v>
      </c>
      <c r="B30" s="34">
        <v>8.904223819024E12</v>
      </c>
      <c r="C30" s="29" t="s">
        <v>44</v>
      </c>
      <c r="D30" s="29">
        <f t="array" ref="D30">C30*INDEX('Company X - SKU Master'!B:B, MATCH(B30,'Company X - SKU Master'!A:A, 0),1)</f>
        <v>224</v>
      </c>
    </row>
    <row r="31" ht="15.75" customHeight="1">
      <c r="A31" s="29" t="s">
        <v>81</v>
      </c>
      <c r="B31" s="34">
        <v>8.904223818614E12</v>
      </c>
      <c r="C31" s="29" t="s">
        <v>36</v>
      </c>
      <c r="D31" s="29">
        <f t="array" ref="D31">C31*INDEX('Company X - SKU Master'!B:B, MATCH(B31,'Company X - SKU Master'!A:A, 0),1)</f>
        <v>65</v>
      </c>
    </row>
    <row r="32" ht="15.75" customHeight="1">
      <c r="A32" s="29" t="s">
        <v>81</v>
      </c>
      <c r="B32" s="34">
        <v>8.904223819024E12</v>
      </c>
      <c r="C32" s="29" t="s">
        <v>36</v>
      </c>
      <c r="D32" s="29">
        <f t="array" ref="D32">C32*INDEX('Company X - SKU Master'!B:B, MATCH(B32,'Company X - SKU Master'!A:A, 0),1)</f>
        <v>112</v>
      </c>
    </row>
    <row r="33" ht="15.75" customHeight="1">
      <c r="A33" s="29" t="s">
        <v>84</v>
      </c>
      <c r="B33" s="34">
        <v>8.904223819321E12</v>
      </c>
      <c r="C33" s="29" t="s">
        <v>36</v>
      </c>
      <c r="D33" s="29">
        <f t="array" ref="D33">C33*INDEX('Company X - SKU Master'!B:B, MATCH(B33,'Company X - SKU Master'!A:A, 0),1)</f>
        <v>600</v>
      </c>
    </row>
    <row r="34" ht="15.75" customHeight="1">
      <c r="A34" s="29" t="s">
        <v>84</v>
      </c>
      <c r="B34" s="34">
        <v>8.904223819338E12</v>
      </c>
      <c r="C34" s="29" t="s">
        <v>36</v>
      </c>
      <c r="D34" s="29">
        <f t="array" ref="D34">C34*INDEX('Company X - SKU Master'!B:B, MATCH(B34,'Company X - SKU Master'!A:A, 0),1)</f>
        <v>600</v>
      </c>
    </row>
    <row r="35" ht="15.75" customHeight="1">
      <c r="A35" s="29" t="s">
        <v>87</v>
      </c>
      <c r="B35" s="34">
        <v>8.904223818942E12</v>
      </c>
      <c r="C35" s="29" t="s">
        <v>44</v>
      </c>
      <c r="D35" s="29">
        <f t="array" ref="D35">C35*INDEX('Company X - SKU Master'!B:B, MATCH(B35,'Company X - SKU Master'!A:A, 0),1)</f>
        <v>266</v>
      </c>
    </row>
    <row r="36" ht="15.75" customHeight="1">
      <c r="A36" s="29" t="s">
        <v>87</v>
      </c>
      <c r="B36" s="34">
        <v>8.904223818683E12</v>
      </c>
      <c r="C36" s="29" t="s">
        <v>44</v>
      </c>
      <c r="D36" s="29">
        <f t="array" ref="D36">C36*INDEX('Company X - SKU Master'!B:B, MATCH(B36,'Company X - SKU Master'!A:A, 0),1)</f>
        <v>242</v>
      </c>
    </row>
    <row r="37" ht="15.75" customHeight="1">
      <c r="A37" s="29" t="s">
        <v>87</v>
      </c>
      <c r="B37" s="34">
        <v>8.904223819239E12</v>
      </c>
      <c r="C37" s="29" t="s">
        <v>36</v>
      </c>
      <c r="D37" s="29">
        <f t="array" ref="D37">C37*INDEX('Company X - SKU Master'!B:B, MATCH(B37,'Company X - SKU Master'!A:A, 0),1)</f>
        <v>290</v>
      </c>
    </row>
    <row r="38" ht="15.75" customHeight="1">
      <c r="A38" s="29" t="s">
        <v>87</v>
      </c>
      <c r="B38" s="34">
        <v>8.904223819246E12</v>
      </c>
      <c r="C38" s="29" t="s">
        <v>36</v>
      </c>
      <c r="D38" s="29">
        <f t="array" ref="D38">C38*INDEX('Company X - SKU Master'!B:B, MATCH(B38,'Company X - SKU Master'!A:A, 0),1)</f>
        <v>290</v>
      </c>
    </row>
    <row r="39" ht="15.75" customHeight="1">
      <c r="A39" s="29" t="s">
        <v>87</v>
      </c>
      <c r="B39" s="34">
        <v>8.904223819253E12</v>
      </c>
      <c r="C39" s="29" t="s">
        <v>36</v>
      </c>
      <c r="D39" s="29">
        <f t="array" ref="D39">C39*INDEX('Company X - SKU Master'!B:B, MATCH(B39,'Company X - SKU Master'!A:A, 0),1)</f>
        <v>290</v>
      </c>
    </row>
    <row r="40" ht="15.75" customHeight="1">
      <c r="A40" s="29" t="s">
        <v>87</v>
      </c>
      <c r="B40" s="34">
        <v>8.904223818669E12</v>
      </c>
      <c r="C40" s="29" t="s">
        <v>36</v>
      </c>
      <c r="D40" s="29">
        <f t="array" ref="D40">C40*INDEX('Company X - SKU Master'!B:B, MATCH(B40,'Company X - SKU Master'!A:A, 0),1)</f>
        <v>240</v>
      </c>
    </row>
    <row r="41" ht="15.75" customHeight="1">
      <c r="A41" s="29" t="s">
        <v>87</v>
      </c>
      <c r="B41" s="34">
        <v>8.904223819147E12</v>
      </c>
      <c r="C41" s="29" t="s">
        <v>36</v>
      </c>
      <c r="D41" s="29">
        <f t="array" ref="D41">C41*INDEX('Company X - SKU Master'!B:B, MATCH(B41,'Company X - SKU Master'!A:A, 0),1)</f>
        <v>240</v>
      </c>
    </row>
    <row r="42" ht="15.75" customHeight="1">
      <c r="A42" s="29" t="s">
        <v>87</v>
      </c>
      <c r="B42" s="34">
        <v>8.90422381885E12</v>
      </c>
      <c r="C42" s="29" t="s">
        <v>36</v>
      </c>
      <c r="D42" s="29">
        <f t="array" ref="D42">C42*INDEX('Company X - SKU Master'!B:B, MATCH(B42,'Company X - SKU Master'!A:A, 0),1)</f>
        <v>240</v>
      </c>
    </row>
    <row r="43" ht="15.75" customHeight="1">
      <c r="A43" s="29" t="s">
        <v>96</v>
      </c>
      <c r="B43" s="34">
        <v>8.904223815859E12</v>
      </c>
      <c r="C43" s="29" t="s">
        <v>36</v>
      </c>
      <c r="D43" s="29">
        <f t="array" ref="D43">C43*INDEX('Company X - SKU Master'!B:B, MATCH(B43,'Company X - SKU Master'!A:A, 0),1)</f>
        <v>165</v>
      </c>
    </row>
    <row r="44" ht="15.75" customHeight="1">
      <c r="A44" s="29" t="s">
        <v>96</v>
      </c>
      <c r="B44" s="34">
        <v>8.904223817501E12</v>
      </c>
      <c r="C44" s="29" t="s">
        <v>36</v>
      </c>
      <c r="D44" s="29">
        <f t="array" ref="D44">C44*INDEX('Company X - SKU Master'!B:B, MATCH(B44,'Company X - SKU Master'!A:A, 0),1)</f>
        <v>350</v>
      </c>
    </row>
    <row r="45" ht="15.75" customHeight="1">
      <c r="A45" s="29" t="s">
        <v>99</v>
      </c>
      <c r="B45" s="34">
        <v>8.904223817273E12</v>
      </c>
      <c r="C45" s="29" t="s">
        <v>36</v>
      </c>
      <c r="D45" s="29">
        <f t="array" ref="D45">C45*INDEX('Company X - SKU Master'!B:B, MATCH(B45,'Company X - SKU Master'!A:A, 0),1)</f>
        <v>65</v>
      </c>
    </row>
    <row r="46" ht="15.75" customHeight="1">
      <c r="A46" s="29" t="s">
        <v>101</v>
      </c>
      <c r="B46" s="34">
        <v>8.904223818942E12</v>
      </c>
      <c r="C46" s="29" t="s">
        <v>36</v>
      </c>
      <c r="D46" s="29">
        <f t="array" ref="D46">C46*INDEX('Company X - SKU Master'!B:B, MATCH(B46,'Company X - SKU Master'!A:A, 0),1)</f>
        <v>133</v>
      </c>
    </row>
    <row r="47" ht="15.75" customHeight="1">
      <c r="A47" s="29" t="s">
        <v>101</v>
      </c>
      <c r="B47" s="34">
        <v>8.904223818706E12</v>
      </c>
      <c r="C47" s="29" t="s">
        <v>36</v>
      </c>
      <c r="D47" s="29">
        <f t="array" ref="D47">C47*INDEX('Company X - SKU Master'!B:B, MATCH(B47,'Company X - SKU Master'!A:A, 0),1)</f>
        <v>127</v>
      </c>
    </row>
    <row r="48" ht="15.75" customHeight="1">
      <c r="A48" s="29" t="s">
        <v>101</v>
      </c>
      <c r="B48" s="29" t="s">
        <v>46</v>
      </c>
      <c r="C48" s="29" t="s">
        <v>36</v>
      </c>
      <c r="D48" s="29">
        <f t="array" ref="D48">C48*INDEX('Company X - SKU Master'!B:B, MATCH(B48,'Company X - SKU Master'!A:A, 0),1)</f>
        <v>10</v>
      </c>
    </row>
    <row r="49" ht="15.75" customHeight="1">
      <c r="A49" s="29" t="s">
        <v>105</v>
      </c>
      <c r="B49" s="34">
        <v>8.904223819147E12</v>
      </c>
      <c r="C49" s="29" t="s">
        <v>36</v>
      </c>
      <c r="D49" s="29">
        <f t="array" ref="D49">C49*INDEX('Company X - SKU Master'!B:B, MATCH(B49,'Company X - SKU Master'!A:A, 0),1)</f>
        <v>240</v>
      </c>
    </row>
    <row r="50" ht="15.75" customHeight="1">
      <c r="A50" s="29" t="s">
        <v>105</v>
      </c>
      <c r="B50" s="34">
        <v>8.904223818935E12</v>
      </c>
      <c r="C50" s="29" t="s">
        <v>49</v>
      </c>
      <c r="D50" s="29">
        <f t="array" ref="D50">C50*INDEX('Company X - SKU Master'!B:B, MATCH(B50,'Company X - SKU Master'!A:A, 0),1)</f>
        <v>480</v>
      </c>
    </row>
    <row r="51" ht="15.75" customHeight="1">
      <c r="A51" s="29" t="s">
        <v>105</v>
      </c>
      <c r="B51" s="34">
        <v>8.904223818683E12</v>
      </c>
      <c r="C51" s="29" t="s">
        <v>36</v>
      </c>
      <c r="D51" s="29">
        <f t="array" ref="D51">C51*INDEX('Company X - SKU Master'!B:B, MATCH(B51,'Company X - SKU Master'!A:A, 0),1)</f>
        <v>121</v>
      </c>
    </row>
    <row r="52" ht="15.75" customHeight="1">
      <c r="A52" s="29" t="s">
        <v>109</v>
      </c>
      <c r="B52" s="34">
        <v>8.904223818478E12</v>
      </c>
      <c r="C52" s="29" t="s">
        <v>36</v>
      </c>
      <c r="D52" s="29">
        <f t="array" ref="D52">C52*INDEX('Company X - SKU Master'!B:B, MATCH(B52,'Company X - SKU Master'!A:A, 0),1)</f>
        <v>350</v>
      </c>
    </row>
    <row r="53" ht="15.75" customHeight="1">
      <c r="A53" s="29" t="s">
        <v>109</v>
      </c>
      <c r="B53" s="34">
        <v>8.904223819284E12</v>
      </c>
      <c r="C53" s="29" t="s">
        <v>36</v>
      </c>
      <c r="D53" s="29">
        <f t="array" ref="D53">C53*INDEX('Company X - SKU Master'!B:B, MATCH(B53,'Company X - SKU Master'!A:A, 0),1)</f>
        <v>350</v>
      </c>
    </row>
    <row r="54" ht="15.75" customHeight="1">
      <c r="A54" s="29" t="s">
        <v>112</v>
      </c>
      <c r="B54" s="34">
        <v>8.904223816214E12</v>
      </c>
      <c r="C54" s="29" t="s">
        <v>36</v>
      </c>
      <c r="D54" s="29">
        <f t="array" ref="D54">C54*INDEX('Company X - SKU Master'!B:B, MATCH(B54,'Company X - SKU Master'!A:A, 0),1)</f>
        <v>120</v>
      </c>
    </row>
    <row r="55" ht="15.75" customHeight="1">
      <c r="A55" s="29" t="s">
        <v>112</v>
      </c>
      <c r="B55" s="34">
        <v>8.904223818874E12</v>
      </c>
      <c r="C55" s="29" t="s">
        <v>36</v>
      </c>
      <c r="D55" s="29">
        <f t="array" ref="D55">C55*INDEX('Company X - SKU Master'!B:B, MATCH(B55,'Company X - SKU Master'!A:A, 0),1)</f>
        <v>100</v>
      </c>
    </row>
    <row r="56" ht="15.75" customHeight="1">
      <c r="A56" s="29" t="s">
        <v>112</v>
      </c>
      <c r="B56" s="34">
        <v>8.904223819512E12</v>
      </c>
      <c r="C56" s="29" t="s">
        <v>36</v>
      </c>
      <c r="D56" s="29">
        <f t="array" ref="D56">C56*INDEX('Company X - SKU Master'!B:B, MATCH(B56,'Company X - SKU Master'!A:A, 0),1)</f>
        <v>210</v>
      </c>
    </row>
    <row r="57" ht="15.75" customHeight="1">
      <c r="A57" s="29" t="s">
        <v>112</v>
      </c>
      <c r="B57" s="34">
        <v>8.904223818881E12</v>
      </c>
      <c r="C57" s="29" t="s">
        <v>36</v>
      </c>
      <c r="D57" s="29">
        <f t="array" ref="D57">C57*INDEX('Company X - SKU Master'!B:B, MATCH(B57,'Company X - SKU Master'!A:A, 0),1)</f>
        <v>140</v>
      </c>
    </row>
    <row r="58" ht="15.75" customHeight="1">
      <c r="A58" s="29" t="s">
        <v>112</v>
      </c>
      <c r="B58" s="34">
        <v>8.904223819291E12</v>
      </c>
      <c r="C58" s="29" t="s">
        <v>44</v>
      </c>
      <c r="D58" s="29">
        <f t="array" ref="D58">C58*INDEX('Company X - SKU Master'!B:B, MATCH(B58,'Company X - SKU Master'!A:A, 0),1)</f>
        <v>224</v>
      </c>
    </row>
    <row r="59" ht="15.75" customHeight="1">
      <c r="A59" s="29" t="s">
        <v>112</v>
      </c>
      <c r="B59" s="34">
        <v>8.904223819031E12</v>
      </c>
      <c r="C59" s="29" t="s">
        <v>44</v>
      </c>
      <c r="D59" s="29">
        <f t="array" ref="D59">C59*INDEX('Company X - SKU Master'!B:B, MATCH(B59,'Company X - SKU Master'!A:A, 0),1)</f>
        <v>224</v>
      </c>
    </row>
    <row r="60" ht="15.75" customHeight="1">
      <c r="A60" s="29" t="s">
        <v>112</v>
      </c>
      <c r="B60" s="34">
        <v>8.904223819024E12</v>
      </c>
      <c r="C60" s="29" t="s">
        <v>44</v>
      </c>
      <c r="D60" s="29">
        <f t="array" ref="D60">C60*INDEX('Company X - SKU Master'!B:B, MATCH(B60,'Company X - SKU Master'!A:A, 0),1)</f>
        <v>224</v>
      </c>
    </row>
    <row r="61" ht="15.75" customHeight="1">
      <c r="A61" s="29" t="s">
        <v>112</v>
      </c>
      <c r="B61" s="34">
        <v>8.904223818553E12</v>
      </c>
      <c r="C61" s="29" t="s">
        <v>36</v>
      </c>
      <c r="D61" s="29">
        <f t="array" ref="D61">C61*INDEX('Company X - SKU Master'!B:B, MATCH(B61,'Company X - SKU Master'!A:A, 0),1)</f>
        <v>115</v>
      </c>
    </row>
    <row r="62" ht="15.75" customHeight="1">
      <c r="A62" s="29" t="s">
        <v>121</v>
      </c>
      <c r="B62" s="34">
        <v>8.904223818706E12</v>
      </c>
      <c r="C62" s="29" t="s">
        <v>36</v>
      </c>
      <c r="D62" s="29">
        <f t="array" ref="D62">C62*INDEX('Company X - SKU Master'!B:B, MATCH(B62,'Company X - SKU Master'!A:A, 0),1)</f>
        <v>127</v>
      </c>
    </row>
    <row r="63" ht="15.75" customHeight="1">
      <c r="A63" s="29" t="s">
        <v>121</v>
      </c>
      <c r="B63" s="34">
        <v>8.904223818942E12</v>
      </c>
      <c r="C63" s="29" t="s">
        <v>36</v>
      </c>
      <c r="D63" s="29">
        <f t="array" ref="D63">C63*INDEX('Company X - SKU Master'!B:B, MATCH(B63,'Company X - SKU Master'!A:A, 0),1)</f>
        <v>133</v>
      </c>
    </row>
    <row r="64" ht="15.75" customHeight="1">
      <c r="A64" s="29" t="s">
        <v>121</v>
      </c>
      <c r="B64" s="34">
        <v>8.90422381885E12</v>
      </c>
      <c r="C64" s="29" t="s">
        <v>36</v>
      </c>
      <c r="D64" s="29">
        <f t="array" ref="D64">C64*INDEX('Company X - SKU Master'!B:B, MATCH(B64,'Company X - SKU Master'!A:A, 0),1)</f>
        <v>240</v>
      </c>
    </row>
    <row r="65" ht="15.75" customHeight="1">
      <c r="A65" s="29" t="s">
        <v>125</v>
      </c>
      <c r="B65" s="34">
        <v>8.904223816214E12</v>
      </c>
      <c r="C65" s="29" t="s">
        <v>44</v>
      </c>
      <c r="D65" s="29">
        <f t="array" ref="D65">C65*INDEX('Company X - SKU Master'!B:B, MATCH(B65,'Company X - SKU Master'!A:A, 0),1)</f>
        <v>240</v>
      </c>
    </row>
    <row r="66" ht="15.75" customHeight="1">
      <c r="A66" s="29" t="s">
        <v>125</v>
      </c>
      <c r="B66" s="34">
        <v>8.904223818874E12</v>
      </c>
      <c r="C66" s="29" t="s">
        <v>44</v>
      </c>
      <c r="D66" s="29">
        <f t="array" ref="D66">C66*INDEX('Company X - SKU Master'!B:B, MATCH(B66,'Company X - SKU Master'!A:A, 0),1)</f>
        <v>200</v>
      </c>
    </row>
    <row r="67" ht="15.75" customHeight="1">
      <c r="A67" s="29" t="s">
        <v>125</v>
      </c>
      <c r="B67" s="34">
        <v>8.904223818935E12</v>
      </c>
      <c r="C67" s="29" t="s">
        <v>49</v>
      </c>
      <c r="D67" s="29">
        <f t="array" ref="D67">C67*INDEX('Company X - SKU Master'!B:B, MATCH(B67,'Company X - SKU Master'!A:A, 0),1)</f>
        <v>480</v>
      </c>
    </row>
    <row r="68" ht="15.75" customHeight="1">
      <c r="A68" s="29" t="s">
        <v>129</v>
      </c>
      <c r="B68" s="34">
        <v>8.904223816665E12</v>
      </c>
      <c r="C68" s="29" t="s">
        <v>44</v>
      </c>
      <c r="D68" s="29">
        <f t="array" ref="D68">C68*INDEX('Company X - SKU Master'!B:B, MATCH(B68,'Company X - SKU Master'!A:A, 0),1)</f>
        <v>204</v>
      </c>
    </row>
    <row r="69" ht="15.75" customHeight="1">
      <c r="A69" s="29" t="s">
        <v>129</v>
      </c>
      <c r="B69" s="34">
        <v>8.904223819277E12</v>
      </c>
      <c r="C69" s="29" t="s">
        <v>36</v>
      </c>
      <c r="D69" s="29">
        <f t="array" ref="D69">C69*INDEX('Company X - SKU Master'!B:B, MATCH(B69,'Company X - SKU Master'!A:A, 0),1)</f>
        <v>350</v>
      </c>
    </row>
    <row r="70" ht="15.75" customHeight="1">
      <c r="A70" s="29" t="s">
        <v>132</v>
      </c>
      <c r="B70" s="34">
        <v>8.904223816214E12</v>
      </c>
      <c r="C70" s="29" t="s">
        <v>36</v>
      </c>
      <c r="D70" s="29">
        <f t="array" ref="D70">C70*INDEX('Company X - SKU Master'!B:B, MATCH(B70,'Company X - SKU Master'!A:A, 0),1)</f>
        <v>120</v>
      </c>
    </row>
    <row r="71" ht="15.75" customHeight="1">
      <c r="A71" s="29" t="s">
        <v>132</v>
      </c>
      <c r="B71" s="34">
        <v>8.904223818874E12</v>
      </c>
      <c r="C71" s="29" t="s">
        <v>36</v>
      </c>
      <c r="D71" s="29">
        <f t="array" ref="D71">C71*INDEX('Company X - SKU Master'!B:B, MATCH(B71,'Company X - SKU Master'!A:A, 0),1)</f>
        <v>100</v>
      </c>
    </row>
    <row r="72" ht="15.75" customHeight="1">
      <c r="A72" s="29" t="s">
        <v>135</v>
      </c>
      <c r="B72" s="34">
        <v>8.904223818706E12</v>
      </c>
      <c r="C72" s="29" t="s">
        <v>36</v>
      </c>
      <c r="D72" s="29">
        <f t="array" ref="D72">C72*INDEX('Company X - SKU Master'!B:B, MATCH(B72,'Company X - SKU Master'!A:A, 0),1)</f>
        <v>127</v>
      </c>
    </row>
    <row r="73" ht="15.75" customHeight="1">
      <c r="A73" s="29" t="s">
        <v>137</v>
      </c>
      <c r="B73" s="34">
        <v>8.904223816214E12</v>
      </c>
      <c r="C73" s="29" t="s">
        <v>36</v>
      </c>
      <c r="D73" s="29">
        <f t="array" ref="D73">C73*INDEX('Company X - SKU Master'!B:B, MATCH(B73,'Company X - SKU Master'!A:A, 0),1)</f>
        <v>120</v>
      </c>
    </row>
    <row r="74" ht="15.75" customHeight="1">
      <c r="A74" s="29" t="s">
        <v>137</v>
      </c>
      <c r="B74" s="34">
        <v>8.904223818874E12</v>
      </c>
      <c r="C74" s="29" t="s">
        <v>36</v>
      </c>
      <c r="D74" s="29">
        <f t="array" ref="D74">C74*INDEX('Company X - SKU Master'!B:B, MATCH(B74,'Company X - SKU Master'!A:A, 0),1)</f>
        <v>100</v>
      </c>
    </row>
    <row r="75" ht="15.75" customHeight="1">
      <c r="A75" s="29" t="s">
        <v>137</v>
      </c>
      <c r="B75" s="34">
        <v>8.904223818706E12</v>
      </c>
      <c r="C75" s="29" t="s">
        <v>36</v>
      </c>
      <c r="D75" s="29">
        <f t="array" ref="D75">C75*INDEX('Company X - SKU Master'!B:B, MATCH(B75,'Company X - SKU Master'!A:A, 0),1)</f>
        <v>127</v>
      </c>
    </row>
    <row r="76" ht="15.75" customHeight="1">
      <c r="A76" s="29" t="s">
        <v>137</v>
      </c>
      <c r="B76" s="34">
        <v>8.904223818942E12</v>
      </c>
      <c r="C76" s="29" t="s">
        <v>36</v>
      </c>
      <c r="D76" s="29">
        <f t="array" ref="D76">C76*INDEX('Company X - SKU Master'!B:B, MATCH(B76,'Company X - SKU Master'!A:A, 0),1)</f>
        <v>133</v>
      </c>
    </row>
    <row r="77" ht="15.75" customHeight="1">
      <c r="A77" s="29" t="s">
        <v>137</v>
      </c>
      <c r="B77" s="34">
        <v>8.90422381885E12</v>
      </c>
      <c r="C77" s="29" t="s">
        <v>36</v>
      </c>
      <c r="D77" s="29">
        <f t="array" ref="D77">C77*INDEX('Company X - SKU Master'!B:B, MATCH(B77,'Company X - SKU Master'!A:A, 0),1)</f>
        <v>240</v>
      </c>
    </row>
    <row r="78" ht="15.75" customHeight="1">
      <c r="A78" s="29" t="s">
        <v>143</v>
      </c>
      <c r="B78" s="34">
        <v>8.904223818706E12</v>
      </c>
      <c r="C78" s="29" t="s">
        <v>36</v>
      </c>
      <c r="D78" s="29">
        <f t="array" ref="D78">C78*INDEX('Company X - SKU Master'!B:B, MATCH(B78,'Company X - SKU Master'!A:A, 0),1)</f>
        <v>127</v>
      </c>
    </row>
    <row r="79" ht="15.75" customHeight="1">
      <c r="A79" s="29" t="s">
        <v>143</v>
      </c>
      <c r="B79" s="34">
        <v>8.904223818942E12</v>
      </c>
      <c r="C79" s="29" t="s">
        <v>36</v>
      </c>
      <c r="D79" s="29">
        <f t="array" ref="D79">C79*INDEX('Company X - SKU Master'!B:B, MATCH(B79,'Company X - SKU Master'!A:A, 0),1)</f>
        <v>133</v>
      </c>
    </row>
    <row r="80" ht="15.75" customHeight="1">
      <c r="A80" s="29" t="s">
        <v>143</v>
      </c>
      <c r="B80" s="34">
        <v>8.90422381885E12</v>
      </c>
      <c r="C80" s="29" t="s">
        <v>36</v>
      </c>
      <c r="D80" s="29">
        <f t="array" ref="D80">C80*INDEX('Company X - SKU Master'!B:B, MATCH(B80,'Company X - SKU Master'!A:A, 0),1)</f>
        <v>240</v>
      </c>
    </row>
    <row r="81" ht="15.75" customHeight="1">
      <c r="A81" s="29" t="s">
        <v>147</v>
      </c>
      <c r="B81" s="34">
        <v>8.904223818478E12</v>
      </c>
      <c r="C81" s="29" t="s">
        <v>36</v>
      </c>
      <c r="D81" s="29">
        <f t="array" ref="D81">C81*INDEX('Company X - SKU Master'!B:B, MATCH(B81,'Company X - SKU Master'!A:A, 0),1)</f>
        <v>350</v>
      </c>
    </row>
    <row r="82" ht="15.75" customHeight="1">
      <c r="A82" s="29" t="s">
        <v>147</v>
      </c>
      <c r="B82" s="34">
        <v>8.90422381913E12</v>
      </c>
      <c r="C82" s="29" t="s">
        <v>36</v>
      </c>
      <c r="D82" s="29">
        <f t="array" ref="D82">C82*INDEX('Company X - SKU Master'!B:B, MATCH(B82,'Company X - SKU Master'!A:A, 0),1)</f>
        <v>350</v>
      </c>
    </row>
    <row r="83" ht="15.75" customHeight="1">
      <c r="A83" s="29" t="s">
        <v>147</v>
      </c>
      <c r="B83" s="34">
        <v>8.904223819277E12</v>
      </c>
      <c r="C83" s="29" t="s">
        <v>36</v>
      </c>
      <c r="D83" s="29">
        <f t="array" ref="D83">C83*INDEX('Company X - SKU Master'!B:B, MATCH(B83,'Company X - SKU Master'!A:A, 0),1)</f>
        <v>350</v>
      </c>
    </row>
    <row r="84" ht="15.75" customHeight="1">
      <c r="A84" s="29" t="s">
        <v>147</v>
      </c>
      <c r="B84" s="34">
        <v>8.904223819284E12</v>
      </c>
      <c r="C84" s="29" t="s">
        <v>36</v>
      </c>
      <c r="D84" s="29">
        <f t="array" ref="D84">C84*INDEX('Company X - SKU Master'!B:B, MATCH(B84,'Company X - SKU Master'!A:A, 0),1)</f>
        <v>350</v>
      </c>
    </row>
    <row r="85" ht="15.75" customHeight="1">
      <c r="A85" s="29" t="s">
        <v>147</v>
      </c>
      <c r="B85" s="29" t="s">
        <v>152</v>
      </c>
      <c r="C85" s="29" t="s">
        <v>36</v>
      </c>
      <c r="D85" s="29">
        <f t="array" ref="D85">C85*INDEX('Company X - SKU Master'!B:B, MATCH(B85,'Company X - SKU Master'!A:A, 0),1)</f>
        <v>500</v>
      </c>
    </row>
    <row r="86" ht="15.75" customHeight="1">
      <c r="A86" s="29" t="s">
        <v>147</v>
      </c>
      <c r="B86" s="34">
        <v>8.904223819291E12</v>
      </c>
      <c r="C86" s="29" t="s">
        <v>44</v>
      </c>
      <c r="D86" s="29">
        <f t="array" ref="D86">C86*INDEX('Company X - SKU Master'!B:B, MATCH(B86,'Company X - SKU Master'!A:A, 0),1)</f>
        <v>224</v>
      </c>
    </row>
    <row r="87" ht="15.75" customHeight="1">
      <c r="A87" s="29" t="s">
        <v>147</v>
      </c>
      <c r="B87" s="34">
        <v>8.904223819031E12</v>
      </c>
      <c r="C87" s="29" t="s">
        <v>44</v>
      </c>
      <c r="D87" s="29">
        <f t="array" ref="D87">C87*INDEX('Company X - SKU Master'!B:B, MATCH(B87,'Company X - SKU Master'!A:A, 0),1)</f>
        <v>224</v>
      </c>
    </row>
    <row r="88" ht="15.75" customHeight="1">
      <c r="A88" s="29" t="s">
        <v>147</v>
      </c>
      <c r="B88" s="34">
        <v>8.904223819024E12</v>
      </c>
      <c r="C88" s="29" t="s">
        <v>44</v>
      </c>
      <c r="D88" s="29">
        <f t="array" ref="D88">C88*INDEX('Company X - SKU Master'!B:B, MATCH(B88,'Company X - SKU Master'!A:A, 0),1)</f>
        <v>224</v>
      </c>
    </row>
    <row r="89" ht="15.75" customHeight="1">
      <c r="A89" s="29" t="s">
        <v>157</v>
      </c>
      <c r="B89" s="34">
        <v>8.90422381898E12</v>
      </c>
      <c r="C89" s="29" t="s">
        <v>36</v>
      </c>
      <c r="D89" s="29">
        <f t="array" ref="D89">C89*INDEX('Company X - SKU Master'!B:B, MATCH(B89,'Company X - SKU Master'!A:A, 0),1)</f>
        <v>110</v>
      </c>
    </row>
    <row r="90" ht="15.75" customHeight="1">
      <c r="A90" s="29" t="s">
        <v>157</v>
      </c>
      <c r="B90" s="34">
        <v>8.904223819031E12</v>
      </c>
      <c r="C90" s="29" t="s">
        <v>49</v>
      </c>
      <c r="D90" s="29">
        <f t="array" ref="D90">C90*INDEX('Company X - SKU Master'!B:B, MATCH(B90,'Company X - SKU Master'!A:A, 0),1)</f>
        <v>448</v>
      </c>
    </row>
    <row r="91" ht="15.75" customHeight="1">
      <c r="A91" s="29" t="s">
        <v>160</v>
      </c>
      <c r="B91" s="34">
        <v>8.904223819031E12</v>
      </c>
      <c r="C91" s="29" t="s">
        <v>49</v>
      </c>
      <c r="D91" s="29">
        <f t="array" ref="D91">C91*INDEX('Company X - SKU Master'!B:B, MATCH(B91,'Company X - SKU Master'!A:A, 0),1)</f>
        <v>448</v>
      </c>
    </row>
    <row r="92" ht="15.75" customHeight="1">
      <c r="A92" s="29" t="s">
        <v>160</v>
      </c>
      <c r="B92" s="34">
        <v>8.904223819017E12</v>
      </c>
      <c r="C92" s="29" t="s">
        <v>36</v>
      </c>
      <c r="D92" s="29">
        <f t="array" ref="D92">C92*INDEX('Company X - SKU Master'!B:B, MATCH(B92,'Company X - SKU Master'!A:A, 0),1)</f>
        <v>115</v>
      </c>
    </row>
    <row r="93" ht="15.75" customHeight="1">
      <c r="A93" s="29" t="s">
        <v>163</v>
      </c>
      <c r="B93" s="34">
        <v>8.904223818706E12</v>
      </c>
      <c r="C93" s="29" t="s">
        <v>36</v>
      </c>
      <c r="D93" s="29">
        <f t="array" ref="D93">C93*INDEX('Company X - SKU Master'!B:B, MATCH(B93,'Company X - SKU Master'!A:A, 0),1)</f>
        <v>127</v>
      </c>
    </row>
    <row r="94" ht="15.75" customHeight="1">
      <c r="A94" s="29" t="s">
        <v>163</v>
      </c>
      <c r="B94" s="34">
        <v>8.904223818942E12</v>
      </c>
      <c r="C94" s="29" t="s">
        <v>36</v>
      </c>
      <c r="D94" s="29">
        <f t="array" ref="D94">C94*INDEX('Company X - SKU Master'!B:B, MATCH(B94,'Company X - SKU Master'!A:A, 0),1)</f>
        <v>133</v>
      </c>
    </row>
    <row r="95" ht="15.75" customHeight="1">
      <c r="A95" s="29" t="s">
        <v>163</v>
      </c>
      <c r="B95" s="34">
        <v>8.90422381885E12</v>
      </c>
      <c r="C95" s="29" t="s">
        <v>36</v>
      </c>
      <c r="D95" s="29">
        <f t="array" ref="D95">C95*INDEX('Company X - SKU Master'!B:B, MATCH(B95,'Company X - SKU Master'!A:A, 0),1)</f>
        <v>240</v>
      </c>
    </row>
    <row r="96" ht="15.75" customHeight="1">
      <c r="A96" s="29" t="s">
        <v>166</v>
      </c>
      <c r="B96" s="34">
        <v>8.904223818706E12</v>
      </c>
      <c r="C96" s="29" t="s">
        <v>36</v>
      </c>
      <c r="D96" s="29">
        <f t="array" ref="D96">C96*INDEX('Company X - SKU Master'!B:B, MATCH(B96,'Company X - SKU Master'!A:A, 0),1)</f>
        <v>127</v>
      </c>
    </row>
    <row r="97" ht="15.75" customHeight="1">
      <c r="A97" s="29" t="s">
        <v>166</v>
      </c>
      <c r="B97" s="34">
        <v>8.904223818942E12</v>
      </c>
      <c r="C97" s="29" t="s">
        <v>36</v>
      </c>
      <c r="D97" s="29">
        <f t="array" ref="D97">C97*INDEX('Company X - SKU Master'!B:B, MATCH(B97,'Company X - SKU Master'!A:A, 0),1)</f>
        <v>133</v>
      </c>
    </row>
    <row r="98" ht="15.75" customHeight="1">
      <c r="A98" s="29" t="s">
        <v>166</v>
      </c>
      <c r="B98" s="34">
        <v>8.90422381885E12</v>
      </c>
      <c r="C98" s="29" t="s">
        <v>36</v>
      </c>
      <c r="D98" s="29">
        <f t="array" ref="D98">C98*INDEX('Company X - SKU Master'!B:B, MATCH(B98,'Company X - SKU Master'!A:A, 0),1)</f>
        <v>240</v>
      </c>
    </row>
    <row r="99" ht="15.75" customHeight="1">
      <c r="A99" s="29" t="s">
        <v>165</v>
      </c>
      <c r="B99" s="34">
        <v>8.904223816214E12</v>
      </c>
      <c r="C99" s="29" t="s">
        <v>36</v>
      </c>
      <c r="D99" s="29">
        <f t="array" ref="D99">C99*INDEX('Company X - SKU Master'!B:B, MATCH(B99,'Company X - SKU Master'!A:A, 0),1)</f>
        <v>120</v>
      </c>
    </row>
    <row r="100" ht="15.75" customHeight="1">
      <c r="A100" s="29" t="s">
        <v>165</v>
      </c>
      <c r="B100" s="34">
        <v>8.904223818669E12</v>
      </c>
      <c r="C100" s="29" t="s">
        <v>44</v>
      </c>
      <c r="D100" s="29">
        <f t="array" ref="D100">C100*INDEX('Company X - SKU Master'!B:B, MATCH(B100,'Company X - SKU Master'!A:A, 0),1)</f>
        <v>480</v>
      </c>
    </row>
    <row r="101" ht="15.75" customHeight="1">
      <c r="A101" s="29" t="s">
        <v>165</v>
      </c>
      <c r="B101" s="34">
        <v>8.904223818683E12</v>
      </c>
      <c r="C101" s="29" t="s">
        <v>36</v>
      </c>
      <c r="D101" s="29">
        <f t="array" ref="D101">C101*INDEX('Company X - SKU Master'!B:B, MATCH(B101,'Company X - SKU Master'!A:A, 0),1)</f>
        <v>121</v>
      </c>
    </row>
    <row r="102" ht="15.75" customHeight="1">
      <c r="A102" s="29" t="s">
        <v>164</v>
      </c>
      <c r="B102" s="34">
        <v>8.904223818706E12</v>
      </c>
      <c r="C102" s="29" t="s">
        <v>36</v>
      </c>
      <c r="D102" s="29">
        <f t="array" ref="D102">C102*INDEX('Company X - SKU Master'!B:B, MATCH(B102,'Company X - SKU Master'!A:A, 0),1)</f>
        <v>127</v>
      </c>
    </row>
    <row r="103" ht="15.75" customHeight="1">
      <c r="A103" s="29" t="s">
        <v>164</v>
      </c>
      <c r="B103" s="34">
        <v>8.904223818669E12</v>
      </c>
      <c r="C103" s="29" t="s">
        <v>36</v>
      </c>
      <c r="D103" s="29">
        <f t="array" ref="D103">C103*INDEX('Company X - SKU Master'!B:B, MATCH(B103,'Company X - SKU Master'!A:A, 0),1)</f>
        <v>240</v>
      </c>
    </row>
    <row r="104" ht="15.75" customHeight="1">
      <c r="A104" s="29" t="s">
        <v>164</v>
      </c>
      <c r="B104" s="34">
        <v>8.904223819499E12</v>
      </c>
      <c r="C104" s="29" t="s">
        <v>36</v>
      </c>
      <c r="D104" s="29">
        <f t="array" ref="D104">C104*INDEX('Company X - SKU Master'!B:B, MATCH(B104,'Company X - SKU Master'!A:A, 0),1)</f>
        <v>210</v>
      </c>
    </row>
    <row r="105" ht="15.75" customHeight="1">
      <c r="A105" s="29" t="s">
        <v>164</v>
      </c>
      <c r="B105" s="34">
        <v>8.904223819031E12</v>
      </c>
      <c r="C105" s="29" t="s">
        <v>36</v>
      </c>
      <c r="D105" s="29">
        <f t="array" ref="D105">C105*INDEX('Company X - SKU Master'!B:B, MATCH(B105,'Company X - SKU Master'!A:A, 0),1)</f>
        <v>112</v>
      </c>
    </row>
    <row r="106" ht="15.75" customHeight="1">
      <c r="A106" s="29" t="s">
        <v>162</v>
      </c>
      <c r="B106" s="34">
        <v>8.904223818706E12</v>
      </c>
      <c r="C106" s="29" t="s">
        <v>36</v>
      </c>
      <c r="D106" s="29">
        <f t="array" ref="D106">C106*INDEX('Company X - SKU Master'!B:B, MATCH(B106,'Company X - SKU Master'!A:A, 0),1)</f>
        <v>127</v>
      </c>
    </row>
    <row r="107" ht="15.75" customHeight="1">
      <c r="A107" s="29" t="s">
        <v>162</v>
      </c>
      <c r="B107" s="34">
        <v>8.90422381885E12</v>
      </c>
      <c r="C107" s="29" t="s">
        <v>36</v>
      </c>
      <c r="D107" s="29">
        <f t="array" ref="D107">C107*INDEX('Company X - SKU Master'!B:B, MATCH(B107,'Company X - SKU Master'!A:A, 0),1)</f>
        <v>240</v>
      </c>
    </row>
    <row r="108" ht="15.75" customHeight="1">
      <c r="A108" s="29" t="s">
        <v>162</v>
      </c>
      <c r="B108" s="34">
        <v>8.904223819468E12</v>
      </c>
      <c r="C108" s="29" t="s">
        <v>36</v>
      </c>
      <c r="D108" s="29">
        <f t="array" ref="D108">C108*INDEX('Company X - SKU Master'!B:B, MATCH(B108,'Company X - SKU Master'!A:A, 0),1)</f>
        <v>240</v>
      </c>
    </row>
    <row r="109" ht="15.75" customHeight="1">
      <c r="A109" s="29" t="s">
        <v>161</v>
      </c>
      <c r="B109" s="34">
        <v>8.904223815859E12</v>
      </c>
      <c r="C109" s="29" t="s">
        <v>36</v>
      </c>
      <c r="D109" s="29">
        <f t="array" ref="D109">C109*INDEX('Company X - SKU Master'!B:B, MATCH(B109,'Company X - SKU Master'!A:A, 0),1)</f>
        <v>165</v>
      </c>
    </row>
    <row r="110" ht="15.75" customHeight="1">
      <c r="A110" s="29" t="s">
        <v>161</v>
      </c>
      <c r="B110" s="34">
        <v>8.904223818751E12</v>
      </c>
      <c r="C110" s="29" t="s">
        <v>36</v>
      </c>
      <c r="D110" s="29">
        <f t="array" ref="D110">C110*INDEX('Company X - SKU Master'!B:B, MATCH(B110,'Company X - SKU Master'!A:A, 0),1)</f>
        <v>113</v>
      </c>
    </row>
    <row r="111" ht="15.75" customHeight="1">
      <c r="A111" s="29" t="s">
        <v>161</v>
      </c>
      <c r="B111" s="34">
        <v>8.904223815873E12</v>
      </c>
      <c r="C111" s="29" t="s">
        <v>36</v>
      </c>
      <c r="D111" s="29">
        <f t="array" ref="D111">C111*INDEX('Company X - SKU Master'!B:B, MATCH(B111,'Company X - SKU Master'!A:A, 0),1)</f>
        <v>65</v>
      </c>
    </row>
    <row r="112" ht="15.75" customHeight="1">
      <c r="A112" s="29" t="s">
        <v>161</v>
      </c>
      <c r="B112" s="34">
        <v>8.904223815859E12</v>
      </c>
      <c r="C112" s="29" t="s">
        <v>36</v>
      </c>
      <c r="D112" s="29">
        <f t="array" ref="D112">C112*INDEX('Company X - SKU Master'!B:B, MATCH(B112,'Company X - SKU Master'!A:A, 0),1)</f>
        <v>165</v>
      </c>
    </row>
    <row r="113" ht="15.75" customHeight="1">
      <c r="A113" s="29" t="s">
        <v>159</v>
      </c>
      <c r="B113" s="34">
        <v>8.904223819352E12</v>
      </c>
      <c r="C113" s="29" t="s">
        <v>36</v>
      </c>
      <c r="D113" s="29">
        <f t="array" ref="D113">C113*INDEX('Company X - SKU Master'!B:B, MATCH(B113,'Company X - SKU Master'!A:A, 0),1)</f>
        <v>165</v>
      </c>
    </row>
    <row r="114" ht="15.75" customHeight="1">
      <c r="A114" s="29" t="s">
        <v>159</v>
      </c>
      <c r="B114" s="34">
        <v>8.904223819543E12</v>
      </c>
      <c r="C114" s="29" t="s">
        <v>36</v>
      </c>
      <c r="D114" s="29">
        <f t="array" ref="D114">C114*INDEX('Company X - SKU Master'!B:B, MATCH(B114,'Company X - SKU Master'!A:A, 0),1)</f>
        <v>300</v>
      </c>
    </row>
    <row r="115" ht="15.75" customHeight="1">
      <c r="A115" s="29" t="s">
        <v>159</v>
      </c>
      <c r="B115" s="34">
        <v>8.904223819147E12</v>
      </c>
      <c r="C115" s="29" t="s">
        <v>36</v>
      </c>
      <c r="D115" s="29">
        <f t="array" ref="D115">C115*INDEX('Company X - SKU Master'!B:B, MATCH(B115,'Company X - SKU Master'!A:A, 0),1)</f>
        <v>240</v>
      </c>
    </row>
    <row r="116" ht="15.75" customHeight="1">
      <c r="A116" s="29" t="s">
        <v>159</v>
      </c>
      <c r="B116" s="34">
        <v>8.904223819468E12</v>
      </c>
      <c r="C116" s="29" t="s">
        <v>36</v>
      </c>
      <c r="D116" s="29">
        <f t="array" ref="D116">C116*INDEX('Company X - SKU Master'!B:B, MATCH(B116,'Company X - SKU Master'!A:A, 0),1)</f>
        <v>240</v>
      </c>
    </row>
    <row r="117" ht="15.75" customHeight="1">
      <c r="A117" s="29" t="s">
        <v>158</v>
      </c>
      <c r="B117" s="34">
        <v>8.904223816214E12</v>
      </c>
      <c r="C117" s="29" t="s">
        <v>36</v>
      </c>
      <c r="D117" s="29">
        <f t="array" ref="D117">C117*INDEX('Company X - SKU Master'!B:B, MATCH(B117,'Company X - SKU Master'!A:A, 0),1)</f>
        <v>120</v>
      </c>
    </row>
    <row r="118" ht="15.75" customHeight="1">
      <c r="A118" s="29" t="s">
        <v>158</v>
      </c>
      <c r="B118" s="34">
        <v>8.904223819499E12</v>
      </c>
      <c r="C118" s="29" t="s">
        <v>36</v>
      </c>
      <c r="D118" s="29">
        <f t="array" ref="D118">C118*INDEX('Company X - SKU Master'!B:B, MATCH(B118,'Company X - SKU Master'!A:A, 0),1)</f>
        <v>210</v>
      </c>
    </row>
    <row r="119" ht="15.75" customHeight="1">
      <c r="A119" s="29" t="s">
        <v>158</v>
      </c>
      <c r="B119" s="34">
        <v>8.904223819505E12</v>
      </c>
      <c r="C119" s="29" t="s">
        <v>36</v>
      </c>
      <c r="D119" s="29">
        <f t="array" ref="D119">C119*INDEX('Company X - SKU Master'!B:B, MATCH(B119,'Company X - SKU Master'!A:A, 0),1)</f>
        <v>210</v>
      </c>
    </row>
    <row r="120" ht="15.75" customHeight="1">
      <c r="A120" s="29" t="s">
        <v>158</v>
      </c>
      <c r="B120" s="34">
        <v>8.904223819512E12</v>
      </c>
      <c r="C120" s="29" t="s">
        <v>36</v>
      </c>
      <c r="D120" s="29">
        <f t="array" ref="D120">C120*INDEX('Company X - SKU Master'!B:B, MATCH(B120,'Company X - SKU Master'!A:A, 0),1)</f>
        <v>210</v>
      </c>
    </row>
    <row r="121" ht="15.75" customHeight="1">
      <c r="A121" s="29" t="s">
        <v>156</v>
      </c>
      <c r="B121" s="34">
        <v>8.904223819468E12</v>
      </c>
      <c r="C121" s="29" t="s">
        <v>36</v>
      </c>
      <c r="D121" s="29">
        <f t="array" ref="D121">C121*INDEX('Company X - SKU Master'!B:B, MATCH(B121,'Company X - SKU Master'!A:A, 0),1)</f>
        <v>240</v>
      </c>
    </row>
    <row r="122" ht="15.75" customHeight="1">
      <c r="A122" s="29" t="s">
        <v>156</v>
      </c>
      <c r="B122" s="34">
        <v>8.904223819345E12</v>
      </c>
      <c r="C122" s="29" t="s">
        <v>36</v>
      </c>
      <c r="D122" s="29">
        <f t="array" ref="D122">C122*INDEX('Company X - SKU Master'!B:B, MATCH(B122,'Company X - SKU Master'!A:A, 0),1)</f>
        <v>165</v>
      </c>
    </row>
    <row r="123" ht="15.75" customHeight="1">
      <c r="A123" s="29" t="s">
        <v>156</v>
      </c>
      <c r="B123" s="34">
        <v>8.904223818874E12</v>
      </c>
      <c r="C123" s="29" t="s">
        <v>36</v>
      </c>
      <c r="D123" s="29">
        <f t="array" ref="D123">C123*INDEX('Company X - SKU Master'!B:B, MATCH(B123,'Company X - SKU Master'!A:A, 0),1)</f>
        <v>100</v>
      </c>
    </row>
    <row r="124" ht="15.75" customHeight="1">
      <c r="A124" s="29" t="s">
        <v>155</v>
      </c>
      <c r="B124" s="34">
        <v>8.904223816214E12</v>
      </c>
      <c r="C124" s="29" t="s">
        <v>36</v>
      </c>
      <c r="D124" s="29">
        <f t="array" ref="D124">C124*INDEX('Company X - SKU Master'!B:B, MATCH(B124,'Company X - SKU Master'!A:A, 0),1)</f>
        <v>120</v>
      </c>
    </row>
    <row r="125" ht="15.75" customHeight="1">
      <c r="A125" s="29" t="s">
        <v>155</v>
      </c>
      <c r="B125" s="34">
        <v>8.904223818874E12</v>
      </c>
      <c r="C125" s="29" t="s">
        <v>36</v>
      </c>
      <c r="D125" s="29">
        <f t="array" ref="D125">C125*INDEX('Company X - SKU Master'!B:B, MATCH(B125,'Company X - SKU Master'!A:A, 0),1)</f>
        <v>100</v>
      </c>
    </row>
    <row r="126" ht="15.75" customHeight="1">
      <c r="A126" s="29" t="s">
        <v>155</v>
      </c>
      <c r="B126" s="34">
        <v>8.904223818881E12</v>
      </c>
      <c r="C126" s="29" t="s">
        <v>36</v>
      </c>
      <c r="D126" s="29">
        <f t="array" ref="D126">C126*INDEX('Company X - SKU Master'!B:B, MATCH(B126,'Company X - SKU Master'!A:A, 0),1)</f>
        <v>140</v>
      </c>
    </row>
    <row r="127" ht="15.75" customHeight="1">
      <c r="A127" s="29" t="s">
        <v>155</v>
      </c>
      <c r="B127" s="34">
        <v>8.904223819291E12</v>
      </c>
      <c r="C127" s="29" t="s">
        <v>44</v>
      </c>
      <c r="D127" s="29">
        <f t="array" ref="D127">C127*INDEX('Company X - SKU Master'!B:B, MATCH(B127,'Company X - SKU Master'!A:A, 0),1)</f>
        <v>224</v>
      </c>
    </row>
    <row r="128" ht="15.75" customHeight="1">
      <c r="A128" s="29" t="s">
        <v>155</v>
      </c>
      <c r="B128" s="34">
        <v>8.904223819031E12</v>
      </c>
      <c r="C128" s="29" t="s">
        <v>44</v>
      </c>
      <c r="D128" s="29">
        <f t="array" ref="D128">C128*INDEX('Company X - SKU Master'!B:B, MATCH(B128,'Company X - SKU Master'!A:A, 0),1)</f>
        <v>224</v>
      </c>
    </row>
    <row r="129" ht="15.75" customHeight="1">
      <c r="A129" s="29" t="s">
        <v>155</v>
      </c>
      <c r="B129" s="34">
        <v>8.904223819024E12</v>
      </c>
      <c r="C129" s="29" t="s">
        <v>44</v>
      </c>
      <c r="D129" s="29">
        <f t="array" ref="D129">C129*INDEX('Company X - SKU Master'!B:B, MATCH(B129,'Company X - SKU Master'!A:A, 0),1)</f>
        <v>224</v>
      </c>
    </row>
    <row r="130" ht="15.75" customHeight="1">
      <c r="A130" s="29" t="s">
        <v>154</v>
      </c>
      <c r="B130" s="34">
        <v>8.904223818706E12</v>
      </c>
      <c r="C130" s="29" t="s">
        <v>36</v>
      </c>
      <c r="D130" s="29">
        <f t="array" ref="D130">C130*INDEX('Company X - SKU Master'!B:B, MATCH(B130,'Company X - SKU Master'!A:A, 0),1)</f>
        <v>127</v>
      </c>
    </row>
    <row r="131" ht="15.75" customHeight="1">
      <c r="A131" s="29" t="s">
        <v>154</v>
      </c>
      <c r="B131" s="34">
        <v>8.90422381885E12</v>
      </c>
      <c r="C131" s="29" t="s">
        <v>36</v>
      </c>
      <c r="D131" s="29">
        <f t="array" ref="D131">C131*INDEX('Company X - SKU Master'!B:B, MATCH(B131,'Company X - SKU Master'!A:A, 0),1)</f>
        <v>240</v>
      </c>
    </row>
    <row r="132" ht="15.75" customHeight="1">
      <c r="A132" s="29" t="s">
        <v>154</v>
      </c>
      <c r="B132" s="34">
        <v>8.904223819468E12</v>
      </c>
      <c r="C132" s="29" t="s">
        <v>36</v>
      </c>
      <c r="D132" s="29">
        <f t="array" ref="D132">C132*INDEX('Company X - SKU Master'!B:B, MATCH(B132,'Company X - SKU Master'!A:A, 0),1)</f>
        <v>240</v>
      </c>
    </row>
    <row r="133" ht="15.75" customHeight="1">
      <c r="A133" s="29" t="s">
        <v>153</v>
      </c>
      <c r="B133" s="34">
        <v>8.904223818706E12</v>
      </c>
      <c r="C133" s="29" t="s">
        <v>36</v>
      </c>
      <c r="D133" s="29">
        <f t="array" ref="D133">C133*INDEX('Company X - SKU Master'!B:B, MATCH(B133,'Company X - SKU Master'!A:A, 0),1)</f>
        <v>127</v>
      </c>
    </row>
    <row r="134" ht="15.75" customHeight="1">
      <c r="A134" s="29" t="s">
        <v>153</v>
      </c>
      <c r="B134" s="34">
        <v>8.904223818942E12</v>
      </c>
      <c r="C134" s="29" t="s">
        <v>36</v>
      </c>
      <c r="D134" s="29">
        <f t="array" ref="D134">C134*INDEX('Company X - SKU Master'!B:B, MATCH(B134,'Company X - SKU Master'!A:A, 0),1)</f>
        <v>133</v>
      </c>
    </row>
    <row r="135" ht="15.75" customHeight="1">
      <c r="A135" s="29" t="s">
        <v>153</v>
      </c>
      <c r="B135" s="34">
        <v>8.90422381885E12</v>
      </c>
      <c r="C135" s="29" t="s">
        <v>36</v>
      </c>
      <c r="D135" s="29">
        <f t="array" ref="D135">C135*INDEX('Company X - SKU Master'!B:B, MATCH(B135,'Company X - SKU Master'!A:A, 0),1)</f>
        <v>240</v>
      </c>
    </row>
    <row r="136" ht="15.75" customHeight="1">
      <c r="A136" s="29" t="s">
        <v>151</v>
      </c>
      <c r="B136" s="34">
        <v>8.904223818706E12</v>
      </c>
      <c r="C136" s="29" t="s">
        <v>36</v>
      </c>
      <c r="D136" s="29">
        <f t="array" ref="D136">C136*INDEX('Company X - SKU Master'!B:B, MATCH(B136,'Company X - SKU Master'!A:A, 0),1)</f>
        <v>127</v>
      </c>
    </row>
    <row r="137" ht="15.75" customHeight="1">
      <c r="A137" s="29" t="s">
        <v>151</v>
      </c>
      <c r="B137" s="34">
        <v>8.904223818683E12</v>
      </c>
      <c r="C137" s="29" t="s">
        <v>36</v>
      </c>
      <c r="D137" s="29">
        <f t="array" ref="D137">C137*INDEX('Company X - SKU Master'!B:B, MATCH(B137,'Company X - SKU Master'!A:A, 0),1)</f>
        <v>121</v>
      </c>
    </row>
    <row r="138" ht="15.75" customHeight="1">
      <c r="A138" s="29" t="s">
        <v>151</v>
      </c>
      <c r="B138" s="34">
        <v>8.90422381885E12</v>
      </c>
      <c r="C138" s="29" t="s">
        <v>36</v>
      </c>
      <c r="D138" s="29">
        <f t="array" ref="D138">C138*INDEX('Company X - SKU Master'!B:B, MATCH(B138,'Company X - SKU Master'!A:A, 0),1)</f>
        <v>240</v>
      </c>
    </row>
    <row r="139" ht="15.75" customHeight="1">
      <c r="A139" s="29" t="s">
        <v>150</v>
      </c>
      <c r="B139" s="34">
        <v>8.904223818706E12</v>
      </c>
      <c r="C139" s="29" t="s">
        <v>36</v>
      </c>
      <c r="D139" s="29">
        <f t="array" ref="D139">C139*INDEX('Company X - SKU Master'!B:B, MATCH(B139,'Company X - SKU Master'!A:A, 0),1)</f>
        <v>127</v>
      </c>
    </row>
    <row r="140" ht="15.75" customHeight="1">
      <c r="A140" s="29" t="s">
        <v>150</v>
      </c>
      <c r="B140" s="34">
        <v>8.90422381885E12</v>
      </c>
      <c r="C140" s="29" t="s">
        <v>36</v>
      </c>
      <c r="D140" s="29">
        <f t="array" ref="D140">C140*INDEX('Company X - SKU Master'!B:B, MATCH(B140,'Company X - SKU Master'!A:A, 0),1)</f>
        <v>240</v>
      </c>
    </row>
    <row r="141" ht="15.75" customHeight="1">
      <c r="A141" s="29" t="s">
        <v>150</v>
      </c>
      <c r="B141" s="34">
        <v>8.904223819468E12</v>
      </c>
      <c r="C141" s="29" t="s">
        <v>36</v>
      </c>
      <c r="D141" s="29">
        <f t="array" ref="D141">C141*INDEX('Company X - SKU Master'!B:B, MATCH(B141,'Company X - SKU Master'!A:A, 0),1)</f>
        <v>240</v>
      </c>
    </row>
    <row r="142" ht="15.75" customHeight="1">
      <c r="A142" s="29" t="s">
        <v>149</v>
      </c>
      <c r="B142" s="34">
        <v>8.904223819468E12</v>
      </c>
      <c r="C142" s="29" t="s">
        <v>36</v>
      </c>
      <c r="D142" s="29">
        <f t="array" ref="D142">C142*INDEX('Company X - SKU Master'!B:B, MATCH(B142,'Company X - SKU Master'!A:A, 0),1)</f>
        <v>240</v>
      </c>
    </row>
    <row r="143" ht="15.75" customHeight="1">
      <c r="A143" s="29" t="s">
        <v>149</v>
      </c>
      <c r="B143" s="34">
        <v>8.904223818454E12</v>
      </c>
      <c r="C143" s="29" t="s">
        <v>36</v>
      </c>
      <c r="D143" s="29">
        <f t="array" ref="D143">C143*INDEX('Company X - SKU Master'!B:B, MATCH(B143,'Company X - SKU Master'!A:A, 0),1)</f>
        <v>232</v>
      </c>
    </row>
    <row r="144" ht="15.75" customHeight="1">
      <c r="A144" s="29" t="s">
        <v>149</v>
      </c>
      <c r="B144" s="34">
        <v>8.904223818669E12</v>
      </c>
      <c r="C144" s="29" t="s">
        <v>36</v>
      </c>
      <c r="D144" s="29">
        <f t="array" ref="D144">C144*INDEX('Company X - SKU Master'!B:B, MATCH(B144,'Company X - SKU Master'!A:A, 0),1)</f>
        <v>240</v>
      </c>
    </row>
    <row r="145" ht="15.75" customHeight="1">
      <c r="A145" s="29" t="s">
        <v>149</v>
      </c>
      <c r="B145" s="34">
        <v>8.904223818638E12</v>
      </c>
      <c r="C145" s="29" t="s">
        <v>44</v>
      </c>
      <c r="D145" s="29">
        <f t="array" ref="D145">C145*INDEX('Company X - SKU Master'!B:B, MATCH(B145,'Company X - SKU Master'!A:A, 0),1)</f>
        <v>274</v>
      </c>
    </row>
    <row r="146" ht="15.75" customHeight="1">
      <c r="A146" s="29" t="s">
        <v>148</v>
      </c>
      <c r="B146" s="34">
        <v>8.904223818706E12</v>
      </c>
      <c r="C146" s="29" t="s">
        <v>36</v>
      </c>
      <c r="D146" s="29">
        <f t="array" ref="D146">C146*INDEX('Company X - SKU Master'!B:B, MATCH(B146,'Company X - SKU Master'!A:A, 0),1)</f>
        <v>127</v>
      </c>
    </row>
    <row r="147" ht="15.75" customHeight="1">
      <c r="A147" s="29" t="s">
        <v>148</v>
      </c>
      <c r="B147" s="34">
        <v>8.904223818942E12</v>
      </c>
      <c r="C147" s="29" t="s">
        <v>36</v>
      </c>
      <c r="D147" s="29">
        <f t="array" ref="D147">C147*INDEX('Company X - SKU Master'!B:B, MATCH(B147,'Company X - SKU Master'!A:A, 0),1)</f>
        <v>133</v>
      </c>
    </row>
    <row r="148" ht="15.75" customHeight="1">
      <c r="A148" s="29" t="s">
        <v>148</v>
      </c>
      <c r="B148" s="34">
        <v>8.90422381885E12</v>
      </c>
      <c r="C148" s="29" t="s">
        <v>36</v>
      </c>
      <c r="D148" s="29">
        <f t="array" ref="D148">C148*INDEX('Company X - SKU Master'!B:B, MATCH(B148,'Company X - SKU Master'!A:A, 0),1)</f>
        <v>240</v>
      </c>
    </row>
    <row r="149" ht="15.75" customHeight="1">
      <c r="A149" s="29" t="s">
        <v>146</v>
      </c>
      <c r="B149" s="34">
        <v>8.904223818706E12</v>
      </c>
      <c r="C149" s="29" t="s">
        <v>36</v>
      </c>
      <c r="D149" s="29">
        <f t="array" ref="D149">C149*INDEX('Company X - SKU Master'!B:B, MATCH(B149,'Company X - SKU Master'!A:A, 0),1)</f>
        <v>127</v>
      </c>
    </row>
    <row r="150" ht="15.75" customHeight="1">
      <c r="A150" s="29" t="s">
        <v>146</v>
      </c>
      <c r="B150" s="34">
        <v>8.904223818942E12</v>
      </c>
      <c r="C150" s="29" t="s">
        <v>36</v>
      </c>
      <c r="D150" s="29">
        <f t="array" ref="D150">C150*INDEX('Company X - SKU Master'!B:B, MATCH(B150,'Company X - SKU Master'!A:A, 0),1)</f>
        <v>133</v>
      </c>
    </row>
    <row r="151" ht="15.75" customHeight="1">
      <c r="A151" s="29" t="s">
        <v>146</v>
      </c>
      <c r="B151" s="34">
        <v>8.90422381885E12</v>
      </c>
      <c r="C151" s="29" t="s">
        <v>36</v>
      </c>
      <c r="D151" s="29">
        <f t="array" ref="D151">C151*INDEX('Company X - SKU Master'!B:B, MATCH(B151,'Company X - SKU Master'!A:A, 0),1)</f>
        <v>240</v>
      </c>
    </row>
    <row r="152" ht="15.75" customHeight="1">
      <c r="A152" s="29" t="s">
        <v>145</v>
      </c>
      <c r="B152" s="34">
        <v>8.90422381885E12</v>
      </c>
      <c r="C152" s="29" t="s">
        <v>36</v>
      </c>
      <c r="D152" s="29">
        <f t="array" ref="D152">C152*INDEX('Company X - SKU Master'!B:B, MATCH(B152,'Company X - SKU Master'!A:A, 0),1)</f>
        <v>240</v>
      </c>
    </row>
    <row r="153" ht="15.75" customHeight="1">
      <c r="A153" s="29" t="s">
        <v>145</v>
      </c>
      <c r="B153" s="34">
        <v>8.904223818683E12</v>
      </c>
      <c r="C153" s="29" t="s">
        <v>36</v>
      </c>
      <c r="D153" s="29">
        <f t="array" ref="D153">C153*INDEX('Company X - SKU Master'!B:B, MATCH(B153,'Company X - SKU Master'!A:A, 0),1)</f>
        <v>121</v>
      </c>
    </row>
    <row r="154" ht="15.75" customHeight="1">
      <c r="A154" s="29" t="s">
        <v>145</v>
      </c>
      <c r="B154" s="34">
        <v>8.904223819468E12</v>
      </c>
      <c r="C154" s="29" t="s">
        <v>36</v>
      </c>
      <c r="D154" s="29">
        <f t="array" ref="D154">C154*INDEX('Company X - SKU Master'!B:B, MATCH(B154,'Company X - SKU Master'!A:A, 0),1)</f>
        <v>240</v>
      </c>
    </row>
    <row r="155" ht="15.75" customHeight="1">
      <c r="A155" s="29" t="s">
        <v>144</v>
      </c>
      <c r="B155" s="34">
        <v>8.90422381885E12</v>
      </c>
      <c r="C155" s="29" t="s">
        <v>36</v>
      </c>
      <c r="D155" s="29">
        <f t="array" ref="D155">C155*INDEX('Company X - SKU Master'!B:B, MATCH(B155,'Company X - SKU Master'!A:A, 0),1)</f>
        <v>240</v>
      </c>
    </row>
    <row r="156" ht="15.75" customHeight="1">
      <c r="A156" s="29" t="s">
        <v>144</v>
      </c>
      <c r="B156" s="34">
        <v>8.904223818683E12</v>
      </c>
      <c r="C156" s="29" t="s">
        <v>36</v>
      </c>
      <c r="D156" s="29">
        <f t="array" ref="D156">C156*INDEX('Company X - SKU Master'!B:B, MATCH(B156,'Company X - SKU Master'!A:A, 0),1)</f>
        <v>121</v>
      </c>
    </row>
    <row r="157" ht="15.75" customHeight="1">
      <c r="A157" s="29" t="s">
        <v>142</v>
      </c>
      <c r="B157" s="34">
        <v>8.904223819499E12</v>
      </c>
      <c r="C157" s="29" t="s">
        <v>36</v>
      </c>
      <c r="D157" s="29">
        <f t="array" ref="D157">C157*INDEX('Company X - SKU Master'!B:B, MATCH(B157,'Company X - SKU Master'!A:A, 0),1)</f>
        <v>210</v>
      </c>
    </row>
    <row r="158" ht="15.75" customHeight="1">
      <c r="A158" s="29" t="s">
        <v>142</v>
      </c>
      <c r="B158" s="34">
        <v>8.904223819505E12</v>
      </c>
      <c r="C158" s="29" t="s">
        <v>36</v>
      </c>
      <c r="D158" s="29">
        <f t="array" ref="D158">C158*INDEX('Company X - SKU Master'!B:B, MATCH(B158,'Company X - SKU Master'!A:A, 0),1)</f>
        <v>210</v>
      </c>
    </row>
    <row r="159" ht="15.75" customHeight="1">
      <c r="A159" s="29" t="s">
        <v>142</v>
      </c>
      <c r="B159" s="34">
        <v>8.904223819512E12</v>
      </c>
      <c r="C159" s="29" t="s">
        <v>36</v>
      </c>
      <c r="D159" s="29">
        <f t="array" ref="D159">C159*INDEX('Company X - SKU Master'!B:B, MATCH(B159,'Company X - SKU Master'!A:A, 0),1)</f>
        <v>210</v>
      </c>
    </row>
    <row r="160" ht="15.75" customHeight="1">
      <c r="A160" s="29" t="s">
        <v>141</v>
      </c>
      <c r="B160" s="34">
        <v>8.904223819277E12</v>
      </c>
      <c r="C160" s="29" t="s">
        <v>36</v>
      </c>
      <c r="D160" s="29">
        <f t="array" ref="D160">C160*INDEX('Company X - SKU Master'!B:B, MATCH(B160,'Company X - SKU Master'!A:A, 0),1)</f>
        <v>350</v>
      </c>
    </row>
    <row r="161" ht="15.75" customHeight="1">
      <c r="A161" s="29" t="s">
        <v>141</v>
      </c>
      <c r="B161" s="34">
        <v>8.904223818478E12</v>
      </c>
      <c r="C161" s="29" t="s">
        <v>36</v>
      </c>
      <c r="D161" s="29">
        <f t="array" ref="D161">C161*INDEX('Company X - SKU Master'!B:B, MATCH(B161,'Company X - SKU Master'!A:A, 0),1)</f>
        <v>350</v>
      </c>
    </row>
    <row r="162" ht="15.75" customHeight="1">
      <c r="A162" s="29" t="s">
        <v>141</v>
      </c>
      <c r="B162" s="34">
        <v>8.904223819284E12</v>
      </c>
      <c r="C162" s="29" t="s">
        <v>36</v>
      </c>
      <c r="D162" s="29">
        <f t="array" ref="D162">C162*INDEX('Company X - SKU Master'!B:B, MATCH(B162,'Company X - SKU Master'!A:A, 0),1)</f>
        <v>350</v>
      </c>
    </row>
    <row r="163" ht="15.75" customHeight="1">
      <c r="A163" s="29" t="s">
        <v>141</v>
      </c>
      <c r="B163" s="34">
        <v>8.90422381913E12</v>
      </c>
      <c r="C163" s="29" t="s">
        <v>36</v>
      </c>
      <c r="D163" s="29">
        <f t="array" ref="D163">C163*INDEX('Company X - SKU Master'!B:B, MATCH(B163,'Company X - SKU Master'!A:A, 0),1)</f>
        <v>350</v>
      </c>
    </row>
    <row r="164" ht="15.75" customHeight="1">
      <c r="A164" s="29" t="s">
        <v>141</v>
      </c>
      <c r="B164" s="34">
        <v>8.904223819031E12</v>
      </c>
      <c r="C164" s="29" t="s">
        <v>44</v>
      </c>
      <c r="D164" s="29">
        <f t="array" ref="D164">C164*INDEX('Company X - SKU Master'!B:B, MATCH(B164,'Company X - SKU Master'!A:A, 0),1)</f>
        <v>224</v>
      </c>
    </row>
    <row r="165" ht="15.75" customHeight="1">
      <c r="A165" s="29" t="s">
        <v>141</v>
      </c>
      <c r="B165" s="34">
        <v>8.904223819024E12</v>
      </c>
      <c r="C165" s="29" t="s">
        <v>44</v>
      </c>
      <c r="D165" s="29">
        <f t="array" ref="D165">C165*INDEX('Company X - SKU Master'!B:B, MATCH(B165,'Company X - SKU Master'!A:A, 0),1)</f>
        <v>224</v>
      </c>
    </row>
    <row r="166" ht="15.75" customHeight="1">
      <c r="A166" s="29" t="s">
        <v>141</v>
      </c>
      <c r="B166" s="34">
        <v>8.904223816214E12</v>
      </c>
      <c r="C166" s="29" t="s">
        <v>36</v>
      </c>
      <c r="D166" s="29">
        <f t="array" ref="D166">C166*INDEX('Company X - SKU Master'!B:B, MATCH(B166,'Company X - SKU Master'!A:A, 0),1)</f>
        <v>120</v>
      </c>
    </row>
    <row r="167" ht="15.75" customHeight="1">
      <c r="A167" s="29" t="s">
        <v>141</v>
      </c>
      <c r="B167" s="34">
        <v>8.904223818874E12</v>
      </c>
      <c r="C167" s="29" t="s">
        <v>36</v>
      </c>
      <c r="D167" s="29">
        <f t="array" ref="D167">C167*INDEX('Company X - SKU Master'!B:B, MATCH(B167,'Company X - SKU Master'!A:A, 0),1)</f>
        <v>100</v>
      </c>
    </row>
    <row r="168" ht="15.75" customHeight="1">
      <c r="A168" s="29" t="s">
        <v>141</v>
      </c>
      <c r="B168" s="34">
        <v>8.904223818881E12</v>
      </c>
      <c r="C168" s="29" t="s">
        <v>36</v>
      </c>
      <c r="D168" s="29">
        <f t="array" ref="D168">C168*INDEX('Company X - SKU Master'!B:B, MATCH(B168,'Company X - SKU Master'!A:A, 0),1)</f>
        <v>140</v>
      </c>
    </row>
    <row r="169" ht="15.75" customHeight="1">
      <c r="A169" s="29" t="s">
        <v>141</v>
      </c>
      <c r="B169" s="34">
        <v>8.904223818898E12</v>
      </c>
      <c r="C169" s="29" t="s">
        <v>36</v>
      </c>
      <c r="D169" s="29">
        <f t="array" ref="D169">C169*INDEX('Company X - SKU Master'!B:B, MATCH(B169,'Company X - SKU Master'!A:A, 0),1)</f>
        <v>140</v>
      </c>
    </row>
    <row r="170" ht="15.75" customHeight="1">
      <c r="A170" s="29" t="s">
        <v>141</v>
      </c>
      <c r="B170" s="34">
        <v>8.904223818706E12</v>
      </c>
      <c r="C170" s="29" t="s">
        <v>36</v>
      </c>
      <c r="D170" s="29">
        <f t="array" ref="D170">C170*INDEX('Company X - SKU Master'!B:B, MATCH(B170,'Company X - SKU Master'!A:A, 0),1)</f>
        <v>127</v>
      </c>
    </row>
    <row r="171" ht="15.75" customHeight="1">
      <c r="A171" s="29" t="s">
        <v>141</v>
      </c>
      <c r="B171" s="34">
        <v>8.904223818942E12</v>
      </c>
      <c r="C171" s="29" t="s">
        <v>36</v>
      </c>
      <c r="D171" s="29">
        <f t="array" ref="D171">C171*INDEX('Company X - SKU Master'!B:B, MATCH(B171,'Company X - SKU Master'!A:A, 0),1)</f>
        <v>133</v>
      </c>
    </row>
    <row r="172" ht="15.75" customHeight="1">
      <c r="A172" s="29" t="s">
        <v>141</v>
      </c>
      <c r="B172" s="34">
        <v>8.90422381885E12</v>
      </c>
      <c r="C172" s="29" t="s">
        <v>36</v>
      </c>
      <c r="D172" s="29">
        <f t="array" ref="D172">C172*INDEX('Company X - SKU Master'!B:B, MATCH(B172,'Company X - SKU Master'!A:A, 0),1)</f>
        <v>240</v>
      </c>
    </row>
    <row r="173" ht="15.75" customHeight="1">
      <c r="A173" s="29" t="s">
        <v>141</v>
      </c>
      <c r="B173" s="34">
        <v>8.904223818454E12</v>
      </c>
      <c r="C173" s="29" t="s">
        <v>36</v>
      </c>
      <c r="D173" s="29">
        <f t="array" ref="D173">C173*INDEX('Company X - SKU Master'!B:B, MATCH(B173,'Company X - SKU Master'!A:A, 0),1)</f>
        <v>232</v>
      </c>
    </row>
    <row r="174" ht="15.75" customHeight="1">
      <c r="A174" s="29" t="s">
        <v>140</v>
      </c>
      <c r="B174" s="34">
        <v>8.904223819284E12</v>
      </c>
      <c r="C174" s="29" t="s">
        <v>36</v>
      </c>
      <c r="D174" s="29">
        <f t="array" ref="D174">C174*INDEX('Company X - SKU Master'!B:B, MATCH(B174,'Company X - SKU Master'!A:A, 0),1)</f>
        <v>350</v>
      </c>
    </row>
    <row r="175" ht="15.75" customHeight="1">
      <c r="A175" s="29" t="s">
        <v>140</v>
      </c>
      <c r="B175" s="34">
        <v>8.904223819352E12</v>
      </c>
      <c r="C175" s="29" t="s">
        <v>36</v>
      </c>
      <c r="D175" s="29">
        <f t="array" ref="D175">C175*INDEX('Company X - SKU Master'!B:B, MATCH(B175,'Company X - SKU Master'!A:A, 0),1)</f>
        <v>165</v>
      </c>
    </row>
    <row r="176" ht="15.75" customHeight="1">
      <c r="A176" s="29" t="s">
        <v>140</v>
      </c>
      <c r="B176" s="34">
        <v>8.904223818935E12</v>
      </c>
      <c r="C176" s="29" t="s">
        <v>36</v>
      </c>
      <c r="D176" s="29">
        <f t="array" ref="D176">C176*INDEX('Company X - SKU Master'!B:B, MATCH(B176,'Company X - SKU Master'!A:A, 0),1)</f>
        <v>120</v>
      </c>
    </row>
    <row r="177" ht="15.75" customHeight="1">
      <c r="A177" s="29" t="s">
        <v>140</v>
      </c>
      <c r="B177" s="34">
        <v>8.904223816214E12</v>
      </c>
      <c r="C177" s="29" t="s">
        <v>36</v>
      </c>
      <c r="D177" s="29">
        <f t="array" ref="D177">C177*INDEX('Company X - SKU Master'!B:B, MATCH(B177,'Company X - SKU Master'!A:A, 0),1)</f>
        <v>120</v>
      </c>
    </row>
    <row r="178" ht="15.75" customHeight="1">
      <c r="A178" s="29" t="s">
        <v>140</v>
      </c>
      <c r="B178" s="34">
        <v>8.904223818454E12</v>
      </c>
      <c r="C178" s="29" t="s">
        <v>36</v>
      </c>
      <c r="D178" s="29">
        <f t="array" ref="D178">C178*INDEX('Company X - SKU Master'!B:B, MATCH(B178,'Company X - SKU Master'!A:A, 0),1)</f>
        <v>232</v>
      </c>
    </row>
    <row r="179" ht="15.75" customHeight="1">
      <c r="A179" s="29" t="s">
        <v>140</v>
      </c>
      <c r="B179" s="29" t="s">
        <v>168</v>
      </c>
      <c r="C179" s="29" t="s">
        <v>36</v>
      </c>
      <c r="D179" s="29">
        <f t="array" ref="D179">C179*INDEX('Company X - SKU Master'!B:B, MATCH(B179,'Company X - SKU Master'!A:A, 0),1)</f>
        <v>500</v>
      </c>
    </row>
    <row r="180" ht="15.75" customHeight="1">
      <c r="A180" s="29" t="s">
        <v>140</v>
      </c>
      <c r="B180" s="34">
        <v>8.904223819116E12</v>
      </c>
      <c r="C180" s="29" t="s">
        <v>36</v>
      </c>
      <c r="D180" s="29">
        <f t="array" ref="D180">C180*INDEX('Company X - SKU Master'!B:B, MATCH(B180,'Company X - SKU Master'!A:A, 0),1)</f>
        <v>30</v>
      </c>
    </row>
    <row r="181" ht="15.75" customHeight="1">
      <c r="A181" s="29" t="s">
        <v>139</v>
      </c>
      <c r="B181" s="34">
        <v>8.904223818706E12</v>
      </c>
      <c r="C181" s="29" t="s">
        <v>36</v>
      </c>
      <c r="D181" s="29">
        <f t="array" ref="D181">C181*INDEX('Company X - SKU Master'!B:B, MATCH(B181,'Company X - SKU Master'!A:A, 0),1)</f>
        <v>127</v>
      </c>
    </row>
    <row r="182" ht="15.75" customHeight="1">
      <c r="A182" s="29" t="s">
        <v>139</v>
      </c>
      <c r="B182" s="34">
        <v>8.904223819024E12</v>
      </c>
      <c r="C182" s="29" t="s">
        <v>62</v>
      </c>
      <c r="D182" s="29">
        <f t="array" ref="D182">C182*INDEX('Company X - SKU Master'!B:B, MATCH(B182,'Company X - SKU Master'!A:A, 0),1)</f>
        <v>896</v>
      </c>
    </row>
    <row r="183" ht="15.75" customHeight="1">
      <c r="A183" s="29" t="s">
        <v>139</v>
      </c>
      <c r="B183" s="34">
        <v>8.904223818683E12</v>
      </c>
      <c r="C183" s="29" t="s">
        <v>44</v>
      </c>
      <c r="D183" s="29">
        <f t="array" ref="D183">C183*INDEX('Company X - SKU Master'!B:B, MATCH(B183,'Company X - SKU Master'!A:A, 0),1)</f>
        <v>242</v>
      </c>
    </row>
    <row r="184" ht="15.75" customHeight="1">
      <c r="A184" s="29" t="s">
        <v>139</v>
      </c>
      <c r="B184" s="34">
        <v>8.90422381885E12</v>
      </c>
      <c r="C184" s="29" t="s">
        <v>36</v>
      </c>
      <c r="D184" s="29">
        <f t="array" ref="D184">C184*INDEX('Company X - SKU Master'!B:B, MATCH(B184,'Company X - SKU Master'!A:A, 0),1)</f>
        <v>240</v>
      </c>
    </row>
    <row r="185" ht="15.75" customHeight="1">
      <c r="A185" s="29" t="s">
        <v>138</v>
      </c>
      <c r="B185" s="34">
        <v>8.904223818706E12</v>
      </c>
      <c r="C185" s="29" t="s">
        <v>36</v>
      </c>
      <c r="D185" s="29">
        <f t="array" ref="D185">C185*INDEX('Company X - SKU Master'!B:B, MATCH(B185,'Company X - SKU Master'!A:A, 0),1)</f>
        <v>127</v>
      </c>
    </row>
    <row r="186" ht="15.75" customHeight="1">
      <c r="A186" s="29" t="s">
        <v>138</v>
      </c>
      <c r="B186" s="34">
        <v>8.90422381885E12</v>
      </c>
      <c r="C186" s="29" t="s">
        <v>36</v>
      </c>
      <c r="D186" s="29">
        <f t="array" ref="D186">C186*INDEX('Company X - SKU Master'!B:B, MATCH(B186,'Company X - SKU Master'!A:A, 0),1)</f>
        <v>240</v>
      </c>
    </row>
    <row r="187" ht="15.75" customHeight="1">
      <c r="A187" s="29" t="s">
        <v>138</v>
      </c>
      <c r="B187" s="34">
        <v>8.904223819468E12</v>
      </c>
      <c r="C187" s="29" t="s">
        <v>36</v>
      </c>
      <c r="D187" s="29">
        <f t="array" ref="D187">C187*INDEX('Company X - SKU Master'!B:B, MATCH(B187,'Company X - SKU Master'!A:A, 0),1)</f>
        <v>240</v>
      </c>
    </row>
    <row r="188" ht="15.75" customHeight="1">
      <c r="A188" s="29" t="s">
        <v>136</v>
      </c>
      <c r="B188" s="34">
        <v>8.904223818706E12</v>
      </c>
      <c r="C188" s="29" t="s">
        <v>36</v>
      </c>
      <c r="D188" s="29">
        <f t="array" ref="D188">C188*INDEX('Company X - SKU Master'!B:B, MATCH(B188,'Company X - SKU Master'!A:A, 0),1)</f>
        <v>127</v>
      </c>
    </row>
    <row r="189" ht="15.75" customHeight="1">
      <c r="A189" s="29" t="s">
        <v>136</v>
      </c>
      <c r="B189" s="34">
        <v>8.904223818942E12</v>
      </c>
      <c r="C189" s="29" t="s">
        <v>36</v>
      </c>
      <c r="D189" s="29">
        <f t="array" ref="D189">C189*INDEX('Company X - SKU Master'!B:B, MATCH(B189,'Company X - SKU Master'!A:A, 0),1)</f>
        <v>133</v>
      </c>
    </row>
    <row r="190" ht="15.75" customHeight="1">
      <c r="A190" s="29" t="s">
        <v>136</v>
      </c>
      <c r="B190" s="34">
        <v>8.90422381885E12</v>
      </c>
      <c r="C190" s="29" t="s">
        <v>36</v>
      </c>
      <c r="D190" s="29">
        <f t="array" ref="D190">C190*INDEX('Company X - SKU Master'!B:B, MATCH(B190,'Company X - SKU Master'!A:A, 0),1)</f>
        <v>240</v>
      </c>
    </row>
    <row r="191" ht="15.75" customHeight="1">
      <c r="A191" s="29" t="s">
        <v>134</v>
      </c>
      <c r="B191" s="34">
        <v>8.904223818706E12</v>
      </c>
      <c r="C191" s="29" t="s">
        <v>36</v>
      </c>
      <c r="D191" s="29">
        <f t="array" ref="D191">C191*INDEX('Company X - SKU Master'!B:B, MATCH(B191,'Company X - SKU Master'!A:A, 0),1)</f>
        <v>127</v>
      </c>
    </row>
    <row r="192" ht="15.75" customHeight="1">
      <c r="A192" s="29" t="s">
        <v>134</v>
      </c>
      <c r="B192" s="34">
        <v>8.904223818942E12</v>
      </c>
      <c r="C192" s="29" t="s">
        <v>36</v>
      </c>
      <c r="D192" s="29">
        <f t="array" ref="D192">C192*INDEX('Company X - SKU Master'!B:B, MATCH(B192,'Company X - SKU Master'!A:A, 0),1)</f>
        <v>133</v>
      </c>
    </row>
    <row r="193" ht="15.75" customHeight="1">
      <c r="A193" s="29" t="s">
        <v>134</v>
      </c>
      <c r="B193" s="34">
        <v>8.90422381885E12</v>
      </c>
      <c r="C193" s="29" t="s">
        <v>36</v>
      </c>
      <c r="D193" s="29">
        <f t="array" ref="D193">C193*INDEX('Company X - SKU Master'!B:B, MATCH(B193,'Company X - SKU Master'!A:A, 0),1)</f>
        <v>240</v>
      </c>
    </row>
    <row r="194" ht="15.75" customHeight="1">
      <c r="A194" s="29" t="s">
        <v>133</v>
      </c>
      <c r="B194" s="34">
        <v>8.904223818706E12</v>
      </c>
      <c r="C194" s="29" t="s">
        <v>36</v>
      </c>
      <c r="D194" s="29">
        <f t="array" ref="D194">C194*INDEX('Company X - SKU Master'!B:B, MATCH(B194,'Company X - SKU Master'!A:A, 0),1)</f>
        <v>127</v>
      </c>
    </row>
    <row r="195" ht="15.75" customHeight="1">
      <c r="A195" s="29" t="s">
        <v>133</v>
      </c>
      <c r="B195" s="34">
        <v>8.904223818942E12</v>
      </c>
      <c r="C195" s="29" t="s">
        <v>36</v>
      </c>
      <c r="D195" s="29">
        <f t="array" ref="D195">C195*INDEX('Company X - SKU Master'!B:B, MATCH(B195,'Company X - SKU Master'!A:A, 0),1)</f>
        <v>133</v>
      </c>
    </row>
    <row r="196" ht="15.75" customHeight="1">
      <c r="A196" s="29" t="s">
        <v>133</v>
      </c>
      <c r="B196" s="34">
        <v>8.90422381885E12</v>
      </c>
      <c r="C196" s="29" t="s">
        <v>36</v>
      </c>
      <c r="D196" s="29">
        <f t="array" ref="D196">C196*INDEX('Company X - SKU Master'!B:B, MATCH(B196,'Company X - SKU Master'!A:A, 0),1)</f>
        <v>240</v>
      </c>
    </row>
    <row r="197" ht="15.75" customHeight="1">
      <c r="A197" s="29" t="s">
        <v>131</v>
      </c>
      <c r="B197" s="34">
        <v>8.904223818706E12</v>
      </c>
      <c r="C197" s="29" t="s">
        <v>36</v>
      </c>
      <c r="D197" s="29">
        <f t="array" ref="D197">C197*INDEX('Company X - SKU Master'!B:B, MATCH(B197,'Company X - SKU Master'!A:A, 0),1)</f>
        <v>127</v>
      </c>
    </row>
    <row r="198" ht="15.75" customHeight="1">
      <c r="A198" s="29" t="s">
        <v>131</v>
      </c>
      <c r="B198" s="34">
        <v>8.904223818942E12</v>
      </c>
      <c r="C198" s="29" t="s">
        <v>36</v>
      </c>
      <c r="D198" s="29">
        <f t="array" ref="D198">C198*INDEX('Company X - SKU Master'!B:B, MATCH(B198,'Company X - SKU Master'!A:A, 0),1)</f>
        <v>133</v>
      </c>
    </row>
    <row r="199" ht="15.75" customHeight="1">
      <c r="A199" s="29" t="s">
        <v>131</v>
      </c>
      <c r="B199" s="34">
        <v>8.90422381885E12</v>
      </c>
      <c r="C199" s="29" t="s">
        <v>36</v>
      </c>
      <c r="D199" s="29">
        <f t="array" ref="D199">C199*INDEX('Company X - SKU Master'!B:B, MATCH(B199,'Company X - SKU Master'!A:A, 0),1)</f>
        <v>240</v>
      </c>
    </row>
    <row r="200" ht="15.75" customHeight="1">
      <c r="A200" s="29" t="s">
        <v>130</v>
      </c>
      <c r="B200" s="34">
        <v>8.904223819338E12</v>
      </c>
      <c r="C200" s="29" t="s">
        <v>36</v>
      </c>
      <c r="D200" s="29">
        <f t="array" ref="D200">C200*INDEX('Company X - SKU Master'!B:B, MATCH(B200,'Company X - SKU Master'!A:A, 0),1)</f>
        <v>600</v>
      </c>
    </row>
    <row r="201" ht="15.75" customHeight="1">
      <c r="A201" s="29" t="s">
        <v>128</v>
      </c>
      <c r="B201" s="34">
        <v>8.904223817273E12</v>
      </c>
      <c r="C201" s="29" t="s">
        <v>44</v>
      </c>
      <c r="D201" s="29">
        <f t="array" ref="D201">C201*INDEX('Company X - SKU Master'!B:B, MATCH(B201,'Company X - SKU Master'!A:A, 0),1)</f>
        <v>130</v>
      </c>
    </row>
    <row r="202" ht="15.75" customHeight="1">
      <c r="A202" s="29" t="s">
        <v>128</v>
      </c>
      <c r="B202" s="34">
        <v>8.904223815866E12</v>
      </c>
      <c r="C202" s="29" t="s">
        <v>44</v>
      </c>
      <c r="D202" s="29">
        <f t="array" ref="D202">C202*INDEX('Company X - SKU Master'!B:B, MATCH(B202,'Company X - SKU Master'!A:A, 0),1)</f>
        <v>226</v>
      </c>
    </row>
    <row r="203" ht="15.75" customHeight="1">
      <c r="A203" s="29" t="s">
        <v>128</v>
      </c>
      <c r="B203" s="34">
        <v>8.904223815859E12</v>
      </c>
      <c r="C203" s="29" t="s">
        <v>36</v>
      </c>
      <c r="D203" s="29">
        <f t="array" ref="D203">C203*INDEX('Company X - SKU Master'!B:B, MATCH(B203,'Company X - SKU Master'!A:A, 0),1)</f>
        <v>165</v>
      </c>
    </row>
    <row r="204" ht="15.75" customHeight="1">
      <c r="A204" s="29" t="s">
        <v>128</v>
      </c>
      <c r="B204" s="34">
        <v>8.904223815682E12</v>
      </c>
      <c r="C204" s="29" t="s">
        <v>36</v>
      </c>
      <c r="D204" s="29">
        <f t="array" ref="D204">C204*INDEX('Company X - SKU Master'!B:B, MATCH(B204,'Company X - SKU Master'!A:A, 0),1)</f>
        <v>210</v>
      </c>
    </row>
    <row r="205" ht="15.75" customHeight="1">
      <c r="A205" s="29" t="s">
        <v>127</v>
      </c>
      <c r="B205" s="34">
        <v>8.904223816214E12</v>
      </c>
      <c r="C205" s="29" t="s">
        <v>36</v>
      </c>
      <c r="D205" s="29">
        <f t="array" ref="D205">C205*INDEX('Company X - SKU Master'!B:B, MATCH(B205,'Company X - SKU Master'!A:A, 0),1)</f>
        <v>120</v>
      </c>
    </row>
    <row r="206" ht="15.75" customHeight="1">
      <c r="A206" s="29" t="s">
        <v>127</v>
      </c>
      <c r="B206" s="34">
        <v>8.904223818874E12</v>
      </c>
      <c r="C206" s="29" t="s">
        <v>36</v>
      </c>
      <c r="D206" s="29">
        <f t="array" ref="D206">C206*INDEX('Company X - SKU Master'!B:B, MATCH(B206,'Company X - SKU Master'!A:A, 0),1)</f>
        <v>100</v>
      </c>
    </row>
    <row r="207" ht="15.75" customHeight="1">
      <c r="A207" s="29" t="s">
        <v>126</v>
      </c>
      <c r="B207" s="34">
        <v>8.904223818706E12</v>
      </c>
      <c r="C207" s="29" t="s">
        <v>36</v>
      </c>
      <c r="D207" s="29">
        <f t="array" ref="D207">C207*INDEX('Company X - SKU Master'!B:B, MATCH(B207,'Company X - SKU Master'!A:A, 0),1)</f>
        <v>127</v>
      </c>
    </row>
    <row r="208" ht="15.75" customHeight="1">
      <c r="A208" s="29" t="s">
        <v>126</v>
      </c>
      <c r="B208" s="34">
        <v>8.904223818942E12</v>
      </c>
      <c r="C208" s="29" t="s">
        <v>36</v>
      </c>
      <c r="D208" s="29">
        <f t="array" ref="D208">C208*INDEX('Company X - SKU Master'!B:B, MATCH(B208,'Company X - SKU Master'!A:A, 0),1)</f>
        <v>133</v>
      </c>
    </row>
    <row r="209" ht="15.75" customHeight="1">
      <c r="A209" s="29" t="s">
        <v>126</v>
      </c>
      <c r="B209" s="34">
        <v>8.90422381885E12</v>
      </c>
      <c r="C209" s="29" t="s">
        <v>36</v>
      </c>
      <c r="D209" s="29">
        <f t="array" ref="D209">C209*INDEX('Company X - SKU Master'!B:B, MATCH(B209,'Company X - SKU Master'!A:A, 0),1)</f>
        <v>240</v>
      </c>
    </row>
    <row r="210" ht="15.75" customHeight="1">
      <c r="A210" s="29" t="s">
        <v>124</v>
      </c>
      <c r="B210" s="34">
        <v>8.904223818614E12</v>
      </c>
      <c r="C210" s="29" t="s">
        <v>36</v>
      </c>
      <c r="D210" s="29">
        <f t="array" ref="D210">C210*INDEX('Company X - SKU Master'!B:B, MATCH(B210,'Company X - SKU Master'!A:A, 0),1)</f>
        <v>65</v>
      </c>
    </row>
    <row r="211" ht="15.75" customHeight="1">
      <c r="A211" s="29" t="s">
        <v>124</v>
      </c>
      <c r="B211" s="34">
        <v>8.904223815866E12</v>
      </c>
      <c r="C211" s="29" t="s">
        <v>36</v>
      </c>
      <c r="D211" s="29">
        <f t="array" ref="D211">C211*INDEX('Company X - SKU Master'!B:B, MATCH(B211,'Company X - SKU Master'!A:A, 0),1)</f>
        <v>113</v>
      </c>
    </row>
    <row r="212" ht="15.75" customHeight="1">
      <c r="A212" s="29" t="s">
        <v>124</v>
      </c>
      <c r="B212" s="34">
        <v>8.904223815859E12</v>
      </c>
      <c r="C212" s="29" t="s">
        <v>36</v>
      </c>
      <c r="D212" s="29">
        <f t="array" ref="D212">C212*INDEX('Company X - SKU Master'!B:B, MATCH(B212,'Company X - SKU Master'!A:A, 0),1)</f>
        <v>165</v>
      </c>
    </row>
    <row r="213" ht="15.75" customHeight="1">
      <c r="A213" s="29" t="s">
        <v>124</v>
      </c>
      <c r="B213" s="34">
        <v>8.904223817334E12</v>
      </c>
      <c r="C213" s="29" t="s">
        <v>36</v>
      </c>
      <c r="D213" s="29">
        <f t="array" ref="D213">C213*INDEX('Company X - SKU Master'!B:B, MATCH(B213,'Company X - SKU Master'!A:A, 0),1)</f>
        <v>170</v>
      </c>
    </row>
    <row r="214" ht="15.75" customHeight="1">
      <c r="A214" s="29" t="s">
        <v>124</v>
      </c>
      <c r="B214" s="29" t="s">
        <v>169</v>
      </c>
      <c r="C214" s="29" t="s">
        <v>36</v>
      </c>
      <c r="D214" s="29">
        <f t="array" ref="D214">C214*INDEX('Company X - SKU Master'!B:B, MATCH(B214,'Company X - SKU Master'!A:A, 0),1)</f>
        <v>500</v>
      </c>
    </row>
    <row r="215" ht="15.75" customHeight="1">
      <c r="A215" s="29" t="s">
        <v>124</v>
      </c>
      <c r="B215" s="34">
        <v>8.904223819369E12</v>
      </c>
      <c r="C215" s="29" t="s">
        <v>36</v>
      </c>
      <c r="D215" s="29">
        <f t="array" ref="D215">C215*INDEX('Company X - SKU Master'!B:B, MATCH(B215,'Company X - SKU Master'!A:A, 0),1)</f>
        <v>170</v>
      </c>
    </row>
    <row r="216" ht="15.75" customHeight="1">
      <c r="A216" s="29" t="s">
        <v>123</v>
      </c>
      <c r="B216" s="34">
        <v>8.904223818706E12</v>
      </c>
      <c r="C216" s="29" t="s">
        <v>36</v>
      </c>
      <c r="D216" s="29">
        <f t="array" ref="D216">C216*INDEX('Company X - SKU Master'!B:B, MATCH(B216,'Company X - SKU Master'!A:A, 0),1)</f>
        <v>127</v>
      </c>
    </row>
    <row r="217" ht="15.75" customHeight="1">
      <c r="A217" s="29" t="s">
        <v>123</v>
      </c>
      <c r="B217" s="34">
        <v>8.904223818942E12</v>
      </c>
      <c r="C217" s="29" t="s">
        <v>36</v>
      </c>
      <c r="D217" s="29">
        <f t="array" ref="D217">C217*INDEX('Company X - SKU Master'!B:B, MATCH(B217,'Company X - SKU Master'!A:A, 0),1)</f>
        <v>133</v>
      </c>
    </row>
    <row r="218" ht="15.75" customHeight="1">
      <c r="A218" s="29" t="s">
        <v>123</v>
      </c>
      <c r="B218" s="34">
        <v>8.90422381885E12</v>
      </c>
      <c r="C218" s="29" t="s">
        <v>36</v>
      </c>
      <c r="D218" s="29">
        <f t="array" ref="D218">C218*INDEX('Company X - SKU Master'!B:B, MATCH(B218,'Company X - SKU Master'!A:A, 0),1)</f>
        <v>240</v>
      </c>
    </row>
    <row r="219" ht="15.75" customHeight="1">
      <c r="A219" s="29" t="s">
        <v>122</v>
      </c>
      <c r="B219" s="34">
        <v>8.904223819468E12</v>
      </c>
      <c r="C219" s="29" t="s">
        <v>44</v>
      </c>
      <c r="D219" s="29">
        <f t="array" ref="D219">C219*INDEX('Company X - SKU Master'!B:B, MATCH(B219,'Company X - SKU Master'!A:A, 0),1)</f>
        <v>480</v>
      </c>
    </row>
    <row r="220" ht="15.75" customHeight="1">
      <c r="A220" s="29" t="s">
        <v>122</v>
      </c>
      <c r="B220" s="34">
        <v>8.904223818706E12</v>
      </c>
      <c r="C220" s="29" t="s">
        <v>44</v>
      </c>
      <c r="D220" s="29">
        <f t="array" ref="D220">C220*INDEX('Company X - SKU Master'!B:B, MATCH(B220,'Company X - SKU Master'!A:A, 0),1)</f>
        <v>254</v>
      </c>
    </row>
    <row r="221" ht="15.75" customHeight="1">
      <c r="A221" s="29" t="s">
        <v>120</v>
      </c>
      <c r="B221" s="34">
        <v>8.904223818706E12</v>
      </c>
      <c r="C221" s="29" t="s">
        <v>36</v>
      </c>
      <c r="D221" s="29">
        <f t="array" ref="D221">C221*INDEX('Company X - SKU Master'!B:B, MATCH(B221,'Company X - SKU Master'!A:A, 0),1)</f>
        <v>127</v>
      </c>
    </row>
    <row r="222" ht="15.75" customHeight="1">
      <c r="A222" s="29" t="s">
        <v>120</v>
      </c>
      <c r="B222" s="34">
        <v>8.90422381885E12</v>
      </c>
      <c r="C222" s="29" t="s">
        <v>36</v>
      </c>
      <c r="D222" s="29">
        <f t="array" ref="D222">C222*INDEX('Company X - SKU Master'!B:B, MATCH(B222,'Company X - SKU Master'!A:A, 0),1)</f>
        <v>240</v>
      </c>
    </row>
    <row r="223" ht="15.75" customHeight="1">
      <c r="A223" s="29" t="s">
        <v>120</v>
      </c>
      <c r="B223" s="34">
        <v>8.904223819468E12</v>
      </c>
      <c r="C223" s="29" t="s">
        <v>36</v>
      </c>
      <c r="D223" s="29">
        <f t="array" ref="D223">C223*INDEX('Company X - SKU Master'!B:B, MATCH(B223,'Company X - SKU Master'!A:A, 0),1)</f>
        <v>240</v>
      </c>
    </row>
    <row r="224" ht="15.75" customHeight="1">
      <c r="A224" s="29" t="s">
        <v>119</v>
      </c>
      <c r="B224" s="34">
        <v>8.904223818706E12</v>
      </c>
      <c r="C224" s="29" t="s">
        <v>36</v>
      </c>
      <c r="D224" s="29">
        <f t="array" ref="D224">C224*INDEX('Company X - SKU Master'!B:B, MATCH(B224,'Company X - SKU Master'!A:A, 0),1)</f>
        <v>127</v>
      </c>
    </row>
    <row r="225" ht="15.75" customHeight="1">
      <c r="A225" s="29" t="s">
        <v>119</v>
      </c>
      <c r="B225" s="34">
        <v>8.904223818942E12</v>
      </c>
      <c r="C225" s="29" t="s">
        <v>36</v>
      </c>
      <c r="D225" s="29">
        <f t="array" ref="D225">C225*INDEX('Company X - SKU Master'!B:B, MATCH(B225,'Company X - SKU Master'!A:A, 0),1)</f>
        <v>133</v>
      </c>
    </row>
    <row r="226" ht="15.75" customHeight="1">
      <c r="A226" s="29" t="s">
        <v>119</v>
      </c>
      <c r="B226" s="34">
        <v>8.90422381885E12</v>
      </c>
      <c r="C226" s="29" t="s">
        <v>36</v>
      </c>
      <c r="D226" s="29">
        <f t="array" ref="D226">C226*INDEX('Company X - SKU Master'!B:B, MATCH(B226,'Company X - SKU Master'!A:A, 0),1)</f>
        <v>240</v>
      </c>
    </row>
    <row r="227" ht="15.75" customHeight="1">
      <c r="A227" s="29" t="s">
        <v>118</v>
      </c>
      <c r="B227" s="34">
        <v>8.904223819161E12</v>
      </c>
      <c r="C227" s="29" t="s">
        <v>36</v>
      </c>
      <c r="D227" s="29">
        <f t="array" ref="D227">C227*INDEX('Company X - SKU Master'!B:B, MATCH(B227,'Company X - SKU Master'!A:A, 0),1)</f>
        <v>115</v>
      </c>
    </row>
    <row r="228" ht="15.75" customHeight="1">
      <c r="A228" s="29" t="s">
        <v>118</v>
      </c>
      <c r="B228" s="34">
        <v>8.90422381926E12</v>
      </c>
      <c r="C228" s="29" t="s">
        <v>36</v>
      </c>
      <c r="D228" s="29">
        <f t="array" ref="D228">C228*INDEX('Company X - SKU Master'!B:B, MATCH(B228,'Company X - SKU Master'!A:A, 0),1)</f>
        <v>130</v>
      </c>
    </row>
    <row r="229" ht="15.75" customHeight="1">
      <c r="A229" s="29" t="s">
        <v>117</v>
      </c>
      <c r="B229" s="34">
        <v>8.904223818683E12</v>
      </c>
      <c r="C229" s="29" t="s">
        <v>36</v>
      </c>
      <c r="D229" s="29">
        <f t="array" ref="D229">C229*INDEX('Company X - SKU Master'!B:B, MATCH(B229,'Company X - SKU Master'!A:A, 0),1)</f>
        <v>121</v>
      </c>
    </row>
    <row r="230" ht="15.75" customHeight="1">
      <c r="A230" s="29" t="s">
        <v>117</v>
      </c>
      <c r="B230" s="34">
        <v>8.904223819468E12</v>
      </c>
      <c r="C230" s="29" t="s">
        <v>36</v>
      </c>
      <c r="D230" s="29">
        <f t="array" ref="D230">C230*INDEX('Company X - SKU Master'!B:B, MATCH(B230,'Company X - SKU Master'!A:A, 0),1)</f>
        <v>240</v>
      </c>
    </row>
    <row r="231" ht="15.75" customHeight="1">
      <c r="A231" s="29" t="s">
        <v>117</v>
      </c>
      <c r="B231" s="34">
        <v>8.90422381885E12</v>
      </c>
      <c r="C231" s="29" t="s">
        <v>36</v>
      </c>
      <c r="D231" s="29">
        <f t="array" ref="D231">C231*INDEX('Company X - SKU Master'!B:B, MATCH(B231,'Company X - SKU Master'!A:A, 0),1)</f>
        <v>240</v>
      </c>
    </row>
    <row r="232" ht="15.75" customHeight="1">
      <c r="A232" s="29" t="s">
        <v>116</v>
      </c>
      <c r="B232" s="34">
        <v>8.904223818706E12</v>
      </c>
      <c r="C232" s="29" t="s">
        <v>36</v>
      </c>
      <c r="D232" s="29">
        <f t="array" ref="D232">C232*INDEX('Company X - SKU Master'!B:B, MATCH(B232,'Company X - SKU Master'!A:A, 0),1)</f>
        <v>127</v>
      </c>
    </row>
    <row r="233" ht="15.75" customHeight="1">
      <c r="A233" s="29" t="s">
        <v>116</v>
      </c>
      <c r="B233" s="34">
        <v>8.90422381885E12</v>
      </c>
      <c r="C233" s="29" t="s">
        <v>36</v>
      </c>
      <c r="D233" s="29">
        <f t="array" ref="D233">C233*INDEX('Company X - SKU Master'!B:B, MATCH(B233,'Company X - SKU Master'!A:A, 0),1)</f>
        <v>240</v>
      </c>
    </row>
    <row r="234" ht="15.75" customHeight="1">
      <c r="A234" s="29" t="s">
        <v>116</v>
      </c>
      <c r="B234" s="34">
        <v>8.904223819468E12</v>
      </c>
      <c r="C234" s="29" t="s">
        <v>36</v>
      </c>
      <c r="D234" s="29">
        <f t="array" ref="D234">C234*INDEX('Company X - SKU Master'!B:B, MATCH(B234,'Company X - SKU Master'!A:A, 0),1)</f>
        <v>240</v>
      </c>
    </row>
    <row r="235" ht="15.75" customHeight="1">
      <c r="A235" s="29" t="s">
        <v>115</v>
      </c>
      <c r="B235" s="34">
        <v>8.904223815859E12</v>
      </c>
      <c r="C235" s="29" t="s">
        <v>36</v>
      </c>
      <c r="D235" s="29">
        <f t="array" ref="D235">C235*INDEX('Company X - SKU Master'!B:B, MATCH(B235,'Company X - SKU Master'!A:A, 0),1)</f>
        <v>165</v>
      </c>
    </row>
    <row r="236" ht="15.75" customHeight="1">
      <c r="A236" s="29" t="s">
        <v>115</v>
      </c>
      <c r="B236" s="34">
        <v>8.904223817273E12</v>
      </c>
      <c r="C236" s="29" t="s">
        <v>36</v>
      </c>
      <c r="D236" s="29">
        <f t="array" ref="D236">C236*INDEX('Company X - SKU Master'!B:B, MATCH(B236,'Company X - SKU Master'!A:A, 0),1)</f>
        <v>65</v>
      </c>
    </row>
    <row r="237" ht="15.75" customHeight="1">
      <c r="A237" s="29" t="s">
        <v>115</v>
      </c>
      <c r="B237" s="34">
        <v>8.904223818751E12</v>
      </c>
      <c r="C237" s="29" t="s">
        <v>36</v>
      </c>
      <c r="D237" s="29">
        <f t="array" ref="D237">C237*INDEX('Company X - SKU Master'!B:B, MATCH(B237,'Company X - SKU Master'!A:A, 0),1)</f>
        <v>113</v>
      </c>
    </row>
    <row r="238" ht="15.75" customHeight="1">
      <c r="A238" s="29" t="s">
        <v>114</v>
      </c>
      <c r="B238" s="34">
        <v>8.904223819291E12</v>
      </c>
      <c r="C238" s="29" t="s">
        <v>44</v>
      </c>
      <c r="D238" s="29">
        <f t="array" ref="D238">C238*INDEX('Company X - SKU Master'!B:B, MATCH(B238,'Company X - SKU Master'!A:A, 0),1)</f>
        <v>224</v>
      </c>
    </row>
    <row r="239" ht="15.75" customHeight="1">
      <c r="A239" s="29" t="s">
        <v>114</v>
      </c>
      <c r="B239" s="34">
        <v>8.904223819031E12</v>
      </c>
      <c r="C239" s="29" t="s">
        <v>44</v>
      </c>
      <c r="D239" s="29">
        <f t="array" ref="D239">C239*INDEX('Company X - SKU Master'!B:B, MATCH(B239,'Company X - SKU Master'!A:A, 0),1)</f>
        <v>224</v>
      </c>
    </row>
    <row r="240" ht="15.75" customHeight="1">
      <c r="A240" s="29" t="s">
        <v>114</v>
      </c>
      <c r="B240" s="34">
        <v>8.904223819024E12</v>
      </c>
      <c r="C240" s="29" t="s">
        <v>44</v>
      </c>
      <c r="D240" s="29">
        <f t="array" ref="D240">C240*INDEX('Company X - SKU Master'!B:B, MATCH(B240,'Company X - SKU Master'!A:A, 0),1)</f>
        <v>224</v>
      </c>
    </row>
    <row r="241" ht="15.75" customHeight="1">
      <c r="A241" s="29" t="s">
        <v>114</v>
      </c>
      <c r="B241" s="34">
        <v>8.904223819161E12</v>
      </c>
      <c r="C241" s="29" t="s">
        <v>36</v>
      </c>
      <c r="D241" s="29">
        <f t="array" ref="D241">C241*INDEX('Company X - SKU Master'!B:B, MATCH(B241,'Company X - SKU Master'!A:A, 0),1)</f>
        <v>115</v>
      </c>
    </row>
    <row r="242" ht="15.75" customHeight="1">
      <c r="A242" s="29" t="s">
        <v>114</v>
      </c>
      <c r="B242" s="34">
        <v>8.90422381926E12</v>
      </c>
      <c r="C242" s="29" t="s">
        <v>36</v>
      </c>
      <c r="D242" s="29">
        <f t="array" ref="D242">C242*INDEX('Company X - SKU Master'!B:B, MATCH(B242,'Company X - SKU Master'!A:A, 0),1)</f>
        <v>130</v>
      </c>
    </row>
    <row r="243" ht="15.75" customHeight="1">
      <c r="A243" s="29" t="s">
        <v>114</v>
      </c>
      <c r="B243" s="34">
        <v>8.904223819468E12</v>
      </c>
      <c r="C243" s="29" t="s">
        <v>36</v>
      </c>
      <c r="D243" s="29">
        <f t="array" ref="D243">C243*INDEX('Company X - SKU Master'!B:B, MATCH(B243,'Company X - SKU Master'!A:A, 0),1)</f>
        <v>240</v>
      </c>
    </row>
    <row r="244" ht="15.75" customHeight="1">
      <c r="A244" s="29" t="s">
        <v>113</v>
      </c>
      <c r="B244" s="34">
        <v>8.904223818706E12</v>
      </c>
      <c r="C244" s="29" t="s">
        <v>36</v>
      </c>
      <c r="D244" s="29">
        <f t="array" ref="D244">C244*INDEX('Company X - SKU Master'!B:B, MATCH(B244,'Company X - SKU Master'!A:A, 0),1)</f>
        <v>127</v>
      </c>
    </row>
    <row r="245" ht="15.75" customHeight="1">
      <c r="A245" s="29" t="s">
        <v>113</v>
      </c>
      <c r="B245" s="34">
        <v>8.904223818942E12</v>
      </c>
      <c r="C245" s="29" t="s">
        <v>36</v>
      </c>
      <c r="D245" s="29">
        <f t="array" ref="D245">C245*INDEX('Company X - SKU Master'!B:B, MATCH(B245,'Company X - SKU Master'!A:A, 0),1)</f>
        <v>133</v>
      </c>
    </row>
    <row r="246" ht="15.75" customHeight="1">
      <c r="A246" s="29" t="s">
        <v>113</v>
      </c>
      <c r="B246" s="34">
        <v>8.90422381885E12</v>
      </c>
      <c r="C246" s="29" t="s">
        <v>36</v>
      </c>
      <c r="D246" s="29">
        <f t="array" ref="D246">C246*INDEX('Company X - SKU Master'!B:B, MATCH(B246,'Company X - SKU Master'!A:A, 0),1)</f>
        <v>240</v>
      </c>
    </row>
    <row r="247" ht="15.75" customHeight="1">
      <c r="A247" s="29" t="s">
        <v>111</v>
      </c>
      <c r="B247" s="34">
        <v>8.904223819468E12</v>
      </c>
      <c r="C247" s="29" t="s">
        <v>36</v>
      </c>
      <c r="D247" s="29">
        <f t="array" ref="D247">C247*INDEX('Company X - SKU Master'!B:B, MATCH(B247,'Company X - SKU Master'!A:A, 0),1)</f>
        <v>240</v>
      </c>
    </row>
    <row r="248" ht="15.75" customHeight="1">
      <c r="A248" s="29" t="s">
        <v>111</v>
      </c>
      <c r="B248" s="34">
        <v>8.904223818669E12</v>
      </c>
      <c r="C248" s="29" t="s">
        <v>36</v>
      </c>
      <c r="D248" s="29">
        <f t="array" ref="D248">C248*INDEX('Company X - SKU Master'!B:B, MATCH(B248,'Company X - SKU Master'!A:A, 0),1)</f>
        <v>240</v>
      </c>
    </row>
    <row r="249" ht="15.75" customHeight="1">
      <c r="A249" s="29" t="s">
        <v>111</v>
      </c>
      <c r="B249" s="34">
        <v>8.904223818683E12</v>
      </c>
      <c r="C249" s="29" t="s">
        <v>36</v>
      </c>
      <c r="D249" s="29">
        <f t="array" ref="D249">C249*INDEX('Company X - SKU Master'!B:B, MATCH(B249,'Company X - SKU Master'!A:A, 0),1)</f>
        <v>121</v>
      </c>
    </row>
    <row r="250" ht="15.75" customHeight="1">
      <c r="A250" s="29" t="s">
        <v>111</v>
      </c>
      <c r="B250" s="34">
        <v>8.904223818713E12</v>
      </c>
      <c r="C250" s="29" t="s">
        <v>36</v>
      </c>
      <c r="D250" s="29">
        <f t="array" ref="D250">C250*INDEX('Company X - SKU Master'!B:B, MATCH(B250,'Company X - SKU Master'!A:A, 0),1)</f>
        <v>120</v>
      </c>
    </row>
    <row r="251" ht="15.75" customHeight="1">
      <c r="A251" s="29" t="s">
        <v>110</v>
      </c>
      <c r="B251" s="34">
        <v>8.904223819321E12</v>
      </c>
      <c r="C251" s="29" t="s">
        <v>36</v>
      </c>
      <c r="D251" s="29">
        <f t="array" ref="D251">C251*INDEX('Company X - SKU Master'!B:B, MATCH(B251,'Company X - SKU Master'!A:A, 0),1)</f>
        <v>600</v>
      </c>
    </row>
    <row r="252" ht="15.75" customHeight="1">
      <c r="A252" s="29" t="s">
        <v>110</v>
      </c>
      <c r="B252" s="34">
        <v>8.90422381843E12</v>
      </c>
      <c r="C252" s="29" t="s">
        <v>36</v>
      </c>
      <c r="D252" s="29">
        <f t="array" ref="D252">C252*INDEX('Company X - SKU Master'!B:B, MATCH(B252,'Company X - SKU Master'!A:A, 0),1)</f>
        <v>165</v>
      </c>
    </row>
    <row r="253" ht="15.75" customHeight="1">
      <c r="A253" s="29" t="s">
        <v>108</v>
      </c>
      <c r="B253" s="34">
        <v>8.904223818669E12</v>
      </c>
      <c r="C253" s="29" t="s">
        <v>36</v>
      </c>
      <c r="D253" s="29">
        <f t="array" ref="D253">C253*INDEX('Company X - SKU Master'!B:B, MATCH(B253,'Company X - SKU Master'!A:A, 0),1)</f>
        <v>240</v>
      </c>
    </row>
    <row r="254" ht="15.75" customHeight="1">
      <c r="A254" s="29" t="s">
        <v>108</v>
      </c>
      <c r="B254" s="34">
        <v>8.904223819147E12</v>
      </c>
      <c r="C254" s="29" t="s">
        <v>36</v>
      </c>
      <c r="D254" s="29">
        <f t="array" ref="D254">C254*INDEX('Company X - SKU Master'!B:B, MATCH(B254,'Company X - SKU Master'!A:A, 0),1)</f>
        <v>240</v>
      </c>
    </row>
    <row r="255" ht="15.75" customHeight="1">
      <c r="A255" s="29" t="s">
        <v>108</v>
      </c>
      <c r="B255" s="34">
        <v>8.90422381885E12</v>
      </c>
      <c r="C255" s="29" t="s">
        <v>36</v>
      </c>
      <c r="D255" s="29">
        <f t="array" ref="D255">C255*INDEX('Company X - SKU Master'!B:B, MATCH(B255,'Company X - SKU Master'!A:A, 0),1)</f>
        <v>240</v>
      </c>
    </row>
    <row r="256" ht="15.75" customHeight="1">
      <c r="A256" s="29" t="s">
        <v>108</v>
      </c>
      <c r="B256" s="34">
        <v>8.904223819505E12</v>
      </c>
      <c r="C256" s="29" t="s">
        <v>36</v>
      </c>
      <c r="D256" s="29">
        <f t="array" ref="D256">C256*INDEX('Company X - SKU Master'!B:B, MATCH(B256,'Company X - SKU Master'!A:A, 0),1)</f>
        <v>210</v>
      </c>
    </row>
    <row r="257" ht="15.75" customHeight="1">
      <c r="A257" s="29" t="s">
        <v>107</v>
      </c>
      <c r="B257" s="34">
        <v>8.904223818706E12</v>
      </c>
      <c r="C257" s="29" t="s">
        <v>36</v>
      </c>
      <c r="D257" s="29">
        <f t="array" ref="D257">C257*INDEX('Company X - SKU Master'!B:B, MATCH(B257,'Company X - SKU Master'!A:A, 0),1)</f>
        <v>127</v>
      </c>
    </row>
    <row r="258" ht="15.75" customHeight="1">
      <c r="A258" s="29" t="s">
        <v>107</v>
      </c>
      <c r="B258" s="34">
        <v>8.904223818942E12</v>
      </c>
      <c r="C258" s="29" t="s">
        <v>36</v>
      </c>
      <c r="D258" s="29">
        <f t="array" ref="D258">C258*INDEX('Company X - SKU Master'!B:B, MATCH(B258,'Company X - SKU Master'!A:A, 0),1)</f>
        <v>133</v>
      </c>
    </row>
    <row r="259" ht="15.75" customHeight="1">
      <c r="A259" s="29" t="s">
        <v>107</v>
      </c>
      <c r="B259" s="34">
        <v>8.90422381885E12</v>
      </c>
      <c r="C259" s="29" t="s">
        <v>36</v>
      </c>
      <c r="D259" s="29">
        <f t="array" ref="D259">C259*INDEX('Company X - SKU Master'!B:B, MATCH(B259,'Company X - SKU Master'!A:A, 0),1)</f>
        <v>240</v>
      </c>
    </row>
    <row r="260" ht="15.75" customHeight="1">
      <c r="A260" s="29" t="s">
        <v>107</v>
      </c>
      <c r="B260" s="34">
        <v>8.904223819246E12</v>
      </c>
      <c r="C260" s="29" t="s">
        <v>44</v>
      </c>
      <c r="D260" s="29">
        <f t="array" ref="D260">C260*INDEX('Company X - SKU Master'!B:B, MATCH(B260,'Company X - SKU Master'!A:A, 0),1)</f>
        <v>580</v>
      </c>
    </row>
    <row r="261" ht="15.75" customHeight="1">
      <c r="A261" s="29" t="s">
        <v>106</v>
      </c>
      <c r="B261" s="34">
        <v>8.904223818706E12</v>
      </c>
      <c r="C261" s="29" t="s">
        <v>36</v>
      </c>
      <c r="D261" s="29">
        <f t="array" ref="D261">C261*INDEX('Company X - SKU Master'!B:B, MATCH(B261,'Company X - SKU Master'!A:A, 0),1)</f>
        <v>127</v>
      </c>
    </row>
    <row r="262" ht="15.75" customHeight="1">
      <c r="A262" s="29" t="s">
        <v>106</v>
      </c>
      <c r="B262" s="34">
        <v>8.90422381885E12</v>
      </c>
      <c r="C262" s="29" t="s">
        <v>36</v>
      </c>
      <c r="D262" s="29">
        <f t="array" ref="D262">C262*INDEX('Company X - SKU Master'!B:B, MATCH(B262,'Company X - SKU Master'!A:A, 0),1)</f>
        <v>240</v>
      </c>
    </row>
    <row r="263" ht="15.75" customHeight="1">
      <c r="A263" s="29" t="s">
        <v>106</v>
      </c>
      <c r="B263" s="34">
        <v>8.904223819468E12</v>
      </c>
      <c r="C263" s="29" t="s">
        <v>36</v>
      </c>
      <c r="D263" s="29">
        <f t="array" ref="D263">C263*INDEX('Company X - SKU Master'!B:B, MATCH(B263,'Company X - SKU Master'!A:A, 0),1)</f>
        <v>240</v>
      </c>
    </row>
    <row r="264" ht="15.75" customHeight="1">
      <c r="A264" s="29" t="s">
        <v>104</v>
      </c>
      <c r="B264" s="34">
        <v>8.904223819468E12</v>
      </c>
      <c r="C264" s="29" t="s">
        <v>36</v>
      </c>
      <c r="D264" s="29">
        <f t="array" ref="D264">C264*INDEX('Company X - SKU Master'!B:B, MATCH(B264,'Company X - SKU Master'!A:A, 0),1)</f>
        <v>240</v>
      </c>
    </row>
    <row r="265" ht="15.75" customHeight="1">
      <c r="A265" s="29" t="s">
        <v>103</v>
      </c>
      <c r="B265" s="34">
        <v>8.904223818706E12</v>
      </c>
      <c r="C265" s="29" t="s">
        <v>36</v>
      </c>
      <c r="D265" s="29">
        <f t="array" ref="D265">C265*INDEX('Company X - SKU Master'!B:B, MATCH(B265,'Company X - SKU Master'!A:A, 0),1)</f>
        <v>127</v>
      </c>
    </row>
    <row r="266" ht="15.75" customHeight="1">
      <c r="A266" s="29" t="s">
        <v>103</v>
      </c>
      <c r="B266" s="34">
        <v>8.904223818942E12</v>
      </c>
      <c r="C266" s="29" t="s">
        <v>36</v>
      </c>
      <c r="D266" s="29">
        <f t="array" ref="D266">C266*INDEX('Company X - SKU Master'!B:B, MATCH(B266,'Company X - SKU Master'!A:A, 0),1)</f>
        <v>133</v>
      </c>
    </row>
    <row r="267" ht="15.75" customHeight="1">
      <c r="A267" s="29" t="s">
        <v>103</v>
      </c>
      <c r="B267" s="34">
        <v>8.90422381885E12</v>
      </c>
      <c r="C267" s="29" t="s">
        <v>36</v>
      </c>
      <c r="D267" s="29">
        <f t="array" ref="D267">C267*INDEX('Company X - SKU Master'!B:B, MATCH(B267,'Company X - SKU Master'!A:A, 0),1)</f>
        <v>240</v>
      </c>
    </row>
    <row r="268" ht="15.75" customHeight="1">
      <c r="A268" s="29" t="s">
        <v>102</v>
      </c>
      <c r="B268" s="34">
        <v>8.904223818706E12</v>
      </c>
      <c r="C268" s="29" t="s">
        <v>36</v>
      </c>
      <c r="D268" s="29">
        <f t="array" ref="D268">C268*INDEX('Company X - SKU Master'!B:B, MATCH(B268,'Company X - SKU Master'!A:A, 0),1)</f>
        <v>127</v>
      </c>
    </row>
    <row r="269" ht="15.75" customHeight="1">
      <c r="A269" s="29" t="s">
        <v>102</v>
      </c>
      <c r="B269" s="34">
        <v>8.90422381885E12</v>
      </c>
      <c r="C269" s="29" t="s">
        <v>36</v>
      </c>
      <c r="D269" s="29">
        <f t="array" ref="D269">C269*INDEX('Company X - SKU Master'!B:B, MATCH(B269,'Company X - SKU Master'!A:A, 0),1)</f>
        <v>240</v>
      </c>
    </row>
    <row r="270" ht="15.75" customHeight="1">
      <c r="A270" s="29" t="s">
        <v>102</v>
      </c>
      <c r="B270" s="34">
        <v>8.904223819468E12</v>
      </c>
      <c r="C270" s="29" t="s">
        <v>36</v>
      </c>
      <c r="D270" s="29">
        <f t="array" ref="D270">C270*INDEX('Company X - SKU Master'!B:B, MATCH(B270,'Company X - SKU Master'!A:A, 0),1)</f>
        <v>240</v>
      </c>
    </row>
    <row r="271" ht="15.75" customHeight="1">
      <c r="A271" s="29" t="s">
        <v>100</v>
      </c>
      <c r="B271" s="34">
        <v>8.904223818706E12</v>
      </c>
      <c r="C271" s="29" t="s">
        <v>36</v>
      </c>
      <c r="D271" s="29">
        <f t="array" ref="D271">C271*INDEX('Company X - SKU Master'!B:B, MATCH(B271,'Company X - SKU Master'!A:A, 0),1)</f>
        <v>127</v>
      </c>
    </row>
    <row r="272" ht="15.75" customHeight="1">
      <c r="A272" s="29" t="s">
        <v>100</v>
      </c>
      <c r="B272" s="34">
        <v>8.904223818942E12</v>
      </c>
      <c r="C272" s="29" t="s">
        <v>36</v>
      </c>
      <c r="D272" s="29">
        <f t="array" ref="D272">C272*INDEX('Company X - SKU Master'!B:B, MATCH(B272,'Company X - SKU Master'!A:A, 0),1)</f>
        <v>133</v>
      </c>
    </row>
    <row r="273" ht="15.75" customHeight="1">
      <c r="A273" s="29" t="s">
        <v>100</v>
      </c>
      <c r="B273" s="34">
        <v>8.90422381885E12</v>
      </c>
      <c r="C273" s="29" t="s">
        <v>36</v>
      </c>
      <c r="D273" s="29">
        <f t="array" ref="D273">C273*INDEX('Company X - SKU Master'!B:B, MATCH(B273,'Company X - SKU Master'!A:A, 0),1)</f>
        <v>240</v>
      </c>
    </row>
    <row r="274" ht="15.75" customHeight="1">
      <c r="A274" s="29" t="s">
        <v>98</v>
      </c>
      <c r="B274" s="34">
        <v>8.904223819147E12</v>
      </c>
      <c r="C274" s="29" t="s">
        <v>36</v>
      </c>
      <c r="D274" s="29">
        <f t="array" ref="D274">C274*INDEX('Company X - SKU Master'!B:B, MATCH(B274,'Company X - SKU Master'!A:A, 0),1)</f>
        <v>240</v>
      </c>
    </row>
    <row r="275" ht="15.75" customHeight="1">
      <c r="A275" s="29" t="s">
        <v>98</v>
      </c>
      <c r="B275" s="34">
        <v>8.904223819468E12</v>
      </c>
      <c r="C275" s="29" t="s">
        <v>36</v>
      </c>
      <c r="D275" s="29">
        <f t="array" ref="D275">C275*INDEX('Company X - SKU Master'!B:B, MATCH(B275,'Company X - SKU Master'!A:A, 0),1)</f>
        <v>240</v>
      </c>
    </row>
    <row r="276" ht="15.75" customHeight="1">
      <c r="A276" s="29" t="s">
        <v>98</v>
      </c>
      <c r="B276" s="34">
        <v>8.904223819277E12</v>
      </c>
      <c r="C276" s="29" t="s">
        <v>36</v>
      </c>
      <c r="D276" s="29">
        <f t="array" ref="D276">C276*INDEX('Company X - SKU Master'!B:B, MATCH(B276,'Company X - SKU Master'!A:A, 0),1)</f>
        <v>350</v>
      </c>
    </row>
    <row r="277" ht="15.75" customHeight="1">
      <c r="A277" s="29" t="s">
        <v>97</v>
      </c>
      <c r="B277" s="34">
        <v>8.90422381885E12</v>
      </c>
      <c r="C277" s="29" t="s">
        <v>44</v>
      </c>
      <c r="D277" s="29">
        <f t="array" ref="D277">C277*INDEX('Company X - SKU Master'!B:B, MATCH(B277,'Company X - SKU Master'!A:A, 0),1)</f>
        <v>480</v>
      </c>
    </row>
    <row r="278" ht="15.75" customHeight="1">
      <c r="A278" s="29" t="s">
        <v>97</v>
      </c>
      <c r="B278" s="34">
        <v>8.904223818713E12</v>
      </c>
      <c r="C278" s="29" t="s">
        <v>36</v>
      </c>
      <c r="D278" s="29">
        <f t="array" ref="D278">C278*INDEX('Company X - SKU Master'!B:B, MATCH(B278,'Company X - SKU Master'!A:A, 0),1)</f>
        <v>120</v>
      </c>
    </row>
    <row r="279" ht="15.75" customHeight="1">
      <c r="A279" s="29" t="s">
        <v>97</v>
      </c>
      <c r="B279" s="34">
        <v>8.904223819024E12</v>
      </c>
      <c r="C279" s="29" t="s">
        <v>49</v>
      </c>
      <c r="D279" s="29">
        <f t="array" ref="D279">C279*INDEX('Company X - SKU Master'!B:B, MATCH(B279,'Company X - SKU Master'!A:A, 0),1)</f>
        <v>448</v>
      </c>
    </row>
    <row r="280" ht="15.75" customHeight="1">
      <c r="A280" s="29" t="s">
        <v>95</v>
      </c>
      <c r="B280" s="34">
        <v>8.904223819031E12</v>
      </c>
      <c r="C280" s="29" t="s">
        <v>170</v>
      </c>
      <c r="D280" s="29">
        <f t="array" ref="D280">C280*INDEX('Company X - SKU Master'!B:B, MATCH(B280,'Company X - SKU Master'!A:A, 0),1)</f>
        <v>672</v>
      </c>
    </row>
    <row r="281" ht="15.75" customHeight="1">
      <c r="A281" s="29" t="s">
        <v>95</v>
      </c>
      <c r="B281" s="34">
        <v>8.904223819024E12</v>
      </c>
      <c r="C281" s="29" t="s">
        <v>170</v>
      </c>
      <c r="D281" s="29">
        <f t="array" ref="D281">C281*INDEX('Company X - SKU Master'!B:B, MATCH(B281,'Company X - SKU Master'!A:A, 0),1)</f>
        <v>672</v>
      </c>
    </row>
    <row r="282" ht="15.75" customHeight="1">
      <c r="A282" s="29" t="s">
        <v>95</v>
      </c>
      <c r="B282" s="34">
        <v>8.904223819291E12</v>
      </c>
      <c r="C282" s="29" t="s">
        <v>44</v>
      </c>
      <c r="D282" s="29">
        <f t="array" ref="D282">C282*INDEX('Company X - SKU Master'!B:B, MATCH(B282,'Company X - SKU Master'!A:A, 0),1)</f>
        <v>224</v>
      </c>
    </row>
    <row r="283" ht="15.75" customHeight="1">
      <c r="A283" s="29" t="s">
        <v>95</v>
      </c>
      <c r="B283" s="34">
        <v>8.904223819031E12</v>
      </c>
      <c r="C283" s="29" t="s">
        <v>44</v>
      </c>
      <c r="D283" s="29">
        <f t="array" ref="D283">C283*INDEX('Company X - SKU Master'!B:B, MATCH(B283,'Company X - SKU Master'!A:A, 0),1)</f>
        <v>224</v>
      </c>
    </row>
    <row r="284" ht="15.75" customHeight="1">
      <c r="A284" s="29" t="s">
        <v>95</v>
      </c>
      <c r="B284" s="34">
        <v>8.904223819024E12</v>
      </c>
      <c r="C284" s="29" t="s">
        <v>44</v>
      </c>
      <c r="D284" s="29">
        <f t="array" ref="D284">C284*INDEX('Company X - SKU Master'!B:B, MATCH(B284,'Company X - SKU Master'!A:A, 0),1)</f>
        <v>224</v>
      </c>
    </row>
    <row r="285" ht="15.75" customHeight="1">
      <c r="A285" s="29" t="s">
        <v>94</v>
      </c>
      <c r="B285" s="34">
        <v>8.904223818706E12</v>
      </c>
      <c r="C285" s="29" t="s">
        <v>36</v>
      </c>
      <c r="D285" s="29">
        <f t="array" ref="D285">C285*INDEX('Company X - SKU Master'!B:B, MATCH(B285,'Company X - SKU Master'!A:A, 0),1)</f>
        <v>127</v>
      </c>
    </row>
    <row r="286" ht="15.75" customHeight="1">
      <c r="A286" s="29" t="s">
        <v>94</v>
      </c>
      <c r="B286" s="34">
        <v>8.904223818942E12</v>
      </c>
      <c r="C286" s="29" t="s">
        <v>36</v>
      </c>
      <c r="D286" s="29">
        <f t="array" ref="D286">C286*INDEX('Company X - SKU Master'!B:B, MATCH(B286,'Company X - SKU Master'!A:A, 0),1)</f>
        <v>133</v>
      </c>
    </row>
    <row r="287" ht="15.75" customHeight="1">
      <c r="A287" s="29" t="s">
        <v>94</v>
      </c>
      <c r="B287" s="34">
        <v>8.90422381885E12</v>
      </c>
      <c r="C287" s="29" t="s">
        <v>36</v>
      </c>
      <c r="D287" s="29">
        <f t="array" ref="D287">C287*INDEX('Company X - SKU Master'!B:B, MATCH(B287,'Company X - SKU Master'!A:A, 0),1)</f>
        <v>240</v>
      </c>
    </row>
    <row r="288" ht="15.75" customHeight="1">
      <c r="A288" s="29" t="s">
        <v>93</v>
      </c>
      <c r="B288" s="34">
        <v>8.904223818997E12</v>
      </c>
      <c r="C288" s="29" t="s">
        <v>36</v>
      </c>
      <c r="D288" s="29">
        <f t="array" ref="D288">C288*INDEX('Company X - SKU Master'!B:B, MATCH(B288,'Company X - SKU Master'!A:A, 0),1)</f>
        <v>490</v>
      </c>
    </row>
    <row r="289" ht="15.75" customHeight="1">
      <c r="A289" s="29" t="s">
        <v>92</v>
      </c>
      <c r="B289" s="34">
        <v>8.904223818706E12</v>
      </c>
      <c r="C289" s="29" t="s">
        <v>36</v>
      </c>
      <c r="D289" s="29">
        <f t="array" ref="D289">C289*INDEX('Company X - SKU Master'!B:B, MATCH(B289,'Company X - SKU Master'!A:A, 0),1)</f>
        <v>127</v>
      </c>
    </row>
    <row r="290" ht="15.75" customHeight="1">
      <c r="A290" s="29" t="s">
        <v>92</v>
      </c>
      <c r="B290" s="34">
        <v>8.904223818942E12</v>
      </c>
      <c r="C290" s="29" t="s">
        <v>36</v>
      </c>
      <c r="D290" s="29">
        <f t="array" ref="D290">C290*INDEX('Company X - SKU Master'!B:B, MATCH(B290,'Company X - SKU Master'!A:A, 0),1)</f>
        <v>133</v>
      </c>
    </row>
    <row r="291" ht="15.75" customHeight="1">
      <c r="A291" s="29" t="s">
        <v>92</v>
      </c>
      <c r="B291" s="34">
        <v>8.90422381885E12</v>
      </c>
      <c r="C291" s="29" t="s">
        <v>36</v>
      </c>
      <c r="D291" s="29">
        <f t="array" ref="D291">C291*INDEX('Company X - SKU Master'!B:B, MATCH(B291,'Company X - SKU Master'!A:A, 0),1)</f>
        <v>240</v>
      </c>
    </row>
    <row r="292" ht="15.75" customHeight="1">
      <c r="A292" s="29" t="s">
        <v>91</v>
      </c>
      <c r="B292" s="34">
        <v>8.904223818706E12</v>
      </c>
      <c r="C292" s="29" t="s">
        <v>36</v>
      </c>
      <c r="D292" s="29">
        <f t="array" ref="D292">C292*INDEX('Company X - SKU Master'!B:B, MATCH(B292,'Company X - SKU Master'!A:A, 0),1)</f>
        <v>127</v>
      </c>
    </row>
    <row r="293" ht="15.75" customHeight="1">
      <c r="A293" s="29" t="s">
        <v>91</v>
      </c>
      <c r="B293" s="34">
        <v>8.90422381885E12</v>
      </c>
      <c r="C293" s="29" t="s">
        <v>36</v>
      </c>
      <c r="D293" s="29">
        <f t="array" ref="D293">C293*INDEX('Company X - SKU Master'!B:B, MATCH(B293,'Company X - SKU Master'!A:A, 0),1)</f>
        <v>240</v>
      </c>
    </row>
    <row r="294" ht="15.75" customHeight="1">
      <c r="A294" s="29" t="s">
        <v>91</v>
      </c>
      <c r="B294" s="34">
        <v>8.904223819468E12</v>
      </c>
      <c r="C294" s="29" t="s">
        <v>36</v>
      </c>
      <c r="D294" s="29">
        <f t="array" ref="D294">C294*INDEX('Company X - SKU Master'!B:B, MATCH(B294,'Company X - SKU Master'!A:A, 0),1)</f>
        <v>240</v>
      </c>
    </row>
    <row r="295" ht="15.75" customHeight="1">
      <c r="A295" s="29" t="s">
        <v>90</v>
      </c>
      <c r="B295" s="34">
        <v>8.904223818706E12</v>
      </c>
      <c r="C295" s="29" t="s">
        <v>36</v>
      </c>
      <c r="D295" s="29">
        <f t="array" ref="D295">C295*INDEX('Company X - SKU Master'!B:B, MATCH(B295,'Company X - SKU Master'!A:A, 0),1)</f>
        <v>127</v>
      </c>
    </row>
    <row r="296" ht="15.75" customHeight="1">
      <c r="A296" s="29" t="s">
        <v>90</v>
      </c>
      <c r="B296" s="34">
        <v>8.904223818942E12</v>
      </c>
      <c r="C296" s="29" t="s">
        <v>36</v>
      </c>
      <c r="D296" s="29">
        <f t="array" ref="D296">C296*INDEX('Company X - SKU Master'!B:B, MATCH(B296,'Company X - SKU Master'!A:A, 0),1)</f>
        <v>133</v>
      </c>
    </row>
    <row r="297" ht="15.75" customHeight="1">
      <c r="A297" s="29" t="s">
        <v>90</v>
      </c>
      <c r="B297" s="34">
        <v>8.90422381885E12</v>
      </c>
      <c r="C297" s="29" t="s">
        <v>36</v>
      </c>
      <c r="D297" s="29">
        <f t="array" ref="D297">C297*INDEX('Company X - SKU Master'!B:B, MATCH(B297,'Company X - SKU Master'!A:A, 0),1)</f>
        <v>240</v>
      </c>
    </row>
    <row r="298" ht="15.75" customHeight="1">
      <c r="A298" s="29" t="s">
        <v>89</v>
      </c>
      <c r="B298" s="34">
        <v>8.904223818706E12</v>
      </c>
      <c r="C298" s="29" t="s">
        <v>36</v>
      </c>
      <c r="D298" s="29">
        <f t="array" ref="D298">C298*INDEX('Company X - SKU Master'!B:B, MATCH(B298,'Company X - SKU Master'!A:A, 0),1)</f>
        <v>127</v>
      </c>
    </row>
    <row r="299" ht="15.75" customHeight="1">
      <c r="A299" s="29" t="s">
        <v>89</v>
      </c>
      <c r="B299" s="34">
        <v>8.904223818942E12</v>
      </c>
      <c r="C299" s="29" t="s">
        <v>36</v>
      </c>
      <c r="D299" s="29">
        <f t="array" ref="D299">C299*INDEX('Company X - SKU Master'!B:B, MATCH(B299,'Company X - SKU Master'!A:A, 0),1)</f>
        <v>133</v>
      </c>
    </row>
    <row r="300" ht="15.75" customHeight="1">
      <c r="A300" s="29" t="s">
        <v>89</v>
      </c>
      <c r="B300" s="34">
        <v>8.90422381885E12</v>
      </c>
      <c r="C300" s="29" t="s">
        <v>36</v>
      </c>
      <c r="D300" s="29">
        <f t="array" ref="D300">C300*INDEX('Company X - SKU Master'!B:B, MATCH(B300,'Company X - SKU Master'!A:A, 0),1)</f>
        <v>240</v>
      </c>
    </row>
    <row r="301" ht="15.75" customHeight="1">
      <c r="A301" s="29" t="s">
        <v>88</v>
      </c>
      <c r="B301" s="34">
        <v>8.904223819239E12</v>
      </c>
      <c r="C301" s="29" t="s">
        <v>36</v>
      </c>
      <c r="D301" s="29">
        <f t="array" ref="D301">C301*INDEX('Company X - SKU Master'!B:B, MATCH(B301,'Company X - SKU Master'!A:A, 0),1)</f>
        <v>290</v>
      </c>
    </row>
    <row r="302" ht="15.75" customHeight="1">
      <c r="A302" s="29" t="s">
        <v>88</v>
      </c>
      <c r="B302" s="34">
        <v>8.904223819246E12</v>
      </c>
      <c r="C302" s="29" t="s">
        <v>36</v>
      </c>
      <c r="D302" s="29">
        <f t="array" ref="D302">C302*INDEX('Company X - SKU Master'!B:B, MATCH(B302,'Company X - SKU Master'!A:A, 0),1)</f>
        <v>290</v>
      </c>
    </row>
    <row r="303" ht="15.75" customHeight="1">
      <c r="A303" s="29" t="s">
        <v>88</v>
      </c>
      <c r="B303" s="34">
        <v>8.904223819253E12</v>
      </c>
      <c r="C303" s="29" t="s">
        <v>36</v>
      </c>
      <c r="D303" s="29">
        <f t="array" ref="D303">C303*INDEX('Company X - SKU Master'!B:B, MATCH(B303,'Company X - SKU Master'!A:A, 0),1)</f>
        <v>290</v>
      </c>
    </row>
    <row r="304" ht="15.75" customHeight="1">
      <c r="A304" s="29" t="s">
        <v>88</v>
      </c>
      <c r="B304" s="34">
        <v>8.904223818713E12</v>
      </c>
      <c r="C304" s="29" t="s">
        <v>36</v>
      </c>
      <c r="D304" s="29">
        <f t="array" ref="D304">C304*INDEX('Company X - SKU Master'!B:B, MATCH(B304,'Company X - SKU Master'!A:A, 0),1)</f>
        <v>120</v>
      </c>
    </row>
    <row r="305" ht="15.75" customHeight="1">
      <c r="A305" s="29" t="s">
        <v>88</v>
      </c>
      <c r="B305" s="34">
        <v>8.904223817273E12</v>
      </c>
      <c r="C305" s="29" t="s">
        <v>36</v>
      </c>
      <c r="D305" s="29">
        <f t="array" ref="D305">C305*INDEX('Company X - SKU Master'!B:B, MATCH(B305,'Company X - SKU Master'!A:A, 0),1)</f>
        <v>65</v>
      </c>
    </row>
    <row r="306" ht="15.75" customHeight="1">
      <c r="A306" s="29" t="s">
        <v>88</v>
      </c>
      <c r="B306" s="34">
        <v>8.904223818751E12</v>
      </c>
      <c r="C306" s="29" t="s">
        <v>36</v>
      </c>
      <c r="D306" s="29">
        <f t="array" ref="D306">C306*INDEX('Company X - SKU Master'!B:B, MATCH(B306,'Company X - SKU Master'!A:A, 0),1)</f>
        <v>113</v>
      </c>
    </row>
    <row r="307" ht="15.75" customHeight="1">
      <c r="A307" s="29" t="s">
        <v>86</v>
      </c>
      <c r="B307" s="34">
        <v>8.904223819291E12</v>
      </c>
      <c r="C307" s="29" t="s">
        <v>49</v>
      </c>
      <c r="D307" s="29">
        <f t="array" ref="D307">C307*INDEX('Company X - SKU Master'!B:B, MATCH(B307,'Company X - SKU Master'!A:A, 0),1)</f>
        <v>448</v>
      </c>
    </row>
    <row r="308" ht="15.75" customHeight="1">
      <c r="A308" s="29" t="s">
        <v>86</v>
      </c>
      <c r="B308" s="34">
        <v>8.904223819031E12</v>
      </c>
      <c r="C308" s="29" t="s">
        <v>49</v>
      </c>
      <c r="D308" s="29">
        <f t="array" ref="D308">C308*INDEX('Company X - SKU Master'!B:B, MATCH(B308,'Company X - SKU Master'!A:A, 0),1)</f>
        <v>448</v>
      </c>
    </row>
    <row r="309" ht="15.75" customHeight="1">
      <c r="A309" s="29" t="s">
        <v>86</v>
      </c>
      <c r="B309" s="34">
        <v>8.904223819024E12</v>
      </c>
      <c r="C309" s="29" t="s">
        <v>49</v>
      </c>
      <c r="D309" s="29">
        <f t="array" ref="D309">C309*INDEX('Company X - SKU Master'!B:B, MATCH(B309,'Company X - SKU Master'!A:A, 0),1)</f>
        <v>448</v>
      </c>
    </row>
    <row r="310" ht="15.75" customHeight="1">
      <c r="A310" s="29" t="s">
        <v>86</v>
      </c>
      <c r="B310" s="34">
        <v>8.904223819017E12</v>
      </c>
      <c r="C310" s="29" t="s">
        <v>36</v>
      </c>
      <c r="D310" s="29">
        <f t="array" ref="D310">C310*INDEX('Company X - SKU Master'!B:B, MATCH(B310,'Company X - SKU Master'!A:A, 0),1)</f>
        <v>115</v>
      </c>
    </row>
    <row r="311" ht="15.75" customHeight="1">
      <c r="A311" s="29" t="s">
        <v>85</v>
      </c>
      <c r="B311" s="34">
        <v>8.904223819468E12</v>
      </c>
      <c r="C311" s="29" t="s">
        <v>36</v>
      </c>
      <c r="D311" s="29">
        <f t="array" ref="D311">C311*INDEX('Company X - SKU Master'!B:B, MATCH(B311,'Company X - SKU Master'!A:A, 0),1)</f>
        <v>240</v>
      </c>
    </row>
    <row r="312" ht="15.75" customHeight="1">
      <c r="A312" s="29" t="s">
        <v>83</v>
      </c>
      <c r="B312" s="34">
        <v>8.904223818706E12</v>
      </c>
      <c r="C312" s="29" t="s">
        <v>36</v>
      </c>
      <c r="D312" s="29">
        <f t="array" ref="D312">C312*INDEX('Company X - SKU Master'!B:B, MATCH(B312,'Company X - SKU Master'!A:A, 0),1)</f>
        <v>127</v>
      </c>
    </row>
    <row r="313" ht="15.75" customHeight="1">
      <c r="A313" s="29" t="s">
        <v>83</v>
      </c>
      <c r="B313" s="34">
        <v>8.904223818942E12</v>
      </c>
      <c r="C313" s="29" t="s">
        <v>36</v>
      </c>
      <c r="D313" s="29">
        <f t="array" ref="D313">C313*INDEX('Company X - SKU Master'!B:B, MATCH(B313,'Company X - SKU Master'!A:A, 0),1)</f>
        <v>133</v>
      </c>
    </row>
    <row r="314" ht="15.75" customHeight="1">
      <c r="A314" s="29" t="s">
        <v>83</v>
      </c>
      <c r="B314" s="34">
        <v>8.90422381885E12</v>
      </c>
      <c r="C314" s="29" t="s">
        <v>36</v>
      </c>
      <c r="D314" s="29">
        <f t="array" ref="D314">C314*INDEX('Company X - SKU Master'!B:B, MATCH(B314,'Company X - SKU Master'!A:A, 0),1)</f>
        <v>240</v>
      </c>
    </row>
    <row r="315" ht="15.75" customHeight="1">
      <c r="A315" s="29" t="s">
        <v>82</v>
      </c>
      <c r="B315" s="34">
        <v>8.904223818706E12</v>
      </c>
      <c r="C315" s="29" t="s">
        <v>36</v>
      </c>
      <c r="D315" s="29">
        <f t="array" ref="D315">C315*INDEX('Company X - SKU Master'!B:B, MATCH(B315,'Company X - SKU Master'!A:A, 0),1)</f>
        <v>127</v>
      </c>
    </row>
    <row r="316" ht="15.75" customHeight="1">
      <c r="A316" s="29" t="s">
        <v>82</v>
      </c>
      <c r="B316" s="34">
        <v>8.904223818942E12</v>
      </c>
      <c r="C316" s="29" t="s">
        <v>36</v>
      </c>
      <c r="D316" s="29">
        <f t="array" ref="D316">C316*INDEX('Company X - SKU Master'!B:B, MATCH(B316,'Company X - SKU Master'!A:A, 0),1)</f>
        <v>133</v>
      </c>
    </row>
    <row r="317" ht="15.75" customHeight="1">
      <c r="A317" s="29" t="s">
        <v>82</v>
      </c>
      <c r="B317" s="34">
        <v>8.90422381885E12</v>
      </c>
      <c r="C317" s="29" t="s">
        <v>36</v>
      </c>
      <c r="D317" s="29">
        <f t="array" ref="D317">C317*INDEX('Company X - SKU Master'!B:B, MATCH(B317,'Company X - SKU Master'!A:A, 0),1)</f>
        <v>240</v>
      </c>
    </row>
    <row r="318" ht="15.75" customHeight="1">
      <c r="A318" s="29" t="s">
        <v>80</v>
      </c>
      <c r="B318" s="34">
        <v>8.904223819499E12</v>
      </c>
      <c r="C318" s="29" t="s">
        <v>44</v>
      </c>
      <c r="D318" s="29">
        <f t="array" ref="D318">C318*INDEX('Company X - SKU Master'!B:B, MATCH(B318,'Company X - SKU Master'!A:A, 0),1)</f>
        <v>420</v>
      </c>
    </row>
    <row r="319" ht="15.75" customHeight="1">
      <c r="A319" s="29" t="s">
        <v>80</v>
      </c>
      <c r="B319" s="34">
        <v>8.904223819499E12</v>
      </c>
      <c r="C319" s="29" t="s">
        <v>44</v>
      </c>
      <c r="D319" s="29">
        <f t="array" ref="D319">C319*INDEX('Company X - SKU Master'!B:B, MATCH(B319,'Company X - SKU Master'!A:A, 0),1)</f>
        <v>420</v>
      </c>
    </row>
    <row r="320" ht="15.75" customHeight="1">
      <c r="A320" s="29" t="s">
        <v>79</v>
      </c>
      <c r="B320" s="34">
        <v>8.904223818706E12</v>
      </c>
      <c r="C320" s="29" t="s">
        <v>36</v>
      </c>
      <c r="D320" s="29">
        <f t="array" ref="D320">C320*INDEX('Company X - SKU Master'!B:B, MATCH(B320,'Company X - SKU Master'!A:A, 0),1)</f>
        <v>127</v>
      </c>
    </row>
    <row r="321" ht="15.75" customHeight="1">
      <c r="A321" s="29" t="s">
        <v>79</v>
      </c>
      <c r="B321" s="34">
        <v>8.904223818942E12</v>
      </c>
      <c r="C321" s="29" t="s">
        <v>36</v>
      </c>
      <c r="D321" s="29">
        <f t="array" ref="D321">C321*INDEX('Company X - SKU Master'!B:B, MATCH(B321,'Company X - SKU Master'!A:A, 0),1)</f>
        <v>133</v>
      </c>
    </row>
    <row r="322" ht="15.75" customHeight="1">
      <c r="A322" s="29" t="s">
        <v>79</v>
      </c>
      <c r="B322" s="34">
        <v>8.90422381885E12</v>
      </c>
      <c r="C322" s="29" t="s">
        <v>36</v>
      </c>
      <c r="D322" s="29">
        <f t="array" ref="D322">C322*INDEX('Company X - SKU Master'!B:B, MATCH(B322,'Company X - SKU Master'!A:A, 0),1)</f>
        <v>240</v>
      </c>
    </row>
    <row r="323" ht="15.75" customHeight="1">
      <c r="A323" s="29" t="s">
        <v>78</v>
      </c>
      <c r="B323" s="34">
        <v>8.904223818706E12</v>
      </c>
      <c r="C323" s="29" t="s">
        <v>36</v>
      </c>
      <c r="D323" s="29">
        <f t="array" ref="D323">C323*INDEX('Company X - SKU Master'!B:B, MATCH(B323,'Company X - SKU Master'!A:A, 0),1)</f>
        <v>127</v>
      </c>
    </row>
    <row r="324" ht="15.75" customHeight="1">
      <c r="A324" s="29" t="s">
        <v>76</v>
      </c>
      <c r="B324" s="34">
        <v>8.90422381885E12</v>
      </c>
      <c r="C324" s="29" t="s">
        <v>36</v>
      </c>
      <c r="D324" s="29">
        <f t="array" ref="D324">C324*INDEX('Company X - SKU Master'!B:B, MATCH(B324,'Company X - SKU Master'!A:A, 0),1)</f>
        <v>240</v>
      </c>
    </row>
    <row r="325" ht="15.75" customHeight="1">
      <c r="A325" s="29" t="s">
        <v>76</v>
      </c>
      <c r="B325" s="34">
        <v>8.904223818683E12</v>
      </c>
      <c r="C325" s="29" t="s">
        <v>36</v>
      </c>
      <c r="D325" s="29">
        <f t="array" ref="D325">C325*INDEX('Company X - SKU Master'!B:B, MATCH(B325,'Company X - SKU Master'!A:A, 0),1)</f>
        <v>121</v>
      </c>
    </row>
    <row r="326" ht="15.75" customHeight="1">
      <c r="A326" s="29" t="s">
        <v>74</v>
      </c>
      <c r="B326" s="34">
        <v>8.904223818706E12</v>
      </c>
      <c r="C326" s="29" t="s">
        <v>36</v>
      </c>
      <c r="D326" s="29">
        <f t="array" ref="D326">C326*INDEX('Company X - SKU Master'!B:B, MATCH(B326,'Company X - SKU Master'!A:A, 0),1)</f>
        <v>127</v>
      </c>
    </row>
    <row r="327" ht="15.75" customHeight="1">
      <c r="A327" s="29" t="s">
        <v>74</v>
      </c>
      <c r="B327" s="34">
        <v>8.904223818638E12</v>
      </c>
      <c r="C327" s="29" t="s">
        <v>44</v>
      </c>
      <c r="D327" s="29">
        <f t="array" ref="D327">C327*INDEX('Company X - SKU Master'!B:B, MATCH(B327,'Company X - SKU Master'!A:A, 0),1)</f>
        <v>274</v>
      </c>
    </row>
    <row r="328" ht="15.75" customHeight="1">
      <c r="A328" s="29" t="s">
        <v>74</v>
      </c>
      <c r="B328" s="34">
        <v>8.904223819505E12</v>
      </c>
      <c r="C328" s="29" t="s">
        <v>36</v>
      </c>
      <c r="D328" s="29">
        <f t="array" ref="D328">C328*INDEX('Company X - SKU Master'!B:B, MATCH(B328,'Company X - SKU Master'!A:A, 0),1)</f>
        <v>210</v>
      </c>
    </row>
    <row r="329" ht="15.75" customHeight="1">
      <c r="A329" s="29" t="s">
        <v>72</v>
      </c>
      <c r="B329" s="34">
        <v>8.904223819512E12</v>
      </c>
      <c r="C329" s="29" t="s">
        <v>49</v>
      </c>
      <c r="D329" s="29">
        <f t="array" ref="D329">C329*INDEX('Company X - SKU Master'!B:B, MATCH(B329,'Company X - SKU Master'!A:A, 0),1)</f>
        <v>840</v>
      </c>
    </row>
    <row r="330" ht="15.75" customHeight="1">
      <c r="A330" s="29" t="s">
        <v>71</v>
      </c>
      <c r="B330" s="34">
        <v>8.904223818706E12</v>
      </c>
      <c r="C330" s="29" t="s">
        <v>36</v>
      </c>
      <c r="D330" s="29">
        <f t="array" ref="D330">C330*INDEX('Company X - SKU Master'!B:B, MATCH(B330,'Company X - SKU Master'!A:A, 0),1)</f>
        <v>127</v>
      </c>
    </row>
    <row r="331" ht="15.75" customHeight="1">
      <c r="A331" s="29" t="s">
        <v>71</v>
      </c>
      <c r="B331" s="34">
        <v>8.904223818942E12</v>
      </c>
      <c r="C331" s="29" t="s">
        <v>36</v>
      </c>
      <c r="D331" s="29">
        <f t="array" ref="D331">C331*INDEX('Company X - SKU Master'!B:B, MATCH(B331,'Company X - SKU Master'!A:A, 0),1)</f>
        <v>133</v>
      </c>
    </row>
    <row r="332" ht="15.75" customHeight="1">
      <c r="A332" s="29" t="s">
        <v>71</v>
      </c>
      <c r="B332" s="34">
        <v>8.90422381885E12</v>
      </c>
      <c r="C332" s="29" t="s">
        <v>36</v>
      </c>
      <c r="D332" s="29">
        <f t="array" ref="D332">C332*INDEX('Company X - SKU Master'!B:B, MATCH(B332,'Company X - SKU Master'!A:A, 0),1)</f>
        <v>240</v>
      </c>
    </row>
    <row r="333" ht="15.75" customHeight="1">
      <c r="A333" s="29" t="s">
        <v>70</v>
      </c>
      <c r="B333" s="34">
        <v>8.904223819031E12</v>
      </c>
      <c r="C333" s="29" t="s">
        <v>36</v>
      </c>
      <c r="D333" s="29">
        <f t="array" ref="D333">C333*INDEX('Company X - SKU Master'!B:B, MATCH(B333,'Company X - SKU Master'!A:A, 0),1)</f>
        <v>112</v>
      </c>
    </row>
    <row r="334" ht="15.75" customHeight="1">
      <c r="A334" s="29" t="s">
        <v>70</v>
      </c>
      <c r="B334" s="34">
        <v>8.90422381843E12</v>
      </c>
      <c r="C334" s="29" t="s">
        <v>36</v>
      </c>
      <c r="D334" s="29">
        <f t="array" ref="D334">C334*INDEX('Company X - SKU Master'!B:B, MATCH(B334,'Company X - SKU Master'!A:A, 0),1)</f>
        <v>165</v>
      </c>
    </row>
    <row r="335" ht="15.75" customHeight="1">
      <c r="A335" s="29" t="s">
        <v>70</v>
      </c>
      <c r="B335" s="34">
        <v>8.90422381885E12</v>
      </c>
      <c r="C335" s="29" t="s">
        <v>36</v>
      </c>
      <c r="D335" s="29">
        <f t="array" ref="D335">C335*INDEX('Company X - SKU Master'!B:B, MATCH(B335,'Company X - SKU Master'!A:A, 0),1)</f>
        <v>240</v>
      </c>
    </row>
    <row r="336" ht="15.75" customHeight="1">
      <c r="A336" s="29" t="s">
        <v>70</v>
      </c>
      <c r="B336" s="34">
        <v>8.904223819512E12</v>
      </c>
      <c r="C336" s="29" t="s">
        <v>36</v>
      </c>
      <c r="D336" s="29">
        <f t="array" ref="D336">C336*INDEX('Company X - SKU Master'!B:B, MATCH(B336,'Company X - SKU Master'!A:A, 0),1)</f>
        <v>210</v>
      </c>
    </row>
    <row r="337" ht="15.75" customHeight="1">
      <c r="A337" s="29" t="s">
        <v>70</v>
      </c>
      <c r="B337" s="34">
        <v>8.904223819468E12</v>
      </c>
      <c r="C337" s="29" t="s">
        <v>36</v>
      </c>
      <c r="D337" s="29">
        <f t="array" ref="D337">C337*INDEX('Company X - SKU Master'!B:B, MATCH(B337,'Company X - SKU Master'!A:A, 0),1)</f>
        <v>240</v>
      </c>
    </row>
    <row r="338" ht="15.75" customHeight="1">
      <c r="A338" s="29" t="s">
        <v>68</v>
      </c>
      <c r="B338" s="34">
        <v>8.904223818706E12</v>
      </c>
      <c r="C338" s="29" t="s">
        <v>36</v>
      </c>
      <c r="D338" s="29">
        <f t="array" ref="D338">C338*INDEX('Company X - SKU Master'!B:B, MATCH(B338,'Company X - SKU Master'!A:A, 0),1)</f>
        <v>127</v>
      </c>
    </row>
    <row r="339" ht="15.75" customHeight="1">
      <c r="A339" s="29" t="s">
        <v>68</v>
      </c>
      <c r="B339" s="34">
        <v>8.904223818942E12</v>
      </c>
      <c r="C339" s="29" t="s">
        <v>36</v>
      </c>
      <c r="D339" s="29">
        <f t="array" ref="D339">C339*INDEX('Company X - SKU Master'!B:B, MATCH(B339,'Company X - SKU Master'!A:A, 0),1)</f>
        <v>133</v>
      </c>
    </row>
    <row r="340" ht="15.75" customHeight="1">
      <c r="A340" s="29" t="s">
        <v>68</v>
      </c>
      <c r="B340" s="34">
        <v>8.90422381885E12</v>
      </c>
      <c r="C340" s="29" t="s">
        <v>36</v>
      </c>
      <c r="D340" s="29">
        <f t="array" ref="D340">C340*INDEX('Company X - SKU Master'!B:B, MATCH(B340,'Company X - SKU Master'!A:A, 0),1)</f>
        <v>240</v>
      </c>
    </row>
    <row r="341" ht="15.75" customHeight="1">
      <c r="A341" s="29" t="s">
        <v>66</v>
      </c>
      <c r="B341" s="34">
        <v>8.904223819468E12</v>
      </c>
      <c r="C341" s="29" t="s">
        <v>36</v>
      </c>
      <c r="D341" s="29">
        <f t="array" ref="D341">C341*INDEX('Company X - SKU Master'!B:B, MATCH(B341,'Company X - SKU Master'!A:A, 0),1)</f>
        <v>240</v>
      </c>
    </row>
    <row r="342" ht="15.75" customHeight="1">
      <c r="A342" s="29" t="s">
        <v>65</v>
      </c>
      <c r="B342" s="34">
        <v>8.904223818706E12</v>
      </c>
      <c r="C342" s="29" t="s">
        <v>36</v>
      </c>
      <c r="D342" s="29">
        <f t="array" ref="D342">C342*INDEX('Company X - SKU Master'!B:B, MATCH(B342,'Company X - SKU Master'!A:A, 0),1)</f>
        <v>127</v>
      </c>
    </row>
    <row r="343" ht="15.75" customHeight="1">
      <c r="A343" s="29" t="s">
        <v>65</v>
      </c>
      <c r="B343" s="34">
        <v>8.904223818942E12</v>
      </c>
      <c r="C343" s="29" t="s">
        <v>36</v>
      </c>
      <c r="D343" s="29">
        <f t="array" ref="D343">C343*INDEX('Company X - SKU Master'!B:B, MATCH(B343,'Company X - SKU Master'!A:A, 0),1)</f>
        <v>133</v>
      </c>
    </row>
    <row r="344" ht="15.75" customHeight="1">
      <c r="A344" s="29" t="s">
        <v>65</v>
      </c>
      <c r="B344" s="34">
        <v>8.90422381885E12</v>
      </c>
      <c r="C344" s="29" t="s">
        <v>36</v>
      </c>
      <c r="D344" s="29">
        <f t="array" ref="D344">C344*INDEX('Company X - SKU Master'!B:B, MATCH(B344,'Company X - SKU Master'!A:A, 0),1)</f>
        <v>240</v>
      </c>
    </row>
    <row r="345" ht="15.75" customHeight="1">
      <c r="A345" s="29" t="s">
        <v>63</v>
      </c>
      <c r="B345" s="34">
        <v>8.904223818669E12</v>
      </c>
      <c r="C345" s="29" t="s">
        <v>36</v>
      </c>
      <c r="D345" s="29">
        <f t="array" ref="D345">C345*INDEX('Company X - SKU Master'!B:B, MATCH(B345,'Company X - SKU Master'!A:A, 0),1)</f>
        <v>240</v>
      </c>
    </row>
    <row r="346" ht="15.75" customHeight="1">
      <c r="A346" s="29" t="s">
        <v>63</v>
      </c>
      <c r="B346" s="34">
        <v>8.904223818683E12</v>
      </c>
      <c r="C346" s="29" t="s">
        <v>36</v>
      </c>
      <c r="D346" s="29">
        <f t="array" ref="D346">C346*INDEX('Company X - SKU Master'!B:B, MATCH(B346,'Company X - SKU Master'!A:A, 0),1)</f>
        <v>121</v>
      </c>
    </row>
    <row r="347" ht="15.75" customHeight="1">
      <c r="A347" s="29" t="s">
        <v>63</v>
      </c>
      <c r="B347" s="34">
        <v>8.904223818935E12</v>
      </c>
      <c r="C347" s="29" t="s">
        <v>36</v>
      </c>
      <c r="D347" s="29">
        <f t="array" ref="D347">C347*INDEX('Company X - SKU Master'!B:B, MATCH(B347,'Company X - SKU Master'!A:A, 0),1)</f>
        <v>120</v>
      </c>
    </row>
    <row r="348" ht="15.75" customHeight="1">
      <c r="A348" s="29" t="s">
        <v>63</v>
      </c>
      <c r="B348" s="34">
        <v>8.904223818713E12</v>
      </c>
      <c r="C348" s="29" t="s">
        <v>36</v>
      </c>
      <c r="D348" s="29">
        <f t="array" ref="D348">C348*INDEX('Company X - SKU Master'!B:B, MATCH(B348,'Company X - SKU Master'!A:A, 0),1)</f>
        <v>120</v>
      </c>
    </row>
    <row r="349" ht="15.75" customHeight="1">
      <c r="A349" s="29" t="s">
        <v>63</v>
      </c>
      <c r="B349" s="34">
        <v>8.904223819024E12</v>
      </c>
      <c r="C349" s="29" t="s">
        <v>36</v>
      </c>
      <c r="D349" s="29">
        <f t="array" ref="D349">C349*INDEX('Company X - SKU Master'!B:B, MATCH(B349,'Company X - SKU Master'!A:A, 0),1)</f>
        <v>112</v>
      </c>
    </row>
    <row r="350" ht="15.75" customHeight="1">
      <c r="A350" s="29" t="s">
        <v>63</v>
      </c>
      <c r="B350" s="34">
        <v>8.904223819123E12</v>
      </c>
      <c r="C350" s="29" t="s">
        <v>36</v>
      </c>
      <c r="D350" s="29">
        <f t="array" ref="D350">C350*INDEX('Company X - SKU Master'!B:B, MATCH(B350,'Company X - SKU Master'!A:A, 0),1)</f>
        <v>250</v>
      </c>
    </row>
    <row r="351" ht="15.75" customHeight="1">
      <c r="A351" s="29" t="s">
        <v>61</v>
      </c>
      <c r="B351" s="34">
        <v>8.904223818706E12</v>
      </c>
      <c r="C351" s="29" t="s">
        <v>36</v>
      </c>
      <c r="D351" s="29">
        <f t="array" ref="D351">C351*INDEX('Company X - SKU Master'!B:B, MATCH(B351,'Company X - SKU Master'!A:A, 0),1)</f>
        <v>127</v>
      </c>
    </row>
    <row r="352" ht="15.75" customHeight="1">
      <c r="A352" s="29" t="s">
        <v>61</v>
      </c>
      <c r="B352" s="34">
        <v>8.904223818942E12</v>
      </c>
      <c r="C352" s="29" t="s">
        <v>36</v>
      </c>
      <c r="D352" s="29">
        <f t="array" ref="D352">C352*INDEX('Company X - SKU Master'!B:B, MATCH(B352,'Company X - SKU Master'!A:A, 0),1)</f>
        <v>133</v>
      </c>
    </row>
    <row r="353" ht="15.75" customHeight="1">
      <c r="A353" s="29" t="s">
        <v>61</v>
      </c>
      <c r="B353" s="34">
        <v>8.90422381885E12</v>
      </c>
      <c r="C353" s="29" t="s">
        <v>36</v>
      </c>
      <c r="D353" s="29">
        <f t="array" ref="D353">C353*INDEX('Company X - SKU Master'!B:B, MATCH(B353,'Company X - SKU Master'!A:A, 0),1)</f>
        <v>240</v>
      </c>
    </row>
    <row r="354" ht="15.75" customHeight="1">
      <c r="A354" s="29" t="s">
        <v>59</v>
      </c>
      <c r="B354" s="34">
        <v>8.904223818591E12</v>
      </c>
      <c r="C354" s="29" t="s">
        <v>36</v>
      </c>
      <c r="D354" s="29">
        <f t="array" ref="D354">C354*INDEX('Company X - SKU Master'!B:B, MATCH(B354,'Company X - SKU Master'!A:A, 0),1)</f>
        <v>120</v>
      </c>
    </row>
    <row r="355" ht="15.75" customHeight="1">
      <c r="A355" s="29" t="s">
        <v>59</v>
      </c>
      <c r="B355" s="34">
        <v>8.904223816214E12</v>
      </c>
      <c r="C355" s="29" t="s">
        <v>36</v>
      </c>
      <c r="D355" s="29">
        <f t="array" ref="D355">C355*INDEX('Company X - SKU Master'!B:B, MATCH(B355,'Company X - SKU Master'!A:A, 0),1)</f>
        <v>120</v>
      </c>
    </row>
    <row r="356" ht="15.75" customHeight="1">
      <c r="A356" s="29" t="s">
        <v>59</v>
      </c>
      <c r="B356" s="34">
        <v>8.904223819024E12</v>
      </c>
      <c r="C356" s="29" t="s">
        <v>36</v>
      </c>
      <c r="D356" s="29">
        <f t="array" ref="D356">C356*INDEX('Company X - SKU Master'!B:B, MATCH(B356,'Company X - SKU Master'!A:A, 0),1)</f>
        <v>112</v>
      </c>
    </row>
    <row r="357" ht="15.75" customHeight="1">
      <c r="A357" s="29" t="s">
        <v>59</v>
      </c>
      <c r="B357" s="34">
        <v>8.904223819253E12</v>
      </c>
      <c r="C357" s="29" t="s">
        <v>36</v>
      </c>
      <c r="D357" s="29">
        <f t="array" ref="D357">C357*INDEX('Company X - SKU Master'!B:B, MATCH(B357,'Company X - SKU Master'!A:A, 0),1)</f>
        <v>290</v>
      </c>
    </row>
    <row r="358" ht="15.75" customHeight="1">
      <c r="A358" s="29" t="s">
        <v>59</v>
      </c>
      <c r="B358" s="34">
        <v>8.904223815804E12</v>
      </c>
      <c r="C358" s="29" t="s">
        <v>36</v>
      </c>
      <c r="D358" s="29">
        <f t="array" ref="D358">C358*INDEX('Company X - SKU Master'!B:B, MATCH(B358,'Company X - SKU Master'!A:A, 0),1)</f>
        <v>160</v>
      </c>
    </row>
    <row r="359" ht="15.75" customHeight="1">
      <c r="A359" s="29" t="s">
        <v>59</v>
      </c>
      <c r="B359" s="34">
        <v>8.904223818577E12</v>
      </c>
      <c r="C359" s="29" t="s">
        <v>36</v>
      </c>
      <c r="D359" s="29">
        <f t="array" ref="D359">C359*INDEX('Company X - SKU Master'!B:B, MATCH(B359,'Company X - SKU Master'!A:A, 0),1)</f>
        <v>150</v>
      </c>
    </row>
    <row r="360" ht="15.75" customHeight="1">
      <c r="A360" s="29" t="s">
        <v>58</v>
      </c>
      <c r="B360" s="34">
        <v>8.904223818706E12</v>
      </c>
      <c r="C360" s="29" t="s">
        <v>36</v>
      </c>
      <c r="D360" s="29">
        <f t="array" ref="D360">C360*INDEX('Company X - SKU Master'!B:B, MATCH(B360,'Company X - SKU Master'!A:A, 0),1)</f>
        <v>127</v>
      </c>
    </row>
    <row r="361" ht="15.75" customHeight="1">
      <c r="A361" s="29" t="s">
        <v>57</v>
      </c>
      <c r="B361" s="34">
        <v>8.904223818706E12</v>
      </c>
      <c r="C361" s="29" t="s">
        <v>36</v>
      </c>
      <c r="D361" s="29">
        <f t="array" ref="D361">C361*INDEX('Company X - SKU Master'!B:B, MATCH(B361,'Company X - SKU Master'!A:A, 0),1)</f>
        <v>127</v>
      </c>
    </row>
    <row r="362" ht="15.75" customHeight="1">
      <c r="A362" s="29" t="s">
        <v>57</v>
      </c>
      <c r="B362" s="34">
        <v>8.904223818942E12</v>
      </c>
      <c r="C362" s="29" t="s">
        <v>36</v>
      </c>
      <c r="D362" s="29">
        <f t="array" ref="D362">C362*INDEX('Company X - SKU Master'!B:B, MATCH(B362,'Company X - SKU Master'!A:A, 0),1)</f>
        <v>133</v>
      </c>
    </row>
    <row r="363" ht="15.75" customHeight="1">
      <c r="A363" s="29" t="s">
        <v>57</v>
      </c>
      <c r="B363" s="34">
        <v>8.90422381885E12</v>
      </c>
      <c r="C363" s="29" t="s">
        <v>36</v>
      </c>
      <c r="D363" s="29">
        <f t="array" ref="D363">C363*INDEX('Company X - SKU Master'!B:B, MATCH(B363,'Company X - SKU Master'!A:A, 0),1)</f>
        <v>240</v>
      </c>
    </row>
    <row r="364" ht="15.75" customHeight="1">
      <c r="A364" s="29" t="s">
        <v>55</v>
      </c>
      <c r="B364" s="34">
        <v>8.904223818706E12</v>
      </c>
      <c r="C364" s="29" t="s">
        <v>44</v>
      </c>
      <c r="D364" s="29">
        <f t="array" ref="D364">C364*INDEX('Company X - SKU Master'!B:B, MATCH(B364,'Company X - SKU Master'!A:A, 0),1)</f>
        <v>254</v>
      </c>
    </row>
    <row r="365" ht="15.75" customHeight="1">
      <c r="A365" s="29" t="s">
        <v>55</v>
      </c>
      <c r="B365" s="34">
        <v>8.904223818942E12</v>
      </c>
      <c r="C365" s="29" t="s">
        <v>44</v>
      </c>
      <c r="D365" s="29">
        <f t="array" ref="D365">C365*INDEX('Company X - SKU Master'!B:B, MATCH(B365,'Company X - SKU Master'!A:A, 0),1)</f>
        <v>266</v>
      </c>
    </row>
    <row r="366" ht="15.75" customHeight="1">
      <c r="A366" s="29" t="s">
        <v>55</v>
      </c>
      <c r="B366" s="34">
        <v>8.90422381885E12</v>
      </c>
      <c r="C366" s="29" t="s">
        <v>44</v>
      </c>
      <c r="D366" s="29">
        <f t="array" ref="D366">C366*INDEX('Company X - SKU Master'!B:B, MATCH(B366,'Company X - SKU Master'!A:A, 0),1)</f>
        <v>480</v>
      </c>
    </row>
    <row r="367" ht="15.75" customHeight="1">
      <c r="A367" s="29" t="s">
        <v>55</v>
      </c>
      <c r="B367" s="34">
        <v>8.904223818706E12</v>
      </c>
      <c r="C367" s="29" t="s">
        <v>36</v>
      </c>
      <c r="D367" s="29">
        <f t="array" ref="D367">C367*INDEX('Company X - SKU Master'!B:B, MATCH(B367,'Company X - SKU Master'!A:A, 0),1)</f>
        <v>127</v>
      </c>
    </row>
    <row r="368" ht="15.75" customHeight="1">
      <c r="A368" s="29" t="s">
        <v>55</v>
      </c>
      <c r="B368" s="34">
        <v>8.904223818942E12</v>
      </c>
      <c r="C368" s="29" t="s">
        <v>36</v>
      </c>
      <c r="D368" s="29">
        <f t="array" ref="D368">C368*INDEX('Company X - SKU Master'!B:B, MATCH(B368,'Company X - SKU Master'!A:A, 0),1)</f>
        <v>133</v>
      </c>
    </row>
    <row r="369" ht="15.75" customHeight="1">
      <c r="A369" s="29" t="s">
        <v>55</v>
      </c>
      <c r="B369" s="34">
        <v>8.90422381885E12</v>
      </c>
      <c r="C369" s="29" t="s">
        <v>36</v>
      </c>
      <c r="D369" s="29">
        <f t="array" ref="D369">C369*INDEX('Company X - SKU Master'!B:B, MATCH(B369,'Company X - SKU Master'!A:A, 0),1)</f>
        <v>240</v>
      </c>
    </row>
    <row r="370" ht="15.75" customHeight="1">
      <c r="A370" s="29" t="s">
        <v>55</v>
      </c>
      <c r="B370" s="34">
        <v>8.904223818683E12</v>
      </c>
      <c r="C370" s="29" t="s">
        <v>36</v>
      </c>
      <c r="D370" s="29">
        <f t="array" ref="D370">C370*INDEX('Company X - SKU Master'!B:B, MATCH(B370,'Company X - SKU Master'!A:A, 0),1)</f>
        <v>121</v>
      </c>
    </row>
    <row r="371" ht="15.75" customHeight="1">
      <c r="A371" s="29" t="s">
        <v>54</v>
      </c>
      <c r="B371" s="34">
        <v>8.904223819284E12</v>
      </c>
      <c r="C371" s="29" t="s">
        <v>36</v>
      </c>
      <c r="D371" s="29">
        <f t="array" ref="D371">C371*INDEX('Company X - SKU Master'!B:B, MATCH(B371,'Company X - SKU Master'!A:A, 0),1)</f>
        <v>350</v>
      </c>
    </row>
    <row r="372" ht="15.75" customHeight="1">
      <c r="A372" s="29" t="s">
        <v>54</v>
      </c>
      <c r="B372" s="34">
        <v>8.904223818478E12</v>
      </c>
      <c r="C372" s="29" t="s">
        <v>36</v>
      </c>
      <c r="D372" s="29">
        <f t="array" ref="D372">C372*INDEX('Company X - SKU Master'!B:B, MATCH(B372,'Company X - SKU Master'!A:A, 0),1)</f>
        <v>350</v>
      </c>
    </row>
    <row r="373" ht="15.75" customHeight="1">
      <c r="A373" s="29" t="s">
        <v>53</v>
      </c>
      <c r="B373" s="34">
        <v>8.904223818706E12</v>
      </c>
      <c r="C373" s="29" t="s">
        <v>36</v>
      </c>
      <c r="D373" s="29">
        <f t="array" ref="D373">C373*INDEX('Company X - SKU Master'!B:B, MATCH(B373,'Company X - SKU Master'!A:A, 0),1)</f>
        <v>127</v>
      </c>
    </row>
    <row r="374" ht="15.75" customHeight="1">
      <c r="A374" s="29" t="s">
        <v>53</v>
      </c>
      <c r="B374" s="34">
        <v>8.904223818942E12</v>
      </c>
      <c r="C374" s="29" t="s">
        <v>36</v>
      </c>
      <c r="D374" s="29">
        <f t="array" ref="D374">C374*INDEX('Company X - SKU Master'!B:B, MATCH(B374,'Company X - SKU Master'!A:A, 0),1)</f>
        <v>133</v>
      </c>
    </row>
    <row r="375" ht="15.75" customHeight="1">
      <c r="A375" s="29" t="s">
        <v>53</v>
      </c>
      <c r="B375" s="34">
        <v>8.90422381885E12</v>
      </c>
      <c r="C375" s="29" t="s">
        <v>36</v>
      </c>
      <c r="D375" s="29">
        <f t="array" ref="D375">C375*INDEX('Company X - SKU Master'!B:B, MATCH(B375,'Company X - SKU Master'!A:A, 0),1)</f>
        <v>240</v>
      </c>
    </row>
    <row r="376" ht="15.75" customHeight="1">
      <c r="A376" s="29" t="s">
        <v>51</v>
      </c>
      <c r="B376" s="34">
        <v>8.904223819437E12</v>
      </c>
      <c r="C376" s="29" t="s">
        <v>44</v>
      </c>
      <c r="D376" s="29">
        <f t="array" ref="D376">C376*INDEX('Company X - SKU Master'!B:B, MATCH(B376,'Company X - SKU Master'!A:A, 0),1)</f>
        <v>1104</v>
      </c>
    </row>
    <row r="377" ht="15.75" customHeight="1">
      <c r="A377" s="29" t="s">
        <v>51</v>
      </c>
      <c r="B377" s="34">
        <v>8.904223819352E12</v>
      </c>
      <c r="C377" s="29" t="s">
        <v>36</v>
      </c>
      <c r="D377" s="29">
        <f t="array" ref="D377">C377*INDEX('Company X - SKU Master'!B:B, MATCH(B377,'Company X - SKU Master'!A:A, 0),1)</f>
        <v>165</v>
      </c>
    </row>
    <row r="378" ht="15.75" customHeight="1">
      <c r="A378" s="29" t="s">
        <v>51</v>
      </c>
      <c r="B378" s="34">
        <v>8.904223819024E12</v>
      </c>
      <c r="C378" s="29" t="s">
        <v>62</v>
      </c>
      <c r="D378" s="29">
        <f t="array" ref="D378">C378*INDEX('Company X - SKU Master'!B:B, MATCH(B378,'Company X - SKU Master'!A:A, 0),1)</f>
        <v>896</v>
      </c>
    </row>
    <row r="379" ht="15.75" customHeight="1">
      <c r="A379" s="29" t="s">
        <v>51</v>
      </c>
      <c r="B379" s="34">
        <v>8.904223818874E12</v>
      </c>
      <c r="C379" s="29" t="s">
        <v>36</v>
      </c>
      <c r="D379" s="29">
        <f t="array" ref="D379">C379*INDEX('Company X - SKU Master'!B:B, MATCH(B379,'Company X - SKU Master'!A:A, 0),1)</f>
        <v>100</v>
      </c>
    </row>
    <row r="380" ht="15.75" customHeight="1">
      <c r="A380" s="29" t="s">
        <v>50</v>
      </c>
      <c r="B380" s="34">
        <v>8.904223818706E12</v>
      </c>
      <c r="C380" s="29" t="s">
        <v>36</v>
      </c>
      <c r="D380" s="29">
        <f t="array" ref="D380">C380*INDEX('Company X - SKU Master'!B:B, MATCH(B380,'Company X - SKU Master'!A:A, 0),1)</f>
        <v>127</v>
      </c>
    </row>
    <row r="381" ht="15.75" customHeight="1">
      <c r="A381" s="29" t="s">
        <v>50</v>
      </c>
      <c r="B381" s="34">
        <v>8.904223818942E12</v>
      </c>
      <c r="C381" s="29" t="s">
        <v>36</v>
      </c>
      <c r="D381" s="29">
        <f t="array" ref="D381">C381*INDEX('Company X - SKU Master'!B:B, MATCH(B381,'Company X - SKU Master'!A:A, 0),1)</f>
        <v>133</v>
      </c>
    </row>
    <row r="382" ht="15.75" customHeight="1">
      <c r="A382" s="29" t="s">
        <v>50</v>
      </c>
      <c r="B382" s="34">
        <v>8.90422381885E12</v>
      </c>
      <c r="C382" s="29" t="s">
        <v>36</v>
      </c>
      <c r="D382" s="29">
        <f t="array" ref="D382">C382*INDEX('Company X - SKU Master'!B:B, MATCH(B382,'Company X - SKU Master'!A:A, 0),1)</f>
        <v>240</v>
      </c>
    </row>
    <row r="383" ht="15.75" customHeight="1">
      <c r="A383" s="29" t="s">
        <v>47</v>
      </c>
      <c r="B383" s="34">
        <v>8.904223818706E12</v>
      </c>
      <c r="C383" s="29" t="s">
        <v>36</v>
      </c>
      <c r="D383" s="29">
        <f t="array" ref="D383">C383*INDEX('Company X - SKU Master'!B:B, MATCH(B383,'Company X - SKU Master'!A:A, 0),1)</f>
        <v>127</v>
      </c>
    </row>
    <row r="384" ht="15.75" customHeight="1">
      <c r="A384" s="29" t="s">
        <v>47</v>
      </c>
      <c r="B384" s="34">
        <v>8.904223818942E12</v>
      </c>
      <c r="C384" s="29" t="s">
        <v>36</v>
      </c>
      <c r="D384" s="29">
        <f t="array" ref="D384">C384*INDEX('Company X - SKU Master'!B:B, MATCH(B384,'Company X - SKU Master'!A:A, 0),1)</f>
        <v>133</v>
      </c>
    </row>
    <row r="385" ht="15.75" customHeight="1">
      <c r="A385" s="29" t="s">
        <v>47</v>
      </c>
      <c r="B385" s="34">
        <v>8.90422381885E12</v>
      </c>
      <c r="C385" s="29" t="s">
        <v>36</v>
      </c>
      <c r="D385" s="29">
        <f t="array" ref="D385">C385*INDEX('Company X - SKU Master'!B:B, MATCH(B385,'Company X - SKU Master'!A:A, 0),1)</f>
        <v>240</v>
      </c>
    </row>
    <row r="386" ht="15.75" customHeight="1">
      <c r="A386" s="29" t="s">
        <v>45</v>
      </c>
      <c r="B386" s="34">
        <v>8.904223819017E12</v>
      </c>
      <c r="C386" s="29" t="s">
        <v>36</v>
      </c>
      <c r="D386" s="29">
        <f t="array" ref="D386">C386*INDEX('Company X - SKU Master'!B:B, MATCH(B386,'Company X - SKU Master'!A:A, 0),1)</f>
        <v>115</v>
      </c>
    </row>
    <row r="387" ht="15.75" customHeight="1">
      <c r="A387" s="29" t="s">
        <v>45</v>
      </c>
      <c r="B387" s="34">
        <v>8.904223818706E12</v>
      </c>
      <c r="C387" s="29" t="s">
        <v>36</v>
      </c>
      <c r="D387" s="29">
        <f t="array" ref="D387">C387*INDEX('Company X - SKU Master'!B:B, MATCH(B387,'Company X - SKU Master'!A:A, 0),1)</f>
        <v>127</v>
      </c>
    </row>
    <row r="388" ht="15.75" customHeight="1">
      <c r="A388" s="29" t="s">
        <v>45</v>
      </c>
      <c r="B388" s="34">
        <v>8.904223818942E12</v>
      </c>
      <c r="C388" s="29" t="s">
        <v>36</v>
      </c>
      <c r="D388" s="29">
        <f t="array" ref="D388">C388*INDEX('Company X - SKU Master'!B:B, MATCH(B388,'Company X - SKU Master'!A:A, 0),1)</f>
        <v>133</v>
      </c>
    </row>
    <row r="389" ht="15.75" customHeight="1">
      <c r="A389" s="29" t="s">
        <v>45</v>
      </c>
      <c r="B389" s="34">
        <v>8.90422381885E12</v>
      </c>
      <c r="C389" s="29" t="s">
        <v>36</v>
      </c>
      <c r="D389" s="29">
        <f t="array" ref="D389">C389*INDEX('Company X - SKU Master'!B:B, MATCH(B389,'Company X - SKU Master'!A:A, 0),1)</f>
        <v>240</v>
      </c>
    </row>
    <row r="390" ht="15.75" customHeight="1">
      <c r="A390" s="29" t="s">
        <v>43</v>
      </c>
      <c r="B390" s="34">
        <v>8.904223819161E12</v>
      </c>
      <c r="C390" s="29" t="s">
        <v>36</v>
      </c>
      <c r="D390" s="29">
        <f t="array" ref="D390">C390*INDEX('Company X - SKU Master'!B:B, MATCH(B390,'Company X - SKU Master'!A:A, 0),1)</f>
        <v>115</v>
      </c>
    </row>
    <row r="391" ht="15.75" customHeight="1">
      <c r="A391" s="29" t="s">
        <v>43</v>
      </c>
      <c r="B391" s="34">
        <v>8.90422381926E12</v>
      </c>
      <c r="C391" s="29" t="s">
        <v>36</v>
      </c>
      <c r="D391" s="29">
        <f t="array" ref="D391">C391*INDEX('Company X - SKU Master'!B:B, MATCH(B391,'Company X - SKU Master'!A:A, 0),1)</f>
        <v>130</v>
      </c>
    </row>
    <row r="392" ht="15.75" customHeight="1">
      <c r="A392" s="29" t="s">
        <v>41</v>
      </c>
      <c r="B392" s="34">
        <v>8.904223819161E12</v>
      </c>
      <c r="C392" s="29" t="s">
        <v>36</v>
      </c>
      <c r="D392" s="29">
        <f t="array" ref="D392">C392*INDEX('Company X - SKU Master'!B:B, MATCH(B392,'Company X - SKU Master'!A:A, 0),1)</f>
        <v>115</v>
      </c>
    </row>
    <row r="393" ht="15.75" customHeight="1">
      <c r="A393" s="29" t="s">
        <v>41</v>
      </c>
      <c r="B393" s="34">
        <v>8.90422381926E12</v>
      </c>
      <c r="C393" s="29" t="s">
        <v>36</v>
      </c>
      <c r="D393" s="29">
        <f t="array" ref="D393">C393*INDEX('Company X - SKU Master'!B:B, MATCH(B393,'Company X - SKU Master'!A:A, 0),1)</f>
        <v>130</v>
      </c>
    </row>
    <row r="394" ht="15.75" customHeight="1">
      <c r="A394" s="29" t="s">
        <v>40</v>
      </c>
      <c r="B394" s="34">
        <v>8.904223818645E12</v>
      </c>
      <c r="C394" s="29" t="s">
        <v>170</v>
      </c>
      <c r="D394" s="29">
        <f t="array" ref="D394">C394*INDEX('Company X - SKU Master'!B:B, MATCH(B394,'Company X - SKU Master'!A:A, 0),1)</f>
        <v>822</v>
      </c>
    </row>
    <row r="395" ht="15.75" customHeight="1">
      <c r="A395" s="29" t="s">
        <v>40</v>
      </c>
      <c r="B395" s="34">
        <v>8.904223819147E12</v>
      </c>
      <c r="C395" s="29" t="s">
        <v>44</v>
      </c>
      <c r="D395" s="29">
        <f t="array" ref="D395">C395*INDEX('Company X - SKU Master'!B:B, MATCH(B395,'Company X - SKU Master'!A:A, 0),1)</f>
        <v>480</v>
      </c>
    </row>
    <row r="396" ht="15.75" customHeight="1">
      <c r="A396" s="29" t="s">
        <v>39</v>
      </c>
      <c r="B396" s="34">
        <v>8.904223818706E12</v>
      </c>
      <c r="C396" s="29" t="s">
        <v>36</v>
      </c>
      <c r="D396" s="29">
        <f t="array" ref="D396">C396*INDEX('Company X - SKU Master'!B:B, MATCH(B396,'Company X - SKU Master'!A:A, 0),1)</f>
        <v>127</v>
      </c>
    </row>
    <row r="397" ht="15.75" customHeight="1">
      <c r="A397" s="29" t="s">
        <v>39</v>
      </c>
      <c r="B397" s="34">
        <v>8.904223818942E12</v>
      </c>
      <c r="C397" s="29" t="s">
        <v>36</v>
      </c>
      <c r="D397" s="29">
        <f t="array" ref="D397">C397*INDEX('Company X - SKU Master'!B:B, MATCH(B397,'Company X - SKU Master'!A:A, 0),1)</f>
        <v>133</v>
      </c>
    </row>
    <row r="398" ht="15.75" customHeight="1">
      <c r="A398" s="29" t="s">
        <v>39</v>
      </c>
      <c r="B398" s="34">
        <v>8.90422381885E12</v>
      </c>
      <c r="C398" s="29" t="s">
        <v>36</v>
      </c>
      <c r="D398" s="29">
        <f t="array" ref="D398">C398*INDEX('Company X - SKU Master'!B:B, MATCH(B398,'Company X - SKU Master'!A:A, 0),1)</f>
        <v>240</v>
      </c>
    </row>
    <row r="399" ht="15.75" customHeight="1">
      <c r="A399" s="29" t="s">
        <v>38</v>
      </c>
      <c r="B399" s="34">
        <v>8.90422381885E12</v>
      </c>
      <c r="C399" s="29" t="s">
        <v>44</v>
      </c>
      <c r="D399" s="29">
        <f t="array" ref="D399">C399*INDEX('Company X - SKU Master'!B:B, MATCH(B399,'Company X - SKU Master'!A:A, 0),1)</f>
        <v>480</v>
      </c>
    </row>
    <row r="400" ht="15.75" customHeight="1">
      <c r="A400" s="29" t="s">
        <v>37</v>
      </c>
      <c r="B400" s="34">
        <v>8.904223816214E12</v>
      </c>
      <c r="C400" s="29" t="s">
        <v>36</v>
      </c>
      <c r="D400" s="29">
        <f t="array" ref="D400">C400*INDEX('Company X - SKU Master'!B:B, MATCH(B400,'Company X - SKU Master'!A:A, 0),1)</f>
        <v>120</v>
      </c>
    </row>
    <row r="401" ht="15.75" customHeight="1">
      <c r="A401" s="29" t="s">
        <v>37</v>
      </c>
      <c r="B401" s="34">
        <v>8.904223818874E12</v>
      </c>
      <c r="C401" s="29" t="s">
        <v>36</v>
      </c>
      <c r="D401" s="29">
        <f t="array" ref="D401">C401*INDEX('Company X - SKU Master'!B:B, MATCH(B401,'Company X - SKU Master'!A:A, 0),1)</f>
        <v>100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43"/>
    <col customWidth="1" min="3" max="6" width="8.71"/>
  </cols>
  <sheetData>
    <row r="1">
      <c r="A1" s="29" t="s">
        <v>171</v>
      </c>
      <c r="B1" s="29" t="s">
        <v>8</v>
      </c>
      <c r="C1" s="29" t="s">
        <v>172</v>
      </c>
    </row>
    <row r="2">
      <c r="A2" s="29">
        <v>121003.0</v>
      </c>
      <c r="B2" s="34">
        <v>507101.0</v>
      </c>
      <c r="C2" s="29" t="s">
        <v>173</v>
      </c>
      <c r="F2" s="35"/>
    </row>
    <row r="3">
      <c r="A3" s="29">
        <v>121003.0</v>
      </c>
      <c r="B3" s="34">
        <v>486886.0</v>
      </c>
      <c r="C3" s="29" t="s">
        <v>173</v>
      </c>
      <c r="F3" s="35"/>
    </row>
    <row r="4">
      <c r="A4" s="29">
        <v>121003.0</v>
      </c>
      <c r="B4" s="34">
        <v>532484.0</v>
      </c>
      <c r="C4" s="29" t="s">
        <v>173</v>
      </c>
      <c r="F4" s="35"/>
    </row>
    <row r="5">
      <c r="A5" s="29">
        <v>121003.0</v>
      </c>
      <c r="B5" s="34">
        <v>143001.0</v>
      </c>
      <c r="C5" s="29" t="s">
        <v>174</v>
      </c>
      <c r="F5" s="35"/>
    </row>
    <row r="6">
      <c r="A6" s="29">
        <v>121003.0</v>
      </c>
      <c r="B6" s="34">
        <v>515591.0</v>
      </c>
      <c r="C6" s="29" t="s">
        <v>173</v>
      </c>
      <c r="F6" s="35"/>
    </row>
    <row r="7">
      <c r="A7" s="29">
        <v>121003.0</v>
      </c>
      <c r="B7" s="34">
        <v>326502.0</v>
      </c>
      <c r="C7" s="29" t="s">
        <v>173</v>
      </c>
    </row>
    <row r="8">
      <c r="A8" s="29">
        <v>121003.0</v>
      </c>
      <c r="B8" s="34">
        <v>208019.0</v>
      </c>
      <c r="C8" s="29" t="s">
        <v>174</v>
      </c>
    </row>
    <row r="9">
      <c r="A9" s="29">
        <v>121003.0</v>
      </c>
      <c r="B9" s="34">
        <v>140301.0</v>
      </c>
      <c r="C9" s="29" t="s">
        <v>174</v>
      </c>
    </row>
    <row r="10">
      <c r="A10" s="29">
        <v>121003.0</v>
      </c>
      <c r="B10" s="34">
        <v>396001.0</v>
      </c>
      <c r="C10" s="29" t="s">
        <v>173</v>
      </c>
    </row>
    <row r="11">
      <c r="A11" s="29">
        <v>121003.0</v>
      </c>
      <c r="B11" s="34">
        <v>711106.0</v>
      </c>
      <c r="C11" s="29" t="s">
        <v>173</v>
      </c>
    </row>
    <row r="12">
      <c r="A12" s="29">
        <v>121003.0</v>
      </c>
      <c r="B12" s="34">
        <v>284001.0</v>
      </c>
      <c r="C12" s="29" t="s">
        <v>174</v>
      </c>
    </row>
    <row r="13">
      <c r="A13" s="29">
        <v>121003.0</v>
      </c>
      <c r="B13" s="34">
        <v>441601.0</v>
      </c>
      <c r="C13" s="29" t="s">
        <v>173</v>
      </c>
    </row>
    <row r="14">
      <c r="A14" s="29">
        <v>121003.0</v>
      </c>
      <c r="B14" s="34">
        <v>248006.0</v>
      </c>
      <c r="C14" s="29" t="s">
        <v>174</v>
      </c>
    </row>
    <row r="15">
      <c r="A15" s="29">
        <v>121003.0</v>
      </c>
      <c r="B15" s="34">
        <v>485001.0</v>
      </c>
      <c r="C15" s="29" t="s">
        <v>173</v>
      </c>
    </row>
    <row r="16">
      <c r="A16" s="29">
        <v>121003.0</v>
      </c>
      <c r="B16" s="34">
        <v>845438.0</v>
      </c>
      <c r="C16" s="29" t="s">
        <v>173</v>
      </c>
    </row>
    <row r="17">
      <c r="A17" s="29">
        <v>121003.0</v>
      </c>
      <c r="B17" s="34">
        <v>463106.0</v>
      </c>
      <c r="C17" s="29" t="s">
        <v>173</v>
      </c>
    </row>
    <row r="18">
      <c r="A18" s="29">
        <v>121003.0</v>
      </c>
      <c r="B18" s="34">
        <v>140301.0</v>
      </c>
      <c r="C18" s="29" t="s">
        <v>174</v>
      </c>
    </row>
    <row r="19">
      <c r="A19" s="29">
        <v>121003.0</v>
      </c>
      <c r="B19" s="34">
        <v>495671.0</v>
      </c>
      <c r="C19" s="29" t="s">
        <v>173</v>
      </c>
    </row>
    <row r="20">
      <c r="A20" s="29">
        <v>121003.0</v>
      </c>
      <c r="B20" s="34">
        <v>673002.0</v>
      </c>
      <c r="C20" s="29" t="s">
        <v>175</v>
      </c>
    </row>
    <row r="21" ht="15.75" customHeight="1">
      <c r="A21" s="29">
        <v>121003.0</v>
      </c>
      <c r="B21" s="34">
        <v>208002.0</v>
      </c>
      <c r="C21" s="29" t="s">
        <v>174</v>
      </c>
    </row>
    <row r="22" ht="15.75" customHeight="1">
      <c r="A22" s="29">
        <v>121003.0</v>
      </c>
      <c r="B22" s="34">
        <v>416010.0</v>
      </c>
      <c r="C22" s="29" t="s">
        <v>173</v>
      </c>
    </row>
    <row r="23" ht="15.75" customHeight="1">
      <c r="A23" s="29">
        <v>121003.0</v>
      </c>
      <c r="B23" s="34">
        <v>226010.0</v>
      </c>
      <c r="C23" s="29" t="s">
        <v>174</v>
      </c>
    </row>
    <row r="24" ht="15.75" customHeight="1">
      <c r="A24" s="29">
        <v>121003.0</v>
      </c>
      <c r="B24" s="34">
        <v>400705.0</v>
      </c>
      <c r="C24" s="29" t="s">
        <v>173</v>
      </c>
    </row>
    <row r="25" ht="15.75" customHeight="1">
      <c r="A25" s="29">
        <v>121003.0</v>
      </c>
      <c r="B25" s="34">
        <v>262405.0</v>
      </c>
      <c r="C25" s="29" t="s">
        <v>174</v>
      </c>
    </row>
    <row r="26" ht="15.75" customHeight="1">
      <c r="A26" s="29">
        <v>121003.0</v>
      </c>
      <c r="B26" s="34">
        <v>394210.0</v>
      </c>
      <c r="C26" s="29" t="s">
        <v>173</v>
      </c>
    </row>
    <row r="27" ht="15.75" customHeight="1">
      <c r="A27" s="29">
        <v>121003.0</v>
      </c>
      <c r="B27" s="34">
        <v>411014.0</v>
      </c>
      <c r="C27" s="29" t="s">
        <v>173</v>
      </c>
    </row>
    <row r="28" ht="15.75" customHeight="1">
      <c r="A28" s="29">
        <v>121003.0</v>
      </c>
      <c r="B28" s="34">
        <v>783301.0</v>
      </c>
      <c r="C28" s="29" t="s">
        <v>175</v>
      </c>
    </row>
    <row r="29" ht="15.75" customHeight="1">
      <c r="A29" s="29">
        <v>121003.0</v>
      </c>
      <c r="B29" s="34">
        <v>486661.0</v>
      </c>
      <c r="C29" s="29" t="s">
        <v>173</v>
      </c>
    </row>
    <row r="30" ht="15.75" customHeight="1">
      <c r="A30" s="29">
        <v>121003.0</v>
      </c>
      <c r="B30" s="34">
        <v>244001.0</v>
      </c>
      <c r="C30" s="29" t="s">
        <v>174</v>
      </c>
    </row>
    <row r="31" ht="15.75" customHeight="1">
      <c r="A31" s="29">
        <v>121003.0</v>
      </c>
      <c r="B31" s="34">
        <v>492001.0</v>
      </c>
      <c r="C31" s="29" t="s">
        <v>173</v>
      </c>
    </row>
    <row r="32" ht="15.75" customHeight="1">
      <c r="A32" s="29">
        <v>121003.0</v>
      </c>
      <c r="B32" s="34">
        <v>517128.0</v>
      </c>
      <c r="C32" s="29" t="s">
        <v>173</v>
      </c>
    </row>
    <row r="33" ht="15.75" customHeight="1">
      <c r="A33" s="29">
        <v>121003.0</v>
      </c>
      <c r="B33" s="34">
        <v>562110.0</v>
      </c>
      <c r="C33" s="29" t="s">
        <v>173</v>
      </c>
    </row>
    <row r="34" ht="15.75" customHeight="1">
      <c r="A34" s="29">
        <v>121003.0</v>
      </c>
      <c r="B34" s="34">
        <v>831006.0</v>
      </c>
      <c r="C34" s="29" t="s">
        <v>173</v>
      </c>
    </row>
    <row r="35" ht="15.75" customHeight="1">
      <c r="A35" s="29">
        <v>121003.0</v>
      </c>
      <c r="B35" s="34">
        <v>140604.0</v>
      </c>
      <c r="C35" s="29" t="s">
        <v>174</v>
      </c>
    </row>
    <row r="36" ht="15.75" customHeight="1">
      <c r="A36" s="29">
        <v>121003.0</v>
      </c>
      <c r="B36" s="34">
        <v>723146.0</v>
      </c>
      <c r="C36" s="29" t="s">
        <v>173</v>
      </c>
    </row>
    <row r="37" ht="15.75" customHeight="1">
      <c r="A37" s="29">
        <v>121003.0</v>
      </c>
      <c r="B37" s="34">
        <v>421204.0</v>
      </c>
      <c r="C37" s="29" t="s">
        <v>173</v>
      </c>
    </row>
    <row r="38" ht="15.75" customHeight="1">
      <c r="A38" s="29">
        <v>121003.0</v>
      </c>
      <c r="B38" s="34">
        <v>263139.0</v>
      </c>
      <c r="C38" s="29" t="s">
        <v>174</v>
      </c>
    </row>
    <row r="39" ht="15.75" customHeight="1">
      <c r="A39" s="29">
        <v>121003.0</v>
      </c>
      <c r="B39" s="34">
        <v>743263.0</v>
      </c>
      <c r="C39" s="29" t="s">
        <v>173</v>
      </c>
    </row>
    <row r="40" ht="15.75" customHeight="1">
      <c r="A40" s="29">
        <v>121003.0</v>
      </c>
      <c r="B40" s="34">
        <v>392150.0</v>
      </c>
      <c r="C40" s="29" t="s">
        <v>173</v>
      </c>
    </row>
    <row r="41" ht="15.75" customHeight="1">
      <c r="A41" s="29">
        <v>121003.0</v>
      </c>
      <c r="B41" s="34">
        <v>382830.0</v>
      </c>
      <c r="C41" s="29" t="s">
        <v>173</v>
      </c>
    </row>
    <row r="42" ht="15.75" customHeight="1">
      <c r="A42" s="29">
        <v>121003.0</v>
      </c>
      <c r="B42" s="34">
        <v>711303.0</v>
      </c>
      <c r="C42" s="29" t="s">
        <v>173</v>
      </c>
    </row>
    <row r="43" ht="15.75" customHeight="1">
      <c r="A43" s="29">
        <v>121003.0</v>
      </c>
      <c r="B43" s="34">
        <v>283102.0</v>
      </c>
      <c r="C43" s="29" t="s">
        <v>174</v>
      </c>
    </row>
    <row r="44" ht="15.75" customHeight="1">
      <c r="A44" s="29">
        <v>121003.0</v>
      </c>
      <c r="B44" s="34">
        <v>370201.0</v>
      </c>
      <c r="C44" s="29" t="s">
        <v>173</v>
      </c>
    </row>
    <row r="45" ht="15.75" customHeight="1">
      <c r="A45" s="29">
        <v>121003.0</v>
      </c>
      <c r="B45" s="34">
        <v>248001.0</v>
      </c>
      <c r="C45" s="29" t="s">
        <v>174</v>
      </c>
    </row>
    <row r="46" ht="15.75" customHeight="1">
      <c r="A46" s="29">
        <v>121003.0</v>
      </c>
      <c r="B46" s="34">
        <v>144001.0</v>
      </c>
      <c r="C46" s="29" t="s">
        <v>174</v>
      </c>
    </row>
    <row r="47" ht="15.75" customHeight="1">
      <c r="A47" s="29">
        <v>121003.0</v>
      </c>
      <c r="B47" s="34">
        <v>403401.0</v>
      </c>
      <c r="C47" s="29" t="s">
        <v>173</v>
      </c>
    </row>
    <row r="48" ht="15.75" customHeight="1">
      <c r="A48" s="29">
        <v>121003.0</v>
      </c>
      <c r="B48" s="34">
        <v>452001.0</v>
      </c>
      <c r="C48" s="29" t="s">
        <v>173</v>
      </c>
    </row>
    <row r="49" ht="15.75" customHeight="1">
      <c r="A49" s="29">
        <v>121003.0</v>
      </c>
      <c r="B49" s="34">
        <v>721636.0</v>
      </c>
      <c r="C49" s="29" t="s">
        <v>173</v>
      </c>
    </row>
    <row r="50" ht="15.75" customHeight="1">
      <c r="A50" s="29">
        <v>121003.0</v>
      </c>
      <c r="B50" s="34">
        <v>831002.0</v>
      </c>
      <c r="C50" s="29" t="s">
        <v>173</v>
      </c>
    </row>
    <row r="51" ht="15.75" customHeight="1">
      <c r="A51" s="29">
        <v>121003.0</v>
      </c>
      <c r="B51" s="34">
        <v>226004.0</v>
      </c>
      <c r="C51" s="29" t="s">
        <v>174</v>
      </c>
    </row>
    <row r="52" ht="15.75" customHeight="1">
      <c r="A52" s="29">
        <v>121003.0</v>
      </c>
      <c r="B52" s="34">
        <v>248001.0</v>
      </c>
      <c r="C52" s="29" t="s">
        <v>174</v>
      </c>
    </row>
    <row r="53" ht="15.75" customHeight="1">
      <c r="A53" s="29">
        <v>121003.0</v>
      </c>
      <c r="B53" s="34">
        <v>410206.0</v>
      </c>
      <c r="C53" s="29" t="s">
        <v>173</v>
      </c>
    </row>
    <row r="54" ht="15.75" customHeight="1">
      <c r="A54" s="29">
        <v>121003.0</v>
      </c>
      <c r="B54" s="34">
        <v>516503.0</v>
      </c>
      <c r="C54" s="29" t="s">
        <v>173</v>
      </c>
    </row>
    <row r="55" ht="15.75" customHeight="1">
      <c r="A55" s="29">
        <v>121003.0</v>
      </c>
      <c r="B55" s="34">
        <v>742103.0</v>
      </c>
      <c r="C55" s="29" t="s">
        <v>173</v>
      </c>
    </row>
    <row r="56" ht="15.75" customHeight="1">
      <c r="A56" s="29">
        <v>121003.0</v>
      </c>
      <c r="B56" s="34">
        <v>452018.0</v>
      </c>
      <c r="C56" s="29" t="s">
        <v>173</v>
      </c>
    </row>
    <row r="57" ht="15.75" customHeight="1">
      <c r="A57" s="29">
        <v>121003.0</v>
      </c>
      <c r="B57" s="34">
        <v>208001.0</v>
      </c>
      <c r="C57" s="29" t="s">
        <v>174</v>
      </c>
    </row>
    <row r="58" ht="15.75" customHeight="1">
      <c r="A58" s="29">
        <v>121003.0</v>
      </c>
      <c r="B58" s="34">
        <v>244713.0</v>
      </c>
      <c r="C58" s="29" t="s">
        <v>174</v>
      </c>
    </row>
    <row r="59" ht="15.75" customHeight="1">
      <c r="A59" s="29">
        <v>121003.0</v>
      </c>
      <c r="B59" s="34">
        <v>580007.0</v>
      </c>
      <c r="C59" s="29" t="s">
        <v>173</v>
      </c>
    </row>
    <row r="60" ht="15.75" customHeight="1">
      <c r="A60" s="29">
        <v>121003.0</v>
      </c>
      <c r="B60" s="34">
        <v>360005.0</v>
      </c>
      <c r="C60" s="29" t="s">
        <v>173</v>
      </c>
    </row>
    <row r="61" ht="15.75" customHeight="1">
      <c r="A61" s="29">
        <v>121003.0</v>
      </c>
      <c r="B61" s="34">
        <v>313027.0</v>
      </c>
      <c r="C61" s="29" t="s">
        <v>174</v>
      </c>
    </row>
    <row r="62" ht="15.75" customHeight="1">
      <c r="A62" s="29">
        <v>121003.0</v>
      </c>
      <c r="B62" s="34">
        <v>341001.0</v>
      </c>
      <c r="C62" s="29" t="s">
        <v>174</v>
      </c>
    </row>
    <row r="63" ht="15.75" customHeight="1">
      <c r="A63" s="29">
        <v>121003.0</v>
      </c>
      <c r="B63" s="34">
        <v>332715.0</v>
      </c>
      <c r="C63" s="29" t="s">
        <v>174</v>
      </c>
    </row>
    <row r="64" ht="15.75" customHeight="1">
      <c r="A64" s="29">
        <v>121003.0</v>
      </c>
      <c r="B64" s="34">
        <v>302031.0</v>
      </c>
      <c r="C64" s="29" t="s">
        <v>174</v>
      </c>
    </row>
    <row r="65" ht="15.75" customHeight="1">
      <c r="A65" s="29">
        <v>121003.0</v>
      </c>
      <c r="B65" s="34">
        <v>335001.0</v>
      </c>
      <c r="C65" s="29" t="s">
        <v>174</v>
      </c>
    </row>
    <row r="66" ht="15.75" customHeight="1">
      <c r="A66" s="29">
        <v>121003.0</v>
      </c>
      <c r="B66" s="34">
        <v>334004.0</v>
      </c>
      <c r="C66" s="29" t="s">
        <v>174</v>
      </c>
    </row>
    <row r="67" ht="15.75" customHeight="1">
      <c r="A67" s="29">
        <v>121003.0</v>
      </c>
      <c r="B67" s="34">
        <v>321001.0</v>
      </c>
      <c r="C67" s="29" t="s">
        <v>174</v>
      </c>
    </row>
    <row r="68" ht="15.75" customHeight="1">
      <c r="A68" s="29">
        <v>121003.0</v>
      </c>
      <c r="B68" s="34">
        <v>324001.0</v>
      </c>
      <c r="C68" s="29" t="s">
        <v>174</v>
      </c>
    </row>
    <row r="69" ht="15.75" customHeight="1">
      <c r="A69" s="29">
        <v>121003.0</v>
      </c>
      <c r="B69" s="34">
        <v>321608.0</v>
      </c>
      <c r="C69" s="29" t="s">
        <v>174</v>
      </c>
    </row>
    <row r="70" ht="15.75" customHeight="1">
      <c r="A70" s="29">
        <v>121003.0</v>
      </c>
      <c r="B70" s="34">
        <v>302002.0</v>
      </c>
      <c r="C70" s="29" t="s">
        <v>174</v>
      </c>
    </row>
    <row r="71" ht="15.75" customHeight="1">
      <c r="A71" s="29">
        <v>121003.0</v>
      </c>
      <c r="B71" s="34">
        <v>311011.0</v>
      </c>
      <c r="C71" s="29" t="s">
        <v>174</v>
      </c>
    </row>
    <row r="72" ht="15.75" customHeight="1">
      <c r="A72" s="29">
        <v>121003.0</v>
      </c>
      <c r="B72" s="34">
        <v>306302.0</v>
      </c>
      <c r="C72" s="29" t="s">
        <v>174</v>
      </c>
    </row>
    <row r="73" ht="15.75" customHeight="1">
      <c r="A73" s="29">
        <v>121003.0</v>
      </c>
      <c r="B73" s="34">
        <v>313001.0</v>
      </c>
      <c r="C73" s="29" t="s">
        <v>174</v>
      </c>
    </row>
    <row r="74" ht="15.75" customHeight="1">
      <c r="A74" s="29">
        <v>121003.0</v>
      </c>
      <c r="B74" s="34">
        <v>302002.0</v>
      </c>
      <c r="C74" s="29" t="s">
        <v>174</v>
      </c>
    </row>
    <row r="75" ht="15.75" customHeight="1">
      <c r="A75" s="29">
        <v>121003.0</v>
      </c>
      <c r="B75" s="34">
        <v>322255.0</v>
      </c>
      <c r="C75" s="29" t="s">
        <v>174</v>
      </c>
    </row>
    <row r="76" ht="15.75" customHeight="1">
      <c r="A76" s="29">
        <v>121003.0</v>
      </c>
      <c r="B76" s="34">
        <v>302017.0</v>
      </c>
      <c r="C76" s="29" t="s">
        <v>174</v>
      </c>
    </row>
    <row r="77" ht="15.75" customHeight="1">
      <c r="A77" s="29">
        <v>121003.0</v>
      </c>
      <c r="B77" s="34">
        <v>302017.0</v>
      </c>
      <c r="C77" s="29" t="s">
        <v>174</v>
      </c>
    </row>
    <row r="78" ht="15.75" customHeight="1">
      <c r="A78" s="29">
        <v>121003.0</v>
      </c>
      <c r="B78" s="34">
        <v>335512.0</v>
      </c>
      <c r="C78" s="29" t="s">
        <v>174</v>
      </c>
    </row>
    <row r="79" ht="15.75" customHeight="1">
      <c r="A79" s="29">
        <v>121003.0</v>
      </c>
      <c r="B79" s="34">
        <v>313001.0</v>
      </c>
      <c r="C79" s="29" t="s">
        <v>174</v>
      </c>
    </row>
    <row r="80" ht="15.75" customHeight="1">
      <c r="A80" s="29">
        <v>121003.0</v>
      </c>
      <c r="B80" s="34">
        <v>313001.0</v>
      </c>
      <c r="C80" s="29" t="s">
        <v>174</v>
      </c>
    </row>
    <row r="81" ht="15.75" customHeight="1">
      <c r="A81" s="29">
        <v>121003.0</v>
      </c>
      <c r="B81" s="34">
        <v>307026.0</v>
      </c>
      <c r="C81" s="29" t="s">
        <v>174</v>
      </c>
    </row>
    <row r="82" ht="15.75" customHeight="1">
      <c r="A82" s="29">
        <v>121003.0</v>
      </c>
      <c r="B82" s="34">
        <v>327025.0</v>
      </c>
      <c r="C82" s="29" t="s">
        <v>174</v>
      </c>
    </row>
    <row r="83" ht="15.75" customHeight="1">
      <c r="A83" s="29">
        <v>121003.0</v>
      </c>
      <c r="B83" s="34">
        <v>313333.0</v>
      </c>
      <c r="C83" s="29" t="s">
        <v>174</v>
      </c>
    </row>
    <row r="84" ht="15.75" customHeight="1">
      <c r="A84" s="29">
        <v>121003.0</v>
      </c>
      <c r="B84" s="34">
        <v>313001.0</v>
      </c>
      <c r="C84" s="29" t="s">
        <v>174</v>
      </c>
    </row>
    <row r="85" ht="15.75" customHeight="1">
      <c r="A85" s="29">
        <v>121003.0</v>
      </c>
      <c r="B85" s="34">
        <v>342008.0</v>
      </c>
      <c r="C85" s="29" t="s">
        <v>174</v>
      </c>
    </row>
    <row r="86" ht="15.75" customHeight="1">
      <c r="A86" s="29">
        <v>121003.0</v>
      </c>
      <c r="B86" s="34">
        <v>314401.0</v>
      </c>
      <c r="C86" s="29" t="s">
        <v>174</v>
      </c>
    </row>
    <row r="87" ht="15.75" customHeight="1">
      <c r="A87" s="29">
        <v>121003.0</v>
      </c>
      <c r="B87" s="34">
        <v>342301.0</v>
      </c>
      <c r="C87" s="29" t="s">
        <v>174</v>
      </c>
    </row>
    <row r="88" ht="15.75" customHeight="1">
      <c r="A88" s="29">
        <v>121003.0</v>
      </c>
      <c r="B88" s="34">
        <v>313003.0</v>
      </c>
      <c r="C88" s="29" t="s">
        <v>174</v>
      </c>
    </row>
    <row r="89" ht="15.75" customHeight="1">
      <c r="A89" s="29">
        <v>121003.0</v>
      </c>
      <c r="B89" s="34">
        <v>173212.0</v>
      </c>
      <c r="C89" s="29" t="s">
        <v>175</v>
      </c>
    </row>
    <row r="90" ht="15.75" customHeight="1">
      <c r="A90" s="29">
        <v>121003.0</v>
      </c>
      <c r="B90" s="34">
        <v>174101.0</v>
      </c>
      <c r="C90" s="29" t="s">
        <v>175</v>
      </c>
    </row>
    <row r="91" ht="15.75" customHeight="1">
      <c r="A91" s="29">
        <v>121003.0</v>
      </c>
      <c r="B91" s="34">
        <v>173213.0</v>
      </c>
      <c r="C91" s="29" t="s">
        <v>175</v>
      </c>
    </row>
    <row r="92" ht="15.75" customHeight="1">
      <c r="A92" s="29">
        <v>121003.0</v>
      </c>
      <c r="B92" s="34">
        <v>302017.0</v>
      </c>
      <c r="C92" s="29" t="s">
        <v>174</v>
      </c>
    </row>
    <row r="93" ht="15.75" customHeight="1">
      <c r="A93" s="29">
        <v>121003.0</v>
      </c>
      <c r="B93" s="34">
        <v>322201.0</v>
      </c>
      <c r="C93" s="29" t="s">
        <v>174</v>
      </c>
    </row>
    <row r="94" ht="15.75" customHeight="1">
      <c r="A94" s="29">
        <v>121003.0</v>
      </c>
      <c r="B94" s="34">
        <v>314001.0</v>
      </c>
      <c r="C94" s="29" t="s">
        <v>174</v>
      </c>
    </row>
    <row r="95" ht="15.75" customHeight="1">
      <c r="A95" s="29">
        <v>121003.0</v>
      </c>
      <c r="B95" s="34">
        <v>331022.0</v>
      </c>
      <c r="C95" s="29" t="s">
        <v>174</v>
      </c>
    </row>
    <row r="96" ht="15.75" customHeight="1">
      <c r="A96" s="29">
        <v>121003.0</v>
      </c>
      <c r="B96" s="34">
        <v>305801.0</v>
      </c>
      <c r="C96" s="29" t="s">
        <v>174</v>
      </c>
    </row>
    <row r="97" ht="15.75" customHeight="1">
      <c r="A97" s="29">
        <v>121003.0</v>
      </c>
      <c r="B97" s="34">
        <v>335502.0</v>
      </c>
      <c r="C97" s="29" t="s">
        <v>174</v>
      </c>
    </row>
    <row r="98" ht="15.75" customHeight="1">
      <c r="A98" s="29">
        <v>121003.0</v>
      </c>
      <c r="B98" s="34">
        <v>306116.0</v>
      </c>
      <c r="C98" s="29" t="s">
        <v>174</v>
      </c>
    </row>
    <row r="99" ht="15.75" customHeight="1">
      <c r="A99" s="29">
        <v>121003.0</v>
      </c>
      <c r="B99" s="34">
        <v>311001.0</v>
      </c>
      <c r="C99" s="29" t="s">
        <v>174</v>
      </c>
    </row>
    <row r="100" ht="15.75" customHeight="1">
      <c r="A100" s="29">
        <v>121003.0</v>
      </c>
      <c r="B100" s="34">
        <v>302019.0</v>
      </c>
      <c r="C100" s="29" t="s">
        <v>174</v>
      </c>
    </row>
    <row r="101" ht="15.75" customHeight="1">
      <c r="A101" s="29">
        <v>121003.0</v>
      </c>
      <c r="B101" s="34">
        <v>302039.0</v>
      </c>
      <c r="C101" s="29" t="s">
        <v>174</v>
      </c>
    </row>
    <row r="102" ht="15.75" customHeight="1">
      <c r="A102" s="29">
        <v>121003.0</v>
      </c>
      <c r="B102" s="34">
        <v>335803.0</v>
      </c>
      <c r="C102" s="29" t="s">
        <v>174</v>
      </c>
    </row>
    <row r="103" ht="15.75" customHeight="1">
      <c r="A103" s="29">
        <v>121003.0</v>
      </c>
      <c r="B103" s="34">
        <v>335001.0</v>
      </c>
      <c r="C103" s="29" t="s">
        <v>174</v>
      </c>
    </row>
    <row r="104" ht="15.75" customHeight="1">
      <c r="A104" s="29">
        <v>121003.0</v>
      </c>
      <c r="B104" s="34">
        <v>175101.0</v>
      </c>
      <c r="C104" s="29" t="s">
        <v>175</v>
      </c>
    </row>
    <row r="105" ht="15.75" customHeight="1">
      <c r="A105" s="29">
        <v>121003.0</v>
      </c>
      <c r="B105" s="34">
        <v>303903.0</v>
      </c>
      <c r="C105" s="29" t="s">
        <v>174</v>
      </c>
    </row>
    <row r="106" ht="15.75" customHeight="1">
      <c r="A106" s="29">
        <v>121003.0</v>
      </c>
      <c r="B106" s="34">
        <v>342012.0</v>
      </c>
      <c r="C106" s="29" t="s">
        <v>174</v>
      </c>
    </row>
    <row r="107" ht="15.75" customHeight="1">
      <c r="A107" s="29">
        <v>121003.0</v>
      </c>
      <c r="B107" s="34">
        <v>334001.0</v>
      </c>
      <c r="C107" s="29" t="s">
        <v>174</v>
      </c>
    </row>
    <row r="108" ht="15.75" customHeight="1">
      <c r="A108" s="29">
        <v>121003.0</v>
      </c>
      <c r="B108" s="34">
        <v>302031.0</v>
      </c>
      <c r="C108" s="29" t="s">
        <v>174</v>
      </c>
    </row>
    <row r="109" ht="15.75" customHeight="1">
      <c r="A109" s="29">
        <v>121003.0</v>
      </c>
      <c r="B109" s="34">
        <v>302012.0</v>
      </c>
      <c r="C109" s="29" t="s">
        <v>174</v>
      </c>
    </row>
    <row r="110" ht="15.75" customHeight="1">
      <c r="A110" s="29">
        <v>121003.0</v>
      </c>
      <c r="B110" s="34">
        <v>342014.0</v>
      </c>
      <c r="C110" s="29" t="s">
        <v>174</v>
      </c>
    </row>
    <row r="111" ht="15.75" customHeight="1">
      <c r="A111" s="29">
        <v>121003.0</v>
      </c>
      <c r="B111" s="34">
        <v>324005.0</v>
      </c>
      <c r="C111" s="29" t="s">
        <v>174</v>
      </c>
    </row>
    <row r="112" ht="15.75" customHeight="1">
      <c r="A112" s="29">
        <v>121003.0</v>
      </c>
      <c r="B112" s="34">
        <v>302001.0</v>
      </c>
      <c r="C112" s="29" t="s">
        <v>174</v>
      </c>
    </row>
    <row r="113" ht="15.75" customHeight="1">
      <c r="A113" s="29">
        <v>121003.0</v>
      </c>
      <c r="B113" s="34">
        <v>302004.0</v>
      </c>
      <c r="C113" s="29" t="s">
        <v>174</v>
      </c>
    </row>
    <row r="114" ht="15.75" customHeight="1">
      <c r="A114" s="29">
        <v>121003.0</v>
      </c>
      <c r="B114" s="34">
        <v>302018.0</v>
      </c>
      <c r="C114" s="29" t="s">
        <v>174</v>
      </c>
    </row>
    <row r="115" ht="15.75" customHeight="1">
      <c r="A115" s="29">
        <v>121003.0</v>
      </c>
      <c r="B115" s="34">
        <v>302017.0</v>
      </c>
      <c r="C115" s="29" t="s">
        <v>174</v>
      </c>
    </row>
    <row r="116" ht="15.75" customHeight="1">
      <c r="A116" s="29">
        <v>121003.0</v>
      </c>
      <c r="B116" s="34">
        <v>324008.0</v>
      </c>
      <c r="C116" s="29" t="s">
        <v>174</v>
      </c>
    </row>
    <row r="117" ht="15.75" customHeight="1">
      <c r="A117" s="29">
        <v>121003.0</v>
      </c>
      <c r="B117" s="34">
        <v>302020.0</v>
      </c>
      <c r="C117" s="29" t="s">
        <v>174</v>
      </c>
    </row>
    <row r="118" ht="15.75" customHeight="1">
      <c r="A118" s="29">
        <v>121003.0</v>
      </c>
      <c r="B118" s="34">
        <v>302018.0</v>
      </c>
      <c r="C118" s="29" t="s">
        <v>174</v>
      </c>
    </row>
    <row r="119" ht="15.75" customHeight="1">
      <c r="A119" s="29">
        <v>121003.0</v>
      </c>
      <c r="B119" s="34">
        <v>302017.0</v>
      </c>
      <c r="C119" s="29" t="s">
        <v>174</v>
      </c>
    </row>
    <row r="120" ht="15.75" customHeight="1">
      <c r="A120" s="29">
        <v>121003.0</v>
      </c>
      <c r="B120" s="34">
        <v>302012.0</v>
      </c>
      <c r="C120" s="29" t="s">
        <v>174</v>
      </c>
    </row>
    <row r="121" ht="15.75" customHeight="1">
      <c r="A121" s="29">
        <v>121003.0</v>
      </c>
      <c r="B121" s="34">
        <v>325207.0</v>
      </c>
      <c r="C121" s="29" t="s">
        <v>174</v>
      </c>
    </row>
    <row r="122" ht="15.75" customHeight="1">
      <c r="A122" s="29">
        <v>121003.0</v>
      </c>
      <c r="B122" s="34">
        <v>303702.0</v>
      </c>
      <c r="C122" s="29" t="s">
        <v>174</v>
      </c>
    </row>
    <row r="123" ht="15.75" customHeight="1">
      <c r="A123" s="29">
        <v>121003.0</v>
      </c>
      <c r="B123" s="34">
        <v>313301.0</v>
      </c>
      <c r="C123" s="29" t="s">
        <v>174</v>
      </c>
    </row>
    <row r="124" ht="15.75" customHeight="1">
      <c r="A124" s="29">
        <v>121003.0</v>
      </c>
      <c r="B124" s="34">
        <v>173212.0</v>
      </c>
      <c r="C124" s="29" t="s">
        <v>175</v>
      </c>
    </row>
    <row r="125" ht="15.75" customHeight="1">
      <c r="A125" s="29">
        <v>121003.0</v>
      </c>
      <c r="B125" s="34">
        <v>302020.0</v>
      </c>
      <c r="C125" s="29" t="s">
        <v>174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0.29"/>
    <col customWidth="1" min="3" max="6" width="8.71"/>
  </cols>
  <sheetData>
    <row r="1">
      <c r="A1" s="29" t="s">
        <v>31</v>
      </c>
      <c r="B1" s="29" t="s">
        <v>176</v>
      </c>
    </row>
    <row r="2">
      <c r="A2" s="29">
        <v>8.904223815682E12</v>
      </c>
      <c r="B2" s="29">
        <v>210.0</v>
      </c>
    </row>
    <row r="3">
      <c r="A3" s="29">
        <v>8.904223815859E12</v>
      </c>
      <c r="B3" s="29">
        <v>165.0</v>
      </c>
    </row>
    <row r="4">
      <c r="A4" s="29">
        <v>8.904223815866E12</v>
      </c>
      <c r="B4" s="29">
        <v>113.0</v>
      </c>
    </row>
    <row r="5">
      <c r="A5" s="29">
        <v>8.904223815873E12</v>
      </c>
      <c r="B5" s="29">
        <v>65.0</v>
      </c>
    </row>
    <row r="6">
      <c r="A6" s="29">
        <v>8.904223816214E12</v>
      </c>
      <c r="B6" s="29">
        <v>120.0</v>
      </c>
    </row>
    <row r="7">
      <c r="A7" s="29">
        <v>8.904223816665E12</v>
      </c>
      <c r="B7" s="29">
        <v>102.0</v>
      </c>
    </row>
    <row r="8">
      <c r="A8" s="29">
        <v>8.904223817273E12</v>
      </c>
      <c r="B8" s="29">
        <v>65.0</v>
      </c>
    </row>
    <row r="9">
      <c r="A9" s="29">
        <v>8.904223817334E12</v>
      </c>
      <c r="B9" s="29">
        <v>170.0</v>
      </c>
    </row>
    <row r="10">
      <c r="A10" s="29">
        <v>8.904223817501E12</v>
      </c>
      <c r="B10" s="29">
        <v>350.0</v>
      </c>
    </row>
    <row r="11">
      <c r="A11" s="29">
        <v>8.90422381843E12</v>
      </c>
      <c r="B11" s="29">
        <v>165.0</v>
      </c>
    </row>
    <row r="12">
      <c r="A12" s="29">
        <v>8.904223818478E12</v>
      </c>
      <c r="B12" s="29">
        <v>350.0</v>
      </c>
    </row>
    <row r="13">
      <c r="A13" s="29">
        <v>8.904223818553E12</v>
      </c>
      <c r="B13" s="29">
        <v>115.0</v>
      </c>
    </row>
    <row r="14">
      <c r="A14" s="29">
        <v>8.904223818577E12</v>
      </c>
      <c r="B14" s="29">
        <v>150.0</v>
      </c>
    </row>
    <row r="15">
      <c r="A15" s="29">
        <v>8.904223818591E12</v>
      </c>
      <c r="B15" s="29">
        <v>120.0</v>
      </c>
    </row>
    <row r="16">
      <c r="A16" s="29">
        <v>8.904223818614E12</v>
      </c>
      <c r="B16" s="29">
        <v>65.0</v>
      </c>
    </row>
    <row r="17">
      <c r="A17" s="29">
        <v>8.904223818638E12</v>
      </c>
      <c r="B17" s="29">
        <v>137.0</v>
      </c>
    </row>
    <row r="18">
      <c r="A18" s="29">
        <v>8.904223818645E12</v>
      </c>
      <c r="B18" s="29">
        <v>137.0</v>
      </c>
    </row>
    <row r="19">
      <c r="A19" s="29">
        <v>8.904223818669E12</v>
      </c>
      <c r="B19" s="29">
        <v>240.0</v>
      </c>
    </row>
    <row r="20">
      <c r="A20" s="29">
        <v>8.904223818683E12</v>
      </c>
      <c r="B20" s="29">
        <v>121.0</v>
      </c>
    </row>
    <row r="21" ht="15.75" customHeight="1">
      <c r="A21" s="29">
        <v>8.904223818706E12</v>
      </c>
      <c r="B21" s="29">
        <v>127.0</v>
      </c>
    </row>
    <row r="22" ht="15.75" customHeight="1">
      <c r="A22" s="29">
        <v>8.904223818713E12</v>
      </c>
      <c r="B22" s="29">
        <v>120.0</v>
      </c>
    </row>
    <row r="23" ht="15.75" customHeight="1">
      <c r="A23" s="29">
        <v>8.904223815804E12</v>
      </c>
      <c r="B23" s="29">
        <v>160.0</v>
      </c>
    </row>
    <row r="24" ht="15.75" customHeight="1">
      <c r="A24" s="29">
        <v>8.904223818454E12</v>
      </c>
      <c r="B24" s="29">
        <v>232.0</v>
      </c>
    </row>
    <row r="25" ht="15.75" customHeight="1">
      <c r="A25" s="29">
        <v>8.904223818751E12</v>
      </c>
      <c r="B25" s="29">
        <v>113.0</v>
      </c>
    </row>
    <row r="26" ht="15.75" customHeight="1">
      <c r="A26" s="29">
        <v>8.90422381885E12</v>
      </c>
      <c r="B26" s="29">
        <v>240.0</v>
      </c>
    </row>
    <row r="27" ht="15.75" customHeight="1">
      <c r="A27" s="29">
        <v>8.904223818935E12</v>
      </c>
      <c r="B27" s="29">
        <v>120.0</v>
      </c>
    </row>
    <row r="28" ht="15.75" customHeight="1">
      <c r="A28" s="29">
        <v>8.904223818874E12</v>
      </c>
      <c r="B28" s="29">
        <v>100.0</v>
      </c>
    </row>
    <row r="29" ht="15.75" customHeight="1">
      <c r="A29" s="29">
        <v>8.904223818997E12</v>
      </c>
      <c r="B29" s="29">
        <v>490.0</v>
      </c>
    </row>
    <row r="30" ht="15.75" customHeight="1">
      <c r="A30" s="29">
        <v>8.904223818942E12</v>
      </c>
      <c r="B30" s="29">
        <v>133.0</v>
      </c>
    </row>
    <row r="31" ht="15.75" customHeight="1">
      <c r="A31" s="29">
        <v>8.904223819024E12</v>
      </c>
      <c r="B31" s="29">
        <v>112.0</v>
      </c>
    </row>
    <row r="32" ht="15.75" customHeight="1">
      <c r="A32" s="29">
        <v>8.904223819031E12</v>
      </c>
      <c r="B32" s="29">
        <v>112.0</v>
      </c>
    </row>
    <row r="33" ht="15.75" customHeight="1">
      <c r="A33" s="29">
        <v>8.90422381898E12</v>
      </c>
      <c r="B33" s="29">
        <v>110.0</v>
      </c>
    </row>
    <row r="34" ht="15.75" customHeight="1">
      <c r="A34" s="29">
        <v>8.904223819017E12</v>
      </c>
      <c r="B34" s="29">
        <v>115.0</v>
      </c>
    </row>
    <row r="35" ht="15.75" customHeight="1">
      <c r="A35" s="29">
        <v>8.904223819093E12</v>
      </c>
      <c r="B35" s="29">
        <v>150.0</v>
      </c>
    </row>
    <row r="36" ht="15.75" customHeight="1">
      <c r="A36" s="29">
        <v>8.904223819109E12</v>
      </c>
      <c r="B36" s="29">
        <v>100.0</v>
      </c>
    </row>
    <row r="37" ht="15.75" customHeight="1">
      <c r="A37" s="29">
        <v>8.904223819116E12</v>
      </c>
      <c r="B37" s="29">
        <v>30.0</v>
      </c>
    </row>
    <row r="38" ht="15.75" customHeight="1">
      <c r="A38" s="29">
        <v>8.904223819161E12</v>
      </c>
      <c r="B38" s="29">
        <v>115.0</v>
      </c>
    </row>
    <row r="39" ht="15.75" customHeight="1">
      <c r="A39" s="29">
        <v>8.904223819147E12</v>
      </c>
      <c r="B39" s="29">
        <v>240.0</v>
      </c>
    </row>
    <row r="40" ht="15.75" customHeight="1">
      <c r="A40" s="29">
        <v>8.90422381913E12</v>
      </c>
      <c r="B40" s="29">
        <v>350.0</v>
      </c>
    </row>
    <row r="41" ht="15.75" customHeight="1">
      <c r="A41" s="29">
        <v>8.904223818881E12</v>
      </c>
      <c r="B41" s="29">
        <v>140.0</v>
      </c>
    </row>
    <row r="42" ht="15.75" customHeight="1">
      <c r="A42" s="29">
        <v>8.904223818898E12</v>
      </c>
      <c r="B42" s="29">
        <v>140.0</v>
      </c>
    </row>
    <row r="43" ht="15.75" customHeight="1">
      <c r="A43" s="29">
        <v>8.904223819277E12</v>
      </c>
      <c r="B43" s="29">
        <v>350.0</v>
      </c>
    </row>
    <row r="44" ht="15.75" customHeight="1">
      <c r="A44" s="29">
        <v>8.904223819284E12</v>
      </c>
      <c r="B44" s="29">
        <v>350.0</v>
      </c>
    </row>
    <row r="45" ht="15.75" customHeight="1">
      <c r="A45" s="29">
        <v>8.904223819345E12</v>
      </c>
      <c r="B45" s="29">
        <v>165.0</v>
      </c>
    </row>
    <row r="46" ht="15.75" customHeight="1">
      <c r="A46" s="29">
        <v>8.904223819352E12</v>
      </c>
      <c r="B46" s="29">
        <v>165.0</v>
      </c>
    </row>
    <row r="47" ht="15.75" customHeight="1">
      <c r="A47" s="29">
        <v>8.904223819239E12</v>
      </c>
      <c r="B47" s="29">
        <v>290.0</v>
      </c>
    </row>
    <row r="48" ht="15.75" customHeight="1">
      <c r="A48" s="29">
        <v>8.904223819246E12</v>
      </c>
      <c r="B48" s="29">
        <v>290.0</v>
      </c>
    </row>
    <row r="49" ht="15.75" customHeight="1">
      <c r="A49" s="29">
        <v>8.904223819253E12</v>
      </c>
      <c r="B49" s="29">
        <v>290.0</v>
      </c>
    </row>
    <row r="50" ht="15.75" customHeight="1">
      <c r="A50" s="29">
        <v>8.904223819291E12</v>
      </c>
      <c r="B50" s="29">
        <v>112.0</v>
      </c>
    </row>
    <row r="51" ht="15.75" customHeight="1">
      <c r="A51" s="29">
        <v>8.904223819437E12</v>
      </c>
      <c r="B51" s="29">
        <v>552.0</v>
      </c>
    </row>
    <row r="52" ht="15.75" customHeight="1">
      <c r="A52" s="29" t="s">
        <v>169</v>
      </c>
      <c r="B52" s="29">
        <v>500.0</v>
      </c>
    </row>
    <row r="53" ht="15.75" customHeight="1">
      <c r="A53" s="29" t="s">
        <v>168</v>
      </c>
      <c r="B53" s="29">
        <v>500.0</v>
      </c>
    </row>
    <row r="54" ht="15.75" customHeight="1">
      <c r="A54" s="29" t="s">
        <v>42</v>
      </c>
      <c r="B54" s="29">
        <v>500.0</v>
      </c>
    </row>
    <row r="55" ht="15.75" customHeight="1">
      <c r="A55" s="29">
        <v>8.904223819369E12</v>
      </c>
      <c r="B55" s="29">
        <v>170.0</v>
      </c>
    </row>
    <row r="56" ht="15.75" customHeight="1">
      <c r="A56" s="29" t="s">
        <v>152</v>
      </c>
      <c r="B56" s="29">
        <v>500.0</v>
      </c>
    </row>
    <row r="57" ht="15.75" customHeight="1">
      <c r="A57" s="29">
        <v>8.904223819123E12</v>
      </c>
      <c r="B57" s="29">
        <v>250.0</v>
      </c>
    </row>
    <row r="58" ht="15.75" customHeight="1">
      <c r="A58" s="29" t="s">
        <v>42</v>
      </c>
      <c r="B58" s="29">
        <v>500.0</v>
      </c>
    </row>
    <row r="59" ht="15.75" customHeight="1">
      <c r="A59" s="29">
        <v>8.904223819468E12</v>
      </c>
      <c r="B59" s="29">
        <v>240.0</v>
      </c>
    </row>
    <row r="60" ht="15.75" customHeight="1">
      <c r="A60" s="29">
        <v>8.90422381926E12</v>
      </c>
      <c r="B60" s="29">
        <v>130.0</v>
      </c>
    </row>
    <row r="61" ht="15.75" customHeight="1">
      <c r="A61" s="29">
        <v>8.904223819321E12</v>
      </c>
      <c r="B61" s="29">
        <v>600.0</v>
      </c>
    </row>
    <row r="62" ht="15.75" customHeight="1">
      <c r="A62" s="29">
        <v>8.904223819338E12</v>
      </c>
      <c r="B62" s="29">
        <v>600.0</v>
      </c>
    </row>
    <row r="63" ht="15.75" customHeight="1">
      <c r="A63" s="29">
        <v>8.904223819505E12</v>
      </c>
      <c r="B63" s="29">
        <v>210.0</v>
      </c>
    </row>
    <row r="64" ht="15.75" customHeight="1">
      <c r="A64" s="29">
        <v>8.904223819499E12</v>
      </c>
      <c r="B64" s="29">
        <v>210.0</v>
      </c>
    </row>
    <row r="65" ht="15.75" customHeight="1">
      <c r="A65" s="29">
        <v>8.904223819512E12</v>
      </c>
      <c r="B65" s="29">
        <v>210.0</v>
      </c>
    </row>
    <row r="66" ht="15.75" customHeight="1">
      <c r="A66" s="29">
        <v>8.904223819543E12</v>
      </c>
      <c r="B66" s="29">
        <v>300.0</v>
      </c>
    </row>
    <row r="67" ht="15.75" customHeight="1">
      <c r="A67" s="29" t="s">
        <v>46</v>
      </c>
      <c r="B67" s="29">
        <v>10.0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4.86"/>
    <col customWidth="1" min="3" max="3" width="15.29"/>
    <col customWidth="1" min="4" max="4" width="19.0"/>
    <col customWidth="1" min="5" max="5" width="17.43"/>
    <col customWidth="1" min="6" max="6" width="5.43"/>
    <col customWidth="1" min="7" max="7" width="23.57"/>
    <col customWidth="1" min="8" max="8" width="18.86"/>
  </cols>
  <sheetData>
    <row r="1">
      <c r="A1" s="29" t="s">
        <v>7</v>
      </c>
      <c r="B1" s="29" t="s">
        <v>177</v>
      </c>
      <c r="C1" s="29" t="s">
        <v>178</v>
      </c>
      <c r="D1" s="29" t="s">
        <v>171</v>
      </c>
      <c r="E1" s="29" t="s">
        <v>8</v>
      </c>
      <c r="F1" s="29" t="s">
        <v>172</v>
      </c>
      <c r="G1" s="29" t="s">
        <v>9</v>
      </c>
      <c r="H1" s="29" t="s">
        <v>179</v>
      </c>
    </row>
    <row r="2">
      <c r="A2" s="29" t="s">
        <v>180</v>
      </c>
      <c r="B2" s="29" t="s">
        <v>40</v>
      </c>
      <c r="C2" s="29">
        <v>1.3</v>
      </c>
      <c r="D2" s="29">
        <v>121003.0</v>
      </c>
      <c r="E2" s="29" t="s">
        <v>181</v>
      </c>
      <c r="F2" s="29" t="s">
        <v>173</v>
      </c>
      <c r="G2" s="29" t="s">
        <v>182</v>
      </c>
      <c r="H2" s="29">
        <v>135.0</v>
      </c>
    </row>
    <row r="3">
      <c r="A3" s="29" t="s">
        <v>183</v>
      </c>
      <c r="B3" s="29" t="s">
        <v>45</v>
      </c>
      <c r="C3" s="29">
        <v>1.0</v>
      </c>
      <c r="D3" s="29">
        <v>121003.0</v>
      </c>
      <c r="E3" s="29" t="s">
        <v>184</v>
      </c>
      <c r="F3" s="29" t="s">
        <v>173</v>
      </c>
      <c r="G3" s="29" t="s">
        <v>182</v>
      </c>
      <c r="H3" s="29">
        <v>90.2</v>
      </c>
    </row>
    <row r="4">
      <c r="A4" s="29" t="s">
        <v>185</v>
      </c>
      <c r="B4" s="29" t="s">
        <v>51</v>
      </c>
      <c r="C4" s="29">
        <v>2.5</v>
      </c>
      <c r="D4" s="29">
        <v>121003.0</v>
      </c>
      <c r="E4" s="29" t="s">
        <v>186</v>
      </c>
      <c r="F4" s="29" t="s">
        <v>173</v>
      </c>
      <c r="G4" s="29" t="s">
        <v>182</v>
      </c>
      <c r="H4" s="29">
        <v>224.6</v>
      </c>
    </row>
    <row r="5">
      <c r="A5" s="29" t="s">
        <v>187</v>
      </c>
      <c r="B5" s="29" t="s">
        <v>54</v>
      </c>
      <c r="C5" s="29">
        <v>1.0</v>
      </c>
      <c r="D5" s="29">
        <v>121003.0</v>
      </c>
      <c r="E5" s="29" t="s">
        <v>188</v>
      </c>
      <c r="F5" s="29" t="s">
        <v>174</v>
      </c>
      <c r="G5" s="29" t="s">
        <v>182</v>
      </c>
      <c r="H5" s="29">
        <v>61.3</v>
      </c>
    </row>
    <row r="6">
      <c r="A6" s="29" t="s">
        <v>189</v>
      </c>
      <c r="B6" s="29" t="s">
        <v>85</v>
      </c>
      <c r="C6" s="29">
        <v>0.15</v>
      </c>
      <c r="D6" s="29">
        <v>121003.0</v>
      </c>
      <c r="E6" s="29" t="s">
        <v>190</v>
      </c>
      <c r="F6" s="29" t="s">
        <v>173</v>
      </c>
      <c r="G6" s="29" t="s">
        <v>182</v>
      </c>
      <c r="H6" s="29">
        <v>45.4</v>
      </c>
    </row>
    <row r="7">
      <c r="A7" s="29" t="s">
        <v>191</v>
      </c>
      <c r="B7" s="29" t="s">
        <v>66</v>
      </c>
      <c r="C7" s="29">
        <v>0.15</v>
      </c>
      <c r="D7" s="29">
        <v>121003.0</v>
      </c>
      <c r="E7" s="29" t="s">
        <v>192</v>
      </c>
      <c r="F7" s="29" t="s">
        <v>173</v>
      </c>
      <c r="G7" s="29" t="s">
        <v>182</v>
      </c>
      <c r="H7" s="29">
        <v>45.4</v>
      </c>
    </row>
    <row r="8">
      <c r="A8" s="29" t="s">
        <v>193</v>
      </c>
      <c r="B8" s="29" t="s">
        <v>80</v>
      </c>
      <c r="C8" s="29">
        <v>1.0</v>
      </c>
      <c r="D8" s="29">
        <v>121003.0</v>
      </c>
      <c r="E8" s="29" t="s">
        <v>194</v>
      </c>
      <c r="F8" s="29" t="s">
        <v>174</v>
      </c>
      <c r="G8" s="29" t="s">
        <v>182</v>
      </c>
      <c r="H8" s="29">
        <v>61.3</v>
      </c>
    </row>
    <row r="9">
      <c r="A9" s="29" t="s">
        <v>195</v>
      </c>
      <c r="B9" s="29" t="s">
        <v>88</v>
      </c>
      <c r="C9" s="29">
        <v>1.15</v>
      </c>
      <c r="D9" s="29">
        <v>121003.0</v>
      </c>
      <c r="E9" s="29" t="s">
        <v>196</v>
      </c>
      <c r="F9" s="29" t="s">
        <v>174</v>
      </c>
      <c r="G9" s="29" t="s">
        <v>182</v>
      </c>
      <c r="H9" s="29">
        <v>89.6</v>
      </c>
    </row>
    <row r="10">
      <c r="A10" s="29" t="s">
        <v>197</v>
      </c>
      <c r="B10" s="29" t="s">
        <v>90</v>
      </c>
      <c r="C10" s="29">
        <v>0.5</v>
      </c>
      <c r="D10" s="29">
        <v>121003.0</v>
      </c>
      <c r="E10" s="29" t="s">
        <v>198</v>
      </c>
      <c r="F10" s="29" t="s">
        <v>173</v>
      </c>
      <c r="G10" s="29" t="s">
        <v>182</v>
      </c>
      <c r="H10" s="29">
        <v>45.4</v>
      </c>
    </row>
    <row r="11">
      <c r="A11" s="29" t="s">
        <v>199</v>
      </c>
      <c r="B11" s="29" t="s">
        <v>92</v>
      </c>
      <c r="C11" s="29">
        <v>0.5</v>
      </c>
      <c r="D11" s="29">
        <v>121003.0</v>
      </c>
      <c r="E11" s="29" t="s">
        <v>200</v>
      </c>
      <c r="F11" s="29" t="s">
        <v>173</v>
      </c>
      <c r="G11" s="29" t="s">
        <v>182</v>
      </c>
      <c r="H11" s="29">
        <v>45.4</v>
      </c>
    </row>
    <row r="12">
      <c r="A12" s="29" t="s">
        <v>201</v>
      </c>
      <c r="B12" s="29" t="s">
        <v>102</v>
      </c>
      <c r="C12" s="29">
        <v>0.79</v>
      </c>
      <c r="D12" s="29">
        <v>121003.0</v>
      </c>
      <c r="E12" s="29" t="s">
        <v>202</v>
      </c>
      <c r="F12" s="29" t="s">
        <v>174</v>
      </c>
      <c r="G12" s="29" t="s">
        <v>182</v>
      </c>
      <c r="H12" s="29">
        <v>61.3</v>
      </c>
    </row>
    <row r="13">
      <c r="A13" s="29" t="s">
        <v>203</v>
      </c>
      <c r="B13" s="29" t="s">
        <v>106</v>
      </c>
      <c r="C13" s="29">
        <v>0.72</v>
      </c>
      <c r="D13" s="29">
        <v>121003.0</v>
      </c>
      <c r="E13" s="29" t="s">
        <v>204</v>
      </c>
      <c r="F13" s="29" t="s">
        <v>173</v>
      </c>
      <c r="G13" s="29" t="s">
        <v>182</v>
      </c>
      <c r="H13" s="29">
        <v>90.2</v>
      </c>
    </row>
    <row r="14">
      <c r="A14" s="29" t="s">
        <v>205</v>
      </c>
      <c r="B14" s="29" t="s">
        <v>107</v>
      </c>
      <c r="C14" s="29">
        <v>1.08</v>
      </c>
      <c r="D14" s="29">
        <v>121003.0</v>
      </c>
      <c r="E14" s="29" t="s">
        <v>206</v>
      </c>
      <c r="F14" s="29" t="s">
        <v>174</v>
      </c>
      <c r="G14" s="29" t="s">
        <v>182</v>
      </c>
      <c r="H14" s="29">
        <v>89.6</v>
      </c>
    </row>
    <row r="15">
      <c r="A15" s="29" t="s">
        <v>207</v>
      </c>
      <c r="B15" s="29" t="s">
        <v>108</v>
      </c>
      <c r="C15" s="29">
        <v>1.0</v>
      </c>
      <c r="D15" s="29">
        <v>121003.0</v>
      </c>
      <c r="E15" s="29" t="s">
        <v>208</v>
      </c>
      <c r="F15" s="29" t="s">
        <v>173</v>
      </c>
      <c r="G15" s="29" t="s">
        <v>182</v>
      </c>
      <c r="H15" s="29">
        <v>90.2</v>
      </c>
    </row>
    <row r="16">
      <c r="A16" s="29" t="s">
        <v>209</v>
      </c>
      <c r="B16" s="29" t="s">
        <v>104</v>
      </c>
      <c r="C16" s="29">
        <v>0.15</v>
      </c>
      <c r="D16" s="29">
        <v>121003.0</v>
      </c>
      <c r="E16" s="29" t="s">
        <v>210</v>
      </c>
      <c r="F16" s="29" t="s">
        <v>173</v>
      </c>
      <c r="G16" s="29" t="s">
        <v>182</v>
      </c>
      <c r="H16" s="29">
        <v>45.4</v>
      </c>
    </row>
    <row r="17">
      <c r="A17" s="29" t="s">
        <v>211</v>
      </c>
      <c r="B17" s="29" t="s">
        <v>114</v>
      </c>
      <c r="C17" s="29">
        <v>1.28</v>
      </c>
      <c r="D17" s="29">
        <v>121003.0</v>
      </c>
      <c r="E17" s="29" t="s">
        <v>212</v>
      </c>
      <c r="F17" s="29" t="s">
        <v>173</v>
      </c>
      <c r="G17" s="29" t="s">
        <v>182</v>
      </c>
      <c r="H17" s="29">
        <v>135.0</v>
      </c>
    </row>
    <row r="18">
      <c r="A18" s="29" t="s">
        <v>213</v>
      </c>
      <c r="B18" s="29" t="s">
        <v>115</v>
      </c>
      <c r="C18" s="29">
        <v>0.5</v>
      </c>
      <c r="D18" s="29">
        <v>121003.0</v>
      </c>
      <c r="E18" s="29" t="s">
        <v>196</v>
      </c>
      <c r="F18" s="29" t="s">
        <v>174</v>
      </c>
      <c r="G18" s="29" t="s">
        <v>182</v>
      </c>
      <c r="H18" s="29">
        <v>33.0</v>
      </c>
    </row>
    <row r="19">
      <c r="A19" s="29" t="s">
        <v>214</v>
      </c>
      <c r="B19" s="29" t="s">
        <v>116</v>
      </c>
      <c r="C19" s="29">
        <v>0.79</v>
      </c>
      <c r="D19" s="29">
        <v>121003.0</v>
      </c>
      <c r="E19" s="29" t="s">
        <v>215</v>
      </c>
      <c r="F19" s="29" t="s">
        <v>173</v>
      </c>
      <c r="G19" s="29" t="s">
        <v>182</v>
      </c>
      <c r="H19" s="29">
        <v>90.2</v>
      </c>
    </row>
    <row r="20">
      <c r="A20" s="29" t="s">
        <v>216</v>
      </c>
      <c r="B20" s="29" t="s">
        <v>118</v>
      </c>
      <c r="C20" s="29">
        <v>0.2</v>
      </c>
      <c r="D20" s="29">
        <v>121003.0</v>
      </c>
      <c r="E20" s="29" t="s">
        <v>217</v>
      </c>
      <c r="F20" s="29" t="s">
        <v>175</v>
      </c>
      <c r="G20" s="29" t="s">
        <v>218</v>
      </c>
      <c r="H20" s="29">
        <v>107.3</v>
      </c>
    </row>
    <row r="21" ht="15.75" customHeight="1">
      <c r="A21" s="29" t="s">
        <v>219</v>
      </c>
      <c r="B21" s="29" t="s">
        <v>120</v>
      </c>
      <c r="C21" s="29">
        <v>0.79</v>
      </c>
      <c r="D21" s="29">
        <v>121003.0</v>
      </c>
      <c r="E21" s="29" t="s">
        <v>220</v>
      </c>
      <c r="F21" s="29" t="s">
        <v>174</v>
      </c>
      <c r="G21" s="29" t="s">
        <v>182</v>
      </c>
      <c r="H21" s="29">
        <v>61.3</v>
      </c>
    </row>
    <row r="22" ht="15.75" customHeight="1">
      <c r="A22" s="29" t="s">
        <v>221</v>
      </c>
      <c r="B22" s="29" t="s">
        <v>122</v>
      </c>
      <c r="C22" s="29">
        <v>0.86</v>
      </c>
      <c r="D22" s="29">
        <v>121003.0</v>
      </c>
      <c r="E22" s="29" t="s">
        <v>222</v>
      </c>
      <c r="F22" s="29" t="s">
        <v>173</v>
      </c>
      <c r="G22" s="29" t="s">
        <v>182</v>
      </c>
      <c r="H22" s="29">
        <v>90.2</v>
      </c>
    </row>
    <row r="23" ht="15.75" customHeight="1">
      <c r="A23" s="29" t="s">
        <v>223</v>
      </c>
      <c r="B23" s="29" t="s">
        <v>124</v>
      </c>
      <c r="C23" s="29">
        <v>1.2</v>
      </c>
      <c r="D23" s="29">
        <v>121003.0</v>
      </c>
      <c r="E23" s="29" t="s">
        <v>224</v>
      </c>
      <c r="F23" s="29" t="s">
        <v>174</v>
      </c>
      <c r="G23" s="29" t="s">
        <v>182</v>
      </c>
      <c r="H23" s="29">
        <v>89.6</v>
      </c>
    </row>
    <row r="24" ht="15.75" customHeight="1">
      <c r="A24" s="29" t="s">
        <v>225</v>
      </c>
      <c r="B24" s="29" t="s">
        <v>111</v>
      </c>
      <c r="C24" s="29">
        <v>0.7</v>
      </c>
      <c r="D24" s="29">
        <v>121003.0</v>
      </c>
      <c r="E24" s="29" t="s">
        <v>226</v>
      </c>
      <c r="F24" s="29" t="s">
        <v>173</v>
      </c>
      <c r="G24" s="29" t="s">
        <v>218</v>
      </c>
      <c r="H24" s="29">
        <v>172.8</v>
      </c>
    </row>
    <row r="25" ht="15.75" customHeight="1">
      <c r="A25" s="29" t="s">
        <v>227</v>
      </c>
      <c r="B25" s="29" t="s">
        <v>157</v>
      </c>
      <c r="C25" s="29">
        <v>0.6</v>
      </c>
      <c r="D25" s="29">
        <v>121003.0</v>
      </c>
      <c r="E25" s="29" t="s">
        <v>228</v>
      </c>
      <c r="F25" s="29" t="s">
        <v>174</v>
      </c>
      <c r="G25" s="29" t="s">
        <v>218</v>
      </c>
      <c r="H25" s="29">
        <v>102.3</v>
      </c>
    </row>
    <row r="26" ht="15.75" customHeight="1">
      <c r="A26" s="29" t="s">
        <v>229</v>
      </c>
      <c r="B26" s="29" t="s">
        <v>125</v>
      </c>
      <c r="C26" s="29">
        <v>0.99</v>
      </c>
      <c r="D26" s="29">
        <v>121003.0</v>
      </c>
      <c r="E26" s="29" t="s">
        <v>230</v>
      </c>
      <c r="F26" s="29" t="s">
        <v>173</v>
      </c>
      <c r="G26" s="29" t="s">
        <v>218</v>
      </c>
      <c r="H26" s="29">
        <v>172.8</v>
      </c>
    </row>
    <row r="27" ht="15.75" customHeight="1">
      <c r="A27" s="29" t="s">
        <v>231</v>
      </c>
      <c r="B27" s="29" t="s">
        <v>109</v>
      </c>
      <c r="C27" s="29">
        <v>0.7</v>
      </c>
      <c r="D27" s="29">
        <v>121003.0</v>
      </c>
      <c r="E27" s="29" t="s">
        <v>232</v>
      </c>
      <c r="F27" s="29" t="s">
        <v>173</v>
      </c>
      <c r="G27" s="29" t="s">
        <v>218</v>
      </c>
      <c r="H27" s="29">
        <v>172.8</v>
      </c>
    </row>
    <row r="28" ht="15.75" customHeight="1">
      <c r="A28" s="29" t="s">
        <v>233</v>
      </c>
      <c r="B28" s="29" t="s">
        <v>105</v>
      </c>
      <c r="C28" s="29">
        <v>0.8</v>
      </c>
      <c r="D28" s="29">
        <v>121003.0</v>
      </c>
      <c r="E28" s="29" t="s">
        <v>234</v>
      </c>
      <c r="F28" s="29" t="s">
        <v>175</v>
      </c>
      <c r="G28" s="29" t="s">
        <v>218</v>
      </c>
      <c r="H28" s="29">
        <v>213.5</v>
      </c>
    </row>
    <row r="29" ht="15.75" customHeight="1">
      <c r="A29" s="29" t="s">
        <v>235</v>
      </c>
      <c r="B29" s="29" t="s">
        <v>84</v>
      </c>
      <c r="C29" s="29">
        <v>1.2</v>
      </c>
      <c r="D29" s="29">
        <v>121003.0</v>
      </c>
      <c r="E29" s="29" t="s">
        <v>236</v>
      </c>
      <c r="F29" s="29" t="s">
        <v>173</v>
      </c>
      <c r="G29" s="29" t="s">
        <v>218</v>
      </c>
      <c r="H29" s="29">
        <v>258.9</v>
      </c>
    </row>
    <row r="30" ht="15.75" customHeight="1">
      <c r="A30" s="29" t="s">
        <v>237</v>
      </c>
      <c r="B30" s="29" t="s">
        <v>112</v>
      </c>
      <c r="C30" s="29">
        <v>1.3</v>
      </c>
      <c r="D30" s="29">
        <v>121003.0</v>
      </c>
      <c r="E30" s="29" t="s">
        <v>238</v>
      </c>
      <c r="F30" s="29" t="s">
        <v>174</v>
      </c>
      <c r="G30" s="29" t="s">
        <v>218</v>
      </c>
      <c r="H30" s="29">
        <v>151.1</v>
      </c>
    </row>
    <row r="31" ht="15.75" customHeight="1">
      <c r="A31" s="29" t="s">
        <v>239</v>
      </c>
      <c r="B31" s="29" t="s">
        <v>56</v>
      </c>
      <c r="C31" s="29">
        <v>0.7</v>
      </c>
      <c r="D31" s="29">
        <v>121003.0</v>
      </c>
      <c r="E31" s="29" t="s">
        <v>240</v>
      </c>
      <c r="F31" s="29" t="s">
        <v>173</v>
      </c>
      <c r="G31" s="29" t="s">
        <v>218</v>
      </c>
      <c r="H31" s="29">
        <v>172.8</v>
      </c>
    </row>
    <row r="32" ht="15.75" customHeight="1">
      <c r="A32" s="29" t="s">
        <v>241</v>
      </c>
      <c r="B32" s="29" t="s">
        <v>48</v>
      </c>
      <c r="C32" s="29">
        <v>1.6</v>
      </c>
      <c r="D32" s="29">
        <v>121003.0</v>
      </c>
      <c r="E32" s="29" t="s">
        <v>242</v>
      </c>
      <c r="F32" s="29" t="s">
        <v>173</v>
      </c>
      <c r="G32" s="29" t="s">
        <v>218</v>
      </c>
      <c r="H32" s="29">
        <v>345.0</v>
      </c>
    </row>
    <row r="33" ht="15.75" customHeight="1">
      <c r="A33" s="29" t="s">
        <v>243</v>
      </c>
      <c r="B33" s="29" t="s">
        <v>155</v>
      </c>
      <c r="C33" s="29">
        <v>1.13</v>
      </c>
      <c r="D33" s="29">
        <v>121003.0</v>
      </c>
      <c r="E33" s="29" t="s">
        <v>244</v>
      </c>
      <c r="F33" s="29" t="s">
        <v>173</v>
      </c>
      <c r="G33" s="29" t="s">
        <v>218</v>
      </c>
      <c r="H33" s="29">
        <v>258.9</v>
      </c>
    </row>
    <row r="34" ht="15.75" customHeight="1">
      <c r="A34" s="29" t="s">
        <v>245</v>
      </c>
      <c r="B34" s="29" t="s">
        <v>142</v>
      </c>
      <c r="C34" s="29">
        <v>0.6</v>
      </c>
      <c r="D34" s="29">
        <v>121003.0</v>
      </c>
      <c r="E34" s="29" t="s">
        <v>246</v>
      </c>
      <c r="F34" s="29" t="s">
        <v>173</v>
      </c>
      <c r="G34" s="29" t="s">
        <v>218</v>
      </c>
      <c r="H34" s="29">
        <v>172.8</v>
      </c>
    </row>
    <row r="35" ht="15.75" customHeight="1">
      <c r="A35" s="29" t="s">
        <v>247</v>
      </c>
      <c r="B35" s="29" t="s">
        <v>37</v>
      </c>
      <c r="C35" s="29">
        <v>2.92</v>
      </c>
      <c r="D35" s="29">
        <v>121003.0</v>
      </c>
      <c r="E35" s="29" t="s">
        <v>248</v>
      </c>
      <c r="F35" s="29" t="s">
        <v>174</v>
      </c>
      <c r="G35" s="29" t="s">
        <v>182</v>
      </c>
      <c r="H35" s="29">
        <v>174.5</v>
      </c>
    </row>
    <row r="36" ht="15.75" customHeight="1">
      <c r="A36" s="29" t="s">
        <v>249</v>
      </c>
      <c r="B36" s="29" t="s">
        <v>38</v>
      </c>
      <c r="C36" s="29">
        <v>0.68</v>
      </c>
      <c r="D36" s="29">
        <v>121003.0</v>
      </c>
      <c r="E36" s="29" t="s">
        <v>250</v>
      </c>
      <c r="F36" s="29" t="s">
        <v>173</v>
      </c>
      <c r="G36" s="29" t="s">
        <v>182</v>
      </c>
      <c r="H36" s="29">
        <v>90.2</v>
      </c>
    </row>
    <row r="37" ht="15.75" customHeight="1">
      <c r="A37" s="29" t="s">
        <v>251</v>
      </c>
      <c r="B37" s="29" t="s">
        <v>39</v>
      </c>
      <c r="C37" s="29">
        <v>0.71</v>
      </c>
      <c r="D37" s="29">
        <v>121003.0</v>
      </c>
      <c r="E37" s="29" t="s">
        <v>252</v>
      </c>
      <c r="F37" s="29" t="s">
        <v>173</v>
      </c>
      <c r="G37" s="29" t="s">
        <v>182</v>
      </c>
      <c r="H37" s="29">
        <v>90.2</v>
      </c>
    </row>
    <row r="38" ht="15.75" customHeight="1">
      <c r="A38" s="29" t="s">
        <v>253</v>
      </c>
      <c r="B38" s="29" t="s">
        <v>41</v>
      </c>
      <c r="C38" s="29">
        <v>0.78</v>
      </c>
      <c r="D38" s="29">
        <v>121003.0</v>
      </c>
      <c r="E38" s="29" t="s">
        <v>254</v>
      </c>
      <c r="F38" s="29" t="s">
        <v>174</v>
      </c>
      <c r="G38" s="29" t="s">
        <v>182</v>
      </c>
      <c r="H38" s="29">
        <v>61.3</v>
      </c>
    </row>
    <row r="39" ht="15.75" customHeight="1">
      <c r="A39" s="29" t="s">
        <v>255</v>
      </c>
      <c r="B39" s="29" t="s">
        <v>43</v>
      </c>
      <c r="C39" s="29">
        <v>1.27</v>
      </c>
      <c r="D39" s="29">
        <v>121003.0</v>
      </c>
      <c r="E39" s="29" t="s">
        <v>256</v>
      </c>
      <c r="F39" s="29" t="s">
        <v>173</v>
      </c>
      <c r="G39" s="29" t="s">
        <v>182</v>
      </c>
      <c r="H39" s="29">
        <v>135.0</v>
      </c>
    </row>
    <row r="40" ht="15.75" customHeight="1">
      <c r="A40" s="29" t="s">
        <v>257</v>
      </c>
      <c r="B40" s="29" t="s">
        <v>50</v>
      </c>
      <c r="C40" s="29">
        <v>0.7</v>
      </c>
      <c r="D40" s="29">
        <v>121003.0</v>
      </c>
      <c r="E40" s="29" t="s">
        <v>258</v>
      </c>
      <c r="F40" s="29" t="s">
        <v>173</v>
      </c>
      <c r="G40" s="29" t="s">
        <v>182</v>
      </c>
      <c r="H40" s="29">
        <v>90.2</v>
      </c>
    </row>
    <row r="41" ht="15.75" customHeight="1">
      <c r="A41" s="29" t="s">
        <v>259</v>
      </c>
      <c r="B41" s="29" t="s">
        <v>53</v>
      </c>
      <c r="C41" s="29">
        <v>0.69</v>
      </c>
      <c r="D41" s="29">
        <v>121003.0</v>
      </c>
      <c r="E41" s="29" t="s">
        <v>260</v>
      </c>
      <c r="F41" s="29" t="s">
        <v>173</v>
      </c>
      <c r="G41" s="29" t="s">
        <v>182</v>
      </c>
      <c r="H41" s="29">
        <v>90.2</v>
      </c>
    </row>
    <row r="42" ht="15.75" customHeight="1">
      <c r="A42" s="29" t="s">
        <v>261</v>
      </c>
      <c r="B42" s="29" t="s">
        <v>57</v>
      </c>
      <c r="C42" s="29">
        <v>0.68</v>
      </c>
      <c r="D42" s="29">
        <v>121003.0</v>
      </c>
      <c r="E42" s="29" t="s">
        <v>262</v>
      </c>
      <c r="F42" s="29" t="s">
        <v>173</v>
      </c>
      <c r="G42" s="29" t="s">
        <v>182</v>
      </c>
      <c r="H42" s="29">
        <v>90.2</v>
      </c>
    </row>
    <row r="43" ht="15.75" customHeight="1">
      <c r="A43" s="29" t="s">
        <v>263</v>
      </c>
      <c r="B43" s="29" t="s">
        <v>58</v>
      </c>
      <c r="C43" s="29">
        <v>1.0</v>
      </c>
      <c r="D43" s="29">
        <v>121003.0</v>
      </c>
      <c r="E43" s="29" t="s">
        <v>264</v>
      </c>
      <c r="F43" s="29" t="s">
        <v>174</v>
      </c>
      <c r="G43" s="29" t="s">
        <v>182</v>
      </c>
      <c r="H43" s="29">
        <v>61.3</v>
      </c>
    </row>
    <row r="44" ht="15.75" customHeight="1">
      <c r="A44" s="29" t="s">
        <v>265</v>
      </c>
      <c r="B44" s="29" t="s">
        <v>59</v>
      </c>
      <c r="C44" s="29">
        <v>1.16</v>
      </c>
      <c r="D44" s="29">
        <v>121003.0</v>
      </c>
      <c r="E44" s="29" t="s">
        <v>266</v>
      </c>
      <c r="F44" s="29" t="s">
        <v>173</v>
      </c>
      <c r="G44" s="29" t="s">
        <v>182</v>
      </c>
      <c r="H44" s="29">
        <v>135.0</v>
      </c>
    </row>
    <row r="45" ht="15.75" customHeight="1">
      <c r="A45" s="29" t="s">
        <v>267</v>
      </c>
      <c r="B45" s="29" t="s">
        <v>61</v>
      </c>
      <c r="C45" s="29">
        <v>0.68</v>
      </c>
      <c r="D45" s="29">
        <v>121003.0</v>
      </c>
      <c r="E45" s="29" t="s">
        <v>268</v>
      </c>
      <c r="F45" s="29" t="s">
        <v>174</v>
      </c>
      <c r="G45" s="29" t="s">
        <v>182</v>
      </c>
      <c r="H45" s="29">
        <v>61.3</v>
      </c>
    </row>
    <row r="46" ht="15.75" customHeight="1">
      <c r="A46" s="29" t="s">
        <v>269</v>
      </c>
      <c r="B46" s="29" t="s">
        <v>63</v>
      </c>
      <c r="C46" s="29">
        <v>1.08</v>
      </c>
      <c r="D46" s="29">
        <v>121003.0</v>
      </c>
      <c r="E46" s="29" t="s">
        <v>270</v>
      </c>
      <c r="F46" s="29" t="s">
        <v>174</v>
      </c>
      <c r="G46" s="29" t="s">
        <v>182</v>
      </c>
      <c r="H46" s="29">
        <v>89.6</v>
      </c>
    </row>
    <row r="47" ht="15.75" customHeight="1">
      <c r="A47" s="29" t="s">
        <v>271</v>
      </c>
      <c r="B47" s="29" t="s">
        <v>65</v>
      </c>
      <c r="C47" s="29">
        <v>0.69</v>
      </c>
      <c r="D47" s="29">
        <v>121003.0</v>
      </c>
      <c r="E47" s="29" t="s">
        <v>272</v>
      </c>
      <c r="F47" s="29" t="s">
        <v>173</v>
      </c>
      <c r="G47" s="29" t="s">
        <v>182</v>
      </c>
      <c r="H47" s="29">
        <v>90.2</v>
      </c>
    </row>
    <row r="48" ht="15.75" customHeight="1">
      <c r="A48" s="29" t="s">
        <v>273</v>
      </c>
      <c r="B48" s="29" t="s">
        <v>70</v>
      </c>
      <c r="C48" s="29">
        <v>1.13</v>
      </c>
      <c r="D48" s="29">
        <v>121003.0</v>
      </c>
      <c r="E48" s="29" t="s">
        <v>274</v>
      </c>
      <c r="F48" s="29" t="s">
        <v>173</v>
      </c>
      <c r="G48" s="29" t="s">
        <v>182</v>
      </c>
      <c r="H48" s="29">
        <v>135.0</v>
      </c>
    </row>
    <row r="49" ht="15.75" customHeight="1">
      <c r="A49" s="29" t="s">
        <v>275</v>
      </c>
      <c r="B49" s="29" t="s">
        <v>71</v>
      </c>
      <c r="C49" s="29">
        <v>0.69</v>
      </c>
      <c r="D49" s="29">
        <v>121003.0</v>
      </c>
      <c r="E49" s="29" t="s">
        <v>276</v>
      </c>
      <c r="F49" s="29" t="s">
        <v>173</v>
      </c>
      <c r="G49" s="29" t="s">
        <v>182</v>
      </c>
      <c r="H49" s="29">
        <v>90.2</v>
      </c>
    </row>
    <row r="50" ht="15.75" customHeight="1">
      <c r="A50" s="29" t="s">
        <v>277</v>
      </c>
      <c r="B50" s="29" t="s">
        <v>68</v>
      </c>
      <c r="C50" s="29">
        <v>0.68</v>
      </c>
      <c r="D50" s="29">
        <v>121003.0</v>
      </c>
      <c r="E50" s="29" t="s">
        <v>278</v>
      </c>
      <c r="F50" s="29" t="s">
        <v>173</v>
      </c>
      <c r="G50" s="29" t="s">
        <v>182</v>
      </c>
      <c r="H50" s="29">
        <v>90.2</v>
      </c>
    </row>
    <row r="51" ht="15.75" customHeight="1">
      <c r="A51" s="29" t="s">
        <v>279</v>
      </c>
      <c r="B51" s="29" t="s">
        <v>74</v>
      </c>
      <c r="C51" s="29">
        <v>2.86</v>
      </c>
      <c r="D51" s="29">
        <v>121003.0</v>
      </c>
      <c r="E51" s="29" t="s">
        <v>280</v>
      </c>
      <c r="F51" s="29" t="s">
        <v>174</v>
      </c>
      <c r="G51" s="29" t="s">
        <v>182</v>
      </c>
      <c r="H51" s="29">
        <v>174.5</v>
      </c>
    </row>
    <row r="52" ht="15.75" customHeight="1">
      <c r="A52" s="29" t="s">
        <v>281</v>
      </c>
      <c r="B52" s="29" t="s">
        <v>76</v>
      </c>
      <c r="C52" s="29">
        <v>1.35</v>
      </c>
      <c r="D52" s="29">
        <v>121003.0</v>
      </c>
      <c r="E52" s="29" t="s">
        <v>268</v>
      </c>
      <c r="F52" s="29" t="s">
        <v>174</v>
      </c>
      <c r="G52" s="29" t="s">
        <v>182</v>
      </c>
      <c r="H52" s="29">
        <v>89.6</v>
      </c>
    </row>
    <row r="53" ht="15.75" customHeight="1">
      <c r="A53" s="29" t="s">
        <v>282</v>
      </c>
      <c r="B53" s="29" t="s">
        <v>83</v>
      </c>
      <c r="C53" s="29">
        <v>0.68</v>
      </c>
      <c r="D53" s="29">
        <v>121003.0</v>
      </c>
      <c r="E53" s="29" t="s">
        <v>283</v>
      </c>
      <c r="F53" s="29" t="s">
        <v>173</v>
      </c>
      <c r="G53" s="29" t="s">
        <v>182</v>
      </c>
      <c r="H53" s="29">
        <v>90.2</v>
      </c>
    </row>
    <row r="54" ht="15.75" customHeight="1">
      <c r="A54" s="29" t="s">
        <v>284</v>
      </c>
      <c r="B54" s="29" t="s">
        <v>86</v>
      </c>
      <c r="C54" s="29">
        <v>1.64</v>
      </c>
      <c r="D54" s="29">
        <v>121003.0</v>
      </c>
      <c r="E54" s="29" t="s">
        <v>285</v>
      </c>
      <c r="F54" s="29" t="s">
        <v>173</v>
      </c>
      <c r="G54" s="29" t="s">
        <v>182</v>
      </c>
      <c r="H54" s="29">
        <v>179.8</v>
      </c>
    </row>
    <row r="55" ht="15.75" customHeight="1">
      <c r="A55" s="29" t="s">
        <v>286</v>
      </c>
      <c r="B55" s="29" t="s">
        <v>89</v>
      </c>
      <c r="C55" s="29">
        <v>0.67</v>
      </c>
      <c r="D55" s="29">
        <v>121003.0</v>
      </c>
      <c r="E55" s="29" t="s">
        <v>287</v>
      </c>
      <c r="F55" s="29" t="s">
        <v>173</v>
      </c>
      <c r="G55" s="29" t="s">
        <v>182</v>
      </c>
      <c r="H55" s="29">
        <v>90.2</v>
      </c>
    </row>
    <row r="56" ht="15.75" customHeight="1">
      <c r="A56" s="29" t="s">
        <v>288</v>
      </c>
      <c r="B56" s="29" t="s">
        <v>95</v>
      </c>
      <c r="C56" s="29">
        <v>2.0</v>
      </c>
      <c r="D56" s="29">
        <v>121003.0</v>
      </c>
      <c r="E56" s="29" t="s">
        <v>289</v>
      </c>
      <c r="F56" s="29" t="s">
        <v>173</v>
      </c>
      <c r="G56" s="29" t="s">
        <v>182</v>
      </c>
      <c r="H56" s="29">
        <v>179.8</v>
      </c>
    </row>
    <row r="57" ht="15.75" customHeight="1">
      <c r="A57" s="29" t="s">
        <v>290</v>
      </c>
      <c r="B57" s="29" t="s">
        <v>97</v>
      </c>
      <c r="C57" s="29">
        <v>1.0</v>
      </c>
      <c r="D57" s="29">
        <v>121003.0</v>
      </c>
      <c r="E57" s="29" t="s">
        <v>291</v>
      </c>
      <c r="F57" s="29" t="s">
        <v>174</v>
      </c>
      <c r="G57" s="29" t="s">
        <v>182</v>
      </c>
      <c r="H57" s="29">
        <v>61.3</v>
      </c>
    </row>
    <row r="58" ht="15.75" customHeight="1">
      <c r="A58" s="29" t="s">
        <v>292</v>
      </c>
      <c r="B58" s="29" t="s">
        <v>139</v>
      </c>
      <c r="C58" s="29">
        <v>1.5</v>
      </c>
      <c r="D58" s="29">
        <v>121003.0</v>
      </c>
      <c r="E58" s="29" t="s">
        <v>293</v>
      </c>
      <c r="F58" s="29" t="s">
        <v>174</v>
      </c>
      <c r="G58" s="29" t="s">
        <v>182</v>
      </c>
      <c r="H58" s="29">
        <v>89.6</v>
      </c>
    </row>
    <row r="59" ht="15.75" customHeight="1">
      <c r="A59" s="29" t="s">
        <v>294</v>
      </c>
      <c r="B59" s="29" t="s">
        <v>140</v>
      </c>
      <c r="C59" s="29">
        <v>1.5</v>
      </c>
      <c r="D59" s="29">
        <v>121003.0</v>
      </c>
      <c r="E59" s="29" t="s">
        <v>295</v>
      </c>
      <c r="F59" s="29" t="s">
        <v>173</v>
      </c>
      <c r="G59" s="29" t="s">
        <v>182</v>
      </c>
      <c r="H59" s="29">
        <v>135.0</v>
      </c>
    </row>
    <row r="60" ht="15.75" customHeight="1">
      <c r="A60" s="29" t="s">
        <v>296</v>
      </c>
      <c r="B60" s="29" t="s">
        <v>141</v>
      </c>
      <c r="C60" s="29">
        <v>3.0</v>
      </c>
      <c r="D60" s="29">
        <v>121003.0</v>
      </c>
      <c r="E60" s="29" t="s">
        <v>297</v>
      </c>
      <c r="F60" s="29" t="s">
        <v>173</v>
      </c>
      <c r="G60" s="29" t="s">
        <v>182</v>
      </c>
      <c r="H60" s="29">
        <v>269.4</v>
      </c>
    </row>
    <row r="61" ht="15.75" customHeight="1">
      <c r="A61" s="29" t="s">
        <v>298</v>
      </c>
      <c r="B61" s="29" t="s">
        <v>55</v>
      </c>
      <c r="C61" s="29">
        <v>1.7</v>
      </c>
      <c r="D61" s="29">
        <v>121003.0</v>
      </c>
      <c r="E61" s="29" t="s">
        <v>299</v>
      </c>
      <c r="F61" s="29" t="s">
        <v>173</v>
      </c>
      <c r="G61" s="29" t="s">
        <v>182</v>
      </c>
      <c r="H61" s="29">
        <v>179.8</v>
      </c>
    </row>
    <row r="62" ht="15.75" customHeight="1">
      <c r="A62" s="29" t="s">
        <v>300</v>
      </c>
      <c r="B62" s="29" t="s">
        <v>91</v>
      </c>
      <c r="C62" s="29">
        <v>0.79</v>
      </c>
      <c r="D62" s="29">
        <v>121003.0</v>
      </c>
      <c r="E62" s="29" t="s">
        <v>301</v>
      </c>
      <c r="F62" s="29" t="s">
        <v>173</v>
      </c>
      <c r="G62" s="29" t="s">
        <v>182</v>
      </c>
      <c r="H62" s="29">
        <v>90.2</v>
      </c>
    </row>
    <row r="63" ht="15.75" customHeight="1">
      <c r="A63" s="29" t="s">
        <v>302</v>
      </c>
      <c r="B63" s="29" t="s">
        <v>113</v>
      </c>
      <c r="C63" s="29">
        <v>0.5</v>
      </c>
      <c r="D63" s="29">
        <v>121003.0</v>
      </c>
      <c r="E63" s="29" t="s">
        <v>303</v>
      </c>
      <c r="F63" s="29" t="s">
        <v>173</v>
      </c>
      <c r="G63" s="29" t="s">
        <v>182</v>
      </c>
      <c r="H63" s="29">
        <v>45.4</v>
      </c>
    </row>
    <row r="64" ht="15.75" customHeight="1">
      <c r="A64" s="29" t="s">
        <v>304</v>
      </c>
      <c r="B64" s="29" t="s">
        <v>117</v>
      </c>
      <c r="C64" s="29">
        <v>0.77</v>
      </c>
      <c r="D64" s="29">
        <v>121003.0</v>
      </c>
      <c r="E64" s="29" t="s">
        <v>305</v>
      </c>
      <c r="F64" s="29" t="s">
        <v>173</v>
      </c>
      <c r="G64" s="29" t="s">
        <v>182</v>
      </c>
      <c r="H64" s="29">
        <v>90.2</v>
      </c>
    </row>
    <row r="65" ht="15.75" customHeight="1">
      <c r="A65" s="29" t="s">
        <v>306</v>
      </c>
      <c r="B65" s="29" t="s">
        <v>128</v>
      </c>
      <c r="C65" s="29">
        <v>0.8</v>
      </c>
      <c r="D65" s="29">
        <v>121003.0</v>
      </c>
      <c r="E65" s="29" t="s">
        <v>307</v>
      </c>
      <c r="F65" s="29" t="s">
        <v>173</v>
      </c>
      <c r="G65" s="29" t="s">
        <v>182</v>
      </c>
      <c r="H65" s="29">
        <v>90.2</v>
      </c>
    </row>
    <row r="66" ht="15.75" customHeight="1">
      <c r="A66" s="29" t="s">
        <v>308</v>
      </c>
      <c r="B66" s="29" t="s">
        <v>145</v>
      </c>
      <c r="C66" s="29">
        <v>0.76</v>
      </c>
      <c r="D66" s="29">
        <v>121003.0</v>
      </c>
      <c r="E66" s="29" t="s">
        <v>309</v>
      </c>
      <c r="F66" s="29" t="s">
        <v>173</v>
      </c>
      <c r="G66" s="29" t="s">
        <v>182</v>
      </c>
      <c r="H66" s="29">
        <v>90.2</v>
      </c>
    </row>
    <row r="67" ht="15.75" customHeight="1">
      <c r="A67" s="29" t="s">
        <v>310</v>
      </c>
      <c r="B67" s="29" t="s">
        <v>154</v>
      </c>
      <c r="C67" s="29">
        <v>0.76</v>
      </c>
      <c r="D67" s="29">
        <v>121003.0</v>
      </c>
      <c r="E67" s="29" t="s">
        <v>311</v>
      </c>
      <c r="F67" s="29" t="s">
        <v>173</v>
      </c>
      <c r="G67" s="29" t="s">
        <v>182</v>
      </c>
      <c r="H67" s="29">
        <v>90.2</v>
      </c>
    </row>
    <row r="68" ht="15.75" customHeight="1">
      <c r="A68" s="29" t="s">
        <v>312</v>
      </c>
      <c r="B68" s="29" t="s">
        <v>156</v>
      </c>
      <c r="C68" s="29">
        <v>0.6</v>
      </c>
      <c r="D68" s="29">
        <v>121003.0</v>
      </c>
      <c r="E68" s="29" t="s">
        <v>313</v>
      </c>
      <c r="F68" s="29" t="s">
        <v>173</v>
      </c>
      <c r="G68" s="29" t="s">
        <v>182</v>
      </c>
      <c r="H68" s="29">
        <v>90.2</v>
      </c>
    </row>
    <row r="69" ht="15.75" customHeight="1">
      <c r="A69" s="29" t="s">
        <v>314</v>
      </c>
      <c r="B69" s="29" t="s">
        <v>161</v>
      </c>
      <c r="C69" s="29">
        <v>0.59</v>
      </c>
      <c r="D69" s="29">
        <v>121003.0</v>
      </c>
      <c r="E69" s="29" t="s">
        <v>315</v>
      </c>
      <c r="F69" s="29" t="s">
        <v>173</v>
      </c>
      <c r="G69" s="29" t="s">
        <v>182</v>
      </c>
      <c r="H69" s="29">
        <v>90.2</v>
      </c>
    </row>
    <row r="70" ht="15.75" customHeight="1">
      <c r="A70" s="29" t="s">
        <v>316</v>
      </c>
      <c r="B70" s="29" t="s">
        <v>162</v>
      </c>
      <c r="C70" s="29">
        <v>0.8</v>
      </c>
      <c r="D70" s="29">
        <v>121003.0</v>
      </c>
      <c r="E70" s="29" t="s">
        <v>317</v>
      </c>
      <c r="F70" s="29" t="s">
        <v>173</v>
      </c>
      <c r="G70" s="29" t="s">
        <v>182</v>
      </c>
      <c r="H70" s="29">
        <v>90.2</v>
      </c>
    </row>
    <row r="71" ht="15.75" customHeight="1">
      <c r="A71" s="29" t="s">
        <v>318</v>
      </c>
      <c r="B71" s="29" t="s">
        <v>166</v>
      </c>
      <c r="C71" s="29">
        <v>0.5</v>
      </c>
      <c r="D71" s="29">
        <v>121003.0</v>
      </c>
      <c r="E71" s="29" t="s">
        <v>319</v>
      </c>
      <c r="F71" s="29" t="s">
        <v>173</v>
      </c>
      <c r="G71" s="29" t="s">
        <v>218</v>
      </c>
      <c r="H71" s="29">
        <v>86.7</v>
      </c>
    </row>
    <row r="72" ht="15.75" customHeight="1">
      <c r="A72" s="29" t="s">
        <v>320</v>
      </c>
      <c r="B72" s="29" t="s">
        <v>147</v>
      </c>
      <c r="C72" s="29">
        <v>2.94</v>
      </c>
      <c r="D72" s="29">
        <v>121003.0</v>
      </c>
      <c r="E72" s="29" t="s">
        <v>321</v>
      </c>
      <c r="F72" s="29" t="s">
        <v>173</v>
      </c>
      <c r="G72" s="29" t="s">
        <v>182</v>
      </c>
      <c r="H72" s="29">
        <v>269.4</v>
      </c>
    </row>
    <row r="73" ht="15.75" customHeight="1">
      <c r="A73" s="29" t="s">
        <v>322</v>
      </c>
      <c r="B73" s="29" t="s">
        <v>137</v>
      </c>
      <c r="C73" s="29">
        <v>1.0</v>
      </c>
      <c r="D73" s="29">
        <v>121003.0</v>
      </c>
      <c r="E73" s="29" t="s">
        <v>323</v>
      </c>
      <c r="F73" s="29" t="s">
        <v>173</v>
      </c>
      <c r="G73" s="29" t="s">
        <v>182</v>
      </c>
      <c r="H73" s="29">
        <v>90.2</v>
      </c>
    </row>
    <row r="74" ht="15.75" customHeight="1">
      <c r="A74" s="29" t="s">
        <v>324</v>
      </c>
      <c r="B74" s="29" t="s">
        <v>160</v>
      </c>
      <c r="C74" s="29">
        <v>0.61</v>
      </c>
      <c r="D74" s="29">
        <v>121003.0</v>
      </c>
      <c r="E74" s="29" t="s">
        <v>317</v>
      </c>
      <c r="F74" s="29" t="s">
        <v>173</v>
      </c>
      <c r="G74" s="29" t="s">
        <v>182</v>
      </c>
      <c r="H74" s="29">
        <v>90.2</v>
      </c>
    </row>
    <row r="75" ht="15.75" customHeight="1">
      <c r="A75" s="29" t="s">
        <v>325</v>
      </c>
      <c r="B75" s="29" t="s">
        <v>135</v>
      </c>
      <c r="C75" s="29">
        <v>0.15</v>
      </c>
      <c r="D75" s="29">
        <v>121003.0</v>
      </c>
      <c r="E75" s="29" t="s">
        <v>326</v>
      </c>
      <c r="F75" s="29" t="s">
        <v>173</v>
      </c>
      <c r="G75" s="29" t="s">
        <v>218</v>
      </c>
      <c r="H75" s="29">
        <v>86.7</v>
      </c>
    </row>
    <row r="76" ht="15.75" customHeight="1">
      <c r="A76" s="29" t="s">
        <v>327</v>
      </c>
      <c r="B76" s="29" t="s">
        <v>132</v>
      </c>
      <c r="C76" s="29">
        <v>0.2</v>
      </c>
      <c r="D76" s="29">
        <v>121003.0</v>
      </c>
      <c r="E76" s="29" t="s">
        <v>328</v>
      </c>
      <c r="F76" s="29" t="s">
        <v>173</v>
      </c>
      <c r="G76" s="29" t="s">
        <v>182</v>
      </c>
      <c r="H76" s="29">
        <v>45.4</v>
      </c>
    </row>
    <row r="77" ht="15.75" customHeight="1">
      <c r="A77" s="29" t="s">
        <v>329</v>
      </c>
      <c r="B77" s="29" t="s">
        <v>129</v>
      </c>
      <c r="C77" s="29">
        <v>0.7</v>
      </c>
      <c r="D77" s="29">
        <v>121003.0</v>
      </c>
      <c r="E77" s="29" t="s">
        <v>328</v>
      </c>
      <c r="F77" s="29" t="s">
        <v>173</v>
      </c>
      <c r="G77" s="29" t="s">
        <v>182</v>
      </c>
      <c r="H77" s="29">
        <v>90.2</v>
      </c>
    </row>
    <row r="78" ht="15.75" customHeight="1">
      <c r="A78" s="29" t="s">
        <v>330</v>
      </c>
      <c r="B78" s="29" t="s">
        <v>121</v>
      </c>
      <c r="C78" s="29">
        <v>0.5</v>
      </c>
      <c r="D78" s="29">
        <v>121003.0</v>
      </c>
      <c r="E78" s="29" t="s">
        <v>331</v>
      </c>
      <c r="F78" s="29" t="s">
        <v>173</v>
      </c>
      <c r="G78" s="29" t="s">
        <v>182</v>
      </c>
      <c r="H78" s="29">
        <v>45.4</v>
      </c>
    </row>
    <row r="79" ht="15.75" customHeight="1">
      <c r="A79" s="29" t="s">
        <v>332</v>
      </c>
      <c r="B79" s="29" t="s">
        <v>87</v>
      </c>
      <c r="C79" s="29">
        <v>2.1</v>
      </c>
      <c r="D79" s="29">
        <v>121003.0</v>
      </c>
      <c r="E79" s="29" t="s">
        <v>323</v>
      </c>
      <c r="F79" s="29" t="s">
        <v>173</v>
      </c>
      <c r="G79" s="29" t="s">
        <v>182</v>
      </c>
      <c r="H79" s="29">
        <v>224.6</v>
      </c>
    </row>
    <row r="80" ht="15.75" customHeight="1">
      <c r="A80" s="29" t="s">
        <v>333</v>
      </c>
      <c r="B80" s="29" t="s">
        <v>81</v>
      </c>
      <c r="C80" s="29">
        <v>0.2</v>
      </c>
      <c r="D80" s="29">
        <v>121003.0</v>
      </c>
      <c r="E80" s="29" t="s">
        <v>323</v>
      </c>
      <c r="F80" s="29" t="s">
        <v>173</v>
      </c>
      <c r="G80" s="29" t="s">
        <v>182</v>
      </c>
      <c r="H80" s="29">
        <v>45.4</v>
      </c>
    </row>
    <row r="81" ht="15.75" customHeight="1">
      <c r="A81" s="29" t="s">
        <v>334</v>
      </c>
      <c r="B81" s="29" t="s">
        <v>75</v>
      </c>
      <c r="C81" s="29">
        <v>0.2</v>
      </c>
      <c r="D81" s="29">
        <v>121003.0</v>
      </c>
      <c r="E81" s="29" t="s">
        <v>335</v>
      </c>
      <c r="F81" s="29" t="s">
        <v>173</v>
      </c>
      <c r="G81" s="29" t="s">
        <v>182</v>
      </c>
      <c r="H81" s="29">
        <v>45.4</v>
      </c>
    </row>
    <row r="82" ht="15.75" customHeight="1">
      <c r="A82" s="29" t="s">
        <v>336</v>
      </c>
      <c r="B82" s="29" t="s">
        <v>73</v>
      </c>
      <c r="C82" s="29">
        <v>0.15</v>
      </c>
      <c r="D82" s="29">
        <v>121003.0</v>
      </c>
      <c r="E82" s="29" t="s">
        <v>337</v>
      </c>
      <c r="F82" s="29" t="s">
        <v>173</v>
      </c>
      <c r="G82" s="29" t="s">
        <v>182</v>
      </c>
      <c r="H82" s="29">
        <v>45.4</v>
      </c>
    </row>
    <row r="83" ht="15.75" customHeight="1">
      <c r="A83" s="29" t="s">
        <v>338</v>
      </c>
      <c r="B83" s="29" t="s">
        <v>69</v>
      </c>
      <c r="C83" s="29">
        <v>0.8</v>
      </c>
      <c r="D83" s="29">
        <v>121003.0</v>
      </c>
      <c r="E83" s="29" t="s">
        <v>339</v>
      </c>
      <c r="F83" s="29" t="s">
        <v>173</v>
      </c>
      <c r="G83" s="29" t="s">
        <v>182</v>
      </c>
      <c r="H83" s="29">
        <v>90.2</v>
      </c>
    </row>
    <row r="84" ht="15.75" customHeight="1">
      <c r="A84" s="29" t="s">
        <v>340</v>
      </c>
      <c r="B84" s="29" t="s">
        <v>67</v>
      </c>
      <c r="C84" s="29">
        <v>0.2</v>
      </c>
      <c r="D84" s="29">
        <v>121003.0</v>
      </c>
      <c r="E84" s="29" t="s">
        <v>323</v>
      </c>
      <c r="F84" s="29" t="s">
        <v>173</v>
      </c>
      <c r="G84" s="29" t="s">
        <v>182</v>
      </c>
      <c r="H84" s="29">
        <v>45.4</v>
      </c>
    </row>
    <row r="85" ht="15.75" customHeight="1">
      <c r="A85" s="29" t="s">
        <v>341</v>
      </c>
      <c r="B85" s="29" t="s">
        <v>64</v>
      </c>
      <c r="C85" s="29">
        <v>0.5</v>
      </c>
      <c r="D85" s="29">
        <v>121003.0</v>
      </c>
      <c r="E85" s="29" t="s">
        <v>342</v>
      </c>
      <c r="F85" s="29" t="s">
        <v>173</v>
      </c>
      <c r="G85" s="29" t="s">
        <v>182</v>
      </c>
      <c r="H85" s="29">
        <v>45.4</v>
      </c>
    </row>
    <row r="86" ht="15.75" customHeight="1">
      <c r="A86" s="29" t="s">
        <v>343</v>
      </c>
      <c r="B86" s="29" t="s">
        <v>77</v>
      </c>
      <c r="C86" s="29">
        <v>0.6</v>
      </c>
      <c r="D86" s="29">
        <v>121003.0</v>
      </c>
      <c r="E86" s="29" t="s">
        <v>344</v>
      </c>
      <c r="F86" s="29" t="s">
        <v>173</v>
      </c>
      <c r="G86" s="29" t="s">
        <v>182</v>
      </c>
      <c r="H86" s="29">
        <v>90.2</v>
      </c>
    </row>
    <row r="87" ht="15.75" customHeight="1">
      <c r="A87" s="29" t="s">
        <v>345</v>
      </c>
      <c r="B87" s="29" t="s">
        <v>60</v>
      </c>
      <c r="C87" s="29">
        <v>1.1</v>
      </c>
      <c r="D87" s="29">
        <v>121003.0</v>
      </c>
      <c r="E87" s="29" t="s">
        <v>346</v>
      </c>
      <c r="F87" s="29" t="s">
        <v>173</v>
      </c>
      <c r="G87" s="29" t="s">
        <v>182</v>
      </c>
      <c r="H87" s="29">
        <v>135.0</v>
      </c>
    </row>
    <row r="88" ht="15.75" customHeight="1">
      <c r="A88" s="29" t="s">
        <v>347</v>
      </c>
      <c r="B88" s="29" t="s">
        <v>99</v>
      </c>
      <c r="C88" s="29">
        <v>0.15</v>
      </c>
      <c r="D88" s="29">
        <v>121003.0</v>
      </c>
      <c r="E88" s="29" t="s">
        <v>348</v>
      </c>
      <c r="F88" s="29" t="s">
        <v>173</v>
      </c>
      <c r="G88" s="29" t="s">
        <v>182</v>
      </c>
      <c r="H88" s="29">
        <v>45.4</v>
      </c>
    </row>
    <row r="89" ht="15.75" customHeight="1">
      <c r="A89" s="29" t="s">
        <v>349</v>
      </c>
      <c r="B89" s="29" t="s">
        <v>165</v>
      </c>
      <c r="C89" s="29">
        <v>0.8</v>
      </c>
      <c r="D89" s="29">
        <v>121003.0</v>
      </c>
      <c r="E89" s="29" t="s">
        <v>350</v>
      </c>
      <c r="F89" s="29" t="s">
        <v>174</v>
      </c>
      <c r="G89" s="29" t="s">
        <v>182</v>
      </c>
      <c r="H89" s="29">
        <v>61.3</v>
      </c>
    </row>
    <row r="90" ht="15.75" customHeight="1">
      <c r="A90" s="29" t="s">
        <v>351</v>
      </c>
      <c r="B90" s="29" t="s">
        <v>101</v>
      </c>
      <c r="C90" s="29">
        <v>0.3</v>
      </c>
      <c r="D90" s="29">
        <v>121003.0</v>
      </c>
      <c r="E90" s="29" t="s">
        <v>352</v>
      </c>
      <c r="F90" s="29" t="s">
        <v>174</v>
      </c>
      <c r="G90" s="29" t="s">
        <v>182</v>
      </c>
      <c r="H90" s="29">
        <v>33.0</v>
      </c>
    </row>
    <row r="91" ht="15.75" customHeight="1">
      <c r="A91" s="29" t="s">
        <v>353</v>
      </c>
      <c r="B91" s="29" t="s">
        <v>35</v>
      </c>
      <c r="C91" s="29">
        <v>1.6</v>
      </c>
      <c r="D91" s="29">
        <v>121003.0</v>
      </c>
      <c r="E91" s="29" t="s">
        <v>354</v>
      </c>
      <c r="F91" s="29" t="s">
        <v>174</v>
      </c>
      <c r="G91" s="29" t="s">
        <v>182</v>
      </c>
      <c r="H91" s="29">
        <v>117.9</v>
      </c>
    </row>
    <row r="92" ht="15.75" customHeight="1">
      <c r="A92" s="29" t="s">
        <v>355</v>
      </c>
      <c r="B92" s="29" t="s">
        <v>47</v>
      </c>
      <c r="C92" s="29">
        <v>0.71</v>
      </c>
      <c r="D92" s="29">
        <v>121003.0</v>
      </c>
      <c r="E92" s="29" t="s">
        <v>328</v>
      </c>
      <c r="F92" s="29" t="s">
        <v>173</v>
      </c>
      <c r="G92" s="29" t="s">
        <v>182</v>
      </c>
      <c r="H92" s="29">
        <v>90.2</v>
      </c>
    </row>
    <row r="93" ht="15.75" customHeight="1">
      <c r="A93" s="29" t="s">
        <v>356</v>
      </c>
      <c r="B93" s="29" t="s">
        <v>72</v>
      </c>
      <c r="C93" s="29">
        <v>1.02</v>
      </c>
      <c r="D93" s="29">
        <v>121003.0</v>
      </c>
      <c r="E93" s="29" t="s">
        <v>357</v>
      </c>
      <c r="F93" s="29" t="s">
        <v>173</v>
      </c>
      <c r="G93" s="29" t="s">
        <v>182</v>
      </c>
      <c r="H93" s="29">
        <v>135.0</v>
      </c>
    </row>
    <row r="94" ht="15.75" customHeight="1">
      <c r="A94" s="29" t="s">
        <v>358</v>
      </c>
      <c r="B94" s="29" t="s">
        <v>78</v>
      </c>
      <c r="C94" s="29">
        <v>0.59</v>
      </c>
      <c r="D94" s="29">
        <v>121003.0</v>
      </c>
      <c r="E94" s="29" t="s">
        <v>359</v>
      </c>
      <c r="F94" s="29" t="s">
        <v>173</v>
      </c>
      <c r="G94" s="29" t="s">
        <v>182</v>
      </c>
      <c r="H94" s="29">
        <v>90.2</v>
      </c>
    </row>
    <row r="95" ht="15.75" customHeight="1">
      <c r="A95" s="29" t="s">
        <v>360</v>
      </c>
      <c r="B95" s="29" t="s">
        <v>79</v>
      </c>
      <c r="C95" s="29">
        <v>0.69</v>
      </c>
      <c r="D95" s="29">
        <v>121003.0</v>
      </c>
      <c r="E95" s="29" t="s">
        <v>361</v>
      </c>
      <c r="F95" s="29" t="s">
        <v>173</v>
      </c>
      <c r="G95" s="29" t="s">
        <v>182</v>
      </c>
      <c r="H95" s="29">
        <v>90.2</v>
      </c>
    </row>
    <row r="96" ht="15.75" customHeight="1">
      <c r="A96" s="29" t="s">
        <v>362</v>
      </c>
      <c r="B96" s="29" t="s">
        <v>82</v>
      </c>
      <c r="C96" s="29">
        <v>0.68</v>
      </c>
      <c r="D96" s="29">
        <v>121003.0</v>
      </c>
      <c r="E96" s="29" t="s">
        <v>363</v>
      </c>
      <c r="F96" s="29" t="s">
        <v>173</v>
      </c>
      <c r="G96" s="29" t="s">
        <v>182</v>
      </c>
      <c r="H96" s="29">
        <v>90.2</v>
      </c>
    </row>
    <row r="97" ht="15.75" customHeight="1">
      <c r="A97" s="29" t="s">
        <v>364</v>
      </c>
      <c r="B97" s="29" t="s">
        <v>93</v>
      </c>
      <c r="C97" s="29">
        <v>2.28</v>
      </c>
      <c r="D97" s="29">
        <v>121003.0</v>
      </c>
      <c r="E97" s="29" t="s">
        <v>365</v>
      </c>
      <c r="F97" s="29" t="s">
        <v>173</v>
      </c>
      <c r="G97" s="29" t="s">
        <v>182</v>
      </c>
      <c r="H97" s="29">
        <v>224.6</v>
      </c>
    </row>
    <row r="98" ht="15.75" customHeight="1">
      <c r="A98" s="29" t="s">
        <v>366</v>
      </c>
      <c r="B98" s="29" t="s">
        <v>100</v>
      </c>
      <c r="C98" s="29">
        <v>0.68</v>
      </c>
      <c r="D98" s="29">
        <v>121003.0</v>
      </c>
      <c r="E98" s="29" t="s">
        <v>367</v>
      </c>
      <c r="F98" s="29" t="s">
        <v>173</v>
      </c>
      <c r="G98" s="29" t="s">
        <v>182</v>
      </c>
      <c r="H98" s="29">
        <v>90.2</v>
      </c>
    </row>
    <row r="99" ht="15.75" customHeight="1">
      <c r="A99" s="29" t="s">
        <v>368</v>
      </c>
      <c r="B99" s="29" t="s">
        <v>103</v>
      </c>
      <c r="C99" s="29">
        <v>0.74</v>
      </c>
      <c r="D99" s="29">
        <v>121003.0</v>
      </c>
      <c r="E99" s="29" t="s">
        <v>369</v>
      </c>
      <c r="F99" s="29" t="s">
        <v>173</v>
      </c>
      <c r="G99" s="29" t="s">
        <v>182</v>
      </c>
      <c r="H99" s="29">
        <v>90.2</v>
      </c>
    </row>
    <row r="100" ht="15.75" customHeight="1">
      <c r="A100" s="29" t="s">
        <v>370</v>
      </c>
      <c r="B100" s="29" t="s">
        <v>110</v>
      </c>
      <c r="C100" s="29">
        <v>4.13</v>
      </c>
      <c r="D100" s="29">
        <v>121003.0</v>
      </c>
      <c r="E100" s="29" t="s">
        <v>371</v>
      </c>
      <c r="F100" s="29" t="s">
        <v>173</v>
      </c>
      <c r="G100" s="29" t="s">
        <v>182</v>
      </c>
      <c r="H100" s="29">
        <v>403.8</v>
      </c>
    </row>
    <row r="101" ht="15.75" customHeight="1">
      <c r="A101" s="29" t="s">
        <v>372</v>
      </c>
      <c r="B101" s="29" t="s">
        <v>94</v>
      </c>
      <c r="C101" s="29">
        <v>0.73</v>
      </c>
      <c r="D101" s="29">
        <v>121003.0</v>
      </c>
      <c r="E101" s="29" t="s">
        <v>373</v>
      </c>
      <c r="F101" s="29" t="s">
        <v>173</v>
      </c>
      <c r="G101" s="29" t="s">
        <v>182</v>
      </c>
      <c r="H101" s="29">
        <v>90.2</v>
      </c>
    </row>
    <row r="102" ht="15.75" customHeight="1">
      <c r="A102" s="29" t="s">
        <v>374</v>
      </c>
      <c r="B102" s="29" t="s">
        <v>98</v>
      </c>
      <c r="C102" s="29">
        <v>1.04</v>
      </c>
      <c r="D102" s="29">
        <v>121003.0</v>
      </c>
      <c r="E102" s="29" t="s">
        <v>375</v>
      </c>
      <c r="F102" s="29" t="s">
        <v>173</v>
      </c>
      <c r="G102" s="29" t="s">
        <v>182</v>
      </c>
      <c r="H102" s="29">
        <v>135.0</v>
      </c>
    </row>
    <row r="103" ht="15.75" customHeight="1">
      <c r="A103" s="29" t="s">
        <v>376</v>
      </c>
      <c r="B103" s="29" t="s">
        <v>119</v>
      </c>
      <c r="C103" s="29">
        <v>0.7</v>
      </c>
      <c r="D103" s="29">
        <v>121003.0</v>
      </c>
      <c r="E103" s="29" t="s">
        <v>307</v>
      </c>
      <c r="F103" s="29" t="s">
        <v>173</v>
      </c>
      <c r="G103" s="29" t="s">
        <v>182</v>
      </c>
      <c r="H103" s="29">
        <v>90.2</v>
      </c>
    </row>
    <row r="104" ht="15.75" customHeight="1">
      <c r="A104" s="29" t="s">
        <v>377</v>
      </c>
      <c r="B104" s="29" t="s">
        <v>123</v>
      </c>
      <c r="C104" s="29">
        <v>0.72</v>
      </c>
      <c r="D104" s="29">
        <v>121003.0</v>
      </c>
      <c r="E104" s="29" t="s">
        <v>378</v>
      </c>
      <c r="F104" s="29" t="s">
        <v>174</v>
      </c>
      <c r="G104" s="29" t="s">
        <v>182</v>
      </c>
      <c r="H104" s="29">
        <v>61.3</v>
      </c>
    </row>
    <row r="105" ht="15.75" customHeight="1">
      <c r="A105" s="29" t="s">
        <v>379</v>
      </c>
      <c r="B105" s="29" t="s">
        <v>126</v>
      </c>
      <c r="C105" s="29">
        <v>0.72</v>
      </c>
      <c r="D105" s="29">
        <v>121003.0</v>
      </c>
      <c r="E105" s="29" t="s">
        <v>380</v>
      </c>
      <c r="F105" s="29" t="s">
        <v>173</v>
      </c>
      <c r="G105" s="29" t="s">
        <v>182</v>
      </c>
      <c r="H105" s="29">
        <v>90.2</v>
      </c>
    </row>
    <row r="106" ht="15.75" customHeight="1">
      <c r="A106" s="29" t="s">
        <v>381</v>
      </c>
      <c r="B106" s="29" t="s">
        <v>127</v>
      </c>
      <c r="C106" s="29">
        <v>1.63</v>
      </c>
      <c r="D106" s="29">
        <v>121003.0</v>
      </c>
      <c r="E106" s="29" t="s">
        <v>382</v>
      </c>
      <c r="F106" s="29" t="s">
        <v>173</v>
      </c>
      <c r="G106" s="29" t="s">
        <v>182</v>
      </c>
      <c r="H106" s="29">
        <v>179.8</v>
      </c>
    </row>
    <row r="107" ht="15.75" customHeight="1">
      <c r="A107" s="29" t="s">
        <v>383</v>
      </c>
      <c r="B107" s="29" t="s">
        <v>130</v>
      </c>
      <c r="C107" s="29">
        <v>2.47</v>
      </c>
      <c r="D107" s="29">
        <v>121003.0</v>
      </c>
      <c r="E107" s="29" t="s">
        <v>384</v>
      </c>
      <c r="F107" s="29" t="s">
        <v>173</v>
      </c>
      <c r="G107" s="29" t="s">
        <v>182</v>
      </c>
      <c r="H107" s="29">
        <v>224.6</v>
      </c>
    </row>
    <row r="108" ht="15.75" customHeight="1">
      <c r="A108" s="29" t="s">
        <v>385</v>
      </c>
      <c r="B108" s="29" t="s">
        <v>131</v>
      </c>
      <c r="C108" s="29">
        <v>0.67</v>
      </c>
      <c r="D108" s="29">
        <v>121003.0</v>
      </c>
      <c r="E108" s="29" t="s">
        <v>305</v>
      </c>
      <c r="F108" s="29" t="s">
        <v>173</v>
      </c>
      <c r="G108" s="29" t="s">
        <v>182</v>
      </c>
      <c r="H108" s="29">
        <v>90.2</v>
      </c>
    </row>
    <row r="109" ht="15.75" customHeight="1">
      <c r="A109" s="29" t="s">
        <v>386</v>
      </c>
      <c r="B109" s="29" t="s">
        <v>133</v>
      </c>
      <c r="C109" s="29">
        <v>0.72</v>
      </c>
      <c r="D109" s="29">
        <v>121003.0</v>
      </c>
      <c r="E109" s="29" t="s">
        <v>387</v>
      </c>
      <c r="F109" s="29" t="s">
        <v>173</v>
      </c>
      <c r="G109" s="29" t="s">
        <v>182</v>
      </c>
      <c r="H109" s="29">
        <v>90.2</v>
      </c>
    </row>
    <row r="110" ht="15.75" customHeight="1">
      <c r="A110" s="29" t="s">
        <v>388</v>
      </c>
      <c r="B110" s="29" t="s">
        <v>134</v>
      </c>
      <c r="C110" s="29">
        <v>0.72</v>
      </c>
      <c r="D110" s="29">
        <v>121003.0</v>
      </c>
      <c r="E110" s="29" t="s">
        <v>389</v>
      </c>
      <c r="F110" s="29" t="s">
        <v>173</v>
      </c>
      <c r="G110" s="29" t="s">
        <v>182</v>
      </c>
      <c r="H110" s="29">
        <v>90.2</v>
      </c>
    </row>
    <row r="111" ht="15.75" customHeight="1">
      <c r="A111" s="29" t="s">
        <v>390</v>
      </c>
      <c r="B111" s="29" t="s">
        <v>136</v>
      </c>
      <c r="C111" s="29">
        <v>0.68</v>
      </c>
      <c r="D111" s="29">
        <v>121003.0</v>
      </c>
      <c r="E111" s="29" t="s">
        <v>391</v>
      </c>
      <c r="F111" s="29" t="s">
        <v>173</v>
      </c>
      <c r="G111" s="29" t="s">
        <v>182</v>
      </c>
      <c r="H111" s="29">
        <v>90.2</v>
      </c>
    </row>
    <row r="112" ht="15.75" customHeight="1">
      <c r="A112" s="29" t="s">
        <v>392</v>
      </c>
      <c r="B112" s="29" t="s">
        <v>144</v>
      </c>
      <c r="C112" s="29">
        <v>0.82</v>
      </c>
      <c r="D112" s="29">
        <v>121003.0</v>
      </c>
      <c r="E112" s="29" t="s">
        <v>393</v>
      </c>
      <c r="F112" s="29" t="s">
        <v>173</v>
      </c>
      <c r="G112" s="29" t="s">
        <v>182</v>
      </c>
      <c r="H112" s="29">
        <v>90.2</v>
      </c>
    </row>
    <row r="113" ht="15.75" customHeight="1">
      <c r="A113" s="29" t="s">
        <v>394</v>
      </c>
      <c r="B113" s="29" t="s">
        <v>146</v>
      </c>
      <c r="C113" s="29">
        <v>0.66</v>
      </c>
      <c r="D113" s="29">
        <v>121003.0</v>
      </c>
      <c r="E113" s="29" t="s">
        <v>395</v>
      </c>
      <c r="F113" s="29" t="s">
        <v>173</v>
      </c>
      <c r="G113" s="29" t="s">
        <v>182</v>
      </c>
      <c r="H113" s="29">
        <v>90.2</v>
      </c>
    </row>
    <row r="114" ht="15.75" customHeight="1">
      <c r="A114" s="29" t="s">
        <v>396</v>
      </c>
      <c r="B114" s="29" t="s">
        <v>148</v>
      </c>
      <c r="C114" s="29">
        <v>0.68</v>
      </c>
      <c r="D114" s="29">
        <v>121003.0</v>
      </c>
      <c r="E114" s="29" t="s">
        <v>397</v>
      </c>
      <c r="F114" s="29" t="s">
        <v>173</v>
      </c>
      <c r="G114" s="29" t="s">
        <v>182</v>
      </c>
      <c r="H114" s="29">
        <v>90.2</v>
      </c>
    </row>
    <row r="115" ht="15.75" customHeight="1">
      <c r="A115" s="29" t="s">
        <v>398</v>
      </c>
      <c r="B115" s="29" t="s">
        <v>149</v>
      </c>
      <c r="C115" s="29">
        <v>1.86</v>
      </c>
      <c r="D115" s="29">
        <v>121003.0</v>
      </c>
      <c r="E115" s="29" t="s">
        <v>328</v>
      </c>
      <c r="F115" s="29" t="s">
        <v>173</v>
      </c>
      <c r="G115" s="29" t="s">
        <v>182</v>
      </c>
      <c r="H115" s="29">
        <v>179.8</v>
      </c>
    </row>
    <row r="116" ht="15.75" customHeight="1">
      <c r="A116" s="29" t="s">
        <v>399</v>
      </c>
      <c r="B116" s="29" t="s">
        <v>150</v>
      </c>
      <c r="C116" s="29">
        <v>2.27</v>
      </c>
      <c r="D116" s="29">
        <v>121003.0</v>
      </c>
      <c r="E116" s="29" t="s">
        <v>400</v>
      </c>
      <c r="F116" s="29" t="s">
        <v>173</v>
      </c>
      <c r="G116" s="29" t="s">
        <v>182</v>
      </c>
      <c r="H116" s="29">
        <v>224.6</v>
      </c>
    </row>
    <row r="117" ht="15.75" customHeight="1">
      <c r="A117" s="29" t="s">
        <v>401</v>
      </c>
      <c r="B117" s="29" t="s">
        <v>151</v>
      </c>
      <c r="C117" s="29">
        <v>0.68</v>
      </c>
      <c r="D117" s="29">
        <v>121003.0</v>
      </c>
      <c r="E117" s="29" t="s">
        <v>402</v>
      </c>
      <c r="F117" s="29" t="s">
        <v>173</v>
      </c>
      <c r="G117" s="29" t="s">
        <v>182</v>
      </c>
      <c r="H117" s="29">
        <v>90.2</v>
      </c>
    </row>
    <row r="118" ht="15.75" customHeight="1">
      <c r="A118" s="29" t="s">
        <v>403</v>
      </c>
      <c r="B118" s="29" t="s">
        <v>153</v>
      </c>
      <c r="C118" s="29">
        <v>0.72</v>
      </c>
      <c r="D118" s="29">
        <v>121003.0</v>
      </c>
      <c r="E118" s="29" t="s">
        <v>397</v>
      </c>
      <c r="F118" s="29" t="s">
        <v>173</v>
      </c>
      <c r="G118" s="29" t="s">
        <v>182</v>
      </c>
      <c r="H118" s="29">
        <v>90.2</v>
      </c>
    </row>
    <row r="119" ht="15.75" customHeight="1">
      <c r="A119" s="29" t="s">
        <v>404</v>
      </c>
      <c r="B119" s="29" t="s">
        <v>159</v>
      </c>
      <c r="C119" s="29">
        <v>1.1</v>
      </c>
      <c r="D119" s="29">
        <v>121003.0</v>
      </c>
      <c r="E119" s="29" t="s">
        <v>328</v>
      </c>
      <c r="F119" s="29" t="s">
        <v>173</v>
      </c>
      <c r="G119" s="29" t="s">
        <v>182</v>
      </c>
      <c r="H119" s="29">
        <v>135.0</v>
      </c>
    </row>
    <row r="120" ht="15.75" customHeight="1">
      <c r="A120" s="29" t="s">
        <v>405</v>
      </c>
      <c r="B120" s="29" t="s">
        <v>163</v>
      </c>
      <c r="C120" s="29">
        <v>0.67</v>
      </c>
      <c r="D120" s="29">
        <v>121003.0</v>
      </c>
      <c r="E120" s="29" t="s">
        <v>387</v>
      </c>
      <c r="F120" s="29" t="s">
        <v>173</v>
      </c>
      <c r="G120" s="29" t="s">
        <v>182</v>
      </c>
      <c r="H120" s="29">
        <v>90.2</v>
      </c>
    </row>
    <row r="121" ht="15.75" customHeight="1">
      <c r="A121" s="29" t="s">
        <v>406</v>
      </c>
      <c r="B121" s="29" t="s">
        <v>143</v>
      </c>
      <c r="C121" s="29">
        <v>0.73</v>
      </c>
      <c r="D121" s="29">
        <v>121003.0</v>
      </c>
      <c r="E121" s="29" t="s">
        <v>407</v>
      </c>
      <c r="F121" s="29" t="s">
        <v>173</v>
      </c>
      <c r="G121" s="29" t="s">
        <v>182</v>
      </c>
      <c r="H121" s="29">
        <v>90.2</v>
      </c>
    </row>
    <row r="122" ht="15.75" customHeight="1">
      <c r="A122" s="29" t="s">
        <v>408</v>
      </c>
      <c r="B122" s="29" t="s">
        <v>138</v>
      </c>
      <c r="C122" s="29">
        <v>0.5</v>
      </c>
      <c r="D122" s="29">
        <v>121003.0</v>
      </c>
      <c r="E122" s="29" t="s">
        <v>409</v>
      </c>
      <c r="F122" s="29" t="s">
        <v>173</v>
      </c>
      <c r="G122" s="29" t="s">
        <v>218</v>
      </c>
      <c r="H122" s="29">
        <v>86.7</v>
      </c>
    </row>
    <row r="123" ht="15.75" customHeight="1">
      <c r="A123" s="29" t="s">
        <v>410</v>
      </c>
      <c r="B123" s="29" t="s">
        <v>96</v>
      </c>
      <c r="C123" s="29">
        <v>0.5</v>
      </c>
      <c r="D123" s="29">
        <v>121003.0</v>
      </c>
      <c r="E123" s="29" t="s">
        <v>411</v>
      </c>
      <c r="F123" s="29" t="s">
        <v>173</v>
      </c>
      <c r="G123" s="29" t="s">
        <v>182</v>
      </c>
      <c r="H123" s="29">
        <v>45.4</v>
      </c>
    </row>
    <row r="124" ht="15.75" customHeight="1">
      <c r="A124" s="29" t="s">
        <v>412</v>
      </c>
      <c r="B124" s="29" t="s">
        <v>164</v>
      </c>
      <c r="C124" s="29">
        <v>0.5</v>
      </c>
      <c r="D124" s="29">
        <v>121003.0</v>
      </c>
      <c r="E124" s="29" t="s">
        <v>350</v>
      </c>
      <c r="F124" s="29" t="s">
        <v>174</v>
      </c>
      <c r="G124" s="29" t="s">
        <v>182</v>
      </c>
      <c r="H124" s="29">
        <v>33.0</v>
      </c>
    </row>
    <row r="125" ht="15.75" customHeight="1">
      <c r="A125" s="29" t="s">
        <v>413</v>
      </c>
      <c r="B125" s="29" t="s">
        <v>158</v>
      </c>
      <c r="C125" s="29">
        <v>0.5</v>
      </c>
      <c r="D125" s="29">
        <v>121003.0</v>
      </c>
      <c r="E125" s="29" t="s">
        <v>402</v>
      </c>
      <c r="F125" s="29" t="s">
        <v>173</v>
      </c>
      <c r="G125" s="29" t="s">
        <v>182</v>
      </c>
      <c r="H125" s="29">
        <v>45.4</v>
      </c>
    </row>
    <row r="126" ht="15.75" customHeight="1">
      <c r="C126" s="29"/>
      <c r="H126" s="29"/>
    </row>
    <row r="127" ht="15.75" customHeight="1">
      <c r="C127" s="29"/>
      <c r="H127" s="29"/>
    </row>
    <row r="128" ht="15.75" customHeight="1">
      <c r="C128" s="29"/>
      <c r="H128" s="29"/>
    </row>
    <row r="129" ht="15.75" customHeight="1">
      <c r="C129" s="29"/>
      <c r="H129" s="29"/>
    </row>
    <row r="130" ht="15.75" customHeight="1">
      <c r="C130" s="29"/>
      <c r="H130" s="29"/>
    </row>
    <row r="131" ht="15.75" customHeight="1">
      <c r="C131" s="29"/>
      <c r="H131" s="29"/>
    </row>
    <row r="132" ht="15.75" customHeight="1">
      <c r="C132" s="29"/>
      <c r="H132" s="29"/>
    </row>
    <row r="133" ht="15.75" customHeight="1">
      <c r="C133" s="29"/>
      <c r="H133" s="29"/>
    </row>
    <row r="134" ht="15.75" customHeight="1">
      <c r="C134" s="29"/>
      <c r="H134" s="29"/>
    </row>
    <row r="135" ht="15.75" customHeight="1">
      <c r="C135" s="29"/>
      <c r="H135" s="29"/>
    </row>
    <row r="136" ht="15.75" customHeight="1">
      <c r="C136" s="29"/>
      <c r="H136" s="29"/>
    </row>
    <row r="137" ht="15.75" customHeight="1">
      <c r="C137" s="29"/>
      <c r="H137" s="29"/>
    </row>
    <row r="138" ht="15.75" customHeight="1">
      <c r="C138" s="29"/>
      <c r="H138" s="29"/>
    </row>
    <row r="139" ht="15.75" customHeight="1">
      <c r="C139" s="29"/>
      <c r="H139" s="29"/>
    </row>
    <row r="140" ht="15.75" customHeight="1">
      <c r="C140" s="29"/>
      <c r="H140" s="29"/>
    </row>
    <row r="141" ht="15.75" customHeight="1">
      <c r="C141" s="29"/>
      <c r="H141" s="29"/>
    </row>
    <row r="142" ht="15.75" customHeight="1">
      <c r="C142" s="29"/>
      <c r="H142" s="29"/>
    </row>
    <row r="143" ht="15.75" customHeight="1">
      <c r="C143" s="29"/>
      <c r="H143" s="29"/>
    </row>
    <row r="144" ht="15.75" customHeight="1">
      <c r="C144" s="29"/>
      <c r="H144" s="29"/>
    </row>
    <row r="145" ht="15.75" customHeight="1">
      <c r="C145" s="29"/>
      <c r="H145" s="29"/>
    </row>
    <row r="146" ht="15.75" customHeight="1">
      <c r="C146" s="29"/>
      <c r="H146" s="29"/>
    </row>
    <row r="147" ht="15.75" customHeight="1">
      <c r="C147" s="29"/>
      <c r="H147" s="29"/>
    </row>
    <row r="148" ht="15.75" customHeight="1">
      <c r="C148" s="29"/>
      <c r="H148" s="29"/>
    </row>
    <row r="149" ht="15.75" customHeight="1">
      <c r="C149" s="29"/>
      <c r="H149" s="29"/>
    </row>
    <row r="150" ht="15.75" customHeight="1">
      <c r="C150" s="29"/>
      <c r="H150" s="29"/>
    </row>
    <row r="151" ht="15.75" customHeight="1">
      <c r="C151" s="29"/>
      <c r="H151" s="29"/>
    </row>
    <row r="152" ht="15.75" customHeight="1">
      <c r="C152" s="29"/>
      <c r="H152" s="29"/>
    </row>
    <row r="153" ht="15.75" customHeight="1">
      <c r="C153" s="29"/>
      <c r="H153" s="29"/>
    </row>
    <row r="154" ht="15.75" customHeight="1">
      <c r="C154" s="29"/>
      <c r="H154" s="29"/>
    </row>
    <row r="155" ht="15.75" customHeight="1">
      <c r="C155" s="29"/>
      <c r="H155" s="29"/>
    </row>
    <row r="156" ht="15.75" customHeight="1">
      <c r="C156" s="29"/>
      <c r="H156" s="29"/>
    </row>
    <row r="157" ht="15.75" customHeight="1">
      <c r="C157" s="29"/>
      <c r="H157" s="29"/>
    </row>
    <row r="158" ht="15.75" customHeight="1">
      <c r="C158" s="29"/>
      <c r="H158" s="29"/>
    </row>
    <row r="159" ht="15.75" customHeight="1">
      <c r="C159" s="29"/>
      <c r="H159" s="29"/>
    </row>
    <row r="160" ht="15.75" customHeight="1">
      <c r="C160" s="29"/>
      <c r="H160" s="29"/>
    </row>
    <row r="161" ht="15.75" customHeight="1">
      <c r="C161" s="29"/>
      <c r="H161" s="29"/>
    </row>
    <row r="162" ht="15.75" customHeight="1">
      <c r="C162" s="29"/>
      <c r="H162" s="29"/>
    </row>
    <row r="163" ht="15.75" customHeight="1">
      <c r="C163" s="29"/>
      <c r="H163" s="29"/>
    </row>
    <row r="164" ht="15.75" customHeight="1">
      <c r="C164" s="29"/>
      <c r="H164" s="29"/>
    </row>
    <row r="165" ht="15.75" customHeight="1">
      <c r="C165" s="29"/>
      <c r="H165" s="29"/>
    </row>
    <row r="166" ht="15.75" customHeight="1">
      <c r="C166" s="29"/>
      <c r="H166" s="29"/>
    </row>
    <row r="167" ht="15.75" customHeight="1">
      <c r="C167" s="29"/>
      <c r="H167" s="29"/>
    </row>
    <row r="168" ht="15.75" customHeight="1">
      <c r="C168" s="29"/>
      <c r="H168" s="29"/>
    </row>
    <row r="169" ht="15.75" customHeight="1">
      <c r="C169" s="29"/>
      <c r="H169" s="29"/>
    </row>
    <row r="170" ht="15.75" customHeight="1">
      <c r="C170" s="29"/>
      <c r="H170" s="29"/>
    </row>
    <row r="171" ht="15.75" customHeight="1">
      <c r="C171" s="29"/>
      <c r="H171" s="29"/>
    </row>
    <row r="172" ht="15.75" customHeight="1">
      <c r="C172" s="29"/>
      <c r="H172" s="29"/>
    </row>
    <row r="173" ht="15.75" customHeight="1">
      <c r="C173" s="29"/>
      <c r="H173" s="29"/>
    </row>
    <row r="174" ht="15.75" customHeight="1">
      <c r="C174" s="29"/>
      <c r="H174" s="29"/>
    </row>
    <row r="175" ht="15.75" customHeight="1">
      <c r="C175" s="29"/>
      <c r="H175" s="29"/>
    </row>
    <row r="176" ht="15.75" customHeight="1">
      <c r="C176" s="29"/>
      <c r="H176" s="29"/>
    </row>
    <row r="177" ht="15.75" customHeight="1">
      <c r="C177" s="29"/>
      <c r="H177" s="29"/>
    </row>
    <row r="178" ht="15.75" customHeight="1">
      <c r="C178" s="29"/>
      <c r="H178" s="29"/>
    </row>
    <row r="179" ht="15.75" customHeight="1">
      <c r="C179" s="29"/>
      <c r="H179" s="29"/>
    </row>
    <row r="180" ht="15.75" customHeight="1">
      <c r="C180" s="29"/>
      <c r="H180" s="29"/>
    </row>
    <row r="181" ht="15.75" customHeight="1">
      <c r="C181" s="29"/>
      <c r="H181" s="29"/>
    </row>
    <row r="182" ht="15.75" customHeight="1">
      <c r="C182" s="29"/>
      <c r="H182" s="29"/>
    </row>
    <row r="183" ht="15.75" customHeight="1">
      <c r="C183" s="29"/>
      <c r="H183" s="29"/>
    </row>
    <row r="184" ht="15.75" customHeight="1">
      <c r="C184" s="29"/>
      <c r="H184" s="29"/>
    </row>
    <row r="185" ht="15.75" customHeight="1">
      <c r="C185" s="29"/>
      <c r="H185" s="29"/>
    </row>
    <row r="186" ht="15.75" customHeight="1">
      <c r="C186" s="29"/>
      <c r="H186" s="29"/>
    </row>
    <row r="187" ht="15.75" customHeight="1">
      <c r="C187" s="29"/>
      <c r="H187" s="29"/>
    </row>
    <row r="188" ht="15.75" customHeight="1">
      <c r="C188" s="29"/>
      <c r="H188" s="29"/>
    </row>
    <row r="189" ht="15.75" customHeight="1">
      <c r="C189" s="29"/>
      <c r="H189" s="29"/>
    </row>
    <row r="190" ht="15.75" customHeight="1">
      <c r="C190" s="29"/>
      <c r="H190" s="29"/>
    </row>
    <row r="191" ht="15.75" customHeight="1">
      <c r="C191" s="29"/>
      <c r="H191" s="29"/>
    </row>
    <row r="192" ht="15.75" customHeight="1">
      <c r="C192" s="29"/>
      <c r="H192" s="29"/>
    </row>
    <row r="193" ht="15.75" customHeight="1">
      <c r="C193" s="29"/>
      <c r="H193" s="29"/>
    </row>
    <row r="194" ht="15.75" customHeight="1">
      <c r="C194" s="29"/>
      <c r="H194" s="29"/>
    </row>
    <row r="195" ht="15.75" customHeight="1">
      <c r="C195" s="29"/>
      <c r="H195" s="29"/>
    </row>
    <row r="196" ht="15.75" customHeight="1">
      <c r="C196" s="29"/>
      <c r="H196" s="29"/>
    </row>
    <row r="197" ht="15.75" customHeight="1">
      <c r="C197" s="29"/>
      <c r="H197" s="29"/>
    </row>
    <row r="198" ht="15.75" customHeight="1">
      <c r="C198" s="29"/>
      <c r="H198" s="29"/>
    </row>
    <row r="199" ht="15.75" customHeight="1">
      <c r="C199" s="29"/>
      <c r="H199" s="29"/>
    </row>
    <row r="200" ht="15.75" customHeight="1">
      <c r="C200" s="29"/>
      <c r="H200" s="29"/>
    </row>
    <row r="201" ht="15.75" customHeight="1">
      <c r="C201" s="29"/>
      <c r="H201" s="29"/>
    </row>
    <row r="202" ht="15.75" customHeight="1">
      <c r="C202" s="29"/>
      <c r="H202" s="29"/>
    </row>
    <row r="203" ht="15.75" customHeight="1">
      <c r="C203" s="29"/>
      <c r="H203" s="29"/>
    </row>
    <row r="204" ht="15.75" customHeight="1">
      <c r="C204" s="29"/>
      <c r="H204" s="29"/>
    </row>
    <row r="205" ht="15.75" customHeight="1">
      <c r="C205" s="29"/>
      <c r="H205" s="29"/>
    </row>
    <row r="206" ht="15.75" customHeight="1">
      <c r="C206" s="29"/>
      <c r="H206" s="29"/>
    </row>
    <row r="207" ht="15.75" customHeight="1">
      <c r="C207" s="29"/>
      <c r="H207" s="29"/>
    </row>
    <row r="208" ht="15.75" customHeight="1">
      <c r="C208" s="29"/>
      <c r="H208" s="29"/>
    </row>
    <row r="209" ht="15.75" customHeight="1">
      <c r="C209" s="29"/>
      <c r="H209" s="29"/>
    </row>
    <row r="210" ht="15.75" customHeight="1">
      <c r="C210" s="29"/>
      <c r="H210" s="29"/>
    </row>
    <row r="211" ht="15.75" customHeight="1">
      <c r="C211" s="29"/>
      <c r="H211" s="29"/>
    </row>
    <row r="212" ht="15.75" customHeight="1">
      <c r="C212" s="29"/>
      <c r="H212" s="29"/>
    </row>
    <row r="213" ht="15.75" customHeight="1">
      <c r="C213" s="29"/>
      <c r="H213" s="29"/>
    </row>
    <row r="214" ht="15.75" customHeight="1">
      <c r="C214" s="29"/>
      <c r="H214" s="29"/>
    </row>
    <row r="215" ht="15.75" customHeight="1">
      <c r="C215" s="29"/>
      <c r="H215" s="29"/>
    </row>
    <row r="216" ht="15.75" customHeight="1">
      <c r="C216" s="29"/>
      <c r="H216" s="29"/>
    </row>
    <row r="217" ht="15.75" customHeight="1">
      <c r="C217" s="29"/>
      <c r="H217" s="29"/>
    </row>
    <row r="218" ht="15.75" customHeight="1">
      <c r="C218" s="29"/>
      <c r="H218" s="29"/>
    </row>
    <row r="219" ht="15.75" customHeight="1">
      <c r="C219" s="29"/>
      <c r="H219" s="29"/>
    </row>
    <row r="220" ht="15.75" customHeight="1">
      <c r="C220" s="29"/>
      <c r="H220" s="29"/>
    </row>
    <row r="221" ht="15.75" customHeight="1">
      <c r="C221" s="29"/>
      <c r="H221" s="29"/>
    </row>
    <row r="222" ht="15.75" customHeight="1">
      <c r="C222" s="29"/>
      <c r="H222" s="29"/>
    </row>
    <row r="223" ht="15.75" customHeight="1">
      <c r="C223" s="29"/>
      <c r="H223" s="29"/>
    </row>
    <row r="224" ht="15.75" customHeight="1">
      <c r="C224" s="29"/>
      <c r="H224" s="29"/>
    </row>
    <row r="225" ht="15.75" customHeight="1">
      <c r="C225" s="29"/>
      <c r="H225" s="29"/>
    </row>
    <row r="226" ht="15.75" customHeight="1">
      <c r="C226" s="29"/>
      <c r="H226" s="29"/>
    </row>
    <row r="227" ht="15.75" customHeight="1">
      <c r="C227" s="29"/>
      <c r="H227" s="29"/>
    </row>
    <row r="228" ht="15.75" customHeight="1">
      <c r="C228" s="29"/>
      <c r="H228" s="29"/>
    </row>
    <row r="229" ht="15.75" customHeight="1">
      <c r="C229" s="29"/>
      <c r="H229" s="29"/>
    </row>
    <row r="230" ht="15.75" customHeight="1">
      <c r="C230" s="29"/>
      <c r="H230" s="29"/>
    </row>
    <row r="231" ht="15.75" customHeight="1">
      <c r="C231" s="29"/>
      <c r="H231" s="29"/>
    </row>
    <row r="232" ht="15.75" customHeight="1">
      <c r="C232" s="29"/>
      <c r="H232" s="29"/>
    </row>
    <row r="233" ht="15.75" customHeight="1">
      <c r="C233" s="29"/>
      <c r="H233" s="29"/>
    </row>
    <row r="234" ht="15.75" customHeight="1">
      <c r="C234" s="29"/>
      <c r="H234" s="29"/>
    </row>
    <row r="235" ht="15.75" customHeight="1">
      <c r="C235" s="29"/>
      <c r="H235" s="29"/>
    </row>
    <row r="236" ht="15.75" customHeight="1">
      <c r="C236" s="29"/>
      <c r="H236" s="29"/>
    </row>
    <row r="237" ht="15.75" customHeight="1">
      <c r="C237" s="29"/>
      <c r="H237" s="29"/>
    </row>
    <row r="238" ht="15.75" customHeight="1">
      <c r="C238" s="29"/>
      <c r="H238" s="29"/>
    </row>
    <row r="239" ht="15.75" customHeight="1">
      <c r="C239" s="29"/>
      <c r="H239" s="29"/>
    </row>
    <row r="240" ht="15.75" customHeight="1">
      <c r="C240" s="29"/>
      <c r="H240" s="29"/>
    </row>
    <row r="241" ht="15.75" customHeight="1">
      <c r="C241" s="29"/>
      <c r="H241" s="29"/>
    </row>
    <row r="242" ht="15.75" customHeight="1">
      <c r="C242" s="29"/>
      <c r="H242" s="29"/>
    </row>
    <row r="243" ht="15.75" customHeight="1">
      <c r="C243" s="29"/>
      <c r="H243" s="29"/>
    </row>
    <row r="244" ht="15.75" customHeight="1">
      <c r="C244" s="29"/>
      <c r="H244" s="29"/>
    </row>
    <row r="245" ht="15.75" customHeight="1">
      <c r="C245" s="29"/>
      <c r="H245" s="29"/>
    </row>
    <row r="246" ht="15.75" customHeight="1">
      <c r="C246" s="29"/>
      <c r="H246" s="29"/>
    </row>
    <row r="247" ht="15.75" customHeight="1">
      <c r="C247" s="29"/>
      <c r="H247" s="29"/>
    </row>
    <row r="248" ht="15.75" customHeight="1">
      <c r="C248" s="29"/>
      <c r="H248" s="29"/>
    </row>
    <row r="249" ht="15.75" customHeight="1">
      <c r="C249" s="29"/>
      <c r="H249" s="29"/>
    </row>
    <row r="250" ht="15.75" customHeight="1">
      <c r="C250" s="29"/>
      <c r="H250" s="29"/>
    </row>
    <row r="251" ht="15.75" customHeight="1">
      <c r="C251" s="29"/>
      <c r="H251" s="29"/>
    </row>
    <row r="252" ht="15.75" customHeight="1">
      <c r="C252" s="29"/>
      <c r="H252" s="29"/>
    </row>
    <row r="253" ht="15.75" customHeight="1">
      <c r="C253" s="29"/>
      <c r="H253" s="29"/>
    </row>
    <row r="254" ht="15.75" customHeight="1">
      <c r="C254" s="29"/>
      <c r="H254" s="29"/>
    </row>
    <row r="255" ht="15.75" customHeight="1">
      <c r="C255" s="29"/>
      <c r="H255" s="29"/>
    </row>
    <row r="256" ht="15.75" customHeight="1">
      <c r="C256" s="29"/>
      <c r="H256" s="29"/>
    </row>
    <row r="257" ht="15.75" customHeight="1">
      <c r="C257" s="29"/>
      <c r="H257" s="29"/>
    </row>
    <row r="258" ht="15.75" customHeight="1">
      <c r="C258" s="29"/>
      <c r="H258" s="29"/>
    </row>
    <row r="259" ht="15.75" customHeight="1">
      <c r="C259" s="29"/>
      <c r="H259" s="29"/>
    </row>
    <row r="260" ht="15.75" customHeight="1">
      <c r="C260" s="29"/>
      <c r="H260" s="29"/>
    </row>
    <row r="261" ht="15.75" customHeight="1">
      <c r="C261" s="29"/>
      <c r="H261" s="29"/>
    </row>
    <row r="262" ht="15.75" customHeight="1">
      <c r="C262" s="29"/>
      <c r="H262" s="29"/>
    </row>
    <row r="263" ht="15.75" customHeight="1">
      <c r="C263" s="29"/>
      <c r="H263" s="29"/>
    </row>
    <row r="264" ht="15.75" customHeight="1">
      <c r="C264" s="29"/>
      <c r="H264" s="29"/>
    </row>
    <row r="265" ht="15.75" customHeight="1">
      <c r="C265" s="29"/>
      <c r="H265" s="29"/>
    </row>
    <row r="266" ht="15.75" customHeight="1">
      <c r="C266" s="29"/>
      <c r="H266" s="29"/>
    </row>
    <row r="267" ht="15.75" customHeight="1">
      <c r="C267" s="29"/>
      <c r="H267" s="29"/>
    </row>
    <row r="268" ht="15.75" customHeight="1">
      <c r="C268" s="29"/>
      <c r="H268" s="29"/>
    </row>
    <row r="269" ht="15.75" customHeight="1">
      <c r="C269" s="29"/>
      <c r="H269" s="29"/>
    </row>
    <row r="270" ht="15.75" customHeight="1">
      <c r="C270" s="29"/>
      <c r="H270" s="29"/>
    </row>
    <row r="271" ht="15.75" customHeight="1">
      <c r="C271" s="29"/>
      <c r="H271" s="29"/>
    </row>
    <row r="272" ht="15.75" customHeight="1">
      <c r="C272" s="29"/>
      <c r="H272" s="29"/>
    </row>
    <row r="273" ht="15.75" customHeight="1">
      <c r="C273" s="29"/>
      <c r="H273" s="29"/>
    </row>
    <row r="274" ht="15.75" customHeight="1">
      <c r="C274" s="29"/>
      <c r="H274" s="29"/>
    </row>
    <row r="275" ht="15.75" customHeight="1">
      <c r="C275" s="29"/>
      <c r="H275" s="29"/>
    </row>
    <row r="276" ht="15.75" customHeight="1">
      <c r="C276" s="29"/>
      <c r="H276" s="29"/>
    </row>
    <row r="277" ht="15.75" customHeight="1">
      <c r="C277" s="29"/>
      <c r="H277" s="29"/>
    </row>
    <row r="278" ht="15.75" customHeight="1">
      <c r="C278" s="29"/>
      <c r="H278" s="29"/>
    </row>
    <row r="279" ht="15.75" customHeight="1">
      <c r="C279" s="29"/>
      <c r="H279" s="29"/>
    </row>
    <row r="280" ht="15.75" customHeight="1">
      <c r="C280" s="29"/>
      <c r="H280" s="29"/>
    </row>
    <row r="281" ht="15.75" customHeight="1">
      <c r="C281" s="29"/>
      <c r="H281" s="29"/>
    </row>
    <row r="282" ht="15.75" customHeight="1">
      <c r="C282" s="29"/>
      <c r="H282" s="29"/>
    </row>
    <row r="283" ht="15.75" customHeight="1">
      <c r="C283" s="29"/>
      <c r="H283" s="29"/>
    </row>
    <row r="284" ht="15.75" customHeight="1">
      <c r="C284" s="29"/>
      <c r="H284" s="29"/>
    </row>
    <row r="285" ht="15.75" customHeight="1">
      <c r="C285" s="29"/>
      <c r="H285" s="29"/>
    </row>
    <row r="286" ht="15.75" customHeight="1">
      <c r="C286" s="29"/>
      <c r="H286" s="29"/>
    </row>
    <row r="287" ht="15.75" customHeight="1">
      <c r="C287" s="29"/>
      <c r="H287" s="29"/>
    </row>
    <row r="288" ht="15.75" customHeight="1">
      <c r="C288" s="29"/>
      <c r="H288" s="29"/>
    </row>
    <row r="289" ht="15.75" customHeight="1">
      <c r="C289" s="29"/>
      <c r="H289" s="29"/>
    </row>
    <row r="290" ht="15.75" customHeight="1">
      <c r="C290" s="29"/>
      <c r="H290" s="29"/>
    </row>
    <row r="291" ht="15.75" customHeight="1">
      <c r="C291" s="29"/>
      <c r="H291" s="29"/>
    </row>
    <row r="292" ht="15.75" customHeight="1">
      <c r="C292" s="29"/>
      <c r="H292" s="29"/>
    </row>
    <row r="293" ht="15.75" customHeight="1">
      <c r="C293" s="29"/>
      <c r="H293" s="29"/>
    </row>
    <row r="294" ht="15.75" customHeight="1">
      <c r="C294" s="29"/>
      <c r="H294" s="29"/>
    </row>
    <row r="295" ht="15.75" customHeight="1">
      <c r="C295" s="29"/>
      <c r="H295" s="29"/>
    </row>
    <row r="296" ht="15.75" customHeight="1">
      <c r="C296" s="29"/>
      <c r="H296" s="29"/>
    </row>
    <row r="297" ht="15.75" customHeight="1">
      <c r="C297" s="29"/>
      <c r="H297" s="29"/>
    </row>
    <row r="298" ht="15.75" customHeight="1">
      <c r="C298" s="29"/>
      <c r="H298" s="29"/>
    </row>
    <row r="299" ht="15.75" customHeight="1">
      <c r="C299" s="29"/>
      <c r="H299" s="29"/>
    </row>
    <row r="300" ht="15.75" customHeight="1">
      <c r="C300" s="29"/>
      <c r="H300" s="29"/>
    </row>
    <row r="301" ht="15.75" customHeight="1">
      <c r="C301" s="29"/>
      <c r="H301" s="29"/>
    </row>
    <row r="302" ht="15.75" customHeight="1">
      <c r="C302" s="29"/>
      <c r="H302" s="29"/>
    </row>
    <row r="303" ht="15.75" customHeight="1">
      <c r="C303" s="29"/>
      <c r="H303" s="29"/>
    </row>
    <row r="304" ht="15.75" customHeight="1">
      <c r="C304" s="29"/>
      <c r="H304" s="29"/>
    </row>
    <row r="305" ht="15.75" customHeight="1">
      <c r="C305" s="29"/>
      <c r="H305" s="29"/>
    </row>
    <row r="306" ht="15.75" customHeight="1">
      <c r="C306" s="29"/>
      <c r="H306" s="29"/>
    </row>
    <row r="307" ht="15.75" customHeight="1">
      <c r="C307" s="29"/>
      <c r="H307" s="29"/>
    </row>
    <row r="308" ht="15.75" customHeight="1">
      <c r="C308" s="29"/>
      <c r="H308" s="29"/>
    </row>
    <row r="309" ht="15.75" customHeight="1">
      <c r="C309" s="29"/>
      <c r="H309" s="29"/>
    </row>
    <row r="310" ht="15.75" customHeight="1">
      <c r="C310" s="29"/>
      <c r="H310" s="29"/>
    </row>
    <row r="311" ht="15.75" customHeight="1">
      <c r="C311" s="29"/>
      <c r="H311" s="29"/>
    </row>
    <row r="312" ht="15.75" customHeight="1">
      <c r="C312" s="29"/>
      <c r="H312" s="29"/>
    </row>
    <row r="313" ht="15.75" customHeight="1">
      <c r="C313" s="29"/>
      <c r="H313" s="29"/>
    </row>
    <row r="314" ht="15.75" customHeight="1">
      <c r="C314" s="29"/>
      <c r="H314" s="29"/>
    </row>
    <row r="315" ht="15.75" customHeight="1">
      <c r="C315" s="29"/>
      <c r="H315" s="29"/>
    </row>
    <row r="316" ht="15.75" customHeight="1">
      <c r="C316" s="29"/>
      <c r="H316" s="29"/>
    </row>
    <row r="317" ht="15.75" customHeight="1">
      <c r="C317" s="29"/>
      <c r="H317" s="29"/>
    </row>
    <row r="318" ht="15.75" customHeight="1">
      <c r="C318" s="29"/>
      <c r="H318" s="29"/>
    </row>
    <row r="319" ht="15.75" customHeight="1">
      <c r="C319" s="29"/>
      <c r="H319" s="29"/>
    </row>
    <row r="320" ht="15.75" customHeight="1">
      <c r="C320" s="29"/>
      <c r="H320" s="29"/>
    </row>
    <row r="321" ht="15.75" customHeight="1">
      <c r="C321" s="29"/>
      <c r="H321" s="29"/>
    </row>
    <row r="322" ht="15.75" customHeight="1">
      <c r="C322" s="29"/>
      <c r="H322" s="29"/>
    </row>
    <row r="323" ht="15.75" customHeight="1">
      <c r="C323" s="29"/>
      <c r="H323" s="29"/>
    </row>
    <row r="324" ht="15.75" customHeight="1">
      <c r="C324" s="29"/>
      <c r="H324" s="29"/>
    </row>
    <row r="325" ht="15.75" customHeight="1">
      <c r="C325" s="29"/>
      <c r="H325" s="29"/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57"/>
    <col customWidth="1" min="3" max="3" width="12.14"/>
    <col customWidth="1" min="4" max="4" width="16.71"/>
    <col customWidth="1" min="5" max="5" width="11.86"/>
    <col customWidth="1" min="6" max="6" width="16.43"/>
    <col customWidth="1" min="7" max="7" width="12.14"/>
    <col customWidth="1" min="8" max="8" width="16.71"/>
    <col customWidth="1" min="9" max="9" width="12.14"/>
    <col customWidth="1" min="10" max="10" width="16.71"/>
    <col customWidth="1" min="11" max="11" width="11.14"/>
    <col customWidth="1" min="12" max="12" width="15.71"/>
    <col customWidth="1" min="13" max="13" width="11.29"/>
    <col customWidth="1" min="14" max="14" width="15.86"/>
    <col customWidth="1" min="15" max="15" width="11.0"/>
    <col customWidth="1" min="16" max="16" width="15.57"/>
    <col customWidth="1" min="17" max="17" width="11.29"/>
    <col customWidth="1" min="18" max="18" width="15.86"/>
    <col customWidth="1" min="19" max="19" width="11.29"/>
    <col customWidth="1" min="20" max="20" width="15.86"/>
  </cols>
  <sheetData>
    <row r="1">
      <c r="A1" s="34" t="s">
        <v>414</v>
      </c>
      <c r="B1" s="34" t="s">
        <v>415</v>
      </c>
      <c r="C1" s="34" t="s">
        <v>416</v>
      </c>
      <c r="D1" s="34" t="s">
        <v>417</v>
      </c>
      <c r="E1" s="34" t="s">
        <v>418</v>
      </c>
      <c r="F1" s="34" t="s">
        <v>419</v>
      </c>
      <c r="G1" s="34" t="s">
        <v>420</v>
      </c>
      <c r="H1" s="34" t="s">
        <v>421</v>
      </c>
      <c r="I1" s="34" t="s">
        <v>422</v>
      </c>
      <c r="J1" s="34" t="s">
        <v>423</v>
      </c>
      <c r="K1" s="34" t="s">
        <v>424</v>
      </c>
      <c r="L1" s="34" t="s">
        <v>425</v>
      </c>
      <c r="M1" s="34" t="s">
        <v>426</v>
      </c>
      <c r="N1" s="34" t="s">
        <v>427</v>
      </c>
      <c r="O1" s="34" t="s">
        <v>428</v>
      </c>
      <c r="P1" s="34" t="s">
        <v>429</v>
      </c>
      <c r="Q1" s="34" t="s">
        <v>430</v>
      </c>
      <c r="R1" s="34" t="s">
        <v>431</v>
      </c>
      <c r="S1" s="34" t="s">
        <v>432</v>
      </c>
      <c r="T1" s="34" t="s">
        <v>433</v>
      </c>
    </row>
    <row r="2">
      <c r="A2" s="36">
        <v>29.5</v>
      </c>
      <c r="B2" s="36">
        <v>23.6</v>
      </c>
      <c r="C2" s="36">
        <v>33.0</v>
      </c>
      <c r="D2" s="36">
        <v>28.3</v>
      </c>
      <c r="E2" s="36">
        <v>40.1</v>
      </c>
      <c r="F2" s="36">
        <v>38.9</v>
      </c>
      <c r="G2" s="36">
        <v>45.4</v>
      </c>
      <c r="H2" s="36">
        <v>44.8</v>
      </c>
      <c r="I2" s="36">
        <v>56.6</v>
      </c>
      <c r="J2" s="36">
        <v>55.5</v>
      </c>
      <c r="K2" s="36">
        <v>13.6</v>
      </c>
      <c r="L2" s="36">
        <v>23.6</v>
      </c>
      <c r="M2" s="36">
        <v>20.5</v>
      </c>
      <c r="N2" s="36">
        <v>28.3</v>
      </c>
      <c r="O2" s="36">
        <v>31.9</v>
      </c>
      <c r="P2" s="36">
        <v>38.9</v>
      </c>
      <c r="Q2" s="36">
        <v>41.3</v>
      </c>
      <c r="R2" s="36">
        <v>44.8</v>
      </c>
      <c r="S2" s="36">
        <v>50.7</v>
      </c>
      <c r="T2" s="36">
        <v>55.5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