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cademic\Chapter\Output\Material intensities\"/>
    </mc:Choice>
  </mc:AlternateContent>
  <xr:revisionPtr revIDLastSave="0" documentId="13_ncr:1_{F72F390F-D732-45C1-A1DE-351235DA707F}" xr6:coauthVersionLast="47" xr6:coauthVersionMax="47" xr10:uidLastSave="{00000000-0000-0000-0000-000000000000}"/>
  <bookViews>
    <workbookView xWindow="-120" yWindow="-120" windowWidth="38640" windowHeight="21120" xr2:uid="{AFBFBA15-DAA5-4559-8BA1-A9FAF735B8E3}"/>
  </bookViews>
  <sheets>
    <sheet name="Final_input" sheetId="1" r:id="rId1"/>
    <sheet name="Input literatu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2" i="1"/>
  <c r="C54" i="2"/>
  <c r="C53" i="2"/>
  <c r="R59" i="2"/>
  <c r="S59" i="2"/>
  <c r="Q59" i="2"/>
  <c r="R60" i="2"/>
  <c r="S60" i="2"/>
  <c r="Q60" i="2"/>
  <c r="C51" i="2"/>
  <c r="Q57" i="2"/>
  <c r="C52" i="2"/>
  <c r="R58" i="2"/>
  <c r="S58" i="2"/>
  <c r="Q58" i="2"/>
  <c r="R57" i="2"/>
  <c r="S57" i="2"/>
  <c r="Y42" i="2"/>
  <c r="Y41" i="2"/>
  <c r="C3" i="1"/>
  <c r="C2" i="1"/>
  <c r="E12" i="2"/>
  <c r="AA17" i="2"/>
  <c r="AA16" i="2"/>
  <c r="AA12" i="2"/>
  <c r="AA13" i="2"/>
  <c r="AA10" i="2"/>
  <c r="AA8" i="2"/>
  <c r="AA9" i="2"/>
  <c r="AA7" i="2"/>
  <c r="S12" i="2"/>
  <c r="Y8" i="2"/>
  <c r="Y9" i="2"/>
  <c r="Y10" i="2"/>
  <c r="Y11" i="2"/>
  <c r="Y12" i="2"/>
  <c r="Y13" i="2"/>
  <c r="Y14" i="2"/>
  <c r="Y7" i="2"/>
  <c r="S13" i="2"/>
  <c r="S14" i="2"/>
  <c r="J9" i="2"/>
  <c r="J10" i="2"/>
  <c r="J11" i="2"/>
  <c r="J12" i="2"/>
  <c r="J13" i="2"/>
  <c r="J14" i="2"/>
  <c r="J15" i="2"/>
  <c r="J16" i="2"/>
  <c r="J17" i="2"/>
  <c r="J18" i="2"/>
  <c r="J8" i="2"/>
  <c r="E5" i="2"/>
  <c r="E6" i="2"/>
  <c r="E7" i="2"/>
  <c r="E8" i="2"/>
  <c r="E9" i="2"/>
  <c r="E10" i="2"/>
  <c r="E4" i="2"/>
  <c r="C46" i="2"/>
  <c r="C47" i="2"/>
  <c r="B47" i="2"/>
  <c r="B4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547CACE-B49D-4133-B65A-995235B1A455}" keepAlive="1" name="Query - Table014 (Page 7)" description="Connection to the 'Table014 (Page 7)' query in the workbook." type="5" refreshedVersion="0" background="1">
    <dbPr connection="Provider=Microsoft.Mashup.OleDb.1;Data Source=$Workbook$;Location=&quot;Table014 (Page 7)&quot;;Extended Properties=&quot;&quot;" command="SELECT * FROM [Table014 (Page 7)]"/>
  </connection>
</connections>
</file>

<file path=xl/sharedStrings.xml><?xml version="1.0" encoding="utf-8"?>
<sst xmlns="http://schemas.openxmlformats.org/spreadsheetml/2006/main" count="220" uniqueCount="138">
  <si>
    <t>Steel</t>
  </si>
  <si>
    <t>Wood</t>
  </si>
  <si>
    <t>Copper</t>
  </si>
  <si>
    <t>Materials</t>
  </si>
  <si>
    <t>Bridge (kg/km)</t>
  </si>
  <si>
    <t>Tunnel (kg/km</t>
  </si>
  <si>
    <t>Construction</t>
  </si>
  <si>
    <t>Unit</t>
  </si>
  <si>
    <t>Tunnel (m*a)</t>
  </si>
  <si>
    <t>Concrete</t>
  </si>
  <si>
    <t>kg/(m*a)</t>
  </si>
  <si>
    <t>Steel un-alloyed</t>
  </si>
  <si>
    <t>Steel, low-alloyed</t>
  </si>
  <si>
    <t>Construction Processes</t>
  </si>
  <si>
    <t>Electricity, medium voltage</t>
  </si>
  <si>
    <t>MJ/(m*a)</t>
  </si>
  <si>
    <t>Transport, lorry 28t</t>
  </si>
  <si>
    <t>tkm/(m*a)</t>
  </si>
  <si>
    <t>Disposal of tunnel excavation</t>
  </si>
  <si>
    <t>Operation</t>
  </si>
  <si>
    <t>Electricity,medium voltage</t>
  </si>
  <si>
    <t>Tunnels</t>
  </si>
  <si>
    <t>Material expenditures for the construction of bridges</t>
  </si>
  <si>
    <t>Absolute material consumption</t>
  </si>
  <si>
    <t>Life span</t>
  </si>
  <si>
    <t>Specific material consumption</t>
  </si>
  <si>
    <t>Material</t>
  </si>
  <si>
    <t>t/km bridge</t>
  </si>
  <si>
    <t>Years</t>
  </si>
  <si>
    <t>kg/(m*a) Bridge</t>
  </si>
  <si>
    <t>Glen Bridges</t>
  </si>
  <si>
    <t>Road/Railway bridges</t>
  </si>
  <si>
    <t>Average bridge in this project</t>
  </si>
  <si>
    <t>Bridges</t>
  </si>
  <si>
    <t>Total inputs of materials and energy throughout lifetime of the bridge</t>
  </si>
  <si>
    <t>Material/energy</t>
  </si>
  <si>
    <t>Klenevaagen</t>
  </si>
  <si>
    <t>Fretheim</t>
  </si>
  <si>
    <t>Hillersvika</t>
  </si>
  <si>
    <t>m3</t>
  </si>
  <si>
    <t>Steel,construction</t>
  </si>
  <si>
    <t>t</t>
  </si>
  <si>
    <t>Steel, reinforcement</t>
  </si>
  <si>
    <t>Steel, parapets</t>
  </si>
  <si>
    <t>Glue-laminated wood</t>
  </si>
  <si>
    <t>Sawn timber construction</t>
  </si>
  <si>
    <t>Sawn timber formwork</t>
  </si>
  <si>
    <t>m2</t>
  </si>
  <si>
    <t>kg</t>
  </si>
  <si>
    <t>Asphalt</t>
  </si>
  <si>
    <t>Mastic</t>
  </si>
  <si>
    <t>Asphalt membrane</t>
  </si>
  <si>
    <t>Epoxy paint</t>
  </si>
  <si>
    <t>Polyurethane paint</t>
  </si>
  <si>
    <t>Zinc coating</t>
  </si>
  <si>
    <t>Creosote impregnation</t>
  </si>
  <si>
    <t>Salt impregnation</t>
  </si>
  <si>
    <t>Explosives</t>
  </si>
  <si>
    <t>EcoInvent Transport Infrastructure</t>
  </si>
  <si>
    <t>Amount were expressed 1-m tunnel</t>
  </si>
  <si>
    <t>Lifespan 100 years</t>
  </si>
  <si>
    <t>Materials and energy</t>
  </si>
  <si>
    <t>Amount</t>
  </si>
  <si>
    <t>Cement used for groating</t>
  </si>
  <si>
    <t>Bitumen</t>
  </si>
  <si>
    <t>ton</t>
  </si>
  <si>
    <t>PP</t>
  </si>
  <si>
    <t>PE</t>
  </si>
  <si>
    <t>Crushed aggregates</t>
  </si>
  <si>
    <t>Gravel</t>
  </si>
  <si>
    <t>Diesel</t>
  </si>
  <si>
    <t>liter</t>
  </si>
  <si>
    <t>Electricity</t>
  </si>
  <si>
    <t>MWh</t>
  </si>
  <si>
    <t>Life cycle assessment of Norwegian road tunnel</t>
  </si>
  <si>
    <t>L. Huang, R. A. Bohne, A. Bruland, P. D. Jakobsen, J. Lohne</t>
  </si>
  <si>
    <t>Tunnel (kg/km)</t>
  </si>
  <si>
    <t>Secondary lining arch wall</t>
  </si>
  <si>
    <t>Secondary lining inverted arch</t>
  </si>
  <si>
    <t>Shotcrete</t>
  </si>
  <si>
    <t>Steel mesh</t>
  </si>
  <si>
    <t>Systemic bolt</t>
  </si>
  <si>
    <t>Steel frame</t>
  </si>
  <si>
    <t>Connecting steel bar</t>
  </si>
  <si>
    <t>Locking-foot anchor rod</t>
  </si>
  <si>
    <t>m</t>
  </si>
  <si>
    <t>Rock mass Grade III</t>
  </si>
  <si>
    <t>Rock mass Grade V</t>
  </si>
  <si>
    <t>Rock mass Grade IV</t>
  </si>
  <si>
    <t>6.735–7.885</t>
  </si>
  <si>
    <t>8.323–9.569</t>
  </si>
  <si>
    <t>9.820–12.103</t>
  </si>
  <si>
    <t>na</t>
  </si>
  <si>
    <t>3.321–3.802</t>
  </si>
  <si>
    <t>3.321–4.768</t>
  </si>
  <si>
    <t>1.857–2.811</t>
  </si>
  <si>
    <t>2.811–4.742</t>
  </si>
  <si>
    <t>4.234–6.762</t>
  </si>
  <si>
    <t>58.865–59.758</t>
  </si>
  <si>
    <t>74.752–76.042</t>
  </si>
  <si>
    <t>94.087–97.190</t>
  </si>
  <si>
    <t>32.332–32.823</t>
  </si>
  <si>
    <t>73.581–74.856</t>
  </si>
  <si>
    <t>115.375–119.191</t>
  </si>
  <si>
    <t>351.500–527.250</t>
  </si>
  <si>
    <t>664.43–1107.383</t>
  </si>
  <si>
    <t>68.840–114.733</t>
  </si>
  <si>
    <t>69.730–116.217</t>
  </si>
  <si>
    <t>10.000–20.000</t>
  </si>
  <si>
    <t>Average (unit/m)</t>
  </si>
  <si>
    <t>concrete</t>
  </si>
  <si>
    <t>steel</t>
  </si>
  <si>
    <t>Structural steel</t>
  </si>
  <si>
    <t>Reinforcing steel</t>
  </si>
  <si>
    <t>Prestressing steel</t>
  </si>
  <si>
    <t>Main quantities of the bridge (123,20 meters)</t>
  </si>
  <si>
    <t>kg/km</t>
  </si>
  <si>
    <t>Environmental Life cycle assessment of bridges</t>
  </si>
  <si>
    <t>Location of LCA: Norway</t>
  </si>
  <si>
    <t>Author</t>
  </si>
  <si>
    <t>J. Hammervold, M. Reenaas, H. Brattebo</t>
  </si>
  <si>
    <t>Functional Unit:</t>
  </si>
  <si>
    <t>1m2 effective bridge surface area through a lifetime of 100 years</t>
  </si>
  <si>
    <t>Size parameters for the bridges considered</t>
  </si>
  <si>
    <t>Variable</t>
  </si>
  <si>
    <t>Type</t>
  </si>
  <si>
    <t>Steel box girder</t>
  </si>
  <si>
    <t>Wooden arch</t>
  </si>
  <si>
    <t>Concrete box girder</t>
  </si>
  <si>
    <t>Bridge span</t>
  </si>
  <si>
    <t>Effective width</t>
  </si>
  <si>
    <t>Traffic Lanes</t>
  </si>
  <si>
    <t>Pavement</t>
  </si>
  <si>
    <t>Bridge deck area</t>
  </si>
  <si>
    <t>https://www.engineeringtoolbox.com/wood-density-d_40.html</t>
  </si>
  <si>
    <t>https://www.engineeringtoolbox.com/timber-section-units-d_1794.html</t>
  </si>
  <si>
    <t>wood</t>
  </si>
  <si>
    <t>copper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</si>
</sst>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3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241300</xdr:colOff>
      <xdr:row>19</xdr:row>
      <xdr:rowOff>133350</xdr:rowOff>
    </xdr:from>
    <xdr:to>
      <xdr:col>15</xdr:col>
      <xdr:colOff>752789</xdr:colOff>
      <xdr:row>29</xdr:row>
      <xdr:rowOff>181075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D6A4BE6-22DD-46CF-1594-275F0339EE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35450" y="3632200"/>
          <a:ext cx="6226489" cy="1889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EE3B7-27C6-441D-9808-6B20DE6703BC}">
  <dimension ref="A1:C5"/>
  <sheetViews>
    <sheetView tabSelected="1" workbookViewId="0">
      <selection activeCell="C30" sqref="C30"/>
    </sheetView>
  </sheetViews>
  <sheetFormatPr defaultRowHeight="15" x14ac:dyDescent="0.25"/>
  <cols>
    <col min="2" max="2" width="11.5703125" customWidth="1"/>
    <col min="3" max="3" width="12" bestFit="1" customWidth="1"/>
  </cols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 t="s">
        <v>9</v>
      </c>
      <c r="B2" s="2">
        <f>'Input literature'!C51</f>
        <v>70813470.025695503</v>
      </c>
      <c r="C2" s="2">
        <f>AVERAGE('Input literature'!AA16,'Input literature'!J9,'Input literature'!E4)</f>
        <v>41176833.333333336</v>
      </c>
    </row>
    <row r="3" spans="1:3" x14ac:dyDescent="0.25">
      <c r="A3" t="s">
        <v>0</v>
      </c>
      <c r="B3" s="2">
        <f>'Input literature'!C52</f>
        <v>7192003.4945808211</v>
      </c>
      <c r="C3" s="2">
        <f>AVERAGE('Input literature'!E12,'Input literature'!J8,'Input literature'!AA17)</f>
        <v>36200742.444444448</v>
      </c>
    </row>
    <row r="4" spans="1:3" x14ac:dyDescent="0.25">
      <c r="A4" t="s">
        <v>1</v>
      </c>
      <c r="B4" s="2">
        <f>'Input literature'!C53</f>
        <v>4432058.0845104316</v>
      </c>
    </row>
    <row r="5" spans="1:3" x14ac:dyDescent="0.25">
      <c r="A5" t="s">
        <v>2</v>
      </c>
      <c r="B5" s="2">
        <f>'Input literature'!C54</f>
        <v>35737.704918032789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4ABF6-882B-46DF-A075-0FDCCC59BAB3}">
  <dimension ref="A1:AA73"/>
  <sheetViews>
    <sheetView workbookViewId="0">
      <selection activeCell="G5" sqref="G5"/>
    </sheetView>
  </sheetViews>
  <sheetFormatPr defaultRowHeight="15" x14ac:dyDescent="0.25"/>
  <cols>
    <col min="2" max="2" width="10.28515625" bestFit="1" customWidth="1"/>
    <col min="3" max="3" width="12" bestFit="1" customWidth="1"/>
    <col min="15" max="15" width="12" bestFit="1" customWidth="1"/>
    <col min="16" max="16" width="11.28515625" bestFit="1" customWidth="1"/>
    <col min="17" max="17" width="12.85546875" bestFit="1" customWidth="1"/>
    <col min="25" max="25" width="12" bestFit="1" customWidth="1"/>
    <col min="27" max="27" width="13" bestFit="1" customWidth="1"/>
  </cols>
  <sheetData>
    <row r="1" spans="1:27" x14ac:dyDescent="0.25">
      <c r="A1" t="s">
        <v>21</v>
      </c>
      <c r="B1" t="s">
        <v>58</v>
      </c>
      <c r="G1" s="1" t="s">
        <v>74</v>
      </c>
    </row>
    <row r="2" spans="1:27" x14ac:dyDescent="0.25">
      <c r="G2" s="1" t="s">
        <v>75</v>
      </c>
    </row>
    <row r="3" spans="1:27" x14ac:dyDescent="0.25">
      <c r="A3" t="s">
        <v>6</v>
      </c>
      <c r="C3" t="s">
        <v>7</v>
      </c>
      <c r="D3" t="s">
        <v>8</v>
      </c>
      <c r="E3" t="s">
        <v>76</v>
      </c>
      <c r="G3" s="1">
        <v>2014</v>
      </c>
    </row>
    <row r="4" spans="1:27" x14ac:dyDescent="0.25">
      <c r="A4" t="s">
        <v>3</v>
      </c>
      <c r="B4" t="s">
        <v>9</v>
      </c>
      <c r="C4" t="s">
        <v>10</v>
      </c>
      <c r="D4">
        <v>400</v>
      </c>
      <c r="E4">
        <f>D4*100000</f>
        <v>40000000</v>
      </c>
    </row>
    <row r="5" spans="1:27" x14ac:dyDescent="0.25">
      <c r="B5" t="s">
        <v>11</v>
      </c>
      <c r="C5" t="s">
        <v>10</v>
      </c>
      <c r="D5">
        <v>13.5</v>
      </c>
      <c r="E5">
        <f t="shared" ref="E5:E10" si="0">D5*100000</f>
        <v>1350000</v>
      </c>
      <c r="G5" t="s">
        <v>59</v>
      </c>
    </row>
    <row r="6" spans="1:27" x14ac:dyDescent="0.25">
      <c r="B6" t="s">
        <v>12</v>
      </c>
      <c r="C6" t="s">
        <v>10</v>
      </c>
      <c r="D6">
        <v>1.58</v>
      </c>
      <c r="E6">
        <f t="shared" si="0"/>
        <v>158000</v>
      </c>
      <c r="G6" s="1" t="s">
        <v>60</v>
      </c>
      <c r="O6" t="s">
        <v>86</v>
      </c>
      <c r="P6" t="s">
        <v>88</v>
      </c>
      <c r="Q6" t="s">
        <v>87</v>
      </c>
      <c r="Y6" t="s">
        <v>109</v>
      </c>
    </row>
    <row r="7" spans="1:27" x14ac:dyDescent="0.25">
      <c r="A7" t="s">
        <v>13</v>
      </c>
      <c r="B7" t="s">
        <v>14</v>
      </c>
      <c r="C7" t="s">
        <v>15</v>
      </c>
      <c r="D7">
        <v>500</v>
      </c>
      <c r="E7">
        <f t="shared" si="0"/>
        <v>50000000</v>
      </c>
      <c r="G7" t="s">
        <v>61</v>
      </c>
      <c r="H7" t="s">
        <v>62</v>
      </c>
      <c r="I7" t="s">
        <v>7</v>
      </c>
      <c r="J7" t="s">
        <v>76</v>
      </c>
      <c r="M7" t="s">
        <v>77</v>
      </c>
      <c r="N7" t="s">
        <v>39</v>
      </c>
      <c r="O7" t="s">
        <v>89</v>
      </c>
      <c r="P7" t="s">
        <v>90</v>
      </c>
      <c r="Q7" t="s">
        <v>91</v>
      </c>
      <c r="S7">
        <v>6.7350000000000003</v>
      </c>
      <c r="T7">
        <v>8.3230000000000004</v>
      </c>
      <c r="U7">
        <v>9.82</v>
      </c>
      <c r="V7">
        <v>7.8849999999999998</v>
      </c>
      <c r="W7">
        <v>9.5690000000000008</v>
      </c>
      <c r="X7">
        <v>12.103</v>
      </c>
      <c r="Y7">
        <f>AVERAGE(S7:X7)</f>
        <v>9.0724999999999998</v>
      </c>
      <c r="Z7" t="s">
        <v>39</v>
      </c>
      <c r="AA7">
        <f>Y7*2600*1000</f>
        <v>23588500</v>
      </c>
    </row>
    <row r="8" spans="1:27" x14ac:dyDescent="0.25">
      <c r="B8" t="s">
        <v>16</v>
      </c>
      <c r="C8" t="s">
        <v>17</v>
      </c>
      <c r="D8">
        <v>72.45</v>
      </c>
      <c r="E8">
        <f t="shared" si="0"/>
        <v>7245000</v>
      </c>
      <c r="G8" t="s">
        <v>0</v>
      </c>
      <c r="H8">
        <v>430</v>
      </c>
      <c r="I8" t="s">
        <v>48</v>
      </c>
      <c r="J8">
        <f>H8*100000</f>
        <v>43000000</v>
      </c>
      <c r="M8" t="s">
        <v>78</v>
      </c>
      <c r="N8" t="s">
        <v>39</v>
      </c>
      <c r="O8" t="s">
        <v>92</v>
      </c>
      <c r="P8" t="s">
        <v>93</v>
      </c>
      <c r="Q8" t="s">
        <v>94</v>
      </c>
      <c r="T8">
        <v>3.32</v>
      </c>
      <c r="U8">
        <v>3.32</v>
      </c>
      <c r="W8">
        <v>3.802</v>
      </c>
      <c r="X8">
        <v>4.7679999999999998</v>
      </c>
      <c r="Y8">
        <f t="shared" ref="Y8:Y14" si="1">AVERAGE(S8:X8)</f>
        <v>3.8025000000000002</v>
      </c>
      <c r="Z8" t="s">
        <v>39</v>
      </c>
      <c r="AA8">
        <f t="shared" ref="AA8:AA9" si="2">Y8*2600*1000</f>
        <v>9886500</v>
      </c>
    </row>
    <row r="9" spans="1:27" x14ac:dyDescent="0.25">
      <c r="B9" t="s">
        <v>18</v>
      </c>
      <c r="C9" t="s">
        <v>10</v>
      </c>
      <c r="D9">
        <v>2000</v>
      </c>
      <c r="E9">
        <f t="shared" si="0"/>
        <v>200000000</v>
      </c>
      <c r="G9" t="s">
        <v>63</v>
      </c>
      <c r="H9">
        <v>400</v>
      </c>
      <c r="I9" t="s">
        <v>48</v>
      </c>
      <c r="J9">
        <f t="shared" ref="J9:J18" si="3">H9*100000</f>
        <v>40000000</v>
      </c>
      <c r="M9" t="s">
        <v>79</v>
      </c>
      <c r="N9" t="s">
        <v>39</v>
      </c>
      <c r="O9" t="s">
        <v>95</v>
      </c>
      <c r="P9" t="s">
        <v>96</v>
      </c>
      <c r="Q9" t="s">
        <v>97</v>
      </c>
      <c r="S9">
        <v>1.85</v>
      </c>
      <c r="T9">
        <v>2.81</v>
      </c>
      <c r="U9">
        <v>4.2300000000000004</v>
      </c>
      <c r="V9">
        <v>2.8109999999999999</v>
      </c>
      <c r="W9">
        <v>4.742</v>
      </c>
      <c r="X9">
        <v>6.7619999999999996</v>
      </c>
      <c r="Y9">
        <f t="shared" si="1"/>
        <v>3.8675000000000002</v>
      </c>
      <c r="Z9" t="s">
        <v>39</v>
      </c>
      <c r="AA9">
        <f t="shared" si="2"/>
        <v>10055500</v>
      </c>
    </row>
    <row r="10" spans="1:27" x14ac:dyDescent="0.25">
      <c r="A10" t="s">
        <v>19</v>
      </c>
      <c r="B10" t="s">
        <v>20</v>
      </c>
      <c r="C10" t="s">
        <v>15</v>
      </c>
      <c r="D10">
        <v>8650</v>
      </c>
      <c r="E10">
        <f t="shared" si="0"/>
        <v>865000000</v>
      </c>
      <c r="G10" t="s">
        <v>64</v>
      </c>
      <c r="H10">
        <v>1000</v>
      </c>
      <c r="I10" t="s">
        <v>65</v>
      </c>
      <c r="J10">
        <f t="shared" si="3"/>
        <v>100000000</v>
      </c>
      <c r="M10" t="s">
        <v>80</v>
      </c>
      <c r="N10" t="s">
        <v>48</v>
      </c>
      <c r="O10" t="s">
        <v>98</v>
      </c>
      <c r="P10" t="s">
        <v>99</v>
      </c>
      <c r="Q10" t="s">
        <v>100</v>
      </c>
      <c r="S10">
        <v>58.865000000000002</v>
      </c>
      <c r="T10">
        <v>74.751999999999995</v>
      </c>
      <c r="U10">
        <v>94.087000000000003</v>
      </c>
      <c r="V10">
        <v>59.758000000000003</v>
      </c>
      <c r="W10">
        <v>76.042000000000002</v>
      </c>
      <c r="X10">
        <v>97.19</v>
      </c>
      <c r="Y10">
        <f t="shared" si="1"/>
        <v>76.782333333333341</v>
      </c>
      <c r="Z10" t="s">
        <v>48</v>
      </c>
      <c r="AA10" s="3">
        <f>Y10*1000</f>
        <v>76782.333333333343</v>
      </c>
    </row>
    <row r="11" spans="1:27" x14ac:dyDescent="0.25">
      <c r="G11" t="s">
        <v>66</v>
      </c>
      <c r="H11">
        <v>45</v>
      </c>
      <c r="I11" t="s">
        <v>48</v>
      </c>
      <c r="J11">
        <f t="shared" si="3"/>
        <v>4500000</v>
      </c>
      <c r="M11" t="s">
        <v>81</v>
      </c>
      <c r="N11" t="s">
        <v>85</v>
      </c>
      <c r="O11" t="s">
        <v>101</v>
      </c>
      <c r="P11" t="s">
        <v>102</v>
      </c>
      <c r="Q11" t="s">
        <v>103</v>
      </c>
      <c r="S11">
        <v>32.332000000000001</v>
      </c>
      <c r="T11">
        <v>73.581000000000003</v>
      </c>
      <c r="U11">
        <v>115.375</v>
      </c>
      <c r="V11">
        <v>32.823</v>
      </c>
      <c r="W11">
        <v>74.855999999999995</v>
      </c>
      <c r="X11">
        <v>119.191</v>
      </c>
      <c r="Y11">
        <f t="shared" si="1"/>
        <v>74.692999999999998</v>
      </c>
      <c r="Z11" t="s">
        <v>85</v>
      </c>
      <c r="AA11" s="3"/>
    </row>
    <row r="12" spans="1:27" x14ac:dyDescent="0.25">
      <c r="E12">
        <f>SUM(E5:E6)</f>
        <v>1508000</v>
      </c>
      <c r="G12" t="s">
        <v>67</v>
      </c>
      <c r="H12">
        <v>300</v>
      </c>
      <c r="I12" t="s">
        <v>48</v>
      </c>
      <c r="J12">
        <f t="shared" si="3"/>
        <v>30000000</v>
      </c>
      <c r="M12" t="s">
        <v>82</v>
      </c>
      <c r="N12" t="s">
        <v>48</v>
      </c>
      <c r="O12" t="s">
        <v>92</v>
      </c>
      <c r="P12" t="s">
        <v>104</v>
      </c>
      <c r="Q12" t="s">
        <v>105</v>
      </c>
      <c r="S12" t="str">
        <f t="shared" ref="S12:S14" si="4">LEFT(O12,4)</f>
        <v>na</v>
      </c>
      <c r="T12">
        <v>351.5</v>
      </c>
      <c r="U12">
        <v>527.25</v>
      </c>
      <c r="W12">
        <v>664.43</v>
      </c>
      <c r="X12">
        <v>1107.383</v>
      </c>
      <c r="Y12">
        <f t="shared" si="1"/>
        <v>662.64075000000003</v>
      </c>
      <c r="Z12" t="s">
        <v>48</v>
      </c>
      <c r="AA12" s="3">
        <f t="shared" ref="AA12:AA13" si="5">Y12*1000</f>
        <v>662640.75</v>
      </c>
    </row>
    <row r="13" spans="1:27" x14ac:dyDescent="0.25">
      <c r="G13" t="s">
        <v>57</v>
      </c>
      <c r="H13">
        <v>93</v>
      </c>
      <c r="I13" t="s">
        <v>48</v>
      </c>
      <c r="J13">
        <f t="shared" si="3"/>
        <v>9300000</v>
      </c>
      <c r="M13" t="s">
        <v>83</v>
      </c>
      <c r="N13" t="s">
        <v>48</v>
      </c>
      <c r="O13" t="s">
        <v>92</v>
      </c>
      <c r="P13" t="s">
        <v>106</v>
      </c>
      <c r="Q13" t="s">
        <v>107</v>
      </c>
      <c r="S13" t="str">
        <f t="shared" si="4"/>
        <v>na</v>
      </c>
      <c r="T13">
        <v>68840</v>
      </c>
      <c r="U13">
        <v>69730</v>
      </c>
      <c r="W13">
        <v>114733</v>
      </c>
      <c r="X13" s="2">
        <v>116.217</v>
      </c>
      <c r="Y13">
        <f t="shared" si="1"/>
        <v>63354.804250000001</v>
      </c>
      <c r="Z13" t="s">
        <v>48</v>
      </c>
      <c r="AA13" s="3">
        <f t="shared" si="5"/>
        <v>63354804.25</v>
      </c>
    </row>
    <row r="14" spans="1:27" x14ac:dyDescent="0.25">
      <c r="G14" t="s">
        <v>9</v>
      </c>
      <c r="H14">
        <v>12</v>
      </c>
      <c r="I14" t="s">
        <v>39</v>
      </c>
      <c r="J14">
        <f t="shared" si="3"/>
        <v>1200000</v>
      </c>
      <c r="M14" t="s">
        <v>84</v>
      </c>
      <c r="N14" t="s">
        <v>85</v>
      </c>
      <c r="O14" t="s">
        <v>92</v>
      </c>
      <c r="P14" t="s">
        <v>108</v>
      </c>
      <c r="Q14" t="s">
        <v>108</v>
      </c>
      <c r="S14" t="str">
        <f t="shared" si="4"/>
        <v>na</v>
      </c>
      <c r="T14">
        <v>10</v>
      </c>
      <c r="U14">
        <v>10</v>
      </c>
      <c r="W14">
        <v>20</v>
      </c>
      <c r="X14">
        <v>20</v>
      </c>
      <c r="Y14">
        <f t="shared" si="1"/>
        <v>15</v>
      </c>
      <c r="Z14" t="s">
        <v>85</v>
      </c>
    </row>
    <row r="15" spans="1:27" x14ac:dyDescent="0.25">
      <c r="G15" t="s">
        <v>68</v>
      </c>
      <c r="H15">
        <v>12</v>
      </c>
      <c r="I15" t="s">
        <v>39</v>
      </c>
      <c r="J15">
        <f t="shared" si="3"/>
        <v>1200000</v>
      </c>
    </row>
    <row r="16" spans="1:27" x14ac:dyDescent="0.25">
      <c r="G16" t="s">
        <v>69</v>
      </c>
      <c r="H16">
        <v>1</v>
      </c>
      <c r="I16" t="s">
        <v>39</v>
      </c>
      <c r="J16">
        <f t="shared" si="3"/>
        <v>100000</v>
      </c>
      <c r="Z16" t="s">
        <v>110</v>
      </c>
      <c r="AA16">
        <f>SUM(AA7:AA9)</f>
        <v>43530500</v>
      </c>
    </row>
    <row r="17" spans="7:27" x14ac:dyDescent="0.25">
      <c r="G17" t="s">
        <v>70</v>
      </c>
      <c r="H17">
        <v>210</v>
      </c>
      <c r="I17" t="s">
        <v>71</v>
      </c>
      <c r="J17">
        <f t="shared" si="3"/>
        <v>21000000</v>
      </c>
      <c r="Z17" t="s">
        <v>111</v>
      </c>
      <c r="AA17" s="3">
        <f>SUM(AA10:AA13)</f>
        <v>64094227.333333336</v>
      </c>
    </row>
    <row r="18" spans="7:27" x14ac:dyDescent="0.25">
      <c r="G18" t="s">
        <v>72</v>
      </c>
      <c r="H18">
        <v>82</v>
      </c>
      <c r="I18" t="s">
        <v>73</v>
      </c>
      <c r="J18">
        <f t="shared" si="3"/>
        <v>8200000</v>
      </c>
    </row>
    <row r="36" spans="1:25" x14ac:dyDescent="0.25">
      <c r="A36" t="s">
        <v>33</v>
      </c>
    </row>
    <row r="38" spans="1:25" x14ac:dyDescent="0.25">
      <c r="A38" t="s">
        <v>22</v>
      </c>
      <c r="I38" s="1" t="s">
        <v>117</v>
      </c>
      <c r="J38" t="s">
        <v>118</v>
      </c>
    </row>
    <row r="39" spans="1:25" x14ac:dyDescent="0.25">
      <c r="B39" t="s">
        <v>23</v>
      </c>
      <c r="D39" t="s">
        <v>24</v>
      </c>
      <c r="E39" t="s">
        <v>25</v>
      </c>
      <c r="I39" s="1" t="s">
        <v>119</v>
      </c>
    </row>
    <row r="40" spans="1:25" x14ac:dyDescent="0.25">
      <c r="A40" t="s">
        <v>26</v>
      </c>
      <c r="B40" t="s">
        <v>9</v>
      </c>
      <c r="C40" t="s">
        <v>0</v>
      </c>
      <c r="E40" t="s">
        <v>9</v>
      </c>
      <c r="F40" t="s">
        <v>0</v>
      </c>
      <c r="I40" s="1" t="s">
        <v>120</v>
      </c>
      <c r="O40" s="2"/>
      <c r="P40" s="2"/>
      <c r="Q40" s="2"/>
      <c r="T40" t="s">
        <v>115</v>
      </c>
      <c r="Y40" t="s">
        <v>116</v>
      </c>
    </row>
    <row r="41" spans="1:25" x14ac:dyDescent="0.25">
      <c r="A41" t="s">
        <v>7</v>
      </c>
      <c r="B41" t="s">
        <v>27</v>
      </c>
      <c r="C41" t="s">
        <v>27</v>
      </c>
      <c r="D41" t="s">
        <v>28</v>
      </c>
      <c r="E41" t="s">
        <v>29</v>
      </c>
      <c r="F41" t="s">
        <v>29</v>
      </c>
      <c r="I41">
        <v>2013</v>
      </c>
      <c r="O41" s="2"/>
      <c r="P41" s="2"/>
      <c r="Q41" s="2"/>
      <c r="T41" t="s">
        <v>112</v>
      </c>
      <c r="U41" t="s">
        <v>41</v>
      </c>
      <c r="V41">
        <v>190</v>
      </c>
      <c r="X41" t="s">
        <v>111</v>
      </c>
      <c r="Y41" s="2">
        <f>SUM(V41,V43,V44)/123.2*1000000</f>
        <v>4829545.4545454541</v>
      </c>
    </row>
    <row r="42" spans="1:25" x14ac:dyDescent="0.25">
      <c r="A42" t="s">
        <v>30</v>
      </c>
      <c r="B42">
        <v>55000</v>
      </c>
      <c r="C42">
        <v>3000</v>
      </c>
      <c r="D42">
        <v>100</v>
      </c>
      <c r="E42">
        <v>550</v>
      </c>
      <c r="F42">
        <v>30</v>
      </c>
      <c r="O42" s="2"/>
      <c r="P42" s="2"/>
      <c r="Q42" s="2"/>
      <c r="T42" t="s">
        <v>9</v>
      </c>
      <c r="U42" t="s">
        <v>39</v>
      </c>
      <c r="V42">
        <v>3450</v>
      </c>
      <c r="X42" t="s">
        <v>110</v>
      </c>
      <c r="Y42" s="2">
        <f>V42*2600/123.2*1000</f>
        <v>72808441.55844155</v>
      </c>
    </row>
    <row r="43" spans="1:25" x14ac:dyDescent="0.25">
      <c r="A43" t="s">
        <v>31</v>
      </c>
      <c r="B43">
        <v>89000</v>
      </c>
      <c r="C43">
        <v>4900</v>
      </c>
      <c r="D43">
        <v>50</v>
      </c>
      <c r="E43">
        <v>3560</v>
      </c>
      <c r="F43">
        <v>196</v>
      </c>
      <c r="I43" t="s">
        <v>121</v>
      </c>
      <c r="J43" t="s">
        <v>122</v>
      </c>
      <c r="O43" s="2"/>
      <c r="P43" s="2"/>
      <c r="Q43" s="2"/>
      <c r="T43" t="s">
        <v>113</v>
      </c>
      <c r="U43" t="s">
        <v>41</v>
      </c>
      <c r="V43">
        <v>380</v>
      </c>
    </row>
    <row r="44" spans="1:25" x14ac:dyDescent="0.25">
      <c r="A44" t="s">
        <v>32</v>
      </c>
      <c r="E44">
        <v>1302.5</v>
      </c>
      <c r="F44">
        <v>71.5</v>
      </c>
      <c r="T44" t="s">
        <v>114</v>
      </c>
      <c r="U44" t="s">
        <v>41</v>
      </c>
      <c r="V44">
        <v>25</v>
      </c>
    </row>
    <row r="45" spans="1:25" x14ac:dyDescent="0.25">
      <c r="I45" t="s">
        <v>123</v>
      </c>
    </row>
    <row r="46" spans="1:25" x14ac:dyDescent="0.25">
      <c r="B46">
        <f>B42*1000</f>
        <v>55000000</v>
      </c>
      <c r="C46" s="2">
        <f>C42*1000</f>
        <v>3000000</v>
      </c>
      <c r="I46" t="s">
        <v>124</v>
      </c>
      <c r="J46" t="s">
        <v>36</v>
      </c>
      <c r="K46" t="s">
        <v>37</v>
      </c>
      <c r="L46" t="s">
        <v>38</v>
      </c>
    </row>
    <row r="47" spans="1:25" x14ac:dyDescent="0.25">
      <c r="B47" s="2">
        <f>B43*1000</f>
        <v>89000000</v>
      </c>
      <c r="C47" s="2">
        <f>C43*1000</f>
        <v>4900000</v>
      </c>
      <c r="I47" t="s">
        <v>125</v>
      </c>
      <c r="J47" t="s">
        <v>126</v>
      </c>
      <c r="K47" t="s">
        <v>127</v>
      </c>
      <c r="L47" t="s">
        <v>128</v>
      </c>
      <c r="M47" t="s">
        <v>7</v>
      </c>
    </row>
    <row r="48" spans="1:25" x14ac:dyDescent="0.25">
      <c r="I48" t="s">
        <v>129</v>
      </c>
      <c r="J48">
        <v>42.8</v>
      </c>
      <c r="K48">
        <v>37.9</v>
      </c>
      <c r="L48">
        <v>39.299999999999997</v>
      </c>
      <c r="M48" t="s">
        <v>85</v>
      </c>
    </row>
    <row r="49" spans="2:19" x14ac:dyDescent="0.25">
      <c r="I49" t="s">
        <v>130</v>
      </c>
      <c r="J49">
        <v>7.5</v>
      </c>
      <c r="K49">
        <v>6.1</v>
      </c>
      <c r="L49">
        <v>10.6</v>
      </c>
      <c r="M49" t="s">
        <v>85</v>
      </c>
    </row>
    <row r="50" spans="2:19" x14ac:dyDescent="0.25">
      <c r="C50" t="s">
        <v>116</v>
      </c>
      <c r="I50" t="s">
        <v>131</v>
      </c>
      <c r="J50">
        <v>2</v>
      </c>
      <c r="K50">
        <v>1</v>
      </c>
      <c r="L50">
        <v>2</v>
      </c>
    </row>
    <row r="51" spans="2:19" x14ac:dyDescent="0.25">
      <c r="B51" t="s">
        <v>110</v>
      </c>
      <c r="C51" s="2">
        <f>AVERAGE(B46:B47,Q57:S57,Y42)</f>
        <v>70813470.025695503</v>
      </c>
      <c r="I51" t="s">
        <v>132</v>
      </c>
      <c r="J51">
        <v>0</v>
      </c>
      <c r="K51">
        <v>1</v>
      </c>
      <c r="L51">
        <v>1</v>
      </c>
    </row>
    <row r="52" spans="2:19" x14ac:dyDescent="0.25">
      <c r="B52" t="s">
        <v>111</v>
      </c>
      <c r="C52" s="2">
        <f>AVERAGE(C46:C47,Q58:S58,Y41)</f>
        <v>7192003.4945808211</v>
      </c>
      <c r="I52" t="s">
        <v>133</v>
      </c>
      <c r="J52">
        <v>321</v>
      </c>
      <c r="K52">
        <v>229</v>
      </c>
      <c r="L52">
        <v>417</v>
      </c>
      <c r="M52" t="s">
        <v>47</v>
      </c>
    </row>
    <row r="53" spans="2:19" x14ac:dyDescent="0.25">
      <c r="B53" t="s">
        <v>136</v>
      </c>
      <c r="C53">
        <f>AVERAGE(Q59:S59)</f>
        <v>4432058.0845104316</v>
      </c>
    </row>
    <row r="54" spans="2:19" x14ac:dyDescent="0.25">
      <c r="B54" t="s">
        <v>137</v>
      </c>
      <c r="C54">
        <f>AVERAGE(Q60:S60)</f>
        <v>35737.704918032789</v>
      </c>
    </row>
    <row r="55" spans="2:19" x14ac:dyDescent="0.25">
      <c r="I55" t="s">
        <v>34</v>
      </c>
    </row>
    <row r="56" spans="2:19" x14ac:dyDescent="0.25">
      <c r="I56" t="s">
        <v>35</v>
      </c>
      <c r="J56" t="s">
        <v>7</v>
      </c>
      <c r="K56" t="s">
        <v>36</v>
      </c>
      <c r="L56" t="s">
        <v>37</v>
      </c>
      <c r="M56" t="s">
        <v>38</v>
      </c>
    </row>
    <row r="57" spans="2:19" x14ac:dyDescent="0.25">
      <c r="I57" t="s">
        <v>9</v>
      </c>
      <c r="J57" t="s">
        <v>39</v>
      </c>
      <c r="K57">
        <v>225</v>
      </c>
      <c r="L57">
        <v>67.5</v>
      </c>
      <c r="M57">
        <v>413</v>
      </c>
      <c r="P57" t="s">
        <v>9</v>
      </c>
      <c r="Q57" s="3">
        <f>K57*2600*1000/J49</f>
        <v>78000000</v>
      </c>
      <c r="R57" s="3">
        <f>L57*2600*1000/K49</f>
        <v>28770491.803278688</v>
      </c>
      <c r="S57" s="3">
        <f>M57*2600*1000/L49</f>
        <v>101301886.79245283</v>
      </c>
    </row>
    <row r="58" spans="2:19" x14ac:dyDescent="0.25">
      <c r="I58" t="s">
        <v>40</v>
      </c>
      <c r="J58" t="s">
        <v>41</v>
      </c>
      <c r="K58">
        <v>67.2</v>
      </c>
      <c r="L58">
        <v>21.9</v>
      </c>
      <c r="M58">
        <v>0</v>
      </c>
      <c r="P58" t="s">
        <v>0</v>
      </c>
      <c r="Q58" s="3">
        <f>SUM(K58:K60)*1000/J49*1000</f>
        <v>13626666.666666666</v>
      </c>
      <c r="R58" s="3">
        <f>SUM(L58:L60)*1000/K49*1000</f>
        <v>6459016.3934426233</v>
      </c>
      <c r="S58" s="3">
        <f>SUM(M58:M60)*1000/L49*1000</f>
        <v>10336792.45283019</v>
      </c>
    </row>
    <row r="59" spans="2:19" x14ac:dyDescent="0.25">
      <c r="I59" t="s">
        <v>42</v>
      </c>
      <c r="J59" t="s">
        <v>41</v>
      </c>
      <c r="K59">
        <v>28</v>
      </c>
      <c r="L59">
        <v>10</v>
      </c>
      <c r="M59">
        <v>103.4</v>
      </c>
      <c r="P59" t="s">
        <v>1</v>
      </c>
      <c r="Q59">
        <f>SUM(K61:K62)*700*1000/J49+K63*(700*0.175/J49)</f>
        <v>2123.333333333333</v>
      </c>
      <c r="R59">
        <f t="shared" ref="R59:S59" si="6">SUM(L61:L62)*700*1000/K49+L63*(700*0.175/K49)</f>
        <v>13289428.278688526</v>
      </c>
      <c r="S59">
        <f t="shared" si="6"/>
        <v>4622.6415094339618</v>
      </c>
    </row>
    <row r="60" spans="2:19" x14ac:dyDescent="0.25">
      <c r="I60" t="s">
        <v>43</v>
      </c>
      <c r="J60" t="s">
        <v>41</v>
      </c>
      <c r="K60">
        <v>7</v>
      </c>
      <c r="L60">
        <v>7.5</v>
      </c>
      <c r="M60">
        <v>6.17</v>
      </c>
      <c r="P60" t="s">
        <v>2</v>
      </c>
      <c r="Q60">
        <f>K64*1000/J49</f>
        <v>0</v>
      </c>
      <c r="R60">
        <f t="shared" ref="R60:S60" si="7">L64*1000/K49</f>
        <v>107213.11475409837</v>
      </c>
      <c r="S60">
        <f t="shared" si="7"/>
        <v>0</v>
      </c>
    </row>
    <row r="61" spans="2:19" x14ac:dyDescent="0.25">
      <c r="I61" t="s">
        <v>44</v>
      </c>
      <c r="J61" t="s">
        <v>39</v>
      </c>
      <c r="K61">
        <v>0</v>
      </c>
      <c r="L61">
        <v>59.4</v>
      </c>
      <c r="M61">
        <v>0</v>
      </c>
      <c r="N61" t="s">
        <v>134</v>
      </c>
    </row>
    <row r="62" spans="2:19" x14ac:dyDescent="0.25">
      <c r="I62" t="s">
        <v>45</v>
      </c>
      <c r="J62" t="s">
        <v>39</v>
      </c>
      <c r="K62">
        <v>0</v>
      </c>
      <c r="L62">
        <v>56.4</v>
      </c>
      <c r="M62">
        <v>0</v>
      </c>
      <c r="N62" t="s">
        <v>135</v>
      </c>
    </row>
    <row r="63" spans="2:19" x14ac:dyDescent="0.25">
      <c r="I63" t="s">
        <v>46</v>
      </c>
      <c r="J63" t="s">
        <v>47</v>
      </c>
      <c r="K63">
        <v>130</v>
      </c>
      <c r="L63">
        <v>45</v>
      </c>
      <c r="M63">
        <v>400</v>
      </c>
    </row>
    <row r="64" spans="2:19" x14ac:dyDescent="0.25">
      <c r="I64" t="s">
        <v>2</v>
      </c>
      <c r="J64" t="s">
        <v>48</v>
      </c>
      <c r="K64">
        <v>0</v>
      </c>
      <c r="L64">
        <v>654</v>
      </c>
      <c r="M64">
        <v>0</v>
      </c>
    </row>
    <row r="65" spans="9:13" x14ac:dyDescent="0.25">
      <c r="I65" t="s">
        <v>49</v>
      </c>
      <c r="J65" t="s">
        <v>41</v>
      </c>
      <c r="K65">
        <v>38.5</v>
      </c>
      <c r="L65">
        <v>27.5</v>
      </c>
      <c r="M65">
        <v>50</v>
      </c>
    </row>
    <row r="66" spans="9:13" x14ac:dyDescent="0.25">
      <c r="I66" t="s">
        <v>50</v>
      </c>
      <c r="J66" t="s">
        <v>48</v>
      </c>
      <c r="K66">
        <v>128</v>
      </c>
      <c r="L66">
        <v>0</v>
      </c>
      <c r="M66">
        <v>167</v>
      </c>
    </row>
    <row r="67" spans="9:13" x14ac:dyDescent="0.25">
      <c r="I67" t="s">
        <v>51</v>
      </c>
      <c r="J67" t="s">
        <v>41</v>
      </c>
      <c r="K67">
        <v>8.3000000000000007</v>
      </c>
      <c r="L67">
        <v>6</v>
      </c>
      <c r="M67">
        <v>10.8</v>
      </c>
    </row>
    <row r="68" spans="9:13" x14ac:dyDescent="0.25">
      <c r="I68" t="s">
        <v>52</v>
      </c>
      <c r="J68" t="s">
        <v>48</v>
      </c>
      <c r="K68">
        <v>197</v>
      </c>
      <c r="L68">
        <v>3.6</v>
      </c>
      <c r="M68">
        <v>0</v>
      </c>
    </row>
    <row r="69" spans="9:13" x14ac:dyDescent="0.25">
      <c r="I69" t="s">
        <v>53</v>
      </c>
      <c r="J69" t="s">
        <v>48</v>
      </c>
      <c r="K69">
        <v>433</v>
      </c>
      <c r="L69">
        <v>1176</v>
      </c>
      <c r="M69">
        <v>0</v>
      </c>
    </row>
    <row r="70" spans="9:13" x14ac:dyDescent="0.25">
      <c r="I70" t="s">
        <v>54</v>
      </c>
      <c r="J70" t="s">
        <v>47</v>
      </c>
      <c r="K70">
        <v>1232</v>
      </c>
      <c r="L70">
        <v>0</v>
      </c>
      <c r="M70">
        <v>0</v>
      </c>
    </row>
    <row r="71" spans="9:13" x14ac:dyDescent="0.25">
      <c r="I71" t="s">
        <v>55</v>
      </c>
      <c r="J71" t="s">
        <v>39</v>
      </c>
      <c r="K71">
        <v>0</v>
      </c>
      <c r="L71">
        <v>58.2</v>
      </c>
      <c r="M71">
        <v>0</v>
      </c>
    </row>
    <row r="72" spans="9:13" x14ac:dyDescent="0.25">
      <c r="I72" t="s">
        <v>56</v>
      </c>
      <c r="J72" t="s">
        <v>39</v>
      </c>
      <c r="K72">
        <v>0</v>
      </c>
      <c r="L72">
        <v>68.3</v>
      </c>
      <c r="M72">
        <v>0</v>
      </c>
    </row>
    <row r="73" spans="9:13" x14ac:dyDescent="0.25">
      <c r="I73" t="s">
        <v>57</v>
      </c>
      <c r="J73" t="s">
        <v>48</v>
      </c>
      <c r="K73">
        <v>204</v>
      </c>
      <c r="L73">
        <v>0</v>
      </c>
      <c r="M73">
        <v>135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0 D A A B Q S w M E F A A C A A g A L Y g m V 4 A 7 1 N u i A A A A 9 g A A A B I A H A B D b 2 5 m a W c v U G F j a 2 F n Z S 5 4 b W w g o h g A K K A U A A A A A A A A A A A A A A A A A A A A A A A A A A A A h Y + 9 D o I w G E V f h X S n f y 6 E f J T B F Y y J i X F t S o V G K I Y W y 7 s 5 + E i + g h h F 3 R z v u W e 4 9 3 6 9 Q T 5 1 b X T R g z O 9 z R D D F E X a q r 4 y t s 7 Q 6 I 9 x g n I B W 6 l O s t b R L F u X T q 7 K U O P 9 O S U k h I D D C v d D T T i l j B z K Y q c a 3 U n 0 k c 1 / O T b W e W m V R g L 2 r z G C Y 8 Y S z C n H F M g C o T T 2 K / B 5 7 7 P 9 g b A e W z 8 O W m g b b w o g S w T y / i A e U E s D B B Q A A g A I A C 2 I J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t i C Z X x x V n I / k A A A B Q A Q A A E w A c A E Z v c m 1 1 b G F z L 1 N l Y 3 R p b 2 4 x L m 0 g o h g A K K A U A A A A A A A A A A A A A A A A A A A A A A A A A A A A V Z D B a s M w D I b v g b y D 8 S 4 t V K H p B o O V H L a O Q W + F 7 t b 0 o N l K Y n C U Y t l s Y + z d 5 6 6 j M F 0 k J P 3 8 + i R k o p t Y 7 S + 5 X p d F W c i A g a y 6 0 a / 4 5 m l Z 3 6 n Z D n t S 9 3 O t G u U p l o X K s Z 9 S M J Q 7 O 9 t V v 6 s y e 3 G e q s 3 E k T j K T G 8 e 2 k e D l k Z n 2 i 1 3 A S W G Z G I K 1 D 4 F Z 3 u S 9 i M B R U A P q + W q B s e d T 8 S G Y O r A O 3 b c g y V x P c M J A 4 4 U K Q h M D H E g 6 A M R D 1 O S X K J A d h H J E H L W m s E x 5 c H g + u E d P y E m Z v L V y X Z 6 v l C H 7 X j y N O Y j 8 Y z d 6 L q 6 1 c f 5 4 g J 2 x W 7 + G L 8 O W 9 t c v 6 G P 3 4 d n j H g s C 8 f / F e s f U E s B A i 0 A F A A C A A g A L Y g m V 4 A 7 1 N u i A A A A 9 g A A A B I A A A A A A A A A A A A A A A A A A A A A A E N v b m Z p Z y 9 Q Y W N r Y W d l L n h t b F B L A Q I t A B Q A A g A I A C 2 I J l c P y u m r p A A A A O k A A A A T A A A A A A A A A A A A A A A A A O 4 A A A B b Q 2 9 u d G V u d F 9 U e X B l c 1 0 u e G 1 s U E s B A i 0 A F A A C A A g A L Y g m V 8 c V Z y P 5 A A A A U A E A A B M A A A A A A A A A A A A A A A A A 3 w E A A E Z v c m 1 1 b G F z L 1 N l Y 3 R p b 2 4 x L m 1 Q S w U G A A A A A A M A A w D C A A A A J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g o A A A A A A A C o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w M T Q l M j A o U G F n Z S U y M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D Z U M T Q 6 N D c 6 M j M u N j M 5 M z c 0 O V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N C A o U G F n Z S A 3 K S 9 B d X R v U m V t b 3 Z l Z E N v b H V t b n M x L n t D b 2 x 1 b W 4 x L D B 9 J n F 1 b 3 Q 7 L C Z x d W 9 0 O 1 N l Y 3 R p b 2 4 x L 1 R h Y m x l M D E 0 I C h Q Y W d l I D c p L 0 F 1 d G 9 S Z W 1 v d m V k Q 2 9 s d W 1 u c z E u e 0 N v b H V t b j I s M X 0 m c X V v d D s s J n F 1 b 3 Q 7 U 2 V j d G l v b j E v V G F i b G U w M T Q g K F B h Z 2 U g N y k v Q X V 0 b 1 J l b W 9 2 Z W R D b 2 x 1 b W 5 z M S 5 7 Q 2 9 s d W 1 u M y w y f S Z x d W 9 0 O y w m c X V v d D t T Z W N 0 a W 9 u M S 9 U Y W J s Z T A x N C A o U G F n Z S A 3 K S 9 B d X R v U m V t b 3 Z l Z E N v b H V t b n M x L n t D b 2 x 1 b W 4 0 L D N 9 J n F 1 b 3 Q 7 L C Z x d W 9 0 O 1 N l Y 3 R p b 2 4 x L 1 R h Y m x l M D E 0 I C h Q Y W d l I D c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w M T Q g K F B h Z 2 U g N y k v Q X V 0 b 1 J l b W 9 2 Z W R D b 2 x 1 b W 5 z M S 5 7 Q 2 9 s d W 1 u M S w w f S Z x d W 9 0 O y w m c X V v d D t T Z W N 0 a W 9 u M S 9 U Y W J s Z T A x N C A o U G F n Z S A 3 K S 9 B d X R v U m V t b 3 Z l Z E N v b H V t b n M x L n t D b 2 x 1 b W 4 y L D F 9 J n F 1 b 3 Q 7 L C Z x d W 9 0 O 1 N l Y 3 R p b 2 4 x L 1 R h Y m x l M D E 0 I C h Q Y W d l I D c p L 0 F 1 d G 9 S Z W 1 v d m V k Q 2 9 s d W 1 u c z E u e 0 N v b H V t b j M s M n 0 m c X V v d D s s J n F 1 b 3 Q 7 U 2 V j d G l v b j E v V G F i b G U w M T Q g K F B h Z 2 U g N y k v Q X V 0 b 1 J l b W 9 2 Z W R D b 2 x 1 b W 5 z M S 5 7 Q 2 9 s d W 1 u N C w z f S Z x d W 9 0 O y w m c X V v d D t T Z W N 0 a W 9 u M S 9 U Y W J s Z T A x N C A o U G F n Z S A 3 K S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x N C U y M C h Q Y W d l J T I w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Q l M j A o U G F n Z S U y M D c p L 1 R h Y m x l M D E 0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8 k F 0 4 C Z + 9 M q H o i 7 Z H B 2 m U A A A A A A g A A A A A A E G Y A A A A B A A A g A A A A g N P d u O 1 L A c D o y L p k Y v A I + i V 1 M 3 4 B B H U D j q x n S q E J 4 h A A A A A A D o A A A A A C A A A g A A A A u J 0 B u D e + z l D t e Q + x h P V F x H e + B q X b s P v C k t 3 0 x c Y L E c 5 Q A A A A A V e 3 h 5 e L M n 6 B A S I t x G F o n t Y L J j C b A D A k e T b i q f g 0 4 R p T W p r k O 3 9 D Y s q 9 4 y i r y b z C K / n v 3 p f l K r j S 9 4 5 p f d h y 6 Y m t e H f k D w d / X B O 4 + / v P 1 i h A A A A A p r y n I B F q 9 k F / w B e h b g + J I 7 Z x n + j 6 r C G x 1 1 v u 4 6 l 4 U 3 7 Q O l + m 8 N b n i X d D p 1 p o Y D G 5 q y m R y M i S 6 P 6 d f X M a j p t V x w = = < / D a t a M a s h u p > 
</file>

<file path=customXml/itemProps1.xml><?xml version="1.0" encoding="utf-8"?>
<ds:datastoreItem xmlns:ds="http://schemas.openxmlformats.org/officeDocument/2006/customXml" ds:itemID="{8A34F6F9-375F-4BEB-AFA6-0BC3FC0F3B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Final_input</vt:lpstr>
      <vt:lpstr>Input literature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Martijn van Engelenburg</dc:creator>
  <cp:lastModifiedBy>Mij van Engelenburg</cp:lastModifiedBy>
  <dcterms:created xsi:type="dcterms:W3CDTF">2023-08-26T12:12:24Z</dcterms:created>
  <dcterms:modified xsi:type="dcterms:W3CDTF">2024-01-29T13:50:18Z</dcterms:modified>
</cp:coreProperties>
</file>