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urctions " sheetId="1" r:id="rId4"/>
    <sheet state="visible" name="Cover Page " sheetId="2" r:id="rId5"/>
    <sheet state="visible" name="Summary Sheet" sheetId="3" r:id="rId6"/>
    <sheet state="visible" name="Income statement" sheetId="4" r:id="rId7"/>
    <sheet state="visible" name="Balance sheet" sheetId="5" r:id="rId8"/>
    <sheet state="visible" name="Cash flows" sheetId="6" r:id="rId9"/>
    <sheet state="visible" name="Beta" sheetId="7" r:id="rId10"/>
    <sheet state="visible" name="Sheet14" sheetId="8" r:id="rId11"/>
    <sheet state="visible" name="WACC &amp; Valuation" sheetId="9" r:id="rId12"/>
    <sheet state="visible" name="Tornado Chart" sheetId="10" r:id="rId13"/>
    <sheet state="visible" name="multiples " sheetId="11" r:id="rId14"/>
    <sheet state="visible" name="Ratios &amp; Indicators" sheetId="12" r:id="rId15"/>
    <sheet state="visible" name="customer wise revenue " sheetId="13" r:id="rId16"/>
    <sheet state="visible" name="SWOT Analysis" sheetId="14" r:id="rId17"/>
    <sheet state="visible" name="Key Products" sheetId="15" r:id="rId18"/>
  </sheets>
  <definedNames/>
  <calcPr/>
  <extLst>
    <ext uri="GoogleSheetsCustomDataVersion2">
      <go:sheetsCustomData xmlns:go="http://customooxmlschemas.google.com/" r:id="rId19" roundtripDataChecksum="GnBgNxWypdh/41vE6C3TQhmuOvCNcz8mNFC1mmnPGSI="/>
    </ext>
  </extLst>
</workbook>
</file>

<file path=xl/sharedStrings.xml><?xml version="1.0" encoding="utf-8"?>
<sst xmlns="http://schemas.openxmlformats.org/spreadsheetml/2006/main" count="755" uniqueCount="668">
  <si>
    <t>Financial Model and its Implications</t>
  </si>
  <si>
    <t xml:space="preserve">The objective of this financial model is to help the investor in making informed decisions while making an investment in Gilead Science Inc. The model provides brief profile of the company and the company's role during the recent COVID-19 pandemic. Under investors' section, potential investor can pick up any financial statements for the last five years. Forecasted figures of these financial statements for the next five years have also been provided along with key ratios and indicators. The user has been provided a link of the current forecasted share price of the company (based on DCF and Multiples based valuation) and the flexibility to adjust this price based on some key parameters. Then the user can pick-up current market price of the company using the scroll bar and as the user adjusts the current market price, a pop-up message will appear in output area with an advice to buy / sell. </t>
  </si>
  <si>
    <t>Company Profile</t>
  </si>
  <si>
    <t>Gilead Sciences, Inc. , incorporated in Delaware on June 22, 1987, is a research-based biopharmaceutical company that discovers, develops and commercializes innovative medicines in areas of unmet medical need. With each new discovery and investigational drug candidate, the company strives to transform and simplify care for people with life-threatening  illnesses around the world. The company has operations in more than 35 countries worldwide with 11,800 employees. Gilead’s primary areas of focus include viral diseases, inflammatory and fibrotic diseases and oncology. The company seeks to add to our existing portfolio of products through our internal discovery and clinical development programs, product acquisition, in-licensing and strategic collaborations.</t>
  </si>
  <si>
    <t>COVID 19 and GILEAD</t>
  </si>
  <si>
    <t>As per Company's announcement, Gilead is working closely with global health authorities to respond to the novel coronavirus (COVID-19) outbreak through the appropriate use of the investigational drugs. Together with the U.S. Food and Drug Administration (FDA), Centers for Disease Control and Prevention (CDC), Department of Health and Human Services (DHHS), National Institute of Allergies and Infectious Diseases (NIAID) and Department of Defense (DoD) - CBRN Medical; the China CDC and National Medical Product Administration (NMPA); the World Health Organization (WHO). In the United States, the Food and Drug Administration (FDA) has authorized the emergency use of a drug produced by GILEAD namely, "Remdesivir" to treat  SARS-CoV-2 infection and severe COVID-19.</t>
  </si>
  <si>
    <t>Investors' Section</t>
  </si>
  <si>
    <t xml:space="preserve">Input </t>
  </si>
  <si>
    <t>Output</t>
  </si>
  <si>
    <t>Financial Information</t>
  </si>
  <si>
    <t>Cash Flow</t>
  </si>
  <si>
    <t>Investors can view historical and forecasted financial statements, as well as financial summary and key ratios by picking an item from the drop-down list.</t>
  </si>
  <si>
    <t>Please choose an item to view from the drop-down menu and click.</t>
  </si>
  <si>
    <t>Financial Decision-Making</t>
  </si>
  <si>
    <t>Investor has been provided the forecasted value per share and the flexibility to change it only,  if certain parameters such as interest rate changes. Cost of equity may also be varied due to change in multiple factors and investor can adjust it accordingly using drop-down list. Then investor can compare it with the current prevailing market price on any particular day and will be provided an immediate advice to buy-sell.</t>
  </si>
  <si>
    <t>Forecasted value of the company ($ per share)</t>
  </si>
  <si>
    <t>$</t>
  </si>
  <si>
    <t>Impact of change in interest rate and cost of equity on share price</t>
  </si>
  <si>
    <t>Interest rate</t>
  </si>
  <si>
    <t>Cost of equity</t>
  </si>
  <si>
    <t>Current Market price ($ per share)</t>
  </si>
  <si>
    <t>(Choose current market price using this scroll bar and you will be provided with advice on buying / selling)</t>
  </si>
  <si>
    <t>Advice to Investor:</t>
  </si>
  <si>
    <t>SWOT Analysis &amp; Key Product Details for investors</t>
  </si>
  <si>
    <t>SWOT Analysis</t>
  </si>
  <si>
    <t>In addition to financial information, SWOT analysis has also been conducted along with details of key products of the company, to enable investors to make an informed investment decision by using the model.</t>
  </si>
  <si>
    <t>Please choose an item to view from the drop-down menu and click</t>
  </si>
  <si>
    <t>Green Cross Health Limited (GXH)</t>
  </si>
  <si>
    <t>Historical Results</t>
  </si>
  <si>
    <t xml:space="preserve"> Forecast Period</t>
  </si>
  <si>
    <t>INCOME STATEMENT (($'000)</t>
  </si>
  <si>
    <t xml:space="preserve">FY-2020 ($’000) </t>
  </si>
  <si>
    <t xml:space="preserve">FY-2021 ($’000) </t>
  </si>
  <si>
    <t>FY-2022 ($’000)</t>
  </si>
  <si>
    <t>FY-2023 ($’000)</t>
  </si>
  <si>
    <t>2024 ($’000)</t>
  </si>
  <si>
    <t>FY- 2025 (F)</t>
  </si>
  <si>
    <t>FY- 2026 (F)</t>
  </si>
  <si>
    <t>FY-2027 (F)</t>
  </si>
  <si>
    <t>FY-2028 (F)</t>
  </si>
  <si>
    <t>FY-2029 (F)</t>
  </si>
  <si>
    <t xml:space="preserve">Line Item        </t>
  </si>
  <si>
    <t xml:space="preserve">Operating Revenue </t>
  </si>
  <si>
    <t>568,531</t>
  </si>
  <si>
    <t>570,402</t>
  </si>
  <si>
    <t>478,086</t>
  </si>
  <si>
    <t>493,614</t>
  </si>
  <si>
    <t>503,915</t>
  </si>
  <si>
    <t>Operating expenditure</t>
  </si>
  <si>
    <t>(509,888)</t>
  </si>
  <si>
    <t>(513,065)</t>
  </si>
  <si>
    <t>(407,616)</t>
  </si>
  <si>
    <t>(438,398)</t>
  </si>
  <si>
    <t>(452,080)</t>
  </si>
  <si>
    <t>Depreciation and amortisation</t>
  </si>
  <si>
    <t>(8,565)</t>
  </si>
  <si>
    <t>(8,060)</t>
  </si>
  <si>
    <t>(7,070)</t>
  </si>
  <si>
    <t>(6,820)</t>
  </si>
  <si>
    <t>(6,254)</t>
  </si>
  <si>
    <t>Depreciation - leases</t>
  </si>
  <si>
    <t>(15,629)</t>
  </si>
  <si>
    <t>(15,338)</t>
  </si>
  <si>
    <t>(15,907)</t>
  </si>
  <si>
    <t>(15,266)</t>
  </si>
  <si>
    <t>(14,269)</t>
  </si>
  <si>
    <t>Impairment</t>
  </si>
  <si>
    <t>(4,672)</t>
  </si>
  <si>
    <t>(242)</t>
  </si>
  <si>
    <t>(841)</t>
  </si>
  <si>
    <t>(129)</t>
  </si>
  <si>
    <t>(716)</t>
  </si>
  <si>
    <t xml:space="preserve">Share of equity accounted net earnings </t>
  </si>
  <si>
    <t>1,216</t>
  </si>
  <si>
    <t>1,405</t>
  </si>
  <si>
    <t>1,893</t>
  </si>
  <si>
    <t>1,315</t>
  </si>
  <si>
    <t>1,198</t>
  </si>
  <si>
    <t xml:space="preserve">Operating Profit (EBIT)        </t>
  </si>
  <si>
    <t>29777</t>
  </si>
  <si>
    <t>35,102</t>
  </si>
  <si>
    <t>48,545</t>
  </si>
  <si>
    <t>34,316</t>
  </si>
  <si>
    <t>31,794</t>
  </si>
  <si>
    <t>Interest income</t>
  </si>
  <si>
    <t>114</t>
  </si>
  <si>
    <t>84</t>
  </si>
  <si>
    <t>78</t>
  </si>
  <si>
    <t>584</t>
  </si>
  <si>
    <t>900</t>
  </si>
  <si>
    <t xml:space="preserve">Interest  expense </t>
  </si>
  <si>
    <t>(1,787)</t>
  </si>
  <si>
    <t>(1,094)</t>
  </si>
  <si>
    <t>(878)</t>
  </si>
  <si>
    <t>(1,453)</t>
  </si>
  <si>
    <t>(2,549)</t>
  </si>
  <si>
    <t xml:space="preserve">Interest expenses - leases    </t>
  </si>
  <si>
    <t>(5,678)</t>
  </si>
  <si>
    <t>(5,166)</t>
  </si>
  <si>
    <t>(5,305)</t>
  </si>
  <si>
    <t>(6,348)</t>
  </si>
  <si>
    <t>(7,725)</t>
  </si>
  <si>
    <t xml:space="preserve">Net Finance Cost        </t>
  </si>
  <si>
    <t>(7,351)</t>
  </si>
  <si>
    <t>(6,176)</t>
  </si>
  <si>
    <t>(6,105)</t>
  </si>
  <si>
    <t>(7,217)</t>
  </si>
  <si>
    <t>(9,374)</t>
  </si>
  <si>
    <t>Profit before tax</t>
  </si>
  <si>
    <t>23,641</t>
  </si>
  <si>
    <t>28,926</t>
  </si>
  <si>
    <t>42,440</t>
  </si>
  <si>
    <t>27,099</t>
  </si>
  <si>
    <t>22,420</t>
  </si>
  <si>
    <t>Income tax expense</t>
  </si>
  <si>
    <t>(6,689)</t>
  </si>
  <si>
    <t>(7,890)</t>
  </si>
  <si>
    <t>(13,021)</t>
  </si>
  <si>
    <t>(6,804)</t>
  </si>
  <si>
    <t>(6,591)</t>
  </si>
  <si>
    <t xml:space="preserve">Profit After Tax – Continuing Operations        </t>
  </si>
  <si>
    <t>16,952</t>
  </si>
  <si>
    <t>21,036</t>
  </si>
  <si>
    <t>29,419</t>
  </si>
  <si>
    <t>20,295</t>
  </si>
  <si>
    <t>15,829</t>
  </si>
  <si>
    <t>(Loss)/profit from discontinued operation, net of tax</t>
  </si>
  <si>
    <t>(276)</t>
  </si>
  <si>
    <t>Profit and gain from discontinued operation, net of tax</t>
  </si>
  <si>
    <t>3,675</t>
  </si>
  <si>
    <t>30,254</t>
  </si>
  <si>
    <t xml:space="preserve">Other Comprehensive Income (OCI), Net of Tax        </t>
  </si>
  <si>
    <t xml:space="preserve">Total Comprehensive Income	</t>
  </si>
  <si>
    <t>33,094</t>
  </si>
  <si>
    <t>50,549</t>
  </si>
  <si>
    <t>15,553</t>
  </si>
  <si>
    <t>Attributable to Shareholders of Parent</t>
  </si>
  <si>
    <t>13,490</t>
  </si>
  <si>
    <t>16,752</t>
  </si>
  <si>
    <t>23,902</t>
  </si>
  <si>
    <t>45,234</t>
  </si>
  <si>
    <t>11,757</t>
  </si>
  <si>
    <t xml:space="preserve">Attributable to Non-controlling Interests	</t>
  </si>
  <si>
    <t>3,462</t>
  </si>
  <si>
    <t>4,284</t>
  </si>
  <si>
    <t>9,192</t>
  </si>
  <si>
    <t>5,315</t>
  </si>
  <si>
    <t>3,796</t>
  </si>
  <si>
    <t>Attribution of profit and comprehensive income to shareholders and non-controlling interest</t>
  </si>
  <si>
    <t xml:space="preserve">Basic earnings per share (cents) </t>
  </si>
  <si>
    <t>11.70</t>
  </si>
  <si>
    <t xml:space="preserve">31.57
</t>
  </si>
  <si>
    <t xml:space="preserve">8.20
</t>
  </si>
  <si>
    <t>Diluted earnings per share (cents)</t>
  </si>
  <si>
    <t>16.64</t>
  </si>
  <si>
    <t xml:space="preserve">31.46
</t>
  </si>
  <si>
    <t xml:space="preserve">8.18
</t>
  </si>
  <si>
    <t xml:space="preserve">EPS – Continuing Operations (Basic)        </t>
  </si>
  <si>
    <t>Basic earnings per share (cents)</t>
  </si>
  <si>
    <t>8.39</t>
  </si>
  <si>
    <t>8.37</t>
  </si>
  <si>
    <t>FINANCIAL ASSUMPTIONS &amp; RATIONALE</t>
  </si>
  <si>
    <t>Key Driver</t>
  </si>
  <si>
    <t xml:space="preserve">Assumption / Source
</t>
  </si>
  <si>
    <t xml:space="preserve">Sales Growth % </t>
  </si>
  <si>
    <t>A negative sales growth CAGR suggests the company has faced persistent revenue declines in recent years, indicating potential market maturity or competitive pressures</t>
  </si>
  <si>
    <t>Revenue is forecast using the 2020–2024 Compound Annual Growth Rate (CAGR)</t>
  </si>
  <si>
    <t>−2.99%</t>
  </si>
  <si>
    <t>Revenue for 2025–2029 is forecast using the Compound Annual Growth Rate (CAGR) observed between 2020 and 2024. The CAGR method was selected because it smooths out year-to-year fluctuations and captures the underlying long-term trend in company performance, A negative sales growth CAGR suggests the company has faced persistent revenue declines in recent years, indicating potential market maturity or competitive pressures</t>
  </si>
  <si>
    <t>Operating proft (EBIT)</t>
  </si>
  <si>
    <t xml:space="preserve">The stable EBIT margin demonstrates Green Cross Health's efficient pharmacy network operations and successful integration of medical centers despite market pressures.
</t>
  </si>
  <si>
    <t>COG (Operating expenditure )</t>
  </si>
  <si>
    <t>The high and stable COGS ratio implies that GXH operates with slim gross margins, reflecting an industry norm for pharmacy/medical retail where cost control is critical</t>
  </si>
  <si>
    <t>Depreciation and Amortisation/ PPE + intangiable assets</t>
  </si>
  <si>
    <t>Consistent depreciation and amortisation as a percentage of fixed assets indicates steady reinvestment and prudent asset management</t>
  </si>
  <si>
    <t>Depreciation - leases/Right of uses</t>
  </si>
  <si>
    <t>A stable depreciation rate on leases reflects long-term, recurring commitments to leased properties—typical for large pharmacy chains.</t>
  </si>
  <si>
    <t>Impairment Expense as % of Total Assets</t>
  </si>
  <si>
    <t>Significant impairment charges relative to assets suggest periodic revaluations, possibly from underperforming locations or goodwill write-downs</t>
  </si>
  <si>
    <t xml:space="preserve">Equity % of Revenue </t>
  </si>
  <si>
    <t>A relatively high and stable equity earnings ratio signals consistent profitability from GXH’s associates and joint ventures.</t>
  </si>
  <si>
    <t>Interest Income as % of Average Cash Balance</t>
  </si>
  <si>
    <t>A modest interest yield indicates GXH holds conservative, low-risk cash balances with limited returns from surplus funds</t>
  </si>
  <si>
    <t>Operating profit before interest and tax as % of revenue (operating margin)</t>
  </si>
  <si>
    <t>A steady EBIT margin highlights operational efficiency and cost discipline, sustaining healthy core profitability despite sales fluctuations</t>
  </si>
  <si>
    <t xml:space="preserve">Intrest income </t>
  </si>
  <si>
    <t>Interest income is forecast as 0.84% of average annual cash balances, based on the 2020–2024 historical average. Average cash for each year is calculated as the average of opening and closing cash.”</t>
  </si>
  <si>
    <t xml:space="preserve">Income Tax Expense/profit before tax
​
</t>
  </si>
  <si>
    <t>forecast at 28.2% of profit before tax, based on the average effective tax rate from 2020–2024.A relatively high effective tax rate suggests GXH has limited access to tax shelters, resulting in a tax burden typical of New Zealand corporates</t>
  </si>
  <si>
    <t xml:space="preserve">Intrest exspense  leases </t>
  </si>
  <si>
    <t>GXH is a low-capex, high-lease cost model, which gives flexibility but comes with future earnings pressure. It must:
Improve EBIT faster than lease expense growth
Reduce net finance costs via refinancing or operational optimization
Monitor lease renewal terms closely to avoid cost traps</t>
  </si>
  <si>
    <t>GXH is projected to be loss-making before tax in all forecast years.
The negative PBT is caused by flat EBIT combined with steadily rising finance costs, especially from lease obligations.</t>
  </si>
  <si>
    <t xml:space="preserve">Interest exspense </t>
  </si>
  <si>
    <t xml:space="preserve">Inome Tax exspense </t>
  </si>
  <si>
    <t>Income tax expense on the income statement is based on PBT and deferred tax movements. Due to negative PBT, no current tax expense is recognized.
However, GXH continues to pay cash taxes, averaging $8M–$12M per year, based on provisional tax systems or prior obligations.</t>
  </si>
  <si>
    <t xml:space="preserve">Share of Equity Net Earnings </t>
  </si>
  <si>
    <t>ownership interests in community pharmacies and medical centers through joint ventures and associates, their historical equity earnings have consistently been around $1.2M-$1.9M, making the $130M forecast incompatible with their partnership-based expansion model</t>
  </si>
  <si>
    <t>BALANCE SHEET(($'000)</t>
  </si>
  <si>
    <t>Line Item</t>
  </si>
  <si>
    <t>Ratio</t>
  </si>
  <si>
    <t>Assets</t>
  </si>
  <si>
    <t>Current ratio (CA/CL)</t>
  </si>
  <si>
    <t>2.3×</t>
  </si>
  <si>
    <t>2.4×</t>
  </si>
  <si>
    <t>2.5×</t>
  </si>
  <si>
    <t>2.6×</t>
  </si>
  <si>
    <t>Current assets:</t>
  </si>
  <si>
    <t>Debt / Equity</t>
  </si>
  <si>
    <t>1.34×</t>
  </si>
  <si>
    <t>1.35×</t>
  </si>
  <si>
    <t>Cash and cash equivalents</t>
  </si>
  <si>
    <t>Return on equity (NP / Avg E)</t>
  </si>
  <si>
    <t>9.7 %</t>
  </si>
  <si>
    <t>9.9 %</t>
  </si>
  <si>
    <t>9.6 %</t>
  </si>
  <si>
    <t>9.2 %</t>
  </si>
  <si>
    <t>8.7 %</t>
  </si>
  <si>
    <t>Trade and other receivables</t>
  </si>
  <si>
    <t>Inventories</t>
  </si>
  <si>
    <t>Income taxes refundable</t>
  </si>
  <si>
    <t>Total current assets</t>
  </si>
  <si>
    <t>Non-current assets:</t>
  </si>
  <si>
    <t>Other receivables</t>
  </si>
  <si>
    <t xml:space="preserve">3,400 (rounded)
</t>
  </si>
  <si>
    <t>Property, plant and equipment</t>
  </si>
  <si>
    <t>Right of use assets</t>
  </si>
  <si>
    <t>Intangible assets</t>
  </si>
  <si>
    <t>Deferred tax asset</t>
  </si>
  <si>
    <t>Equity accounted group investments</t>
  </si>
  <si>
    <t>Total non-current assets</t>
  </si>
  <si>
    <t>Total assets</t>
  </si>
  <si>
    <t>Current liabilities:</t>
  </si>
  <si>
    <t>Payables and accruals</t>
  </si>
  <si>
    <t>Income taxes payable</t>
  </si>
  <si>
    <t>Borrowings</t>
  </si>
  <si>
    <t>Lease liability - current</t>
  </si>
  <si>
    <t>Total current liabilities</t>
  </si>
  <si>
    <t>Non-current liabilities:</t>
  </si>
  <si>
    <t xml:space="preserve"> 22,338</t>
  </si>
  <si>
    <t>Lease liability - non current</t>
  </si>
  <si>
    <t>Total non-current liabilities</t>
  </si>
  <si>
    <t>Total liabilities</t>
  </si>
  <si>
    <t xml:space="preserve">Net Assets </t>
  </si>
  <si>
    <t>Equity:</t>
  </si>
  <si>
    <t>Share capital</t>
  </si>
  <si>
    <t>Share based payment reserve</t>
  </si>
  <si>
    <t>Retained earnings</t>
  </si>
  <si>
    <t>Total equity attributable to shareholders of the parent</t>
  </si>
  <si>
    <t>57 295</t>
  </si>
  <si>
    <t>50 407</t>
  </si>
  <si>
    <t>49 833</t>
  </si>
  <si>
    <t>48 329</t>
  </si>
  <si>
    <t>Non-controlling interest</t>
  </si>
  <si>
    <t>Total equity</t>
  </si>
  <si>
    <t>153 150</t>
  </si>
  <si>
    <t>151 551</t>
  </si>
  <si>
    <t>150 222</t>
  </si>
  <si>
    <t>ASSUMPTIONS</t>
  </si>
  <si>
    <t xml:space="preserve">Total Assets/Total Revenue </t>
  </si>
  <si>
    <t>GXH is not overly reliant on asset investment to generate revenue.
Reflects a capital-light, service-driven model: clinics, pharmacy networks, digital health support.</t>
  </si>
  <si>
    <t xml:space="preserve">Trades and Recievables/Revenue </t>
  </si>
  <si>
    <t>2025 and onward forecast uses 5-year average, assuming continued efficient credit management.</t>
  </si>
  <si>
    <t>Borrowings / Total Assets</t>
  </si>
  <si>
    <t>2025+ maintains average, reflecting ongoing conservative funding policy.</t>
  </si>
  <si>
    <t xml:space="preserve">Tax Payable / Tax Expense
</t>
  </si>
  <si>
    <t xml:space="preserve"> forecast reflects the average, assuming stable tax timing and compliance.</t>
  </si>
  <si>
    <t xml:space="preserve">Deferred tax asset/ Total assets </t>
  </si>
  <si>
    <t xml:space="preserve">GXH’s deferred tax asset averages 3.44%of total assets, reflecting consistent recognition of deductible temporary differences from its large network of medical and pharmacy operations.Gradual utilisation of DTA. One-time 2026 spike not yet reflected.			</t>
  </si>
  <si>
    <t xml:space="preserve">ROU Asset as % of Lease Liabilities        </t>
  </si>
  <si>
    <t>GXH signs long-duration leases, likely for pharmacies/clinics.
This reflects a strategic commitment to physical retail space, not short-term or temporary locations.
Consistent with pharmacy and healthcare networks that value geographic stability.</t>
  </si>
  <si>
    <t>Lease Liability – Non-Current Ratio</t>
  </si>
  <si>
    <t>Forecast assumes lease structure and asset base remain consistent about 95% of ROU assets, reflecting GXH’s policy of signing long-term property and equipment leases typical for medical and pharmacy networks.</t>
  </si>
  <si>
    <t>Payables / COGS</t>
  </si>
  <si>
    <t>2025+ assumes ongoing sector-standard supplier arrangements and prudent cashflow.</t>
  </si>
  <si>
    <t>Receivables as % of Revenue</t>
  </si>
  <si>
    <t>Declining trend indicates improved cash collection and tighter working capital control.
GXH likely accelerated collections or tightened credit terms post-COVID.</t>
  </si>
  <si>
    <t xml:space="preserve">Equity accounted group </t>
  </si>
  <si>
    <t>GXH has a small and shrinking joint venture footprint.
Decline suggests either divestment or JV devaluation, possibly due to market shifts or internal consolidation.</t>
  </si>
  <si>
    <t>Inventories / Total revenue</t>
  </si>
  <si>
    <t>Stabilized at 6.41%, supporting normalised pharmacy/medical retail inventory turnover.</t>
  </si>
  <si>
    <t xml:space="preserve">Current assets/total assets </t>
  </si>
  <si>
    <t>Averages 27.93%, reflecting stable working capital structure under a capital-light model</t>
  </si>
  <si>
    <t>Property, plant and equipment / Total Revenue</t>
  </si>
  <si>
    <t xml:space="preserve">Lease-heavy business expanding tenancy footprint.
</t>
  </si>
  <si>
    <t>Intangible assets, net / Total Assets</t>
  </si>
  <si>
    <t>Dominated by goodwill/brands from acquisitions. Forecast includes amortisation.</t>
  </si>
  <si>
    <t>Total Liabilities / Total Assets</t>
  </si>
  <si>
    <t>Reflects lease-heavy structure and fixed finance liabilities.</t>
  </si>
  <si>
    <t>Total Current Liabilities / Total Liabilities</t>
  </si>
  <si>
    <t>Near 50/50 split in liabilities — typical of IFRS 16 lease-based reporting.</t>
  </si>
  <si>
    <t>Total Non-current Liabilities / Total Liabilities</t>
  </si>
  <si>
    <t>Lease liabilities drive this structure — forecast maintains conservative position.</t>
  </si>
  <si>
    <t>Payables and Accruals as a Percentage of Revenue</t>
  </si>
  <si>
    <t xml:space="preserve">     72.3 days</t>
  </si>
  <si>
    <t>For 2025, payables and accruals are forecast using the average Days Payables Outstanding (DPO) from 2020–2024 (72.3 days) applied to forecasted operating expenditure</t>
  </si>
  <si>
    <t>Income Taxes Payable is forecast at ~34% of annual tax expense, based on a 5-year increasing trend. This reflects GXH’s partial payment timing, tax installment arrangements, and possible deferred tax planning during flat earnings periods. The assumption supports consistent short-term liability recognition without overstating cash outflows.</t>
  </si>
  <si>
    <t>Other receivables / Non-current assets</t>
  </si>
  <si>
    <t>Introduced in 2023–2024; assumed to reflect sublease receivables or long-term contract assets. Forecasted to decline gradually in line with asset base.</t>
  </si>
  <si>
    <t xml:space="preserve">Payables / Revenue        
</t>
  </si>
  <si>
    <t>Sector-consistent DPO (~72 days). Forecast based on average</t>
  </si>
  <si>
    <t>Statement of Cash Flows ($'000)</t>
  </si>
  <si>
    <t>Dividends received</t>
  </si>
  <si>
    <t>Receipts from customers</t>
  </si>
  <si>
    <t>Interest received</t>
  </si>
  <si>
    <t>Payments to suppliers and employees</t>
  </si>
  <si>
    <t>Interest paid (non-lease)</t>
  </si>
  <si>
    <t>Income taxes paid</t>
  </si>
  <si>
    <t>Net cash inflow from operating activities</t>
  </si>
  <si>
    <t>Cash flows from investing activities</t>
  </si>
  <si>
    <t>Purchases of PPE &amp; intangibles</t>
  </si>
  <si>
    <t>Acquisition in equity accounted investments</t>
  </si>
  <si>
    <t>Acquisition in subsidiaries &amp; NCI</t>
  </si>
  <si>
    <t>Investments and loans</t>
  </si>
  <si>
    <t>Disposal of discontinued operation</t>
  </si>
  <si>
    <t>Net cash (outflow)/inflow from investing</t>
  </si>
  <si>
    <t>Proceeds from borrowings</t>
  </si>
  <si>
    <t>Repayment of borrowings</t>
  </si>
  <si>
    <t>Payment of lease liabilities</t>
  </si>
  <si>
    <t>Interest expense</t>
  </si>
  <si>
    <t>Interest expense - leases</t>
  </si>
  <si>
    <t>Distributions to non-controlling interest</t>
  </si>
  <si>
    <t>Dividend paid</t>
  </si>
  <si>
    <t>Net cash outflow from financing activities</t>
  </si>
  <si>
    <t>Net increase/(decrease) in cash</t>
  </si>
  <si>
    <t>Opening cash and cash equivalents</t>
  </si>
  <si>
    <t>Cash acquired: business combinations</t>
  </si>
  <si>
    <t>Cash and cash equivalents at end of year</t>
  </si>
  <si>
    <t>Date</t>
  </si>
  <si>
    <t>GXH_Close</t>
  </si>
  <si>
    <t>NZX50_Close</t>
  </si>
  <si>
    <t>GXH_Return</t>
  </si>
  <si>
    <t>NZX50_Return</t>
  </si>
  <si>
    <t>21/02/2024</t>
  </si>
  <si>
    <t>22/02/2024</t>
  </si>
  <si>
    <t>SUMMARY OUTPUT</t>
  </si>
  <si>
    <t>23/02/2024</t>
  </si>
  <si>
    <t>Regression Statistics</t>
  </si>
  <si>
    <t>26/02/2024</t>
  </si>
  <si>
    <t>Multiple R</t>
  </si>
  <si>
    <t>27/02/2024</t>
  </si>
  <si>
    <t>R Square</t>
  </si>
  <si>
    <t>28/02/2024</t>
  </si>
  <si>
    <t>Adjusted R Square</t>
  </si>
  <si>
    <t>29/02/2024</t>
  </si>
  <si>
    <t>Standard Error</t>
  </si>
  <si>
    <t>Observations</t>
  </si>
  <si>
    <t>ANOVA</t>
  </si>
  <si>
    <t>df</t>
  </si>
  <si>
    <t>Label</t>
  </si>
  <si>
    <t>SS</t>
  </si>
  <si>
    <t>MS</t>
  </si>
  <si>
    <t>F</t>
  </si>
  <si>
    <t>Significance F</t>
  </si>
  <si>
    <t>Regression</t>
  </si>
  <si>
    <t>Residual</t>
  </si>
  <si>
    <t>Total</t>
  </si>
  <si>
    <t>13/03/2024</t>
  </si>
  <si>
    <t>Coefficients</t>
  </si>
  <si>
    <t>14/03/2024</t>
  </si>
  <si>
    <t>Term</t>
  </si>
  <si>
    <t>Coefficient</t>
  </si>
  <si>
    <t>t Stat</t>
  </si>
  <si>
    <t>P-value</t>
  </si>
  <si>
    <t>Lower 95%</t>
  </si>
  <si>
    <t>Upper 95%</t>
  </si>
  <si>
    <t>15/03/2024</t>
  </si>
  <si>
    <t>Intercept</t>
  </si>
  <si>
    <t>18/03/2024</t>
  </si>
  <si>
    <t>X Variable 1 (Beta)</t>
  </si>
  <si>
    <t>19/03/2024</t>
  </si>
  <si>
    <t>20/03/2024</t>
  </si>
  <si>
    <t>21/03/2024</t>
  </si>
  <si>
    <t>22/03/2024</t>
  </si>
  <si>
    <t>25/03/2024</t>
  </si>
  <si>
    <t>26/03/2024</t>
  </si>
  <si>
    <t>27/03/2024</t>
  </si>
  <si>
    <t>28/03/2024</t>
  </si>
  <si>
    <t>15/04/2024</t>
  </si>
  <si>
    <t>16/04/2024</t>
  </si>
  <si>
    <t>17/04/2024</t>
  </si>
  <si>
    <t>18/04/2024</t>
  </si>
  <si>
    <t>19/04/2024</t>
  </si>
  <si>
    <t>22/04/2024</t>
  </si>
  <si>
    <t>23/04/2024</t>
  </si>
  <si>
    <t>24/04/2024</t>
  </si>
  <si>
    <t>26/04/2024</t>
  </si>
  <si>
    <t>29/04/2024</t>
  </si>
  <si>
    <t>30/04/2024</t>
  </si>
  <si>
    <t>13/05/2024</t>
  </si>
  <si>
    <t>14/05/2024</t>
  </si>
  <si>
    <t>15/05/2024</t>
  </si>
  <si>
    <t>16/05/2024</t>
  </si>
  <si>
    <t>17/05/2024</t>
  </si>
  <si>
    <t>20/05/2024</t>
  </si>
  <si>
    <t>21/05/2024</t>
  </si>
  <si>
    <t>22/05/2024</t>
  </si>
  <si>
    <t>23/05/2024</t>
  </si>
  <si>
    <t>24/05/2024</t>
  </si>
  <si>
    <t>27/05/2024</t>
  </si>
  <si>
    <t>28/05/2024</t>
  </si>
  <si>
    <t>29/05/2024</t>
  </si>
  <si>
    <t>30/05/2024</t>
  </si>
  <si>
    <t>31/05/2024</t>
  </si>
  <si>
    <t>13/06/2024</t>
  </si>
  <si>
    <t>14/06/2024</t>
  </si>
  <si>
    <t>17/06/2024</t>
  </si>
  <si>
    <t>18/06/2024</t>
  </si>
  <si>
    <t>19/06/2024</t>
  </si>
  <si>
    <t>20/06/2024</t>
  </si>
  <si>
    <t>21/06/2024</t>
  </si>
  <si>
    <t>24/06/2024</t>
  </si>
  <si>
    <t>25/06/2024</t>
  </si>
  <si>
    <t>26/06/2024</t>
  </si>
  <si>
    <t>27/06/2024</t>
  </si>
  <si>
    <t>15/07/2024</t>
  </si>
  <si>
    <t>16/07/2024</t>
  </si>
  <si>
    <t>17/07/2024</t>
  </si>
  <si>
    <t>18/07/2024</t>
  </si>
  <si>
    <t>19/07/2024</t>
  </si>
  <si>
    <t>22/07/2024</t>
  </si>
  <si>
    <t>23/07/2024</t>
  </si>
  <si>
    <t>24/07/2024</t>
  </si>
  <si>
    <t>25/07/2024</t>
  </si>
  <si>
    <t>26/07/2024</t>
  </si>
  <si>
    <t>29/07/2024</t>
  </si>
  <si>
    <t>30/07/2024</t>
  </si>
  <si>
    <t>31/07/2024</t>
  </si>
  <si>
    <t>13/08/2024</t>
  </si>
  <si>
    <t>14/08/2024</t>
  </si>
  <si>
    <t>15/08/2024</t>
  </si>
  <si>
    <t>16/08/2024</t>
  </si>
  <si>
    <t>19/08/2024</t>
  </si>
  <si>
    <t>20/08/2024</t>
  </si>
  <si>
    <t>21/08/2024</t>
  </si>
  <si>
    <t>22/08/2024</t>
  </si>
  <si>
    <t>23/08/2024</t>
  </si>
  <si>
    <t>26/08/2024</t>
  </si>
  <si>
    <t>27/08/2024</t>
  </si>
  <si>
    <t>28/08/2024</t>
  </si>
  <si>
    <t>29/08/2024</t>
  </si>
  <si>
    <t>30/08/2024</t>
  </si>
  <si>
    <t>13/09/2024</t>
  </si>
  <si>
    <t>16/09/2024</t>
  </si>
  <si>
    <t>17/09/2024</t>
  </si>
  <si>
    <t>18/09/2024</t>
  </si>
  <si>
    <t>19/09/2024</t>
  </si>
  <si>
    <t>20/09/2024</t>
  </si>
  <si>
    <t>23/09/2024</t>
  </si>
  <si>
    <t>24/09/2024</t>
  </si>
  <si>
    <t>25/09/2024</t>
  </si>
  <si>
    <t>26/09/2024</t>
  </si>
  <si>
    <t>27/09/2024</t>
  </si>
  <si>
    <t>30/09/2024</t>
  </si>
  <si>
    <t>14/10/2024</t>
  </si>
  <si>
    <t>15/10/2024</t>
  </si>
  <si>
    <t>16/10/2024</t>
  </si>
  <si>
    <t>17/10/2024</t>
  </si>
  <si>
    <t>18/10/2024</t>
  </si>
  <si>
    <t>21/10/2024</t>
  </si>
  <si>
    <t>22/10/2024</t>
  </si>
  <si>
    <t>23/10/2024</t>
  </si>
  <si>
    <t>24/10/2024</t>
  </si>
  <si>
    <t>25/10/2024</t>
  </si>
  <si>
    <t>29/10/2024</t>
  </si>
  <si>
    <t>30/10/2024</t>
  </si>
  <si>
    <t>31/10/2024</t>
  </si>
  <si>
    <t>13/11/2024</t>
  </si>
  <si>
    <t>14/11/2024</t>
  </si>
  <si>
    <t>15/11/2024</t>
  </si>
  <si>
    <t>18/11/2024</t>
  </si>
  <si>
    <t>19/11/2024</t>
  </si>
  <si>
    <t>20/11/2024</t>
  </si>
  <si>
    <t>21/11/2024</t>
  </si>
  <si>
    <t>22/11/2024</t>
  </si>
  <si>
    <t>25/11/2024</t>
  </si>
  <si>
    <t>26/11/2024</t>
  </si>
  <si>
    <t>27/11/2024</t>
  </si>
  <si>
    <t>28/11/2024</t>
  </si>
  <si>
    <t>29/11/2024</t>
  </si>
  <si>
    <t>13/12/2024</t>
  </si>
  <si>
    <t>16/12/2024</t>
  </si>
  <si>
    <t>17/12/2024</t>
  </si>
  <si>
    <t>18/12/2024</t>
  </si>
  <si>
    <t>19/12/2024</t>
  </si>
  <si>
    <t>20/12/2024</t>
  </si>
  <si>
    <t>23/12/2024</t>
  </si>
  <si>
    <t>24/12/2024</t>
  </si>
  <si>
    <t>27/12/2024</t>
  </si>
  <si>
    <t>30/12/2024</t>
  </si>
  <si>
    <t>31/12/2024</t>
  </si>
  <si>
    <t>13/01/2025</t>
  </si>
  <si>
    <t>14/01/2025</t>
  </si>
  <si>
    <t>15/01/2025</t>
  </si>
  <si>
    <t>16/01/2025</t>
  </si>
  <si>
    <t>17/01/2025</t>
  </si>
  <si>
    <t>20/01/2025</t>
  </si>
  <si>
    <t>21/01/2025</t>
  </si>
  <si>
    <t>22/01/2025</t>
  </si>
  <si>
    <t>23/01/2025</t>
  </si>
  <si>
    <t>24/01/2025</t>
  </si>
  <si>
    <t>27/01/2025</t>
  </si>
  <si>
    <t>28/01/2025</t>
  </si>
  <si>
    <t>29/01/2025</t>
  </si>
  <si>
    <t>30/01/2025</t>
  </si>
  <si>
    <t>31/01/2025</t>
  </si>
  <si>
    <t>13/02/2025</t>
  </si>
  <si>
    <t>14/02/2025</t>
  </si>
  <si>
    <t>17/02/2025</t>
  </si>
  <si>
    <t>18/02/2025</t>
  </si>
  <si>
    <t>19/02/2025</t>
  </si>
  <si>
    <t>20/02/2025</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</si>
  <si>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</si>
  <si>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</si>
  <si>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</si>
  <si>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</si>
  <si>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</si>
  <si>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</si>
  <si>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</si>
  <si>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</si>
  <si>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</si>
  <si>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</si>
  <si>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</si>
  <si>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</si>
  <si>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</si>
  <si>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</si>
  <si>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</si>
  <si>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</si>
  <si>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</si>
  <si>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</si>
  <si>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</si>
  <si>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</si>
  <si>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</si>
  <si>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</si>
  <si>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</si>
  <si>
    <t>30/11/2023</t>
  </si>
  <si>
    <t>31/12/2023</t>
  </si>
  <si>
    <t>31/01/2024</t>
  </si>
  <si>
    <t>31/03/2024</t>
  </si>
  <si>
    <t>30/06/2024</t>
  </si>
  <si>
    <t>31/08/2024</t>
  </si>
  <si>
    <t>30/11/2024</t>
  </si>
  <si>
    <t>28/02/2025</t>
  </si>
  <si>
    <t>WACC Calculation</t>
  </si>
  <si>
    <t>Valuation Based on Free Cash Flow to the Firm</t>
  </si>
  <si>
    <t>Weight of Debt</t>
  </si>
  <si>
    <t>Sensitivity Analysis</t>
  </si>
  <si>
    <t>Single Dimension</t>
  </si>
  <si>
    <t>Weight of Equity</t>
  </si>
  <si>
    <t>WACC</t>
  </si>
  <si>
    <t>Growth Rate</t>
  </si>
  <si>
    <t>Number of Shares (in Millions)</t>
  </si>
  <si>
    <t>Free Cash Flow</t>
  </si>
  <si>
    <t>Net Income</t>
  </si>
  <si>
    <t>Depreciation</t>
  </si>
  <si>
    <t>Capital Expenditure</t>
  </si>
  <si>
    <t>Cost of Debt (from Disclosure Statement filed with SEC - Form 10-K)</t>
  </si>
  <si>
    <t>Change in Net working Capital</t>
  </si>
  <si>
    <t>After tax cost of debt</t>
  </si>
  <si>
    <t>Net Working Capital</t>
  </si>
  <si>
    <t>Current Assets</t>
  </si>
  <si>
    <t>Current Liabilities</t>
  </si>
  <si>
    <t>FCF (Net Income + Dep - Cap Exp - Chan in NWC)</t>
  </si>
  <si>
    <t>Base Line</t>
  </si>
  <si>
    <t>Terminal Value</t>
  </si>
  <si>
    <t>Cost of Equity</t>
  </si>
  <si>
    <t>Total Free Cash Flow</t>
  </si>
  <si>
    <t>Discounted Cash Flow</t>
  </si>
  <si>
    <t>+ 50%</t>
  </si>
  <si>
    <t>Value of the Firm</t>
  </si>
  <si>
    <t>Growth Rate (ROE * Retention Rate)</t>
  </si>
  <si>
    <t>Less: Debt</t>
  </si>
  <si>
    <t>Two Dimensional Sensitivity Analysis</t>
  </si>
  <si>
    <t>Value of the Firm for Equity Holders</t>
  </si>
  <si>
    <t>Based on WACC and Growth Rate</t>
  </si>
  <si>
    <t>Based on Number of Shares and Free Cash Flow</t>
  </si>
  <si>
    <t>Number of Shares</t>
  </si>
  <si>
    <t>Value per Share</t>
  </si>
  <si>
    <t>Advice to Potential Investor:</t>
  </si>
  <si>
    <t>Current share price of Gilead on 1st May, was US$ 79.95, however, share price according to our discounted cash flow model is, US$ 139.81, which implies that the share is undervalued. The current emergency improvement of Gild's product to treat COVID-19 in USA and Japan is assumed to have significant impact on the company's revenue generation and in winning investors' confidence in the company's growth and future prospects. Accordingly, potential investors are advised to buy Gilead's share, as it seems to be a good bargain option.</t>
  </si>
  <si>
    <t>Metric</t>
  </si>
  <si>
    <t>Change in NWC</t>
  </si>
  <si>
    <t>FCFF</t>
  </si>
  <si>
    <t>Discounted FCFF</t>
  </si>
  <si>
    <t>Discounted Terminal Value</t>
  </si>
  <si>
    <t>Equity Value</t>
  </si>
  <si>
    <t>Shares Outstanding</t>
  </si>
  <si>
    <t>Market Price (2025-06-12)</t>
  </si>
  <si>
    <t>Upside (%)</t>
  </si>
  <si>
    <t>Scenarios</t>
  </si>
  <si>
    <t>No. of Shares</t>
  </si>
  <si>
    <t>Base Case</t>
  </si>
  <si>
    <t>+50 %</t>
  </si>
  <si>
    <r>
      <rPr>
        <rFont val="Calibri"/>
        <b/>
        <color rgb="FF000000"/>
        <sz val="11.0"/>
      </rPr>
      <t>Explanation:</t>
    </r>
    <r>
      <rPr>
        <rFont val="Calibri"/>
        <color rgb="FF000000"/>
        <sz val="11.0"/>
      </rPr>
      <t xml:space="preserve"> Tornado chart was prepared under +50/-50% variation in four variables i.e.,  WACC, Growth rate, Number of shares and Free cash flow. It can be observed change in WACC. In particular, -50% change had substantial impact on the share price. However, change in growth rate had the least amount of impact.</t>
    </r>
  </si>
  <si>
    <t>Valuation Based on Multiples</t>
  </si>
  <si>
    <t>Gilead (in Millions)</t>
  </si>
  <si>
    <t>Sales/Operating Revenue</t>
  </si>
  <si>
    <t>EBITDA</t>
  </si>
  <si>
    <t>EBIT</t>
  </si>
  <si>
    <t>Net Profit</t>
  </si>
  <si>
    <t>Book Value</t>
  </si>
  <si>
    <t>Int Bearing Debt</t>
  </si>
  <si>
    <t>EV</t>
  </si>
  <si>
    <t>Peers ($ in Millions)</t>
  </si>
  <si>
    <t>Neurocrine Biosciences</t>
  </si>
  <si>
    <t>Regeneron Pharmaceuticals</t>
  </si>
  <si>
    <t>Vertex Pharmaceuticals</t>
  </si>
  <si>
    <t>Industry Average</t>
  </si>
  <si>
    <t>Cash</t>
  </si>
  <si>
    <t>Number Of Shares</t>
  </si>
  <si>
    <t>Price</t>
  </si>
  <si>
    <t>EPS</t>
  </si>
  <si>
    <t>Market Cap</t>
  </si>
  <si>
    <t>Enterprise Value</t>
  </si>
  <si>
    <t>EV/Sales</t>
  </si>
  <si>
    <t>EV/EBITDA</t>
  </si>
  <si>
    <t>EV/EBIT</t>
  </si>
  <si>
    <t>Gilead based on Multiples</t>
  </si>
  <si>
    <t>Gilead Value based on Industry Multiples</t>
  </si>
  <si>
    <t>Net Debt</t>
  </si>
  <si>
    <t>MV per share Gilead</t>
  </si>
  <si>
    <t>Average Gilead share price based on Multiples</t>
  </si>
  <si>
    <t>Gilead Share price based on DCF</t>
  </si>
  <si>
    <t>Conclusion:</t>
  </si>
  <si>
    <t>We conducted valuation of Gilead based upon DCF and industry multiples, using its peers data from Thomson Reuters Eikon. It can be observed that Gilead value based on EV/ Sales is very close to DCF model valuation. Overall, industry based value of Gilead is US$ 183. It also implies and confirms our valuation based on DCF that current share price is undervalued and there are positive indicators and excellent growth potential for this company in future. Accordingly, potential investors are advised to go long on this stock.</t>
  </si>
  <si>
    <t>Green Cross Health LTD</t>
  </si>
  <si>
    <t>Historical Ratios</t>
  </si>
  <si>
    <t xml:space="preserve"> Forecast Ratios</t>
  </si>
  <si>
    <t>Ratio Analysis</t>
  </si>
  <si>
    <t>Liquidity Ratios</t>
  </si>
  <si>
    <t>Current Ratio</t>
  </si>
  <si>
    <t>Quick Ratio</t>
  </si>
  <si>
    <t>Cash Ratio</t>
  </si>
  <si>
    <t>Solvency Ratios</t>
  </si>
  <si>
    <t>Debt to Asset</t>
  </si>
  <si>
    <t>Debt to Equity</t>
  </si>
  <si>
    <t>Interest Coverage</t>
  </si>
  <si>
    <t>Profitability Ratios</t>
  </si>
  <si>
    <t>Operating Profit Margin</t>
  </si>
  <si>
    <t>Net Profit Margin</t>
  </si>
  <si>
    <t>Return on Assets</t>
  </si>
  <si>
    <t>Return on Equity</t>
  </si>
  <si>
    <t>Activity Ratios</t>
  </si>
  <si>
    <t>Receivables Turnover</t>
  </si>
  <si>
    <t>Working Capital Turnover</t>
  </si>
  <si>
    <t>Fixed Asset Turnover</t>
  </si>
  <si>
    <t>GILEAD SCIENCE INC.</t>
  </si>
  <si>
    <t>Major Customer Wise Revenue ($ 'in Millions')</t>
  </si>
  <si>
    <t>McKesson Corp</t>
  </si>
  <si>
    <t>AmerisourceBergen Corp</t>
  </si>
  <si>
    <t>Cardinal Health, Inc.</t>
  </si>
  <si>
    <t>Based on Growth</t>
  </si>
  <si>
    <t>Based on common-size analysis</t>
  </si>
  <si>
    <t>Green Cross Health LTD (GXH)</t>
  </si>
  <si>
    <t>Strengths</t>
  </si>
  <si>
    <t>Weaknesses</t>
  </si>
  <si>
    <t>Global manufacturing and distribution network</t>
  </si>
  <si>
    <t>Decline in revenue decreases the company’s ability to allocate adequate funds for future growth prospect</t>
  </si>
  <si>
    <t>Strong research and development capabilities strengthen competitiveness</t>
  </si>
  <si>
    <t>Opportunities</t>
  </si>
  <si>
    <t>Strategic partnership agreements</t>
  </si>
  <si>
    <t>Improved Liquidity position increases the company’s ability to fund its day to day operations</t>
  </si>
  <si>
    <t>Product approvals to strengthen Gilead’s portfolio</t>
  </si>
  <si>
    <t>Threats</t>
  </si>
  <si>
    <t>Intense competition could erode the company's market share</t>
  </si>
  <si>
    <t>Credit risks from Southern European customers</t>
  </si>
  <si>
    <t>Positive outlook for global pharmaceutical industry provides growth opportunity for the company</t>
  </si>
  <si>
    <t>Current and potential health care reforms could reduce reimbursement levels</t>
  </si>
  <si>
    <t>Source: MarketLine database</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</si>
</sst>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_-* #,##0_-;\(#,##0\)_-;_-* &quot;-&quot;_-;_-@"/>
    <numFmt numFmtId="165" formatCode="_(* #,##0.00_);_(* \(#,##0.00\);_(* &quot;-&quot;??_);_(@_)"/>
    <numFmt numFmtId="166" formatCode="#,##0_);(#,##0)"/>
    <numFmt numFmtId="167" formatCode="0.0000"/>
    <numFmt numFmtId="168" formatCode="0.000"/>
    <numFmt numFmtId="169" formatCode="0.0000%"/>
    <numFmt numFmtId="170" formatCode="mm/dd/yyyy"/>
    <numFmt numFmtId="171" formatCode="m/d/yyyy"/>
    <numFmt numFmtId="172" formatCode="_(&quot;$&quot;* #,##0_);_(&quot;$&quot;* \(#,##0\);_(&quot;$&quot;* &quot;-&quot;??_);_(@_)"/>
    <numFmt numFmtId="173" formatCode="_(* #,##0_);_(* \(#,##0\);_(* &quot;-&quot;??_);_(@_)"/>
    <numFmt numFmtId="174" formatCode="_-* #,##0_-;\-* #,##0_-;_-* &quot;-&quot;??_-;_-@"/>
    <numFmt numFmtId="175" formatCode="0.000%"/>
  </numFmts>
  <fonts count="77">
    <font>
      <sz val="10.0"/>
      <color rgb="FF000000"/>
      <name val="Arial"/>
      <scheme val="minor"/>
    </font>
    <font>
      <b/>
      <sz val="16.0"/>
      <color rgb="FFFFFFFF"/>
      <name val="Arial Narrow"/>
    </font>
    <font>
      <sz val="11.0"/>
      <color theme="1"/>
      <name val="Calibri"/>
    </font>
    <font>
      <sz val="11.0"/>
      <color theme="1"/>
      <name val="Arial Narrow"/>
    </font>
    <font/>
    <font>
      <b/>
      <sz val="14.0"/>
      <color theme="1"/>
      <name val="Arial Narrow"/>
    </font>
    <font>
      <b/>
      <u/>
      <sz val="13.0"/>
      <color rgb="FF0000FF"/>
      <name val="Arial Narrow"/>
    </font>
    <font>
      <color rgb="FF632423"/>
      <name val="Arial Narrow"/>
    </font>
    <font>
      <b/>
      <sz val="11.0"/>
      <color theme="1"/>
      <name val="Arial Narrow"/>
    </font>
    <font>
      <b/>
      <u/>
      <sz val="14.0"/>
      <color rgb="FF0000FF"/>
      <name val="Arial Narrow"/>
    </font>
    <font>
      <sz val="11.0"/>
      <color rgb="FF3F3151"/>
      <name val="Arial Narrow"/>
    </font>
    <font>
      <b/>
      <u/>
      <sz val="14.0"/>
      <color rgb="FF0000FF"/>
      <name val="Arial Narrow"/>
    </font>
    <font>
      <b/>
      <sz val="16.0"/>
      <color theme="1"/>
      <name val="Arial Narrow"/>
    </font>
    <font>
      <b/>
      <sz val="11.0"/>
      <color rgb="FFFF0000"/>
      <name val="Arial Narrow"/>
    </font>
    <font>
      <b/>
      <u/>
      <sz val="13.0"/>
      <color rgb="FF0000FF"/>
      <name val="Arial Narrow"/>
    </font>
    <font>
      <sz val="12.0"/>
      <color theme="1"/>
      <name val="Arial Narrow"/>
    </font>
    <font>
      <b/>
      <sz val="11.0"/>
      <color rgb="FFFFFFFF"/>
      <name val="Arial Narrow"/>
    </font>
    <font>
      <b/>
      <sz val="13.0"/>
      <color theme="0"/>
      <name val="Arial Narrow"/>
    </font>
    <font>
      <color theme="1"/>
      <name val="Arial"/>
    </font>
    <font>
      <b/>
      <sz val="11.0"/>
      <color theme="0"/>
      <name val="Arial Narrow"/>
    </font>
    <font>
      <sz val="11.0"/>
      <color theme="0"/>
      <name val="Arial Narrow"/>
    </font>
    <font>
      <b/>
      <color theme="1"/>
      <name val="Arial"/>
    </font>
    <font>
      <sz val="10.0"/>
      <color rgb="FF0B5394"/>
      <name val="Arial Narrow"/>
    </font>
    <font>
      <sz val="10.0"/>
      <color theme="1"/>
      <name val="Arial"/>
    </font>
    <font>
      <sz val="16.0"/>
      <color theme="1"/>
      <name val="Arial"/>
    </font>
    <font>
      <b/>
      <sz val="10.0"/>
      <color theme="1"/>
      <name val="Arial"/>
    </font>
    <font>
      <b/>
      <sz val="17.0"/>
      <color theme="1"/>
      <name val="Arial Narrow"/>
    </font>
    <font>
      <sz val="12.0"/>
      <color rgb="FF404040"/>
      <name val="Inter"/>
    </font>
    <font>
      <sz val="17.0"/>
      <color theme="1"/>
      <name val="Arial Narrow"/>
    </font>
    <font>
      <sz val="16.0"/>
      <color theme="1"/>
      <name val="Arial Narrow"/>
    </font>
    <font>
      <sz val="10.0"/>
      <color rgb="FFFF0000"/>
      <name val="Arial"/>
    </font>
    <font>
      <b/>
      <sz val="10.0"/>
      <color rgb="FFFF0000"/>
      <name val="Arial"/>
    </font>
    <font>
      <sz val="17.0"/>
      <color theme="1"/>
      <name val="Arial"/>
    </font>
    <font>
      <sz val="11.0"/>
      <color rgb="FF404040"/>
      <name val="Inter"/>
    </font>
    <font>
      <sz val="14.0"/>
      <color theme="1"/>
      <name val="Arial"/>
    </font>
    <font>
      <b/>
      <i/>
      <u/>
      <sz val="13.0"/>
      <color rgb="FFFFFFFF"/>
      <name val="Arial Narrow"/>
    </font>
    <font>
      <sz val="10.0"/>
      <color theme="0"/>
      <name val="Arial Narrow"/>
    </font>
    <font>
      <b/>
      <sz val="10.0"/>
      <color rgb="FFED0000"/>
      <name val="Arial Narrow"/>
    </font>
    <font>
      <color theme="0"/>
      <name val="Arial"/>
    </font>
    <font>
      <b/>
      <color rgb="FFFFFFFF"/>
      <name val="Arial Narrow"/>
    </font>
    <font>
      <b/>
      <sz val="10.0"/>
      <color rgb="FFFFFFFF"/>
      <name val="Arial Narrow"/>
    </font>
    <font>
      <b/>
      <sz val="10.0"/>
      <color rgb="FF0B5394"/>
      <name val="Arial Narrow"/>
    </font>
    <font>
      <sz val="10.0"/>
      <color rgb="FF000000"/>
      <name val="Arial Narrow"/>
    </font>
    <font>
      <sz val="10.0"/>
      <color rgb="FF6FA8DC"/>
      <name val="Arial Narrow"/>
    </font>
    <font>
      <color rgb="FF6FA8DC"/>
      <name val="Arial"/>
    </font>
    <font>
      <sz val="11.0"/>
      <color rgb="FF000000"/>
      <name val="Arial Narrow"/>
    </font>
    <font>
      <sz val="10.0"/>
      <color theme="1"/>
      <name val="Arial Narrow"/>
    </font>
    <font>
      <sz val="10.0"/>
      <color rgb="FFFF0000"/>
      <name val="Arial Narrow"/>
    </font>
    <font>
      <color theme="1"/>
      <name val="Arial"/>
      <scheme val="minor"/>
    </font>
    <font>
      <sz val="18.0"/>
      <color theme="1"/>
      <name val="Arial"/>
    </font>
    <font>
      <b/>
      <color theme="1"/>
      <name val="Arial Narrow"/>
    </font>
    <font>
      <b/>
      <sz val="10.0"/>
      <color theme="1"/>
      <name val="Arial Narrow"/>
    </font>
    <font>
      <sz val="11.0"/>
      <color rgb="FFCCA677"/>
      <name val="Arial Narrow"/>
    </font>
    <font>
      <color rgb="FFCCA677"/>
      <name val="Arial"/>
    </font>
    <font>
      <b/>
      <sz val="12.0"/>
      <color rgb="FFFFFFFF"/>
      <name val="Arial Narrow"/>
    </font>
    <font>
      <sz val="10.0"/>
      <color rgb="FF6FA8DC"/>
      <name val="Calibri"/>
    </font>
    <font>
      <color rgb="FF6FA8DC"/>
      <name val="Arial Narrow"/>
    </font>
    <font>
      <color rgb="FFA4C2F4"/>
      <name val="Arial"/>
    </font>
    <font>
      <color rgb="FF6FA8DC"/>
      <name val="Calibri"/>
    </font>
    <font>
      <sz val="10.0"/>
      <color rgb="FFFFFFFF"/>
      <name val="Arial Narrow"/>
    </font>
    <font>
      <b/>
      <sz val="10.0"/>
      <color theme="0"/>
      <name val="Arial Narrow"/>
    </font>
    <font>
      <b/>
      <sz val="11.0"/>
      <color rgb="FF000000"/>
      <name val="Arial Narrow"/>
    </font>
    <font>
      <color theme="1"/>
      <name val="Arial Narrow"/>
    </font>
    <font>
      <sz val="11.0"/>
      <color rgb="FF000000"/>
      <name val="Calibri"/>
    </font>
    <font>
      <sz val="9.0"/>
      <color rgb="FF000000"/>
      <name val="Arial Narrow"/>
    </font>
    <font>
      <b/>
      <sz val="11.0"/>
      <color rgb="FFFFFFFF"/>
      <name val="Calibri"/>
    </font>
    <font>
      <b/>
      <sz val="12.0"/>
      <color theme="1"/>
      <name val="Calibri"/>
    </font>
    <font>
      <b/>
      <sz val="11.0"/>
      <color rgb="FF000000"/>
      <name val="Calibri"/>
    </font>
    <font>
      <b/>
      <sz val="14.0"/>
      <color rgb="FFFFFFFF"/>
      <name val="Arial Narrow"/>
    </font>
    <font>
      <sz val="13.0"/>
      <color rgb="FFFFFFFF"/>
      <name val="Arial Narrow"/>
    </font>
    <font>
      <sz val="11.0"/>
      <color rgb="FFFFFFFF"/>
      <name val="Arial Narrow"/>
    </font>
    <font>
      <b/>
      <sz val="11.0"/>
      <color theme="1"/>
      <name val="Calibri"/>
    </font>
    <font>
      <b/>
      <i/>
      <sz val="11.0"/>
      <color rgb="FF953734"/>
      <name val="Arial Narrow"/>
    </font>
    <font>
      <sz val="11.0"/>
      <color rgb="FF953734"/>
      <name val="Arial Narrow"/>
    </font>
    <font>
      <i/>
      <color theme="1"/>
      <name val="Arial Narrow"/>
    </font>
    <font>
      <sz val="11.0"/>
      <color rgb="FFE36C09"/>
      <name val="Arial Narrow"/>
    </font>
    <font>
      <color theme="1"/>
      <name val="Times New Roman"/>
    </font>
  </fonts>
  <fills count="21">
    <fill>
      <patternFill patternType="none"/>
    </fill>
    <fill>
      <patternFill patternType="lightGray"/>
    </fill>
    <fill>
      <patternFill patternType="solid">
        <fgColor rgb="FF6FA8DC"/>
        <bgColor rgb="FF6FA8DC"/>
      </patternFill>
    </fill>
    <fill>
      <patternFill patternType="solid">
        <fgColor theme="7"/>
        <bgColor theme="7"/>
      </patternFill>
    </fill>
    <fill>
      <patternFill patternType="solid">
        <fgColor rgb="FF3D85C6"/>
        <bgColor rgb="FF3D85C6"/>
      </patternFill>
    </fill>
    <fill>
      <patternFill patternType="solid">
        <fgColor rgb="FF00B050"/>
        <bgColor rgb="FF00B050"/>
      </patternFill>
    </fill>
    <fill>
      <patternFill patternType="solid">
        <fgColor rgb="FFC9DAF8"/>
        <bgColor rgb="FFC9DAF8"/>
      </patternFill>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93C47D"/>
        <bgColor rgb="FF93C47D"/>
      </patternFill>
    </fill>
    <fill>
      <patternFill patternType="solid">
        <fgColor rgb="FFD9EAD3"/>
        <bgColor rgb="FFD9EAD3"/>
      </patternFill>
    </fill>
    <fill>
      <patternFill patternType="solid">
        <fgColor rgb="FFC2D69B"/>
        <bgColor rgb="FFC2D69B"/>
      </patternFill>
    </fill>
    <fill>
      <patternFill patternType="solid">
        <fgColor rgb="FFFFFF00"/>
        <bgColor rgb="FFFFFF00"/>
      </patternFill>
    </fill>
    <fill>
      <patternFill patternType="solid">
        <fgColor rgb="FF76923C"/>
        <bgColor rgb="FF76923C"/>
      </patternFill>
    </fill>
    <fill>
      <patternFill patternType="solid">
        <fgColor theme="9"/>
        <bgColor theme="9"/>
      </patternFill>
    </fill>
    <fill>
      <patternFill patternType="solid">
        <fgColor rgb="FFE36C09"/>
        <bgColor rgb="FFE36C09"/>
      </patternFill>
    </fill>
    <fill>
      <patternFill patternType="solid">
        <fgColor rgb="FF5F497A"/>
        <bgColor rgb="FF5F497A"/>
      </patternFill>
    </fill>
    <fill>
      <patternFill patternType="solid">
        <fgColor rgb="FF002060"/>
        <bgColor rgb="FF002060"/>
      </patternFill>
    </fill>
    <fill>
      <patternFill patternType="solid">
        <fgColor rgb="FF132E57"/>
        <bgColor rgb="FF132E57"/>
      </patternFill>
    </fill>
    <fill>
      <patternFill patternType="solid">
        <fgColor rgb="FF4BACC6"/>
        <bgColor rgb="FF4BACC6"/>
      </patternFill>
    </fill>
  </fills>
  <borders count="70">
    <border/>
    <border>
      <left/>
      <right/>
      <top/>
      <bottom/>
    </border>
    <border>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top style="medium">
        <color rgb="FF000000"/>
      </top>
      <bottom/>
    </border>
    <border>
      <top style="medium">
        <color rgb="FF000000"/>
      </top>
      <bottom/>
    </border>
    <border>
      <top style="medium">
        <color rgb="FF000000"/>
      </top>
    </border>
    <border>
      <right style="thin">
        <color rgb="FF000000"/>
      </right>
      <top style="medium">
        <color rgb="FF000000"/>
      </top>
    </border>
    <border>
      <left style="thin">
        <color rgb="FF000000"/>
      </left>
      <top style="medium">
        <color rgb="FF000000"/>
      </top>
    </border>
    <border>
      <left style="thin">
        <color rgb="FF000000"/>
      </left>
    </border>
    <border>
      <right style="thin">
        <color rgb="FF000000"/>
      </right>
    </border>
    <border>
      <left style="thin">
        <color rgb="FF000000"/>
      </left>
      <top style="thin">
        <color rgb="FF000000"/>
      </top>
      <bottom/>
    </border>
    <border>
      <top style="thin">
        <color rgb="FF000000"/>
      </top>
      <bottom/>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right/>
      <top/>
      <bottom/>
    </border>
    <border>
      <left style="thin">
        <color rgb="FF000000"/>
      </left>
      <right/>
      <top/>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right style="thin">
        <color rgb="FF000000"/>
      </right>
      <top style="thin">
        <color rgb="FF000000"/>
      </top>
      <bottom/>
    </border>
    <border>
      <left style="thin">
        <color rgb="FF000000"/>
      </left>
      <top/>
    </border>
    <border>
      <top/>
    </border>
    <border>
      <right style="thin">
        <color rgb="FF000000"/>
      </right>
      <top/>
    </border>
    <border>
      <left style="thin">
        <color rgb="FF000000"/>
      </left>
      <bottom style="medium">
        <color rgb="FF000000"/>
      </bottom>
    </border>
    <border>
      <right style="thin">
        <color rgb="FF000000"/>
      </right>
      <bottom style="medium">
        <color rgb="FF000000"/>
      </bottom>
    </border>
    <border>
      <bottom style="dotted">
        <color rgb="FF000000"/>
      </bottom>
    </border>
    <border>
      <top style="dotted">
        <color rgb="FF000000"/>
      </top>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dotted">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666666"/>
      </left>
      <top style="thin">
        <color rgb="FF666666"/>
      </top>
      <bottom/>
    </border>
    <border>
      <top style="thin">
        <color rgb="FF666666"/>
      </top>
    </border>
    <border>
      <right style="thin">
        <color rgb="FF666666"/>
      </right>
      <top style="thin">
        <color rgb="FF666666"/>
      </top>
    </border>
    <border>
      <left style="thin">
        <color rgb="FF666666"/>
      </left>
      <bottom style="thick">
        <color rgb="FF000000"/>
      </bottom>
    </border>
    <border>
      <bottom style="thick">
        <color rgb="FF000000"/>
      </bottom>
    </border>
    <border>
      <right style="thin">
        <color rgb="FF666666"/>
      </right>
      <bottom style="thick">
        <color rgb="FF000000"/>
      </bottom>
    </border>
    <border>
      <left style="thin">
        <color rgb="FF666666"/>
      </left>
    </border>
    <border>
      <right style="thin">
        <color rgb="FF666666"/>
      </right>
    </border>
    <border>
      <left style="thin">
        <color rgb="FF000000"/>
      </left>
      <right style="thin">
        <color rgb="FF000000"/>
      </right>
      <top style="thin">
        <color rgb="FF000000"/>
      </top>
      <bottom style="thin">
        <color rgb="FF000000"/>
      </bottom>
    </border>
    <border>
      <right style="thin">
        <color rgb="FF666666"/>
      </right>
      <top style="thin">
        <color rgb="FF000000"/>
      </top>
      <bottom style="thin">
        <color rgb="FF000000"/>
      </bottom>
    </border>
    <border>
      <right style="thin">
        <color rgb="FF666666"/>
      </right>
      <top style="thin">
        <color rgb="FF000000"/>
      </top>
    </border>
    <border>
      <right style="thin">
        <color rgb="FF666666"/>
      </right>
      <bottom style="thin">
        <color rgb="FF000000"/>
      </bottom>
    </border>
    <border>
      <left style="thin">
        <color rgb="FF666666"/>
      </left>
      <bottom style="thin">
        <color rgb="FF000000"/>
      </bottom>
    </border>
    <border>
      <left/>
      <top style="thin">
        <color rgb="FF000000"/>
      </top>
      <bottom/>
    </border>
    <border>
      <left style="thin">
        <color rgb="FF000000"/>
      </left>
      <bottom style="thick">
        <color rgb="FF000000"/>
      </bottom>
    </border>
    <border>
      <right style="thin">
        <color rgb="FF000000"/>
      </right>
      <bottom style="thick">
        <color rgb="FF000000"/>
      </bottom>
    </border>
    <border>
      <bottom style="double">
        <color rgb="FF000000"/>
      </bottom>
    </border>
    <border>
      <right style="thin">
        <color rgb="FF000000"/>
      </right>
      <top style="thin">
        <color rgb="FF000000"/>
      </top>
      <bottom/>
    </border>
    <border>
      <left/>
      <right style="thin">
        <color rgb="FF000000"/>
      </right>
      <top/>
      <bottom/>
    </border>
    <border>
      <left/>
      <top/>
      <bottom/>
    </border>
    <border>
      <top/>
      <bottom/>
    </border>
    <border>
      <left style="thin">
        <color rgb="FF000000"/>
      </left>
      <top style="thin">
        <color rgb="FF000000"/>
      </top>
      <bottom style="thin">
        <color rgb="FF000000"/>
      </bottom>
    </border>
    <border>
      <left/>
      <right style="thin">
        <color rgb="FF000000"/>
      </right>
      <top/>
      <bottom style="thin">
        <color rgb="FF000000"/>
      </bottom>
    </border>
    <border>
      <left/>
      <right/>
      <top style="thin">
        <color rgb="FF000000"/>
      </top>
    </border>
    <border>
      <left/>
      <right/>
    </border>
    <border>
      <left/>
      <right/>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double">
        <color rgb="FF000000"/>
      </bottom>
    </border>
    <border>
      <right style="thin">
        <color rgb="FFD5D8DB"/>
      </right>
      <top style="thin">
        <color rgb="FF000000"/>
      </top>
      <bottom style="double">
        <color rgb="FF000000"/>
      </bottom>
    </border>
    <border>
      <left style="thin">
        <color rgb="FFD5D8DB"/>
      </left>
      <right style="thin">
        <color rgb="FFD5D8DB"/>
      </right>
      <top style="thin">
        <color rgb="FF000000"/>
      </top>
      <bottom style="double">
        <color rgb="FF000000"/>
      </bottom>
    </border>
    <border>
      <left style="thin">
        <color rgb="FFD5D8DB"/>
      </left>
      <top style="thin">
        <color rgb="FF000000"/>
      </top>
      <bottom style="double">
        <color rgb="FF000000"/>
      </bottom>
    </border>
    <border>
      <left style="thin">
        <color rgb="FF000000"/>
      </left>
      <top/>
      <bottom/>
    </border>
    <border>
      <right style="thin">
        <color rgb="FF000000"/>
      </right>
      <top/>
      <bottom/>
    </border>
  </borders>
  <cellStyleXfs count="1">
    <xf borderId="0" fillId="0" fontId="0" numFmtId="0" applyAlignment="1" applyFont="1"/>
  </cellStyleXfs>
  <cellXfs count="436">
    <xf borderId="0" fillId="0" fontId="0" numFmtId="0" xfId="0" applyAlignment="1" applyFont="1">
      <alignment readingOrder="0" shrinkToFit="0" vertical="bottom" wrapText="0"/>
    </xf>
    <xf borderId="1" fillId="2" fontId="1" numFmtId="164" xfId="0" applyAlignment="1" applyBorder="1" applyFill="1" applyFont="1" applyNumberFormat="1">
      <alignment vertical="bottom"/>
    </xf>
    <xf borderId="1" fillId="2" fontId="2" numFmtId="164" xfId="0" applyAlignment="1" applyBorder="1" applyFont="1" applyNumberFormat="1">
      <alignment vertical="bottom"/>
    </xf>
    <xf borderId="0" fillId="0" fontId="2" numFmtId="0" xfId="0" applyAlignment="1" applyFont="1">
      <alignment vertical="bottom"/>
    </xf>
    <xf borderId="1" fillId="3" fontId="2" numFmtId="0" xfId="0" applyAlignment="1" applyBorder="1" applyFill="1" applyFont="1">
      <alignment vertical="bottom"/>
    </xf>
    <xf borderId="0" fillId="0" fontId="3" numFmtId="0" xfId="0" applyAlignment="1" applyFont="1">
      <alignment shrinkToFit="0" wrapText="1"/>
    </xf>
    <xf borderId="1" fillId="4" fontId="1" numFmtId="164" xfId="0" applyAlignment="1" applyBorder="1" applyFill="1" applyFont="1" applyNumberFormat="1">
      <alignment vertical="bottom"/>
    </xf>
    <xf borderId="1" fillId="4" fontId="2" numFmtId="164" xfId="0" applyAlignment="1" applyBorder="1" applyFont="1" applyNumberFormat="1">
      <alignment vertical="bottom"/>
    </xf>
    <xf borderId="0" fillId="0" fontId="2" numFmtId="0" xfId="0" applyFont="1"/>
    <xf borderId="2" fillId="0" fontId="2" numFmtId="0" xfId="0" applyBorder="1" applyFont="1"/>
    <xf borderId="3" fillId="5" fontId="1" numFmtId="0" xfId="0" applyAlignment="1" applyBorder="1" applyFill="1" applyFont="1">
      <alignment horizontal="center"/>
    </xf>
    <xf borderId="4" fillId="0" fontId="4" numFmtId="0" xfId="0" applyBorder="1" applyFont="1"/>
    <xf borderId="5" fillId="0" fontId="4" numFmtId="0" xfId="0" applyBorder="1" applyFont="1"/>
    <xf borderId="6" fillId="6" fontId="5" numFmtId="164" xfId="0" applyAlignment="1" applyBorder="1" applyFill="1" applyFont="1" applyNumberFormat="1">
      <alignment shrinkToFit="0" vertical="top" wrapText="1"/>
    </xf>
    <xf borderId="7" fillId="0" fontId="4" numFmtId="0" xfId="0" applyBorder="1" applyFont="1"/>
    <xf borderId="8" fillId="0" fontId="2" numFmtId="164" xfId="0" applyAlignment="1" applyBorder="1" applyFont="1" applyNumberFormat="1">
      <alignment vertical="top"/>
    </xf>
    <xf borderId="9" fillId="0" fontId="2" numFmtId="164" xfId="0" applyAlignment="1" applyBorder="1" applyFont="1" applyNumberFormat="1">
      <alignment vertical="top"/>
    </xf>
    <xf borderId="10" fillId="0" fontId="6" numFmtId="0" xfId="0" applyAlignment="1" applyBorder="1" applyFont="1">
      <alignment vertical="bottom"/>
    </xf>
    <xf borderId="8" fillId="0" fontId="2" numFmtId="0" xfId="0" applyAlignment="1" applyBorder="1" applyFont="1">
      <alignment vertical="bottom"/>
    </xf>
    <xf borderId="9" fillId="0" fontId="2" numFmtId="1" xfId="0" applyAlignment="1" applyBorder="1" applyFont="1" applyNumberFormat="1">
      <alignment vertical="bottom"/>
    </xf>
    <xf borderId="1" fillId="3" fontId="2" numFmtId="1" xfId="0" applyAlignment="1" applyBorder="1" applyFont="1" applyNumberFormat="1">
      <alignment vertical="bottom"/>
    </xf>
    <xf borderId="11" fillId="0" fontId="3" numFmtId="164" xfId="0" applyAlignment="1" applyBorder="1" applyFont="1" applyNumberFormat="1">
      <alignment shrinkToFit="0" vertical="top" wrapText="1"/>
    </xf>
    <xf borderId="12" fillId="0" fontId="4" numFmtId="0" xfId="0" applyBorder="1" applyFont="1"/>
    <xf borderId="11" fillId="0" fontId="7" numFmtId="0" xfId="0" applyAlignment="1" applyBorder="1" applyFont="1">
      <alignment shrinkToFit="0" vertical="top" wrapText="1"/>
    </xf>
    <xf borderId="12" fillId="0" fontId="2" numFmtId="1" xfId="0" applyAlignment="1" applyBorder="1" applyFont="1" applyNumberFormat="1">
      <alignment vertical="bottom"/>
    </xf>
    <xf borderId="11" fillId="0" fontId="4" numFmtId="0" xfId="0" applyBorder="1" applyFont="1"/>
    <xf borderId="13" fillId="7" fontId="5" numFmtId="164" xfId="0" applyAlignment="1" applyBorder="1" applyFill="1" applyFont="1" applyNumberFormat="1">
      <alignment shrinkToFit="0" vertical="top" wrapText="1"/>
    </xf>
    <xf borderId="14" fillId="0" fontId="4" numFmtId="0" xfId="0" applyBorder="1" applyFont="1"/>
    <xf borderId="15" fillId="0" fontId="2" numFmtId="0" xfId="0" applyAlignment="1" applyBorder="1" applyFont="1">
      <alignment vertical="bottom"/>
    </xf>
    <xf borderId="16" fillId="0" fontId="2" numFmtId="0" xfId="0" applyAlignment="1" applyBorder="1" applyFont="1">
      <alignment vertical="bottom"/>
    </xf>
    <xf borderId="17" fillId="0" fontId="2" numFmtId="0" xfId="0" applyAlignment="1" applyBorder="1" applyFont="1">
      <alignment vertical="bottom"/>
    </xf>
    <xf borderId="16" fillId="0" fontId="2" numFmtId="1" xfId="0" applyAlignment="1" applyBorder="1" applyFont="1" applyNumberFormat="1">
      <alignment vertical="bottom"/>
    </xf>
    <xf borderId="11" fillId="0" fontId="3" numFmtId="0" xfId="0" applyAlignment="1" applyBorder="1" applyFont="1">
      <alignment shrinkToFit="0" wrapText="1"/>
    </xf>
    <xf borderId="11" fillId="0" fontId="2" numFmtId="0" xfId="0" applyAlignment="1" applyBorder="1" applyFont="1">
      <alignment vertical="bottom"/>
    </xf>
    <xf borderId="11" fillId="0" fontId="8" numFmtId="0" xfId="0" applyAlignment="1" applyBorder="1" applyFont="1">
      <alignment vertical="bottom"/>
    </xf>
    <xf borderId="12" fillId="0" fontId="2" numFmtId="0" xfId="0" applyAlignment="1" applyBorder="1" applyFont="1">
      <alignment vertical="bottom"/>
    </xf>
    <xf borderId="11" fillId="0" fontId="9" numFmtId="165" xfId="0" applyAlignment="1" applyBorder="1" applyFont="1" applyNumberFormat="1">
      <alignment horizontal="right" vertical="bottom"/>
    </xf>
    <xf borderId="0" fillId="0" fontId="3" numFmtId="0" xfId="0" applyAlignment="1" applyFont="1">
      <alignment vertical="bottom"/>
    </xf>
    <xf borderId="11" fillId="0" fontId="2" numFmtId="165" xfId="0" applyAlignment="1" applyBorder="1" applyFont="1" applyNumberFormat="1">
      <alignment vertical="bottom"/>
    </xf>
    <xf borderId="11" fillId="0" fontId="10" numFmtId="0" xfId="0" applyAlignment="1" applyBorder="1" applyFont="1">
      <alignment vertical="bottom"/>
    </xf>
    <xf borderId="11" fillId="0" fontId="3" numFmtId="0" xfId="0" applyAlignment="1" applyBorder="1" applyFont="1">
      <alignment vertical="bottom"/>
    </xf>
    <xf borderId="11" fillId="0" fontId="11" numFmtId="0" xfId="0" applyAlignment="1" applyBorder="1" applyFont="1">
      <alignment horizontal="right" vertical="bottom"/>
    </xf>
    <xf borderId="0" fillId="0" fontId="7" numFmtId="0" xfId="0" applyAlignment="1" applyFont="1">
      <alignment shrinkToFit="0" vertical="top" wrapText="1"/>
    </xf>
    <xf borderId="18" fillId="7" fontId="12" numFmtId="0" xfId="0" applyAlignment="1" applyBorder="1" applyFont="1">
      <alignment vertical="bottom"/>
    </xf>
    <xf borderId="1" fillId="7" fontId="2" numFmtId="0" xfId="0" applyAlignment="1" applyBorder="1" applyFont="1">
      <alignment vertical="bottom"/>
    </xf>
    <xf borderId="11" fillId="0" fontId="13" numFmtId="0" xfId="0" applyAlignment="1" applyBorder="1" applyFont="1">
      <alignment vertical="bottom"/>
    </xf>
    <xf borderId="19" fillId="8" fontId="2" numFmtId="0" xfId="0" applyAlignment="1" applyBorder="1" applyFill="1" applyFont="1">
      <alignment vertical="bottom"/>
    </xf>
    <xf borderId="20" fillId="0" fontId="2" numFmtId="0" xfId="0" applyAlignment="1" applyBorder="1" applyFont="1">
      <alignment vertical="bottom"/>
    </xf>
    <xf borderId="21" fillId="0" fontId="2" numFmtId="0" xfId="0" applyAlignment="1" applyBorder="1" applyFont="1">
      <alignment vertical="bottom"/>
    </xf>
    <xf borderId="22" fillId="0" fontId="2" numFmtId="0" xfId="0" applyAlignment="1" applyBorder="1" applyFont="1">
      <alignment vertical="bottom"/>
    </xf>
    <xf borderId="21" fillId="0" fontId="2" numFmtId="1" xfId="0" applyAlignment="1" applyBorder="1" applyFont="1" applyNumberFormat="1">
      <alignment vertical="bottom"/>
    </xf>
    <xf borderId="13" fillId="9" fontId="5" numFmtId="164" xfId="0" applyAlignment="1" applyBorder="1" applyFill="1" applyFont="1" applyNumberFormat="1">
      <alignment shrinkToFit="0" vertical="top" wrapText="1"/>
    </xf>
    <xf borderId="23" fillId="8" fontId="2" numFmtId="164" xfId="0" applyAlignment="1" applyBorder="1" applyFont="1" applyNumberFormat="1">
      <alignment vertical="top"/>
    </xf>
    <xf borderId="11" fillId="0" fontId="14" numFmtId="0" xfId="0" applyAlignment="1" applyBorder="1" applyFont="1">
      <alignment vertical="bottom"/>
    </xf>
    <xf borderId="24" fillId="8" fontId="15" numFmtId="164" xfId="0" applyBorder="1" applyFont="1" applyNumberFormat="1"/>
    <xf borderId="25" fillId="0" fontId="4" numFmtId="0" xfId="0" applyBorder="1" applyFont="1"/>
    <xf borderId="26" fillId="0" fontId="4" numFmtId="0" xfId="0" applyBorder="1" applyFont="1"/>
    <xf borderId="18" fillId="8" fontId="2" numFmtId="164" xfId="0" applyBorder="1" applyFont="1" applyNumberFormat="1"/>
    <xf borderId="1" fillId="8" fontId="2" numFmtId="164" xfId="0" applyBorder="1" applyFont="1" applyNumberFormat="1"/>
    <xf borderId="11" fillId="0" fontId="2" numFmtId="2" xfId="0" applyAlignment="1" applyBorder="1" applyFont="1" applyNumberFormat="1">
      <alignment vertical="bottom"/>
    </xf>
    <xf borderId="1" fillId="5" fontId="2" numFmtId="0" xfId="0" applyAlignment="1" applyBorder="1" applyFont="1">
      <alignment vertical="bottom"/>
    </xf>
    <xf borderId="17" fillId="5" fontId="16" numFmtId="164" xfId="0" applyBorder="1" applyFont="1" applyNumberFormat="1"/>
    <xf borderId="15" fillId="5" fontId="17" numFmtId="164" xfId="0" applyAlignment="1" applyBorder="1" applyFont="1" applyNumberFormat="1">
      <alignment horizontal="center"/>
    </xf>
    <xf borderId="15" fillId="0" fontId="4" numFmtId="0" xfId="0" applyBorder="1" applyFont="1"/>
    <xf borderId="15" fillId="2" fontId="17" numFmtId="164" xfId="0" applyAlignment="1" applyBorder="1" applyFont="1" applyNumberFormat="1">
      <alignment horizontal="center"/>
    </xf>
    <xf borderId="16" fillId="0" fontId="4" numFmtId="0" xfId="0" applyBorder="1" applyFont="1"/>
    <xf borderId="0" fillId="0" fontId="18" numFmtId="0" xfId="0" applyFont="1"/>
    <xf borderId="11" fillId="5" fontId="19" numFmtId="164" xfId="0" applyBorder="1" applyFont="1" applyNumberFormat="1"/>
    <xf borderId="0" fillId="5" fontId="19" numFmtId="0" xfId="0" applyAlignment="1" applyFont="1">
      <alignment horizontal="right"/>
    </xf>
    <xf borderId="0" fillId="5" fontId="19" numFmtId="0" xfId="0" applyAlignment="1" applyFont="1">
      <alignment horizontal="center"/>
    </xf>
    <xf borderId="0" fillId="2" fontId="19" numFmtId="0" xfId="0" applyAlignment="1" applyFont="1">
      <alignment horizontal="center"/>
    </xf>
    <xf borderId="12" fillId="2" fontId="19" numFmtId="0" xfId="0" applyAlignment="1" applyBorder="1" applyFont="1">
      <alignment horizontal="center"/>
    </xf>
    <xf borderId="27" fillId="5" fontId="19" numFmtId="164" xfId="0" applyAlignment="1" applyBorder="1" applyFont="1" applyNumberFormat="1">
      <alignment horizontal="left"/>
    </xf>
    <xf borderId="2" fillId="5" fontId="20" numFmtId="0" xfId="0" applyAlignment="1" applyBorder="1" applyFont="1">
      <alignment horizontal="right"/>
    </xf>
    <xf borderId="2" fillId="5" fontId="20" numFmtId="0" xfId="0" applyAlignment="1" applyBorder="1" applyFont="1">
      <alignment horizontal="center"/>
    </xf>
    <xf borderId="2" fillId="2" fontId="19" numFmtId="0" xfId="0" applyAlignment="1" applyBorder="1" applyFont="1">
      <alignment horizontal="center"/>
    </xf>
    <xf borderId="28" fillId="2" fontId="19" numFmtId="0" xfId="0" applyAlignment="1" applyBorder="1" applyFont="1">
      <alignment horizontal="center"/>
    </xf>
    <xf borderId="11" fillId="10" fontId="21" numFmtId="0" xfId="0" applyAlignment="1" applyBorder="1" applyFill="1" applyFont="1">
      <alignment horizontal="left"/>
    </xf>
    <xf borderId="0" fillId="0" fontId="3" numFmtId="49" xfId="0" applyAlignment="1" applyFont="1" applyNumberFormat="1">
      <alignment horizontal="right"/>
    </xf>
    <xf borderId="0" fillId="0" fontId="22" numFmtId="3" xfId="0" applyAlignment="1" applyFont="1" applyNumberFormat="1">
      <alignment horizontal="right"/>
    </xf>
    <xf borderId="0" fillId="0" fontId="23" numFmtId="0" xfId="0" applyAlignment="1" applyFont="1">
      <alignment horizontal="center"/>
    </xf>
    <xf borderId="0" fillId="0" fontId="23" numFmtId="0" xfId="0" applyFont="1"/>
    <xf borderId="0" fillId="0" fontId="24" numFmtId="0" xfId="0" applyFont="1"/>
    <xf borderId="29" fillId="0" fontId="3" numFmtId="49" xfId="0" applyAlignment="1" applyBorder="1" applyFont="1" applyNumberFormat="1">
      <alignment horizontal="right"/>
    </xf>
    <xf borderId="0" fillId="0" fontId="22" numFmtId="166" xfId="0" applyAlignment="1" applyFont="1" applyNumberFormat="1">
      <alignment horizontal="right"/>
    </xf>
    <xf borderId="0" fillId="0" fontId="25" numFmtId="0" xfId="0" applyFont="1"/>
    <xf borderId="0" fillId="0" fontId="26" numFmtId="0" xfId="0" applyFont="1"/>
    <xf borderId="11" fillId="0" fontId="18" numFmtId="0" xfId="0" applyAlignment="1" applyBorder="1" applyFont="1">
      <alignment horizontal="left"/>
    </xf>
    <xf borderId="30" fillId="0" fontId="22" numFmtId="166" xfId="0" applyAlignment="1" applyBorder="1" applyFont="1" applyNumberFormat="1">
      <alignment horizontal="right"/>
    </xf>
    <xf borderId="1" fillId="8" fontId="27" numFmtId="0" xfId="0" applyBorder="1" applyFont="1"/>
    <xf borderId="0" fillId="0" fontId="28" numFmtId="0" xfId="0" applyFont="1"/>
    <xf borderId="0" fillId="0" fontId="29" numFmtId="3" xfId="0" applyAlignment="1" applyFont="1" applyNumberFormat="1">
      <alignment horizontal="right"/>
    </xf>
    <xf borderId="0" fillId="0" fontId="23" numFmtId="10" xfId="0" applyFont="1" applyNumberFormat="1"/>
    <xf borderId="0" fillId="0" fontId="30" numFmtId="10" xfId="0" applyFont="1" applyNumberFormat="1"/>
    <xf borderId="0" fillId="0" fontId="24" numFmtId="3" xfId="0" applyFont="1" applyNumberFormat="1"/>
    <xf borderId="11" fillId="11" fontId="25" numFmtId="0" xfId="0" applyAlignment="1" applyBorder="1" applyFill="1" applyFont="1">
      <alignment horizontal="left"/>
    </xf>
    <xf borderId="29" fillId="0" fontId="22" numFmtId="3" xfId="0" applyAlignment="1" applyBorder="1" applyFont="1" applyNumberFormat="1">
      <alignment horizontal="right"/>
    </xf>
    <xf borderId="0" fillId="0" fontId="12" numFmtId="3" xfId="0" applyAlignment="1" applyFont="1" applyNumberFormat="1">
      <alignment horizontal="right"/>
    </xf>
    <xf borderId="0" fillId="0" fontId="31" numFmtId="10" xfId="0" applyFont="1" applyNumberFormat="1"/>
    <xf borderId="0" fillId="0" fontId="32" numFmtId="0" xfId="0" applyFont="1"/>
    <xf borderId="12" fillId="0" fontId="22" numFmtId="166" xfId="0" applyAlignment="1" applyBorder="1" applyFont="1" applyNumberFormat="1">
      <alignment horizontal="right"/>
    </xf>
    <xf borderId="31" fillId="0" fontId="3" numFmtId="49" xfId="0" applyAlignment="1" applyBorder="1" applyFont="1" applyNumberFormat="1">
      <alignment horizontal="right"/>
    </xf>
    <xf borderId="31" fillId="0" fontId="22" numFmtId="166" xfId="0" applyAlignment="1" applyBorder="1" applyFont="1" applyNumberFormat="1">
      <alignment horizontal="right"/>
    </xf>
    <xf borderId="32" fillId="0" fontId="22" numFmtId="166" xfId="0" applyAlignment="1" applyBorder="1" applyFont="1" applyNumberFormat="1">
      <alignment horizontal="right"/>
    </xf>
    <xf borderId="1" fillId="8" fontId="33" numFmtId="0" xfId="0" applyBorder="1" applyFont="1"/>
    <xf borderId="11" fillId="0" fontId="23" numFmtId="0" xfId="0" applyAlignment="1" applyBorder="1" applyFont="1">
      <alignment horizontal="left"/>
    </xf>
    <xf borderId="0" fillId="0" fontId="3" numFmtId="49" xfId="0" applyFont="1" applyNumberFormat="1"/>
    <xf borderId="0" fillId="0" fontId="3" numFmtId="0" xfId="0" applyFont="1"/>
    <xf borderId="0" fillId="0" fontId="22" numFmtId="0" xfId="0" applyFont="1"/>
    <xf borderId="12" fillId="0" fontId="22" numFmtId="0" xfId="0" applyBorder="1" applyFont="1"/>
    <xf borderId="2" fillId="0" fontId="3" numFmtId="49" xfId="0" applyAlignment="1" applyBorder="1" applyFont="1" applyNumberFormat="1">
      <alignment horizontal="right"/>
    </xf>
    <xf borderId="2" fillId="0" fontId="22" numFmtId="3" xfId="0" applyBorder="1" applyFont="1" applyNumberFormat="1"/>
    <xf borderId="28" fillId="0" fontId="22" numFmtId="3" xfId="0" applyBorder="1" applyFont="1" applyNumberFormat="1"/>
    <xf borderId="0" fillId="0" fontId="22" numFmtId="3" xfId="0" applyFont="1" applyNumberFormat="1"/>
    <xf borderId="12" fillId="0" fontId="22" numFmtId="3" xfId="0" applyBorder="1" applyFont="1" applyNumberFormat="1"/>
    <xf borderId="0" fillId="0" fontId="3" numFmtId="3" xfId="0" applyAlignment="1" applyFont="1" applyNumberFormat="1">
      <alignment horizontal="right"/>
    </xf>
    <xf borderId="11" fillId="11" fontId="21" numFmtId="0" xfId="0" applyAlignment="1" applyBorder="1" applyFont="1">
      <alignment horizontal="left"/>
    </xf>
    <xf borderId="8" fillId="0" fontId="3" numFmtId="0" xfId="0" applyAlignment="1" applyBorder="1" applyFont="1">
      <alignment horizontal="right"/>
    </xf>
    <xf borderId="8" fillId="0" fontId="3" numFmtId="49" xfId="0" applyAlignment="1" applyBorder="1" applyFont="1" applyNumberFormat="1">
      <alignment horizontal="right"/>
    </xf>
    <xf borderId="29" fillId="0" fontId="3" numFmtId="0" xfId="0" applyAlignment="1" applyBorder="1" applyFont="1">
      <alignment horizontal="right"/>
    </xf>
    <xf borderId="29" fillId="0" fontId="22" numFmtId="0" xfId="0" applyBorder="1" applyFont="1"/>
    <xf borderId="33" fillId="0" fontId="22" numFmtId="0" xfId="0" applyBorder="1" applyFont="1"/>
    <xf borderId="0" fillId="0" fontId="3" numFmtId="0" xfId="0" applyAlignment="1" applyFont="1">
      <alignment horizontal="right"/>
    </xf>
    <xf borderId="0" fillId="0" fontId="34" numFmtId="0" xfId="0" applyFont="1"/>
    <xf borderId="12" fillId="0" fontId="34" numFmtId="0" xfId="0" applyBorder="1" applyFont="1"/>
    <xf borderId="4" fillId="0" fontId="18" numFmtId="0" xfId="0" applyAlignment="1" applyBorder="1" applyFont="1">
      <alignment horizontal="left"/>
    </xf>
    <xf borderId="34" fillId="0" fontId="3" numFmtId="0" xfId="0" applyBorder="1" applyFont="1"/>
    <xf borderId="34" fillId="0" fontId="18" numFmtId="0" xfId="0" applyBorder="1" applyFont="1"/>
    <xf borderId="34" fillId="0" fontId="3" numFmtId="0" xfId="0" applyAlignment="1" applyBorder="1" applyFont="1">
      <alignment horizontal="right"/>
    </xf>
    <xf borderId="34" fillId="0" fontId="3" numFmtId="49" xfId="0" applyAlignment="1" applyBorder="1" applyFont="1" applyNumberFormat="1">
      <alignment horizontal="right"/>
    </xf>
    <xf borderId="34" fillId="0" fontId="34" numFmtId="0" xfId="0" applyBorder="1" applyFont="1"/>
    <xf borderId="35" fillId="0" fontId="34" numFmtId="0" xfId="0" applyBorder="1" applyFont="1"/>
    <xf borderId="1" fillId="8" fontId="29" numFmtId="3" xfId="0" applyAlignment="1" applyBorder="1" applyFont="1" applyNumberFormat="1">
      <alignment horizontal="right"/>
    </xf>
    <xf borderId="1" fillId="5" fontId="35" numFmtId="0" xfId="0" applyAlignment="1" applyBorder="1" applyFont="1">
      <alignment shrinkToFit="0" vertical="bottom" wrapText="1"/>
    </xf>
    <xf borderId="0" fillId="5" fontId="36" numFmtId="0" xfId="0" applyAlignment="1" applyFont="1">
      <alignment horizontal="center"/>
    </xf>
    <xf borderId="0" fillId="5" fontId="36" numFmtId="0" xfId="0" applyFont="1"/>
    <xf borderId="0" fillId="0" fontId="37" numFmtId="0" xfId="0" applyFont="1"/>
    <xf borderId="1" fillId="5" fontId="38" numFmtId="0" xfId="0" applyAlignment="1" applyBorder="1" applyFont="1">
      <alignment vertical="bottom"/>
    </xf>
    <xf borderId="0" fillId="8" fontId="29" numFmtId="3" xfId="0" applyAlignment="1" applyFont="1" applyNumberFormat="1">
      <alignment horizontal="right"/>
    </xf>
    <xf borderId="0" fillId="5" fontId="39" numFmtId="0" xfId="0" applyAlignment="1" applyFont="1">
      <alignment vertical="bottom"/>
    </xf>
    <xf borderId="0" fillId="5" fontId="40" numFmtId="0" xfId="0" applyAlignment="1" applyFont="1">
      <alignment horizontal="center"/>
    </xf>
    <xf borderId="0" fillId="0" fontId="41" numFmtId="167" xfId="0" applyAlignment="1" applyFont="1" applyNumberFormat="1">
      <alignment horizontal="right"/>
    </xf>
    <xf borderId="0" fillId="0" fontId="41" numFmtId="0" xfId="0" applyAlignment="1" applyFont="1">
      <alignment horizontal="right"/>
    </xf>
    <xf borderId="0" fillId="0" fontId="42" numFmtId="0" xfId="0" applyFont="1"/>
    <xf borderId="0" fillId="0" fontId="42" numFmtId="2" xfId="0" applyAlignment="1" applyFont="1" applyNumberFormat="1">
      <alignment horizontal="center"/>
    </xf>
    <xf borderId="0" fillId="0" fontId="42" numFmtId="167" xfId="0" applyAlignment="1" applyFont="1" applyNumberFormat="1">
      <alignment horizontal="center"/>
    </xf>
    <xf borderId="0" fillId="0" fontId="22" numFmtId="10" xfId="0" applyAlignment="1" applyFont="1" applyNumberFormat="1">
      <alignment horizontal="right"/>
    </xf>
    <xf borderId="0" fillId="0" fontId="41" numFmtId="0" xfId="0" applyFont="1"/>
    <xf borderId="0" fillId="0" fontId="41" numFmtId="3" xfId="0" applyAlignment="1" applyFont="1" applyNumberFormat="1">
      <alignment horizontal="right"/>
    </xf>
    <xf borderId="0" fillId="0" fontId="43" numFmtId="0" xfId="0" applyFont="1"/>
    <xf borderId="0" fillId="0" fontId="44" numFmtId="0" xfId="0" applyFont="1"/>
    <xf borderId="0" fillId="0" fontId="45" numFmtId="168" xfId="0" applyAlignment="1" applyFont="1" applyNumberFormat="1">
      <alignment horizontal="center"/>
    </xf>
    <xf borderId="0" fillId="8" fontId="22" numFmtId="3" xfId="0" applyFont="1" applyNumberFormat="1"/>
    <xf borderId="1" fillId="8" fontId="22" numFmtId="3" xfId="0" applyBorder="1" applyFont="1" applyNumberFormat="1"/>
    <xf borderId="0" fillId="0" fontId="41" numFmtId="10" xfId="0" applyAlignment="1" applyFont="1" applyNumberFormat="1">
      <alignment horizontal="right"/>
    </xf>
    <xf borderId="0" fillId="0" fontId="42" numFmtId="0" xfId="0" applyAlignment="1" applyFont="1">
      <alignment horizontal="center"/>
    </xf>
    <xf borderId="0" fillId="0" fontId="46" numFmtId="0" xfId="0" applyFont="1"/>
    <xf borderId="0" fillId="0" fontId="46" numFmtId="0" xfId="0" applyAlignment="1" applyFont="1">
      <alignment horizontal="center"/>
    </xf>
    <xf borderId="0" fillId="0" fontId="47" numFmtId="0" xfId="0" applyFont="1"/>
    <xf borderId="0" fillId="0" fontId="46" numFmtId="0" xfId="0" applyAlignment="1" applyFont="1">
      <alignment readingOrder="0"/>
    </xf>
    <xf borderId="0" fillId="0" fontId="48" numFmtId="0" xfId="0" applyFont="1"/>
    <xf borderId="0" fillId="0" fontId="18" numFmtId="3" xfId="0" applyFont="1" applyNumberFormat="1"/>
    <xf borderId="0" fillId="0" fontId="49" numFmtId="0" xfId="0" applyFont="1"/>
    <xf borderId="0" fillId="0" fontId="41" numFmtId="0" xfId="0" applyAlignment="1" applyFont="1">
      <alignment horizontal="center"/>
    </xf>
    <xf borderId="17" fillId="5" fontId="40" numFmtId="164" xfId="0" applyBorder="1" applyFont="1" applyNumberFormat="1"/>
    <xf borderId="36" fillId="5" fontId="40" numFmtId="164" xfId="0" applyBorder="1" applyFont="1" applyNumberFormat="1"/>
    <xf borderId="37" fillId="5" fontId="19" numFmtId="0" xfId="0" applyAlignment="1" applyBorder="1" applyFont="1">
      <alignment horizontal="right"/>
    </xf>
    <xf borderId="37" fillId="5" fontId="19" numFmtId="0" xfId="0" applyAlignment="1" applyBorder="1" applyFont="1">
      <alignment horizontal="center"/>
    </xf>
    <xf borderId="37" fillId="2" fontId="19" numFmtId="0" xfId="0" applyAlignment="1" applyBorder="1" applyFont="1">
      <alignment horizontal="center"/>
    </xf>
    <xf borderId="38" fillId="2" fontId="19" numFmtId="0" xfId="0" applyAlignment="1" applyBorder="1" applyFont="1">
      <alignment horizontal="center"/>
    </xf>
    <xf borderId="39" fillId="5" fontId="16" numFmtId="164" xfId="0" applyBorder="1" applyFont="1" applyNumberFormat="1"/>
    <xf borderId="40" fillId="5" fontId="19" numFmtId="0" xfId="0" applyAlignment="1" applyBorder="1" applyFont="1">
      <alignment horizontal="right"/>
    </xf>
    <xf borderId="40" fillId="5" fontId="19" numFmtId="0" xfId="0" applyAlignment="1" applyBorder="1" applyFont="1">
      <alignment horizontal="center"/>
    </xf>
    <xf borderId="40" fillId="2" fontId="19" numFmtId="0" xfId="0" applyAlignment="1" applyBorder="1" applyFont="1">
      <alignment horizontal="center"/>
    </xf>
    <xf borderId="41" fillId="2" fontId="19" numFmtId="0" xfId="0" applyAlignment="1" applyBorder="1" applyFont="1">
      <alignment horizontal="center"/>
    </xf>
    <xf borderId="0" fillId="4" fontId="50" numFmtId="0" xfId="0" applyAlignment="1" applyFont="1">
      <alignment horizontal="left" shrinkToFit="0" vertical="bottom" wrapText="0"/>
    </xf>
    <xf borderId="42" fillId="11" fontId="51" numFmtId="0" xfId="0" applyBorder="1" applyFont="1"/>
    <xf borderId="0" fillId="0" fontId="20" numFmtId="0" xfId="0" applyAlignment="1" applyFont="1">
      <alignment horizontal="right"/>
    </xf>
    <xf borderId="0" fillId="0" fontId="20" numFmtId="0" xfId="0" applyAlignment="1" applyFont="1">
      <alignment horizontal="center"/>
    </xf>
    <xf borderId="0" fillId="0" fontId="19" numFmtId="0" xfId="0" applyAlignment="1" applyFont="1">
      <alignment horizontal="center"/>
    </xf>
    <xf borderId="43" fillId="0" fontId="19" numFmtId="0" xfId="0" applyAlignment="1" applyBorder="1" applyFont="1">
      <alignment horizontal="center"/>
    </xf>
    <xf borderId="44" fillId="8" fontId="46" numFmtId="0" xfId="0" applyAlignment="1" applyBorder="1" applyFont="1">
      <alignment shrinkToFit="0" wrapText="0"/>
    </xf>
    <xf borderId="0" fillId="0" fontId="47" numFmtId="0" xfId="0" applyAlignment="1" applyFont="1">
      <alignment horizontal="right"/>
    </xf>
    <xf borderId="43" fillId="0" fontId="47" numFmtId="0" xfId="0" applyAlignment="1" applyBorder="1" applyFont="1">
      <alignment horizontal="right"/>
    </xf>
    <xf borderId="42" fillId="0" fontId="46" numFmtId="0" xfId="0" applyBorder="1" applyFont="1"/>
    <xf borderId="0" fillId="0" fontId="46" numFmtId="3" xfId="0" applyAlignment="1" applyFont="1" applyNumberFormat="1">
      <alignment horizontal="right"/>
    </xf>
    <xf borderId="43" fillId="0" fontId="22" numFmtId="3" xfId="0" applyAlignment="1" applyBorder="1" applyFont="1" applyNumberFormat="1">
      <alignment horizontal="right"/>
    </xf>
    <xf borderId="0" fillId="0" fontId="52" numFmtId="0" xfId="0" applyAlignment="1" applyFont="1">
      <alignment horizontal="right"/>
    </xf>
    <xf borderId="43" fillId="0" fontId="22" numFmtId="3" xfId="0" applyBorder="1" applyFont="1" applyNumberFormat="1"/>
    <xf borderId="0" fillId="0" fontId="21" numFmtId="0" xfId="0" applyAlignment="1" applyFont="1">
      <alignment horizontal="center"/>
    </xf>
    <xf borderId="0" fillId="0" fontId="23" numFmtId="3" xfId="0" applyFont="1" applyNumberFormat="1"/>
    <xf borderId="31" fillId="0" fontId="51" numFmtId="3" xfId="0" applyAlignment="1" applyBorder="1" applyFont="1" applyNumberFormat="1">
      <alignment horizontal="right"/>
    </xf>
    <xf borderId="31" fillId="0" fontId="22" numFmtId="3" xfId="0" applyAlignment="1" applyBorder="1" applyFont="1" applyNumberFormat="1">
      <alignment horizontal="right"/>
    </xf>
    <xf borderId="45" fillId="0" fontId="22" numFmtId="3" xfId="0" applyAlignment="1" applyBorder="1" applyFont="1" applyNumberFormat="1">
      <alignment horizontal="right"/>
    </xf>
    <xf borderId="42" fillId="0" fontId="23" numFmtId="0" xfId="0" applyBorder="1" applyFont="1"/>
    <xf borderId="15" fillId="0" fontId="23" numFmtId="3" xfId="0" applyBorder="1" applyFont="1" applyNumberFormat="1"/>
    <xf borderId="15" fillId="0" fontId="23" numFmtId="0" xfId="0" applyBorder="1" applyFont="1"/>
    <xf borderId="15" fillId="0" fontId="22" numFmtId="3" xfId="0" applyAlignment="1" applyBorder="1" applyFont="1" applyNumberFormat="1">
      <alignment horizontal="right"/>
    </xf>
    <xf borderId="46" fillId="0" fontId="22" numFmtId="3" xfId="0" applyAlignment="1" applyBorder="1" applyFont="1" applyNumberFormat="1">
      <alignment horizontal="right"/>
    </xf>
    <xf borderId="42" fillId="0" fontId="51" numFmtId="0" xfId="0" applyBorder="1" applyFont="1"/>
    <xf borderId="15" fillId="0" fontId="51" numFmtId="3" xfId="0" applyAlignment="1" applyBorder="1" applyFont="1" applyNumberFormat="1">
      <alignment horizontal="right"/>
    </xf>
    <xf borderId="15" fillId="8" fontId="22" numFmtId="3" xfId="0" applyAlignment="1" applyBorder="1" applyFont="1" applyNumberFormat="1">
      <alignment shrinkToFit="0" wrapText="0"/>
    </xf>
    <xf borderId="42" fillId="10" fontId="51" numFmtId="0" xfId="0" applyBorder="1" applyFont="1"/>
    <xf borderId="20" fillId="0" fontId="51" numFmtId="3" xfId="0" applyAlignment="1" applyBorder="1" applyFont="1" applyNumberFormat="1">
      <alignment horizontal="right"/>
    </xf>
    <xf borderId="20" fillId="0" fontId="22" numFmtId="3" xfId="0" applyAlignment="1" applyBorder="1" applyFont="1" applyNumberFormat="1">
      <alignment horizontal="right"/>
    </xf>
    <xf borderId="0" fillId="0" fontId="46" numFmtId="0" xfId="0" applyAlignment="1" applyFont="1">
      <alignment horizontal="right"/>
    </xf>
    <xf borderId="20" fillId="0" fontId="23" numFmtId="3" xfId="0" applyBorder="1" applyFont="1" applyNumberFormat="1"/>
    <xf borderId="47" fillId="0" fontId="22" numFmtId="3" xfId="0" applyAlignment="1" applyBorder="1" applyFont="1" applyNumberFormat="1">
      <alignment horizontal="right"/>
    </xf>
    <xf borderId="44" fillId="0" fontId="46" numFmtId="0" xfId="0" applyAlignment="1" applyBorder="1" applyFont="1">
      <alignment horizontal="right"/>
    </xf>
    <xf borderId="44" fillId="8" fontId="46" numFmtId="0" xfId="0" applyAlignment="1" applyBorder="1" applyFont="1">
      <alignment horizontal="right"/>
    </xf>
    <xf borderId="44" fillId="0" fontId="22" numFmtId="3" xfId="0" applyAlignment="1" applyBorder="1" applyFont="1" applyNumberFormat="1">
      <alignment horizontal="right"/>
    </xf>
    <xf borderId="44" fillId="0" fontId="46" numFmtId="3" xfId="0" applyAlignment="1" applyBorder="1" applyFont="1" applyNumberFormat="1">
      <alignment horizontal="right"/>
    </xf>
    <xf borderId="44" fillId="8" fontId="46" numFmtId="3" xfId="0" applyAlignment="1" applyBorder="1" applyFont="1" applyNumberFormat="1">
      <alignment horizontal="right"/>
    </xf>
    <xf borderId="44" fillId="0" fontId="51" numFmtId="3" xfId="0" applyAlignment="1" applyBorder="1" applyFont="1" applyNumberFormat="1">
      <alignment horizontal="right"/>
    </xf>
    <xf borderId="44" fillId="8" fontId="22" numFmtId="3" xfId="0" applyAlignment="1" applyBorder="1" applyFont="1" applyNumberFormat="1">
      <alignment shrinkToFit="0" wrapText="0"/>
    </xf>
    <xf borderId="44" fillId="0" fontId="41" numFmtId="3" xfId="0" applyAlignment="1" applyBorder="1" applyFont="1" applyNumberFormat="1">
      <alignment horizontal="right"/>
    </xf>
    <xf borderId="42" fillId="11" fontId="8" numFmtId="0" xfId="0" applyBorder="1" applyFont="1"/>
    <xf borderId="0" fillId="0" fontId="22" numFmtId="0" xfId="0" applyAlignment="1" applyFont="1">
      <alignment horizontal="right"/>
    </xf>
    <xf borderId="43" fillId="0" fontId="22" numFmtId="0" xfId="0" applyAlignment="1" applyBorder="1" applyFont="1">
      <alignment horizontal="right"/>
    </xf>
    <xf borderId="1" fillId="8" fontId="46" numFmtId="3" xfId="0" applyAlignment="1" applyBorder="1" applyFont="1" applyNumberFormat="1">
      <alignment horizontal="right"/>
    </xf>
    <xf borderId="0" fillId="0" fontId="53" numFmtId="0" xfId="0" applyFont="1"/>
    <xf borderId="1" fillId="8" fontId="23" numFmtId="3" xfId="0" applyBorder="1" applyFont="1" applyNumberFormat="1"/>
    <xf borderId="42" fillId="11" fontId="46" numFmtId="0" xfId="0" applyBorder="1" applyFont="1"/>
    <xf borderId="15" fillId="0" fontId="46" numFmtId="3" xfId="0" applyAlignment="1" applyBorder="1" applyFont="1" applyNumberFormat="1">
      <alignment horizontal="right"/>
    </xf>
    <xf borderId="0" fillId="0" fontId="51" numFmtId="3" xfId="0" applyAlignment="1" applyFont="1" applyNumberFormat="1">
      <alignment horizontal="right"/>
    </xf>
    <xf borderId="43" fillId="0" fontId="41" numFmtId="3" xfId="0" applyAlignment="1" applyBorder="1" applyFont="1" applyNumberFormat="1">
      <alignment horizontal="right"/>
    </xf>
    <xf borderId="48" fillId="0" fontId="23" numFmtId="0" xfId="0" applyBorder="1" applyFont="1"/>
    <xf borderId="20" fillId="0" fontId="23" numFmtId="0" xfId="0" applyBorder="1" applyFont="1"/>
    <xf borderId="20" fillId="0" fontId="22" numFmtId="0" xfId="0" applyAlignment="1" applyBorder="1" applyFont="1">
      <alignment horizontal="right"/>
    </xf>
    <xf borderId="47" fillId="0" fontId="22" numFmtId="0" xfId="0" applyAlignment="1" applyBorder="1" applyFont="1">
      <alignment horizontal="right"/>
    </xf>
    <xf borderId="48" fillId="0" fontId="18" numFmtId="0" xfId="0" applyBorder="1" applyFont="1"/>
    <xf borderId="20" fillId="0" fontId="18" numFmtId="0" xfId="0" applyBorder="1" applyFont="1"/>
    <xf borderId="20" fillId="0" fontId="22" numFmtId="0" xfId="0" applyBorder="1" applyFont="1"/>
    <xf borderId="47" fillId="0" fontId="22" numFmtId="0" xfId="0" applyBorder="1" applyFont="1"/>
    <xf borderId="0" fillId="5" fontId="54" numFmtId="0" xfId="0" applyAlignment="1" applyFont="1">
      <alignment vertical="bottom"/>
    </xf>
    <xf borderId="0" fillId="5" fontId="54" numFmtId="0" xfId="0" applyAlignment="1" applyFont="1">
      <alignment horizontal="center"/>
    </xf>
    <xf borderId="0" fillId="0" fontId="42" numFmtId="0" xfId="0" applyAlignment="1" applyFont="1">
      <alignment shrinkToFit="0" wrapText="1"/>
    </xf>
    <xf borderId="0" fillId="0" fontId="46" numFmtId="168" xfId="0" applyAlignment="1" applyFont="1" applyNumberFormat="1">
      <alignment horizontal="right"/>
    </xf>
    <xf borderId="0" fillId="0" fontId="55" numFmtId="10" xfId="0" applyAlignment="1" applyFont="1" applyNumberFormat="1">
      <alignment horizontal="right"/>
    </xf>
    <xf borderId="0" fillId="0" fontId="44" numFmtId="0" xfId="0" applyAlignment="1" applyFont="1">
      <alignment horizontal="center"/>
    </xf>
    <xf borderId="0" fillId="0" fontId="56" numFmtId="0" xfId="0" applyFont="1"/>
    <xf borderId="0" fillId="0" fontId="55" numFmtId="169" xfId="0" applyAlignment="1" applyFont="1" applyNumberFormat="1">
      <alignment horizontal="right"/>
    </xf>
    <xf borderId="0" fillId="0" fontId="57" numFmtId="0" xfId="0" applyFont="1"/>
    <xf borderId="0" fillId="0" fontId="18" numFmtId="168" xfId="0" applyFont="1" applyNumberFormat="1"/>
    <xf borderId="0" fillId="0" fontId="58" numFmtId="10" xfId="0" applyFont="1" applyNumberFormat="1"/>
    <xf borderId="17" fillId="5" fontId="40" numFmtId="0" xfId="0" applyBorder="1" applyFont="1"/>
    <xf borderId="49" fillId="5" fontId="40" numFmtId="164" xfId="0" applyAlignment="1" applyBorder="1" applyFont="1" applyNumberFormat="1">
      <alignment horizontal="center"/>
    </xf>
    <xf borderId="15" fillId="2" fontId="40" numFmtId="164" xfId="0" applyAlignment="1" applyBorder="1" applyFont="1" applyNumberFormat="1">
      <alignment horizontal="center"/>
    </xf>
    <xf borderId="11" fillId="5" fontId="16" numFmtId="0" xfId="0" applyAlignment="1" applyBorder="1" applyFont="1">
      <alignment horizontal="left" shrinkToFit="0" wrapText="1"/>
    </xf>
    <xf borderId="1" fillId="5" fontId="59" numFmtId="0" xfId="0" applyAlignment="1" applyBorder="1" applyFont="1">
      <alignment horizontal="right"/>
    </xf>
    <xf borderId="1" fillId="5" fontId="59" numFmtId="0" xfId="0" applyAlignment="1" applyBorder="1" applyFont="1">
      <alignment horizontal="center"/>
    </xf>
    <xf borderId="0" fillId="2" fontId="40" numFmtId="0" xfId="0" applyAlignment="1" applyFont="1">
      <alignment horizontal="center"/>
    </xf>
    <xf borderId="0" fillId="2" fontId="60" numFmtId="0" xfId="0" applyAlignment="1" applyFont="1">
      <alignment horizontal="center"/>
    </xf>
    <xf borderId="12" fillId="2" fontId="60" numFmtId="0" xfId="0" applyAlignment="1" applyBorder="1" applyFont="1">
      <alignment horizontal="center"/>
    </xf>
    <xf borderId="50" fillId="5" fontId="40" numFmtId="0" xfId="0" applyAlignment="1" applyBorder="1" applyFont="1">
      <alignment horizontal="left" vertical="top"/>
    </xf>
    <xf borderId="40" fillId="5" fontId="60" numFmtId="0" xfId="0" applyAlignment="1" applyBorder="1" applyFont="1">
      <alignment horizontal="right"/>
    </xf>
    <xf borderId="40" fillId="5" fontId="60" numFmtId="0" xfId="0" applyAlignment="1" applyBorder="1" applyFont="1">
      <alignment horizontal="center"/>
    </xf>
    <xf borderId="40" fillId="2" fontId="40" numFmtId="0" xfId="0" applyAlignment="1" applyBorder="1" applyFont="1">
      <alignment horizontal="center"/>
    </xf>
    <xf borderId="40" fillId="2" fontId="60" numFmtId="0" xfId="0" applyAlignment="1" applyBorder="1" applyFont="1">
      <alignment horizontal="center"/>
    </xf>
    <xf borderId="51" fillId="2" fontId="60" numFmtId="0" xfId="0" applyAlignment="1" applyBorder="1" applyFont="1">
      <alignment horizontal="center"/>
    </xf>
    <xf borderId="11" fillId="0" fontId="3" numFmtId="0" xfId="0" applyBorder="1" applyFont="1"/>
    <xf borderId="0" fillId="0" fontId="45" numFmtId="0" xfId="0" applyAlignment="1" applyFont="1">
      <alignment horizontal="right" shrinkToFit="0" vertical="bottom" wrapText="0"/>
    </xf>
    <xf borderId="12" fillId="0" fontId="45" numFmtId="0" xfId="0" applyAlignment="1" applyBorder="1" applyFont="1">
      <alignment horizontal="right" shrinkToFit="0" vertical="bottom" wrapText="0"/>
    </xf>
    <xf borderId="0" fillId="0" fontId="45" numFmtId="166" xfId="0" applyAlignment="1" applyFont="1" applyNumberFormat="1">
      <alignment horizontal="right" shrinkToFit="0" vertical="bottom" wrapText="0"/>
    </xf>
    <xf borderId="12" fillId="0" fontId="45" numFmtId="166" xfId="0" applyAlignment="1" applyBorder="1" applyFont="1" applyNumberFormat="1">
      <alignment horizontal="right" shrinkToFit="0" vertical="bottom" wrapText="0"/>
    </xf>
    <xf borderId="15" fillId="0" fontId="45" numFmtId="0" xfId="0" applyAlignment="1" applyBorder="1" applyFont="1">
      <alignment horizontal="right" shrinkToFit="0" vertical="bottom" wrapText="0"/>
    </xf>
    <xf borderId="11" fillId="12" fontId="8" numFmtId="0" xfId="0" applyBorder="1" applyFill="1" applyFont="1"/>
    <xf borderId="20" fillId="0" fontId="45" numFmtId="0" xfId="0" applyAlignment="1" applyBorder="1" applyFont="1">
      <alignment horizontal="right" shrinkToFit="0" vertical="bottom" wrapText="0"/>
    </xf>
    <xf borderId="21" fillId="0" fontId="45" numFmtId="0" xfId="0" applyAlignment="1" applyBorder="1" applyFont="1">
      <alignment horizontal="right" shrinkToFit="0" vertical="bottom" wrapText="0"/>
    </xf>
    <xf borderId="15" fillId="0" fontId="45" numFmtId="166" xfId="0" applyAlignment="1" applyBorder="1" applyFont="1" applyNumberFormat="1">
      <alignment horizontal="right" shrinkToFit="0" vertical="bottom" wrapText="0"/>
    </xf>
    <xf borderId="16" fillId="0" fontId="45" numFmtId="166" xfId="0" applyAlignment="1" applyBorder="1" applyFont="1" applyNumberFormat="1">
      <alignment horizontal="right" shrinkToFit="0" vertical="bottom" wrapText="0"/>
    </xf>
    <xf borderId="11" fillId="12" fontId="3" numFmtId="0" xfId="0" applyBorder="1" applyFont="1"/>
    <xf borderId="22" fillId="0" fontId="3" numFmtId="0" xfId="0" applyBorder="1" applyFont="1"/>
    <xf borderId="20" fillId="0" fontId="61" numFmtId="0" xfId="0" applyAlignment="1" applyBorder="1" applyFont="1">
      <alignment horizontal="right" shrinkToFit="0" vertical="bottom" wrapText="0"/>
    </xf>
    <xf borderId="21" fillId="0" fontId="61" numFmtId="0" xfId="0" applyAlignment="1" applyBorder="1" applyFont="1">
      <alignment horizontal="right" shrinkToFit="0" vertical="bottom" wrapText="0"/>
    </xf>
    <xf borderId="52" fillId="0" fontId="18" numFmtId="0" xfId="0" applyBorder="1" applyFont="1"/>
    <xf borderId="0" fillId="0" fontId="62" numFmtId="0" xfId="0" applyFont="1"/>
    <xf borderId="0" fillId="0" fontId="63" numFmtId="0" xfId="0" applyAlignment="1" applyFont="1">
      <alignment shrinkToFit="0" vertical="bottom" wrapText="0"/>
    </xf>
    <xf borderId="0" fillId="0" fontId="45" numFmtId="0" xfId="0" applyAlignment="1" applyFont="1">
      <alignment shrinkToFit="0" vertical="bottom" wrapText="0"/>
    </xf>
    <xf borderId="0" fillId="0" fontId="61" numFmtId="0" xfId="0" applyAlignment="1" applyFont="1">
      <alignment shrinkToFit="0" vertical="bottom" wrapText="0"/>
    </xf>
    <xf borderId="0" fillId="0" fontId="64" numFmtId="166" xfId="0" applyAlignment="1" applyFont="1" applyNumberFormat="1">
      <alignment horizontal="right" shrinkToFit="0" vertical="bottom" wrapText="0"/>
    </xf>
    <xf borderId="44" fillId="3" fontId="65" numFmtId="0" xfId="0" applyAlignment="1" applyBorder="1" applyFont="1">
      <alignment horizontal="center" shrinkToFit="0" vertical="top" wrapText="0"/>
    </xf>
    <xf borderId="32" fillId="3" fontId="65" numFmtId="0" xfId="0" applyAlignment="1" applyBorder="1" applyFont="1">
      <alignment horizontal="center" shrinkToFit="0" vertical="top" wrapText="0"/>
    </xf>
    <xf borderId="0" fillId="0" fontId="63" numFmtId="0" xfId="0" applyAlignment="1" applyFont="1">
      <alignment horizontal="right" shrinkToFit="0" vertical="bottom" wrapText="0"/>
    </xf>
    <xf borderId="0" fillId="0" fontId="66" numFmtId="0" xfId="0" applyAlignment="1" applyFont="1">
      <alignment shrinkToFit="0" vertical="bottom" wrapText="0"/>
    </xf>
    <xf borderId="0" fillId="0" fontId="63" numFmtId="170" xfId="0" applyAlignment="1" applyFont="1" applyNumberFormat="1">
      <alignment horizontal="right" shrinkToFit="0" vertical="bottom" wrapText="0"/>
    </xf>
    <xf borderId="0" fillId="0" fontId="67" numFmtId="0" xfId="0" applyAlignment="1" applyFont="1">
      <alignment shrinkToFit="0" vertical="bottom" wrapText="0"/>
    </xf>
    <xf borderId="0" fillId="0" fontId="63" numFmtId="0" xfId="0" applyAlignment="1" applyFont="1">
      <alignment horizontal="left" shrinkToFit="0" vertical="bottom" wrapText="0"/>
    </xf>
    <xf borderId="44" fillId="13" fontId="63" numFmtId="0" xfId="0" applyAlignment="1" applyBorder="1" applyFill="1" applyFont="1">
      <alignment horizontal="right" shrinkToFit="0" vertical="bottom" wrapText="0"/>
    </xf>
    <xf borderId="0" fillId="0" fontId="63" numFmtId="171" xfId="0" applyAlignment="1" applyFont="1" applyNumberFormat="1">
      <alignment horizontal="right" shrinkToFit="0" vertical="bottom" wrapText="0"/>
    </xf>
    <xf borderId="44" fillId="0" fontId="67" numFmtId="0" xfId="0" applyAlignment="1" applyBorder="1" applyFont="1">
      <alignment horizontal="center" shrinkToFit="0" vertical="top" wrapText="0"/>
    </xf>
    <xf borderId="32" fillId="0" fontId="67" numFmtId="0" xfId="0" applyAlignment="1" applyBorder="1" applyFont="1">
      <alignment horizontal="center" shrinkToFit="0" vertical="top" wrapText="0"/>
    </xf>
    <xf borderId="13" fillId="2" fontId="1" numFmtId="164" xfId="0" applyAlignment="1" applyBorder="1" applyFont="1" applyNumberFormat="1">
      <alignment horizontal="center" vertical="bottom"/>
    </xf>
    <xf borderId="13" fillId="14" fontId="1" numFmtId="164" xfId="0" applyAlignment="1" applyBorder="1" applyFill="1" applyFont="1" applyNumberFormat="1">
      <alignment horizontal="center" shrinkToFit="0" vertical="bottom" wrapText="1"/>
    </xf>
    <xf borderId="53" fillId="0" fontId="4" numFmtId="0" xfId="0" applyBorder="1" applyFont="1"/>
    <xf borderId="18" fillId="12" fontId="8" numFmtId="0" xfId="0" applyAlignment="1" applyBorder="1" applyFont="1">
      <alignment vertical="bottom"/>
    </xf>
    <xf borderId="0" fillId="0" fontId="3" numFmtId="10" xfId="0" applyAlignment="1" applyFont="1" applyNumberFormat="1">
      <alignment horizontal="right" vertical="bottom"/>
    </xf>
    <xf borderId="0" fillId="0" fontId="3" numFmtId="0" xfId="0" applyAlignment="1" applyFont="1">
      <alignment horizontal="right" vertical="bottom"/>
    </xf>
    <xf borderId="12" fillId="0" fontId="3" numFmtId="0" xfId="0" applyAlignment="1" applyBorder="1" applyFont="1">
      <alignment horizontal="right" vertical="bottom"/>
    </xf>
    <xf borderId="13" fillId="14" fontId="1" numFmtId="164" xfId="0" applyAlignment="1" applyBorder="1" applyFont="1" applyNumberFormat="1">
      <alignment horizontal="center" vertical="bottom"/>
    </xf>
    <xf borderId="0" fillId="0" fontId="3" numFmtId="172" xfId="0" applyAlignment="1" applyFont="1" applyNumberFormat="1">
      <alignment horizontal="right" vertical="bottom"/>
    </xf>
    <xf borderId="1" fillId="14" fontId="68" numFmtId="0" xfId="0" applyAlignment="1" applyBorder="1" applyFont="1">
      <alignment horizontal="right" vertical="bottom"/>
    </xf>
    <xf borderId="1" fillId="2" fontId="68" numFmtId="0" xfId="0" applyAlignment="1" applyBorder="1" applyFont="1">
      <alignment horizontal="center"/>
    </xf>
    <xf borderId="54" fillId="2" fontId="68" numFmtId="0" xfId="0" applyAlignment="1" applyBorder="1" applyFont="1">
      <alignment horizontal="center"/>
    </xf>
    <xf borderId="55" fillId="14" fontId="69" numFmtId="0" xfId="0" applyAlignment="1" applyBorder="1" applyFont="1">
      <alignment horizontal="center" shrinkToFit="0" vertical="bottom" wrapText="1"/>
    </xf>
    <xf borderId="56" fillId="0" fontId="4" numFmtId="0" xfId="0" applyBorder="1" applyFont="1"/>
    <xf borderId="12" fillId="0" fontId="3" numFmtId="0" xfId="0" applyAlignment="1" applyBorder="1" applyFont="1">
      <alignment vertical="bottom"/>
    </xf>
    <xf borderId="57" fillId="15" fontId="70" numFmtId="0" xfId="0" applyAlignment="1" applyBorder="1" applyFill="1" applyFont="1">
      <alignment horizontal="center" shrinkToFit="0" vertical="bottom" wrapText="1"/>
    </xf>
    <xf borderId="32" fillId="0" fontId="4" numFmtId="0" xfId="0" applyBorder="1" applyFont="1"/>
    <xf borderId="0" fillId="15" fontId="2" numFmtId="0" xfId="0" applyAlignment="1" applyFont="1">
      <alignment vertical="bottom"/>
    </xf>
    <xf borderId="0" fillId="0" fontId="3" numFmtId="173" xfId="0" applyAlignment="1" applyFont="1" applyNumberFormat="1">
      <alignment horizontal="right" vertical="bottom"/>
    </xf>
    <xf borderId="12" fillId="0" fontId="3" numFmtId="173" xfId="0" applyAlignment="1" applyBorder="1" applyFont="1" applyNumberFormat="1">
      <alignment horizontal="right" vertical="bottom"/>
    </xf>
    <xf borderId="11" fillId="15" fontId="2" numFmtId="0" xfId="0" applyAlignment="1" applyBorder="1" applyFont="1">
      <alignment vertical="bottom"/>
    </xf>
    <xf borderId="54" fillId="15" fontId="3" numFmtId="165" xfId="0" applyAlignment="1" applyBorder="1" applyFont="1" applyNumberFormat="1">
      <alignment horizontal="right" vertical="bottom"/>
    </xf>
    <xf borderId="0" fillId="0" fontId="3" numFmtId="174" xfId="0" applyAlignment="1" applyFont="1" applyNumberFormat="1">
      <alignment horizontal="right" vertical="bottom"/>
    </xf>
    <xf borderId="11" fillId="0" fontId="3" numFmtId="10" xfId="0" applyAlignment="1" applyBorder="1" applyFont="1" applyNumberFormat="1">
      <alignment horizontal="right" vertical="bottom"/>
    </xf>
    <xf borderId="12" fillId="0" fontId="3" numFmtId="2" xfId="0" applyAlignment="1" applyBorder="1" applyFont="1" applyNumberFormat="1">
      <alignment horizontal="right" vertical="bottom"/>
    </xf>
    <xf borderId="11" fillId="0" fontId="3" numFmtId="173" xfId="0" applyAlignment="1" applyBorder="1" applyFont="1" applyNumberFormat="1">
      <alignment horizontal="right" vertical="bottom"/>
    </xf>
    <xf borderId="12" fillId="0" fontId="3" numFmtId="165" xfId="0" applyAlignment="1" applyBorder="1" applyFont="1" applyNumberFormat="1">
      <alignment horizontal="center" vertical="bottom"/>
    </xf>
    <xf borderId="11" fillId="0" fontId="2" numFmtId="173" xfId="0" applyAlignment="1" applyBorder="1" applyFont="1" applyNumberFormat="1">
      <alignment horizontal="right" vertical="bottom"/>
    </xf>
    <xf borderId="12" fillId="0" fontId="3" numFmtId="165" xfId="0" applyAlignment="1" applyBorder="1" applyFont="1" applyNumberFormat="1">
      <alignment horizontal="right" vertical="bottom"/>
    </xf>
    <xf borderId="0" fillId="0" fontId="2" numFmtId="173" xfId="0" applyAlignment="1" applyFont="1" applyNumberFormat="1">
      <alignment vertical="bottom"/>
    </xf>
    <xf borderId="1" fillId="16" fontId="3" numFmtId="9" xfId="0" applyAlignment="1" applyBorder="1" applyFill="1" applyFont="1" applyNumberFormat="1">
      <alignment horizontal="center" vertical="bottom"/>
    </xf>
    <xf borderId="18" fillId="16" fontId="3" numFmtId="10" xfId="0" applyAlignment="1" applyBorder="1" applyFont="1" applyNumberFormat="1">
      <alignment horizontal="right" vertical="bottom"/>
    </xf>
    <xf borderId="54" fillId="16" fontId="3" numFmtId="2" xfId="0" applyAlignment="1" applyBorder="1" applyFont="1" applyNumberFormat="1">
      <alignment horizontal="right" vertical="bottom"/>
    </xf>
    <xf borderId="1" fillId="16" fontId="2" numFmtId="0" xfId="0" applyAlignment="1" applyBorder="1" applyFont="1">
      <alignment vertical="bottom"/>
    </xf>
    <xf borderId="18" fillId="16" fontId="3" numFmtId="173" xfId="0" applyAlignment="1" applyBorder="1" applyFont="1" applyNumberFormat="1">
      <alignment horizontal="right" vertical="bottom"/>
    </xf>
    <xf borderId="54" fillId="16" fontId="3" numFmtId="165" xfId="0" applyAlignment="1" applyBorder="1" applyFont="1" applyNumberFormat="1">
      <alignment horizontal="center" vertical="bottom"/>
    </xf>
    <xf borderId="18" fillId="16" fontId="2" numFmtId="173" xfId="0" applyAlignment="1" applyBorder="1" applyFont="1" applyNumberFormat="1">
      <alignment horizontal="right" vertical="bottom"/>
    </xf>
    <xf borderId="54" fillId="16" fontId="3" numFmtId="165" xfId="0" applyAlignment="1" applyBorder="1" applyFont="1" applyNumberFormat="1">
      <alignment horizontal="right" vertical="bottom"/>
    </xf>
    <xf borderId="18" fillId="12" fontId="3" numFmtId="0" xfId="0" applyAlignment="1" applyBorder="1" applyFont="1">
      <alignment vertical="bottom"/>
    </xf>
    <xf borderId="1" fillId="14" fontId="3" numFmtId="0" xfId="0" applyAlignment="1" applyBorder="1" applyFont="1">
      <alignment horizontal="center" vertical="bottom"/>
    </xf>
    <xf borderId="18" fillId="14" fontId="3" numFmtId="10" xfId="0" applyAlignment="1" applyBorder="1" applyFont="1" applyNumberFormat="1">
      <alignment horizontal="right" vertical="bottom"/>
    </xf>
    <xf borderId="54" fillId="14" fontId="3" numFmtId="2" xfId="0" applyAlignment="1" applyBorder="1" applyFont="1" applyNumberFormat="1">
      <alignment horizontal="right" vertical="bottom"/>
    </xf>
    <xf borderId="1" fillId="14" fontId="2" numFmtId="0" xfId="0" applyAlignment="1" applyBorder="1" applyFont="1">
      <alignment vertical="bottom"/>
    </xf>
    <xf borderId="18" fillId="14" fontId="3" numFmtId="173" xfId="0" applyAlignment="1" applyBorder="1" applyFont="1" applyNumberFormat="1">
      <alignment horizontal="right" vertical="bottom"/>
    </xf>
    <xf borderId="54" fillId="14" fontId="3" numFmtId="165" xfId="0" applyAlignment="1" applyBorder="1" applyFont="1" applyNumberFormat="1">
      <alignment horizontal="center" vertical="bottom"/>
    </xf>
    <xf borderId="18" fillId="14" fontId="2" numFmtId="173" xfId="0" applyAlignment="1" applyBorder="1" applyFont="1" applyNumberFormat="1">
      <alignment horizontal="right" vertical="bottom"/>
    </xf>
    <xf borderId="54" fillId="14" fontId="3" numFmtId="165" xfId="0" applyAlignment="1" applyBorder="1" applyFont="1" applyNumberFormat="1">
      <alignment horizontal="right" vertical="bottom"/>
    </xf>
    <xf borderId="0" fillId="0" fontId="3" numFmtId="175" xfId="0" applyAlignment="1" applyFont="1" applyNumberFormat="1">
      <alignment horizontal="right" vertical="bottom"/>
    </xf>
    <xf quotePrefix="1" borderId="1" fillId="17" fontId="3" numFmtId="0" xfId="0" applyAlignment="1" applyBorder="1" applyFill="1" applyFont="1">
      <alignment horizontal="center" vertical="bottom"/>
    </xf>
    <xf borderId="19" fillId="17" fontId="3" numFmtId="10" xfId="0" applyAlignment="1" applyBorder="1" applyFont="1" applyNumberFormat="1">
      <alignment horizontal="right" vertical="bottom"/>
    </xf>
    <xf borderId="58" fillId="17" fontId="3" numFmtId="2" xfId="0" applyAlignment="1" applyBorder="1" applyFont="1" applyNumberFormat="1">
      <alignment horizontal="right" vertical="bottom"/>
    </xf>
    <xf borderId="1" fillId="17" fontId="2" numFmtId="0" xfId="0" applyAlignment="1" applyBorder="1" applyFont="1">
      <alignment vertical="bottom"/>
    </xf>
    <xf borderId="19" fillId="17" fontId="3" numFmtId="173" xfId="0" applyAlignment="1" applyBorder="1" applyFont="1" applyNumberFormat="1">
      <alignment horizontal="right" vertical="bottom"/>
    </xf>
    <xf borderId="58" fillId="17" fontId="3" numFmtId="165" xfId="0" applyAlignment="1" applyBorder="1" applyFont="1" applyNumberFormat="1">
      <alignment horizontal="center" vertical="bottom"/>
    </xf>
    <xf borderId="19" fillId="17" fontId="2" numFmtId="173" xfId="0" applyAlignment="1" applyBorder="1" applyFont="1" applyNumberFormat="1">
      <alignment horizontal="right" vertical="bottom"/>
    </xf>
    <xf borderId="58" fillId="17" fontId="3" numFmtId="173" xfId="0" applyAlignment="1" applyBorder="1" applyFont="1" applyNumberFormat="1">
      <alignment horizontal="right" vertical="bottom"/>
    </xf>
    <xf borderId="0" fillId="0" fontId="3" numFmtId="9" xfId="0" applyAlignment="1" applyFont="1" applyNumberFormat="1">
      <alignment horizontal="right" vertical="bottom"/>
    </xf>
    <xf borderId="0" fillId="0" fontId="3" numFmtId="169" xfId="0" applyAlignment="1" applyFont="1" applyNumberFormat="1">
      <alignment horizontal="right" vertical="bottom"/>
    </xf>
    <xf borderId="55" fillId="15" fontId="69" numFmtId="0" xfId="0" applyAlignment="1" applyBorder="1" applyFont="1">
      <alignment horizontal="center" vertical="bottom"/>
    </xf>
    <xf borderId="57" fillId="15" fontId="70" numFmtId="0" xfId="0" applyAlignment="1" applyBorder="1" applyFont="1">
      <alignment horizontal="center" vertical="bottom"/>
    </xf>
    <xf borderId="31" fillId="0" fontId="4" numFmtId="0" xfId="0" applyBorder="1" applyFont="1"/>
    <xf borderId="13" fillId="15" fontId="70" numFmtId="0" xfId="0" applyAlignment="1" applyBorder="1" applyFont="1">
      <alignment horizontal="center" vertical="bottom"/>
    </xf>
    <xf borderId="22" fillId="0" fontId="3" numFmtId="0" xfId="0" applyAlignment="1" applyBorder="1" applyFont="1">
      <alignment vertical="bottom"/>
    </xf>
    <xf borderId="20" fillId="0" fontId="3" numFmtId="10" xfId="0" applyAlignment="1" applyBorder="1" applyFont="1" applyNumberFormat="1">
      <alignment horizontal="right" vertical="bottom"/>
    </xf>
    <xf borderId="17" fillId="0" fontId="3" numFmtId="165" xfId="0" applyAlignment="1" applyBorder="1" applyFont="1" applyNumberFormat="1">
      <alignment horizontal="right" vertical="bottom"/>
    </xf>
    <xf borderId="15" fillId="0" fontId="3" numFmtId="10" xfId="0" applyAlignment="1" applyBorder="1" applyFont="1" applyNumberFormat="1">
      <alignment horizontal="right" vertical="bottom"/>
    </xf>
    <xf borderId="16" fillId="0" fontId="3" numFmtId="10" xfId="0" applyAlignment="1" applyBorder="1" applyFont="1" applyNumberFormat="1">
      <alignment horizontal="right" vertical="bottom"/>
    </xf>
    <xf borderId="11" fillId="0" fontId="3" numFmtId="165" xfId="0" applyAlignment="1" applyBorder="1" applyFont="1" applyNumberFormat="1">
      <alignment horizontal="right" vertical="bottom"/>
    </xf>
    <xf borderId="0" fillId="0" fontId="2" numFmtId="10" xfId="0" applyAlignment="1" applyFont="1" applyNumberFormat="1">
      <alignment vertical="bottom"/>
    </xf>
    <xf borderId="22" fillId="0" fontId="8" numFmtId="0" xfId="0" applyAlignment="1" applyBorder="1" applyFont="1">
      <alignment vertical="bottom"/>
    </xf>
    <xf borderId="20" fillId="0" fontId="8" numFmtId="165" xfId="0" applyAlignment="1" applyBorder="1" applyFont="1" applyNumberFormat="1">
      <alignment horizontal="right" vertical="bottom"/>
    </xf>
    <xf borderId="0" fillId="0" fontId="3" numFmtId="165" xfId="0" applyAlignment="1" applyFont="1" applyNumberFormat="1">
      <alignment horizontal="right" vertical="bottom"/>
    </xf>
    <xf borderId="0" fillId="0" fontId="3" numFmtId="2" xfId="0" applyAlignment="1" applyFont="1" applyNumberFormat="1">
      <alignment horizontal="right" vertical="bottom"/>
    </xf>
    <xf borderId="57" fillId="14" fontId="1" numFmtId="164" xfId="0" applyAlignment="1" applyBorder="1" applyFont="1" applyNumberFormat="1">
      <alignment vertical="bottom"/>
    </xf>
    <xf borderId="57" fillId="0" fontId="3" numFmtId="0" xfId="0" applyAlignment="1" applyBorder="1" applyFont="1">
      <alignment shrinkToFit="0" vertical="top" wrapText="1"/>
    </xf>
    <xf borderId="0" fillId="0" fontId="71" numFmtId="0" xfId="0" applyAlignment="1" applyFont="1">
      <alignment shrinkToFit="0" vertical="bottom" wrapText="0"/>
    </xf>
    <xf borderId="22" fillId="0" fontId="3" numFmtId="10" xfId="0" applyAlignment="1" applyBorder="1" applyFont="1" applyNumberFormat="1">
      <alignment horizontal="right" vertical="bottom"/>
    </xf>
    <xf borderId="20" fillId="0" fontId="3" numFmtId="165" xfId="0" applyAlignment="1" applyBorder="1" applyFont="1" applyNumberFormat="1">
      <alignment horizontal="right" vertical="bottom"/>
    </xf>
    <xf borderId="21" fillId="0" fontId="3" numFmtId="165" xfId="0" applyAlignment="1" applyBorder="1" applyFont="1" applyNumberFormat="1">
      <alignment horizontal="right" vertical="bottom"/>
    </xf>
    <xf borderId="22" fillId="0" fontId="3" numFmtId="173" xfId="0" applyAlignment="1" applyBorder="1" applyFont="1" applyNumberFormat="1">
      <alignment horizontal="right" vertical="bottom"/>
    </xf>
    <xf borderId="20" fillId="0" fontId="3" numFmtId="2" xfId="0" applyAlignment="1" applyBorder="1" applyFont="1" applyNumberFormat="1">
      <alignment horizontal="right" vertical="bottom"/>
    </xf>
    <xf borderId="21" fillId="0" fontId="3" numFmtId="2" xfId="0" applyAlignment="1" applyBorder="1" applyFont="1" applyNumberFormat="1">
      <alignment horizontal="right" vertical="bottom"/>
    </xf>
    <xf borderId="59" fillId="18" fontId="70" numFmtId="0" xfId="0" applyAlignment="1" applyBorder="1" applyFill="1" applyFont="1">
      <alignment horizontal="center"/>
    </xf>
    <xf borderId="59" fillId="18" fontId="70" numFmtId="0" xfId="0" applyAlignment="1" applyBorder="1" applyFont="1">
      <alignment horizontal="center" shrinkToFit="0" wrapText="1"/>
    </xf>
    <xf borderId="60" fillId="0" fontId="4" numFmtId="0" xfId="0" applyBorder="1" applyFont="1"/>
    <xf borderId="1" fillId="16" fontId="70" numFmtId="9" xfId="0" applyAlignment="1" applyBorder="1" applyFont="1" applyNumberFormat="1">
      <alignment horizontal="center" vertical="bottom"/>
    </xf>
    <xf borderId="0" fillId="0" fontId="2" numFmtId="2" xfId="0" applyAlignment="1" applyFont="1" applyNumberFormat="1">
      <alignment horizontal="right" vertical="bottom"/>
    </xf>
    <xf borderId="0" fillId="0" fontId="2" numFmtId="165" xfId="0" applyAlignment="1" applyFont="1" applyNumberFormat="1">
      <alignment horizontal="right" vertical="bottom"/>
    </xf>
    <xf borderId="1" fillId="14" fontId="70" numFmtId="0" xfId="0" applyAlignment="1" applyBorder="1" applyFont="1">
      <alignment horizontal="center" vertical="bottom"/>
    </xf>
    <xf quotePrefix="1" borderId="1" fillId="17" fontId="70" numFmtId="0" xfId="0" applyAlignment="1" applyBorder="1" applyFont="1">
      <alignment horizontal="center" vertical="bottom"/>
    </xf>
    <xf borderId="17" fillId="0" fontId="2" numFmtId="0" xfId="0" applyAlignment="1" applyBorder="1" applyFont="1">
      <alignment shrinkToFit="0" vertical="top" wrapText="1"/>
    </xf>
    <xf borderId="22" fillId="0" fontId="4" numFmtId="0" xfId="0" applyBorder="1" applyFont="1"/>
    <xf borderId="20" fillId="0" fontId="4" numFmtId="0" xfId="0" applyBorder="1" applyFont="1"/>
    <xf borderId="21" fillId="0" fontId="4" numFmtId="0" xfId="0" applyBorder="1" applyFont="1"/>
    <xf borderId="1" fillId="19" fontId="1" numFmtId="164" xfId="0" applyAlignment="1" applyBorder="1" applyFill="1" applyFont="1" applyNumberFormat="1">
      <alignment vertical="bottom"/>
    </xf>
    <xf borderId="1" fillId="19" fontId="2" numFmtId="164" xfId="0" applyAlignment="1" applyBorder="1" applyFont="1" applyNumberFormat="1">
      <alignment vertical="bottom"/>
    </xf>
    <xf borderId="44" fillId="0" fontId="2" numFmtId="0" xfId="0" applyAlignment="1" applyBorder="1" applyFont="1">
      <alignment vertical="bottom"/>
    </xf>
    <xf borderId="44" fillId="0" fontId="72" numFmtId="0" xfId="0" applyAlignment="1" applyBorder="1" applyFont="1">
      <alignment vertical="bottom"/>
    </xf>
    <xf borderId="44" fillId="0" fontId="73" numFmtId="0" xfId="0" applyAlignment="1" applyBorder="1" applyFont="1">
      <alignment vertical="bottom"/>
    </xf>
    <xf borderId="44" fillId="0" fontId="73" numFmtId="173" xfId="0" applyAlignment="1" applyBorder="1" applyFont="1" applyNumberFormat="1">
      <alignment horizontal="right" vertical="bottom"/>
    </xf>
    <xf borderId="61" fillId="19" fontId="1" numFmtId="164" xfId="0" applyAlignment="1" applyBorder="1" applyFont="1" applyNumberFormat="1">
      <alignment horizontal="center"/>
    </xf>
    <xf borderId="62" fillId="19" fontId="54" numFmtId="164" xfId="0" applyAlignment="1" applyBorder="1" applyFont="1" applyNumberFormat="1">
      <alignment horizontal="center" shrinkToFit="0" wrapText="1"/>
    </xf>
    <xf borderId="63" fillId="0" fontId="4" numFmtId="0" xfId="0" applyBorder="1" applyFont="1"/>
    <xf borderId="0" fillId="0" fontId="3" numFmtId="165" xfId="0" applyAlignment="1" applyFont="1" applyNumberFormat="1">
      <alignment horizontal="center" vertical="bottom"/>
    </xf>
    <xf borderId="0" fillId="0" fontId="2" numFmtId="165" xfId="0" applyAlignment="1" applyFont="1" applyNumberFormat="1">
      <alignment vertical="bottom"/>
    </xf>
    <xf borderId="57" fillId="19" fontId="1" numFmtId="164" xfId="0" applyAlignment="1" applyBorder="1" applyFont="1" applyNumberFormat="1">
      <alignment horizontal="center" vertical="bottom"/>
    </xf>
    <xf borderId="0" fillId="0" fontId="8" numFmtId="0" xfId="0" applyAlignment="1" applyFont="1">
      <alignment vertical="bottom"/>
    </xf>
    <xf borderId="0" fillId="0" fontId="2" numFmtId="2" xfId="0" applyAlignment="1" applyFont="1" applyNumberFormat="1">
      <alignment vertical="bottom"/>
    </xf>
    <xf borderId="15" fillId="0" fontId="8" numFmtId="2" xfId="0" applyAlignment="1" applyBorder="1" applyFont="1" applyNumberFormat="1">
      <alignment horizontal="right" vertical="bottom"/>
    </xf>
    <xf borderId="64" fillId="0" fontId="8" numFmtId="165" xfId="0" applyAlignment="1" applyBorder="1" applyFont="1" applyNumberFormat="1">
      <alignment horizontal="right" vertical="bottom"/>
    </xf>
    <xf borderId="1" fillId="18" fontId="16" numFmtId="0" xfId="0" applyAlignment="1" applyBorder="1" applyFont="1">
      <alignment vertical="bottom"/>
    </xf>
    <xf borderId="17" fillId="0" fontId="3" numFmtId="0" xfId="0" applyAlignment="1" applyBorder="1" applyFont="1">
      <alignment shrinkToFit="0" wrapText="1"/>
    </xf>
    <xf borderId="55" fillId="5" fontId="54" numFmtId="164" xfId="0" applyAlignment="1" applyBorder="1" applyFont="1" applyNumberFormat="1">
      <alignment vertical="bottom"/>
    </xf>
    <xf borderId="55" fillId="5" fontId="54" numFmtId="164" xfId="0" applyAlignment="1" applyBorder="1" applyFont="1" applyNumberFormat="1">
      <alignment horizontal="center" shrinkToFit="0" wrapText="1"/>
    </xf>
    <xf borderId="55" fillId="2" fontId="54" numFmtId="164" xfId="0" applyAlignment="1" applyBorder="1" applyFont="1" applyNumberFormat="1">
      <alignment horizontal="center" shrinkToFit="0" wrapText="1"/>
    </xf>
    <xf borderId="55" fillId="5" fontId="1" numFmtId="164" xfId="0" applyAlignment="1" applyBorder="1" applyFont="1" applyNumberFormat="1">
      <alignment shrinkToFit="0" vertical="bottom" wrapText="1"/>
    </xf>
    <xf borderId="1" fillId="5" fontId="68" numFmtId="0" xfId="0" applyAlignment="1" applyBorder="1" applyFont="1">
      <alignment horizontal="right" vertical="bottom"/>
    </xf>
    <xf borderId="0" fillId="0" fontId="50" numFmtId="0" xfId="0" applyAlignment="1" applyFont="1">
      <alignment vertical="bottom"/>
    </xf>
    <xf borderId="0" fillId="0" fontId="74" numFmtId="0" xfId="0" applyAlignment="1" applyFont="1">
      <alignment vertical="bottom"/>
    </xf>
    <xf borderId="0" fillId="0" fontId="75" numFmtId="165" xfId="0" applyAlignment="1" applyFont="1" applyNumberFormat="1">
      <alignment horizontal="right" vertical="bottom"/>
    </xf>
    <xf borderId="0" fillId="0" fontId="75" numFmtId="165" xfId="0" applyAlignment="1" applyFont="1" applyNumberFormat="1">
      <alignment horizontal="center" vertical="bottom"/>
    </xf>
    <xf borderId="0" fillId="0" fontId="75" numFmtId="2" xfId="0" applyAlignment="1" applyFont="1" applyNumberFormat="1">
      <alignment horizontal="right" vertical="bottom"/>
    </xf>
    <xf borderId="1" fillId="19" fontId="54" numFmtId="164" xfId="0" applyAlignment="1" applyBorder="1" applyFont="1" applyNumberFormat="1">
      <alignment vertical="bottom"/>
    </xf>
    <xf borderId="55" fillId="20" fontId="54" numFmtId="164" xfId="0" applyAlignment="1" applyBorder="1" applyFill="1" applyFont="1" applyNumberFormat="1">
      <alignment horizontal="center"/>
    </xf>
    <xf borderId="55" fillId="19" fontId="54" numFmtId="164" xfId="0" applyAlignment="1" applyBorder="1" applyFont="1" applyNumberFormat="1">
      <alignment horizontal="center"/>
    </xf>
    <xf borderId="1" fillId="20" fontId="68" numFmtId="0" xfId="0" applyAlignment="1" applyBorder="1" applyFont="1">
      <alignment horizontal="center" vertical="bottom"/>
    </xf>
    <xf borderId="1" fillId="19" fontId="68" numFmtId="0" xfId="0" applyAlignment="1" applyBorder="1" applyFont="1">
      <alignment horizontal="center"/>
    </xf>
    <xf borderId="0" fillId="0" fontId="75" numFmtId="173" xfId="0" applyAlignment="1" applyFont="1" applyNumberFormat="1">
      <alignment horizontal="right" vertical="bottom"/>
    </xf>
    <xf borderId="65" fillId="0" fontId="3" numFmtId="173" xfId="0" applyAlignment="1" applyBorder="1" applyFont="1" applyNumberFormat="1">
      <alignment horizontal="right" shrinkToFit="0" wrapText="1"/>
    </xf>
    <xf borderId="66" fillId="0" fontId="3" numFmtId="173" xfId="0" applyAlignment="1" applyBorder="1" applyFont="1" applyNumberFormat="1">
      <alignment horizontal="right" shrinkToFit="0" wrapText="1"/>
    </xf>
    <xf borderId="67" fillId="0" fontId="75" numFmtId="173" xfId="0" applyAlignment="1" applyBorder="1" applyFont="1" applyNumberFormat="1">
      <alignment horizontal="right" vertical="bottom"/>
    </xf>
    <xf borderId="64" fillId="0" fontId="75" numFmtId="173" xfId="0" applyAlignment="1" applyBorder="1" applyFont="1" applyNumberFormat="1">
      <alignment horizontal="right" vertical="bottom"/>
    </xf>
    <xf borderId="55" fillId="10" fontId="54" numFmtId="164" xfId="0" applyAlignment="1" applyBorder="1" applyFont="1" applyNumberFormat="1">
      <alignment horizontal="center" vertical="bottom"/>
    </xf>
    <xf borderId="55" fillId="10" fontId="1" numFmtId="164" xfId="0" applyAlignment="1" applyBorder="1" applyFont="1" applyNumberFormat="1">
      <alignment horizontal="center" vertical="bottom"/>
    </xf>
    <xf borderId="13" fillId="19" fontId="54" numFmtId="164" xfId="0" applyAlignment="1" applyBorder="1" applyFont="1" applyNumberFormat="1">
      <alignment horizontal="center" shrinkToFit="0" wrapText="1"/>
    </xf>
    <xf borderId="68" fillId="2" fontId="39" numFmtId="0" xfId="0" applyAlignment="1" applyBorder="1" applyFont="1">
      <alignment shrinkToFit="0" vertical="bottom" wrapText="1"/>
    </xf>
    <xf borderId="69" fillId="0" fontId="4" numFmtId="0" xfId="0" applyBorder="1" applyFont="1"/>
    <xf borderId="24" fillId="2" fontId="39" numFmtId="0" xfId="0" applyAlignment="1" applyBorder="1" applyFont="1">
      <alignment shrinkToFit="0" vertical="top" wrapText="1"/>
    </xf>
    <xf borderId="11" fillId="0" fontId="62" numFmtId="0" xfId="0" applyAlignment="1" applyBorder="1" applyFont="1">
      <alignment shrinkToFit="0" wrapText="1"/>
    </xf>
    <xf borderId="22" fillId="0" fontId="2" numFmtId="0" xfId="0" applyBorder="1" applyFont="1"/>
    <xf borderId="20" fillId="0" fontId="2" numFmtId="0" xfId="0" applyBorder="1" applyFont="1"/>
    <xf borderId="21" fillId="0" fontId="2" numFmtId="0" xfId="0" applyBorder="1" applyFont="1"/>
    <xf borderId="68" fillId="2" fontId="39" numFmtId="0" xfId="0" applyAlignment="1" applyBorder="1" applyFont="1">
      <alignment shrinkToFit="0" wrapText="1"/>
    </xf>
    <xf borderId="11" fillId="0" fontId="7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38"/>
    <col customWidth="1" min="2" max="2" width="16.13"/>
  </cols>
  <sheetData>
    <row r="1">
      <c r="A1" s="1" t="s">
        <v>0</v>
      </c>
      <c r="B1" s="2"/>
      <c r="C1" s="2"/>
      <c r="D1" s="2"/>
      <c r="E1" s="3"/>
      <c r="F1" s="3"/>
      <c r="G1" s="3"/>
      <c r="H1" s="3"/>
      <c r="I1" s="3"/>
      <c r="J1" s="3"/>
      <c r="K1" s="3"/>
      <c r="L1" s="3"/>
      <c r="M1" s="4"/>
    </row>
    <row r="2">
      <c r="A2" s="5" t="s">
        <v>1</v>
      </c>
      <c r="M2" s="4"/>
    </row>
    <row r="3">
      <c r="M3" s="4"/>
    </row>
    <row r="4">
      <c r="M4" s="4"/>
    </row>
    <row r="5">
      <c r="M5" s="4"/>
    </row>
    <row r="6">
      <c r="M6" s="4"/>
    </row>
    <row r="7">
      <c r="A7" s="6" t="s">
        <v>2</v>
      </c>
      <c r="B7" s="7"/>
      <c r="C7" s="7"/>
      <c r="D7" s="7"/>
      <c r="E7" s="3"/>
      <c r="F7" s="3"/>
      <c r="G7" s="3"/>
      <c r="H7" s="3"/>
      <c r="I7" s="3"/>
      <c r="J7" s="3"/>
      <c r="K7" s="3"/>
      <c r="L7" s="3"/>
      <c r="M7" s="4"/>
    </row>
    <row r="8">
      <c r="A8" s="5" t="s">
        <v>3</v>
      </c>
      <c r="M8" s="4"/>
    </row>
    <row r="9">
      <c r="M9" s="4"/>
    </row>
    <row r="10">
      <c r="M10" s="4"/>
    </row>
    <row r="11">
      <c r="M11" s="4"/>
    </row>
    <row r="12">
      <c r="M12" s="4"/>
    </row>
    <row r="13">
      <c r="A13" s="6" t="s">
        <v>4</v>
      </c>
      <c r="B13" s="7"/>
      <c r="C13" s="7"/>
      <c r="D13" s="7"/>
      <c r="E13" s="8"/>
      <c r="F13" s="8"/>
      <c r="G13" s="8"/>
      <c r="H13" s="8"/>
      <c r="I13" s="8"/>
      <c r="J13" s="8"/>
      <c r="K13" s="8"/>
      <c r="L13" s="8"/>
      <c r="M13" s="4"/>
    </row>
    <row r="14">
      <c r="A14" s="5" t="s">
        <v>5</v>
      </c>
      <c r="M14" s="4"/>
    </row>
    <row r="15">
      <c r="M15" s="4"/>
    </row>
    <row r="16">
      <c r="M16" s="4"/>
    </row>
    <row r="17">
      <c r="M17" s="4"/>
    </row>
    <row r="18">
      <c r="M18" s="4"/>
    </row>
    <row r="19">
      <c r="A19" s="8"/>
      <c r="B19" s="8"/>
      <c r="C19" s="8"/>
      <c r="D19" s="8"/>
      <c r="E19" s="8"/>
      <c r="F19" s="8"/>
      <c r="G19" s="8"/>
      <c r="H19" s="8"/>
      <c r="I19" s="8"/>
      <c r="J19" s="8"/>
      <c r="K19" s="8"/>
      <c r="L19" s="8"/>
      <c r="M19" s="4"/>
    </row>
    <row r="20">
      <c r="A20" s="6" t="s">
        <v>6</v>
      </c>
      <c r="B20" s="7"/>
      <c r="C20" s="7"/>
      <c r="D20" s="7"/>
      <c r="E20" s="9"/>
      <c r="F20" s="9"/>
      <c r="G20" s="9"/>
      <c r="H20" s="9"/>
      <c r="I20" s="9"/>
      <c r="J20" s="9"/>
      <c r="K20" s="9"/>
      <c r="L20" s="9"/>
      <c r="M20" s="4"/>
    </row>
    <row r="21">
      <c r="A21" s="10" t="s">
        <v>7</v>
      </c>
      <c r="B21" s="11"/>
      <c r="C21" s="11"/>
      <c r="D21" s="11"/>
      <c r="E21" s="11"/>
      <c r="F21" s="12"/>
      <c r="G21" s="10" t="s">
        <v>8</v>
      </c>
      <c r="H21" s="11"/>
      <c r="I21" s="11"/>
      <c r="J21" s="11"/>
      <c r="K21" s="11"/>
      <c r="L21" s="12"/>
      <c r="M21" s="4"/>
    </row>
    <row r="22">
      <c r="A22" s="13" t="s">
        <v>9</v>
      </c>
      <c r="B22" s="14"/>
      <c r="C22" s="14"/>
      <c r="D22" s="14"/>
      <c r="E22" s="15"/>
      <c r="F22" s="16"/>
      <c r="G22" s="17" t="s">
        <v>10</v>
      </c>
      <c r="H22" s="18"/>
      <c r="I22" s="18"/>
      <c r="J22" s="18"/>
      <c r="K22" s="18"/>
      <c r="L22" s="19"/>
      <c r="M22" s="20"/>
    </row>
    <row r="23">
      <c r="A23" s="21" t="s">
        <v>11</v>
      </c>
      <c r="F23" s="22"/>
      <c r="G23" s="23" t="s">
        <v>12</v>
      </c>
      <c r="J23" s="3"/>
      <c r="K23" s="3"/>
      <c r="L23" s="24"/>
      <c r="M23" s="20"/>
    </row>
    <row r="24">
      <c r="A24" s="25"/>
      <c r="F24" s="22"/>
      <c r="G24" s="25"/>
      <c r="J24" s="3"/>
      <c r="K24" s="3"/>
      <c r="L24" s="24"/>
      <c r="M24" s="20"/>
    </row>
    <row r="25">
      <c r="A25" s="25"/>
      <c r="F25" s="22"/>
      <c r="G25" s="25"/>
      <c r="J25" s="3"/>
      <c r="K25" s="3"/>
      <c r="L25" s="24"/>
      <c r="M25" s="20"/>
    </row>
    <row r="26">
      <c r="A26" s="26" t="s">
        <v>13</v>
      </c>
      <c r="B26" s="27"/>
      <c r="C26" s="27"/>
      <c r="D26" s="27"/>
      <c r="E26" s="28"/>
      <c r="F26" s="29"/>
      <c r="G26" s="30"/>
      <c r="H26" s="28"/>
      <c r="I26" s="28"/>
      <c r="J26" s="28"/>
      <c r="K26" s="28"/>
      <c r="L26" s="31"/>
      <c r="M26" s="20"/>
    </row>
    <row r="27">
      <c r="A27" s="32" t="s">
        <v>14</v>
      </c>
      <c r="F27" s="22"/>
      <c r="G27" s="33"/>
      <c r="H27" s="3"/>
      <c r="I27" s="3"/>
      <c r="J27" s="3"/>
      <c r="K27" s="3"/>
      <c r="L27" s="24"/>
      <c r="M27" s="20"/>
    </row>
    <row r="28">
      <c r="A28" s="25"/>
      <c r="F28" s="22"/>
      <c r="G28" s="33"/>
      <c r="H28" s="3"/>
      <c r="I28" s="3"/>
      <c r="J28" s="3"/>
      <c r="K28" s="3"/>
      <c r="L28" s="24"/>
      <c r="M28" s="20"/>
    </row>
    <row r="29">
      <c r="A29" s="25"/>
      <c r="F29" s="22"/>
      <c r="G29" s="33"/>
      <c r="H29" s="3"/>
      <c r="I29" s="3"/>
      <c r="J29" s="3"/>
      <c r="K29" s="3"/>
      <c r="L29" s="24"/>
      <c r="M29" s="20"/>
    </row>
    <row r="30">
      <c r="A30" s="25"/>
      <c r="F30" s="22"/>
      <c r="G30" s="33"/>
      <c r="H30" s="3"/>
      <c r="I30" s="3"/>
      <c r="J30" s="3"/>
      <c r="K30" s="3"/>
      <c r="L30" s="24"/>
      <c r="M30" s="20"/>
    </row>
    <row r="31">
      <c r="A31" s="25"/>
      <c r="F31" s="22"/>
      <c r="G31" s="33"/>
      <c r="H31" s="3"/>
      <c r="I31" s="3"/>
      <c r="J31" s="3"/>
      <c r="K31" s="3"/>
      <c r="L31" s="24"/>
      <c r="M31" s="20"/>
    </row>
    <row r="32">
      <c r="A32" s="25"/>
      <c r="F32" s="22"/>
      <c r="G32" s="33"/>
      <c r="H32" s="3"/>
      <c r="I32" s="3"/>
      <c r="J32" s="3"/>
      <c r="K32" s="3"/>
      <c r="L32" s="24"/>
      <c r="M32" s="20"/>
    </row>
    <row r="33">
      <c r="A33" s="25"/>
      <c r="F33" s="22"/>
      <c r="G33" s="33"/>
      <c r="H33" s="3"/>
      <c r="I33" s="3"/>
      <c r="J33" s="3"/>
      <c r="K33" s="3"/>
      <c r="L33" s="24"/>
      <c r="M33" s="20"/>
    </row>
    <row r="34">
      <c r="A34" s="34" t="s">
        <v>15</v>
      </c>
      <c r="B34" s="3"/>
      <c r="C34" s="3"/>
      <c r="D34" s="3"/>
      <c r="E34" s="3"/>
      <c r="F34" s="35"/>
      <c r="G34" s="36" t="str">
        <f>V71</f>
        <v/>
      </c>
      <c r="H34" s="37" t="s">
        <v>16</v>
      </c>
      <c r="I34" s="3"/>
      <c r="J34" s="3"/>
      <c r="K34" s="3"/>
      <c r="L34" s="24"/>
      <c r="M34" s="20"/>
    </row>
    <row r="35">
      <c r="A35" s="33"/>
      <c r="B35" s="3"/>
      <c r="C35" s="3"/>
      <c r="D35" s="3"/>
      <c r="E35" s="3"/>
      <c r="F35" s="35"/>
      <c r="G35" s="38"/>
      <c r="H35" s="3"/>
      <c r="I35" s="3"/>
      <c r="J35" s="3"/>
      <c r="K35" s="3"/>
      <c r="L35" s="24"/>
      <c r="M35" s="20"/>
    </row>
    <row r="36">
      <c r="A36" s="34" t="s">
        <v>17</v>
      </c>
      <c r="B36" s="3"/>
      <c r="C36" s="3"/>
      <c r="D36" s="3"/>
      <c r="E36" s="3"/>
      <c r="F36" s="35"/>
      <c r="G36" s="38"/>
      <c r="H36" s="3"/>
      <c r="I36" s="3"/>
      <c r="J36" s="3"/>
      <c r="K36" s="3"/>
      <c r="L36" s="24"/>
      <c r="M36" s="20"/>
    </row>
    <row r="37">
      <c r="A37" s="33"/>
      <c r="B37" s="3"/>
      <c r="C37" s="3"/>
      <c r="D37" s="3"/>
      <c r="E37" s="3"/>
      <c r="F37" s="35"/>
      <c r="G37" s="38"/>
      <c r="H37" s="3"/>
      <c r="I37" s="3"/>
      <c r="J37" s="3"/>
      <c r="K37" s="3"/>
      <c r="L37" s="24"/>
      <c r="M37" s="20"/>
    </row>
    <row r="38">
      <c r="A38" s="33"/>
      <c r="B38" s="3"/>
      <c r="C38" s="3"/>
      <c r="D38" s="3"/>
      <c r="E38" s="3"/>
      <c r="F38" s="35"/>
      <c r="G38" s="38"/>
      <c r="H38" s="3"/>
      <c r="I38" s="3"/>
      <c r="J38" s="3"/>
      <c r="K38" s="3"/>
      <c r="L38" s="24"/>
      <c r="M38" s="20"/>
    </row>
    <row r="39">
      <c r="A39" s="39" t="s">
        <v>18</v>
      </c>
      <c r="B39" s="3"/>
      <c r="C39" s="3"/>
      <c r="D39" s="3"/>
      <c r="E39" s="3"/>
      <c r="F39" s="35"/>
      <c r="G39" s="38"/>
      <c r="H39" s="3"/>
      <c r="I39" s="3"/>
      <c r="J39" s="3"/>
      <c r="K39" s="3"/>
      <c r="L39" s="24"/>
      <c r="M39" s="20"/>
    </row>
    <row r="40">
      <c r="A40" s="33"/>
      <c r="B40" s="3"/>
      <c r="C40" s="3"/>
      <c r="D40" s="3"/>
      <c r="E40" s="3"/>
      <c r="F40" s="35"/>
      <c r="G40" s="38"/>
      <c r="H40" s="3"/>
      <c r="I40" s="3"/>
      <c r="J40" s="3"/>
      <c r="K40" s="3"/>
      <c r="L40" s="24"/>
      <c r="M40" s="20"/>
    </row>
    <row r="41">
      <c r="A41" s="39" t="s">
        <v>19</v>
      </c>
      <c r="B41" s="3"/>
      <c r="C41" s="3"/>
      <c r="D41" s="3"/>
      <c r="E41" s="3"/>
      <c r="F41" s="35"/>
      <c r="G41" s="38"/>
      <c r="H41" s="3"/>
      <c r="I41" s="3"/>
      <c r="J41" s="3"/>
      <c r="K41" s="3"/>
      <c r="L41" s="24"/>
      <c r="M41" s="20"/>
    </row>
    <row r="42">
      <c r="A42" s="33"/>
      <c r="B42" s="3"/>
      <c r="C42" s="3"/>
      <c r="D42" s="3"/>
      <c r="E42" s="3"/>
      <c r="F42" s="35"/>
      <c r="G42" s="38"/>
      <c r="H42" s="3"/>
      <c r="I42" s="3"/>
      <c r="J42" s="3"/>
      <c r="K42" s="3"/>
      <c r="L42" s="24"/>
      <c r="M42" s="20"/>
    </row>
    <row r="43">
      <c r="A43" s="40" t="s">
        <v>20</v>
      </c>
      <c r="B43" s="3"/>
      <c r="C43" s="3"/>
      <c r="D43" s="3"/>
      <c r="E43" s="3"/>
      <c r="F43" s="35"/>
      <c r="G43" s="41">
        <v>155.0</v>
      </c>
      <c r="H43" s="37" t="s">
        <v>16</v>
      </c>
      <c r="I43" s="3"/>
      <c r="J43" s="3"/>
      <c r="K43" s="3"/>
      <c r="L43" s="24"/>
      <c r="M43" s="20"/>
    </row>
    <row r="44">
      <c r="A44" s="33"/>
      <c r="B44" s="3"/>
      <c r="C44" s="3"/>
      <c r="D44" s="42" t="s">
        <v>21</v>
      </c>
      <c r="F44" s="22"/>
      <c r="G44" s="33"/>
      <c r="H44" s="3"/>
      <c r="I44" s="3"/>
      <c r="J44" s="3"/>
      <c r="K44" s="3"/>
      <c r="L44" s="24"/>
      <c r="M44" s="20"/>
    </row>
    <row r="45">
      <c r="A45" s="33"/>
      <c r="B45" s="3"/>
      <c r="C45" s="3"/>
      <c r="F45" s="22"/>
      <c r="G45" s="33"/>
      <c r="H45" s="3"/>
      <c r="I45" s="3"/>
      <c r="J45" s="3"/>
      <c r="K45" s="3"/>
      <c r="L45" s="24"/>
      <c r="M45" s="20"/>
    </row>
    <row r="46">
      <c r="A46" s="33"/>
      <c r="B46" s="3"/>
      <c r="C46" s="3"/>
      <c r="F46" s="22"/>
      <c r="G46" s="33"/>
      <c r="H46" s="3"/>
      <c r="I46" s="3"/>
      <c r="J46" s="3"/>
      <c r="K46" s="3"/>
      <c r="L46" s="24"/>
      <c r="M46" s="20"/>
    </row>
    <row r="47">
      <c r="A47" s="43" t="s">
        <v>22</v>
      </c>
      <c r="B47" s="44"/>
      <c r="C47" s="3"/>
      <c r="D47" s="3"/>
      <c r="E47" s="3"/>
      <c r="F47" s="35"/>
      <c r="G47" s="45" t="str">
        <f>IF(G43&lt;G34, "It's worth going Long on this Stock","Stock is over-valued, it's appropriate to short-sell")</f>
        <v>Stock is over-valued, it's appropriate to short-sell</v>
      </c>
      <c r="H47" s="3"/>
      <c r="I47" s="3"/>
      <c r="J47" s="3"/>
      <c r="K47" s="3"/>
      <c r="L47" s="24"/>
      <c r="M47" s="20"/>
    </row>
    <row r="48">
      <c r="A48" s="46"/>
      <c r="B48" s="47"/>
      <c r="C48" s="47"/>
      <c r="D48" s="47"/>
      <c r="E48" s="47"/>
      <c r="F48" s="48"/>
      <c r="G48" s="49"/>
      <c r="H48" s="47"/>
      <c r="I48" s="47"/>
      <c r="J48" s="47"/>
      <c r="K48" s="47"/>
      <c r="L48" s="50"/>
      <c r="M48" s="20"/>
    </row>
    <row r="49">
      <c r="A49" s="51" t="s">
        <v>23</v>
      </c>
      <c r="B49" s="27"/>
      <c r="C49" s="27"/>
      <c r="D49" s="27"/>
      <c r="E49" s="27"/>
      <c r="F49" s="52"/>
      <c r="G49" s="53" t="s">
        <v>24</v>
      </c>
      <c r="H49" s="3"/>
      <c r="I49" s="3"/>
      <c r="J49" s="3"/>
      <c r="K49" s="3"/>
      <c r="L49" s="24"/>
      <c r="M49" s="20"/>
    </row>
    <row r="50">
      <c r="A50" s="54" t="s">
        <v>25</v>
      </c>
      <c r="B50" s="55"/>
      <c r="C50" s="55"/>
      <c r="D50" s="55"/>
      <c r="E50" s="55"/>
      <c r="F50" s="56"/>
      <c r="G50" s="23" t="s">
        <v>26</v>
      </c>
      <c r="J50" s="3"/>
      <c r="K50" s="3"/>
      <c r="L50" s="24"/>
      <c r="M50" s="20"/>
    </row>
    <row r="51">
      <c r="A51" s="25"/>
      <c r="F51" s="22"/>
      <c r="G51" s="25"/>
      <c r="J51" s="3"/>
      <c r="K51" s="3"/>
      <c r="L51" s="24"/>
      <c r="M51" s="20"/>
    </row>
    <row r="52">
      <c r="A52" s="25"/>
      <c r="F52" s="22"/>
      <c r="G52" s="25"/>
      <c r="J52" s="3"/>
      <c r="K52" s="3"/>
      <c r="L52" s="24"/>
      <c r="M52" s="20"/>
    </row>
    <row r="53">
      <c r="A53" s="57"/>
      <c r="B53" s="58"/>
      <c r="C53" s="58"/>
      <c r="D53" s="58"/>
      <c r="E53" s="58"/>
      <c r="F53" s="35"/>
      <c r="G53" s="33"/>
      <c r="H53" s="3"/>
      <c r="I53" s="3"/>
      <c r="J53" s="3"/>
      <c r="K53" s="3"/>
      <c r="L53" s="24"/>
      <c r="M53" s="20"/>
    </row>
    <row r="54">
      <c r="A54" s="57"/>
      <c r="B54" s="58"/>
      <c r="C54" s="58"/>
      <c r="D54" s="58"/>
      <c r="E54" s="58"/>
      <c r="F54" s="35"/>
      <c r="G54" s="33"/>
      <c r="H54" s="3"/>
      <c r="I54" s="3"/>
      <c r="J54" s="3"/>
      <c r="K54" s="3"/>
      <c r="L54" s="24"/>
      <c r="M54" s="20"/>
    </row>
    <row r="55">
      <c r="A55" s="33"/>
      <c r="B55" s="3"/>
      <c r="C55" s="3"/>
      <c r="D55" s="3"/>
      <c r="E55" s="3"/>
      <c r="F55" s="35"/>
      <c r="G55" s="33"/>
      <c r="H55" s="3"/>
      <c r="I55" s="3"/>
      <c r="J55" s="3"/>
      <c r="K55" s="3"/>
      <c r="L55" s="24"/>
      <c r="M55" s="20"/>
    </row>
    <row r="56">
      <c r="A56" s="33"/>
      <c r="B56" s="3"/>
      <c r="C56" s="3"/>
      <c r="D56" s="3"/>
      <c r="E56" s="3"/>
      <c r="F56" s="35"/>
      <c r="G56" s="33"/>
      <c r="H56" s="3"/>
      <c r="I56" s="3"/>
      <c r="J56" s="3"/>
      <c r="K56" s="3"/>
      <c r="L56" s="24"/>
      <c r="M56" s="20"/>
    </row>
    <row r="57">
      <c r="A57" s="33"/>
      <c r="B57" s="3"/>
      <c r="C57" s="3"/>
      <c r="D57" s="3"/>
      <c r="E57" s="3"/>
      <c r="F57" s="35"/>
      <c r="G57" s="59"/>
      <c r="H57" s="3"/>
      <c r="I57" s="3"/>
      <c r="J57" s="3"/>
      <c r="K57" s="3"/>
      <c r="L57" s="24"/>
      <c r="M57" s="20"/>
    </row>
    <row r="58">
      <c r="A58" s="33"/>
      <c r="B58" s="3"/>
      <c r="C58" s="3"/>
      <c r="D58" s="3"/>
      <c r="E58" s="3"/>
      <c r="F58" s="35"/>
      <c r="G58" s="33"/>
      <c r="H58" s="3"/>
      <c r="I58" s="3"/>
      <c r="J58" s="3"/>
      <c r="K58" s="3"/>
      <c r="L58" s="24"/>
      <c r="M58" s="20"/>
    </row>
    <row r="59">
      <c r="A59" s="33"/>
      <c r="B59" s="3"/>
      <c r="C59" s="3"/>
      <c r="D59" s="3"/>
      <c r="E59" s="3"/>
      <c r="F59" s="35"/>
      <c r="G59" s="33"/>
      <c r="H59" s="3"/>
      <c r="I59" s="3"/>
      <c r="J59" s="3"/>
      <c r="K59" s="3"/>
      <c r="L59" s="24"/>
      <c r="M59" s="20"/>
    </row>
    <row r="60">
      <c r="A60" s="33"/>
      <c r="B60" s="3"/>
      <c r="C60" s="3"/>
      <c r="D60" s="3"/>
      <c r="E60" s="3"/>
      <c r="F60" s="35"/>
      <c r="G60" s="33"/>
      <c r="H60" s="3"/>
      <c r="I60" s="3"/>
      <c r="J60" s="3"/>
      <c r="K60" s="3"/>
      <c r="L60" s="24"/>
      <c r="M60" s="20"/>
    </row>
    <row r="61">
      <c r="A61" s="33"/>
      <c r="B61" s="3"/>
      <c r="C61" s="3"/>
      <c r="D61" s="3"/>
      <c r="E61" s="3"/>
      <c r="F61" s="35"/>
      <c r="G61" s="33"/>
      <c r="H61" s="3"/>
      <c r="I61" s="3"/>
      <c r="J61" s="3"/>
      <c r="K61" s="3"/>
      <c r="L61" s="24"/>
      <c r="M61" s="20"/>
    </row>
    <row r="62">
      <c r="A62" s="33"/>
      <c r="B62" s="3"/>
      <c r="C62" s="3"/>
      <c r="D62" s="3"/>
      <c r="E62" s="3"/>
      <c r="F62" s="35"/>
      <c r="G62" s="33"/>
      <c r="H62" s="3"/>
      <c r="I62" s="3"/>
      <c r="J62" s="3"/>
      <c r="K62" s="3"/>
      <c r="L62" s="24"/>
      <c r="M62" s="20"/>
    </row>
    <row r="63">
      <c r="A63" s="33"/>
      <c r="B63" s="3"/>
      <c r="C63" s="3"/>
      <c r="D63" s="3"/>
      <c r="E63" s="3"/>
      <c r="F63" s="35"/>
      <c r="G63" s="33"/>
      <c r="H63" s="3"/>
      <c r="I63" s="3"/>
      <c r="J63" s="3"/>
      <c r="K63" s="3"/>
      <c r="L63" s="24"/>
      <c r="M63" s="20"/>
    </row>
    <row r="64">
      <c r="A64" s="33"/>
      <c r="B64" s="3"/>
      <c r="C64" s="3"/>
      <c r="D64" s="3"/>
      <c r="E64" s="3"/>
      <c r="F64" s="35"/>
      <c r="G64" s="33"/>
      <c r="H64" s="3"/>
      <c r="I64" s="3"/>
      <c r="J64" s="3"/>
      <c r="K64" s="3"/>
      <c r="L64" s="24"/>
      <c r="M64" s="20"/>
    </row>
    <row r="65">
      <c r="A65" s="33"/>
      <c r="B65" s="3"/>
      <c r="C65" s="3"/>
      <c r="D65" s="3"/>
      <c r="E65" s="3"/>
      <c r="F65" s="35"/>
      <c r="G65" s="33"/>
      <c r="H65" s="3"/>
      <c r="I65" s="3"/>
      <c r="J65" s="3"/>
      <c r="K65" s="3"/>
      <c r="L65" s="35"/>
      <c r="M65" s="4"/>
    </row>
    <row r="66">
      <c r="A66" s="33"/>
      <c r="B66" s="3"/>
      <c r="C66" s="3"/>
      <c r="D66" s="3"/>
      <c r="E66" s="3"/>
      <c r="F66" s="35"/>
      <c r="G66" s="33"/>
      <c r="H66" s="3"/>
      <c r="I66" s="3"/>
      <c r="J66" s="3"/>
      <c r="K66" s="3"/>
      <c r="L66" s="35"/>
      <c r="M66" s="4"/>
    </row>
    <row r="67">
      <c r="A67" s="33"/>
      <c r="B67" s="3"/>
      <c r="C67" s="3"/>
      <c r="D67" s="3"/>
      <c r="E67" s="3"/>
      <c r="F67" s="35"/>
      <c r="G67" s="33"/>
      <c r="H67" s="3"/>
      <c r="I67" s="3"/>
      <c r="J67" s="3"/>
      <c r="K67" s="3"/>
      <c r="L67" s="35"/>
      <c r="M67" s="4"/>
    </row>
    <row r="68">
      <c r="A68" s="33"/>
      <c r="B68" s="3"/>
      <c r="C68" s="3"/>
      <c r="D68" s="3"/>
      <c r="E68" s="3"/>
      <c r="F68" s="35"/>
      <c r="G68" s="33"/>
      <c r="H68" s="3"/>
      <c r="I68" s="3"/>
      <c r="J68" s="3"/>
      <c r="K68" s="3"/>
      <c r="L68" s="35"/>
      <c r="M68" s="4"/>
    </row>
    <row r="69">
      <c r="A69" s="33"/>
      <c r="B69" s="3"/>
      <c r="C69" s="3"/>
      <c r="D69" s="3"/>
      <c r="E69" s="3"/>
      <c r="F69" s="35"/>
      <c r="G69" s="33"/>
      <c r="H69" s="3"/>
      <c r="I69" s="3"/>
      <c r="J69" s="3"/>
      <c r="K69" s="3"/>
      <c r="L69" s="35"/>
      <c r="M69" s="4"/>
    </row>
    <row r="70">
      <c r="A70" s="33"/>
      <c r="B70" s="3"/>
      <c r="C70" s="3"/>
      <c r="D70" s="3"/>
      <c r="E70" s="3"/>
      <c r="F70" s="35"/>
      <c r="G70" s="33"/>
      <c r="H70" s="3"/>
      <c r="I70" s="3"/>
      <c r="J70" s="3"/>
      <c r="K70" s="3"/>
      <c r="L70" s="35"/>
      <c r="M70" s="4"/>
    </row>
    <row r="71">
      <c r="A71" s="33"/>
      <c r="B71" s="3"/>
      <c r="C71" s="3"/>
      <c r="D71" s="3"/>
      <c r="E71" s="3"/>
      <c r="F71" s="35"/>
      <c r="G71" s="33"/>
      <c r="H71" s="3"/>
      <c r="I71" s="3"/>
      <c r="J71" s="3"/>
      <c r="K71" s="3"/>
      <c r="L71" s="35"/>
      <c r="M71" s="4"/>
    </row>
    <row r="72">
      <c r="A72" s="33"/>
      <c r="B72" s="3"/>
      <c r="C72" s="3"/>
      <c r="D72" s="3"/>
      <c r="E72" s="3"/>
      <c r="F72" s="35"/>
      <c r="G72" s="33"/>
      <c r="H72" s="3"/>
      <c r="I72" s="3"/>
      <c r="J72" s="3"/>
      <c r="K72" s="3"/>
      <c r="L72" s="35"/>
      <c r="M72" s="4"/>
    </row>
    <row r="73">
      <c r="A73" s="33"/>
      <c r="B73" s="3"/>
      <c r="C73" s="3"/>
      <c r="D73" s="3"/>
      <c r="E73" s="3"/>
      <c r="F73" s="35"/>
      <c r="G73" s="33"/>
      <c r="H73" s="3"/>
      <c r="I73" s="3"/>
      <c r="J73" s="3"/>
      <c r="K73" s="3"/>
      <c r="L73" s="35"/>
      <c r="M73" s="4"/>
    </row>
    <row r="74">
      <c r="A74" s="33"/>
      <c r="B74" s="3"/>
      <c r="C74" s="3"/>
      <c r="D74" s="3"/>
      <c r="E74" s="3"/>
      <c r="F74" s="35"/>
      <c r="G74" s="33"/>
      <c r="H74" s="3"/>
      <c r="I74" s="3"/>
      <c r="J74" s="3"/>
      <c r="K74" s="3"/>
      <c r="L74" s="35"/>
      <c r="M74" s="4"/>
    </row>
    <row r="75">
      <c r="A75" s="33"/>
      <c r="B75" s="3"/>
      <c r="C75" s="3"/>
      <c r="D75" s="3"/>
      <c r="E75" s="3"/>
      <c r="F75" s="35"/>
      <c r="G75" s="33"/>
      <c r="H75" s="3"/>
      <c r="I75" s="3"/>
      <c r="J75" s="3"/>
      <c r="K75" s="3"/>
      <c r="L75" s="35"/>
      <c r="M75" s="4"/>
    </row>
    <row r="76">
      <c r="A76" s="49"/>
      <c r="B76" s="47"/>
      <c r="C76" s="47"/>
      <c r="D76" s="47"/>
      <c r="E76" s="47"/>
      <c r="F76" s="48"/>
      <c r="G76" s="49"/>
      <c r="H76" s="47"/>
      <c r="I76" s="47"/>
      <c r="J76" s="47"/>
      <c r="K76" s="47"/>
      <c r="L76" s="48"/>
      <c r="M76" s="4"/>
    </row>
    <row r="77">
      <c r="A77" s="60"/>
      <c r="B77" s="60"/>
      <c r="C77" s="60"/>
      <c r="D77" s="60"/>
      <c r="E77" s="60"/>
      <c r="F77" s="60"/>
      <c r="G77" s="60"/>
      <c r="H77" s="60"/>
      <c r="I77" s="60"/>
      <c r="J77" s="60"/>
      <c r="K77" s="60"/>
      <c r="L77" s="60"/>
      <c r="M77" s="4"/>
    </row>
    <row r="78">
      <c r="A78" s="60"/>
      <c r="B78" s="60"/>
      <c r="C78" s="60"/>
      <c r="D78" s="60"/>
      <c r="E78" s="60"/>
      <c r="F78" s="60"/>
      <c r="G78" s="60"/>
      <c r="H78" s="60"/>
      <c r="I78" s="60"/>
      <c r="J78" s="60"/>
      <c r="K78" s="60"/>
      <c r="L78" s="60"/>
      <c r="M78" s="4"/>
    </row>
    <row r="79">
      <c r="A79" s="60"/>
      <c r="B79" s="60"/>
      <c r="C79" s="60"/>
      <c r="D79" s="60"/>
      <c r="E79" s="60"/>
      <c r="F79" s="60"/>
      <c r="G79" s="60"/>
      <c r="H79" s="60"/>
      <c r="I79" s="60"/>
      <c r="J79" s="60"/>
      <c r="K79" s="60"/>
      <c r="L79" s="60"/>
      <c r="M79" s="4"/>
    </row>
    <row r="80">
      <c r="A80" s="60"/>
      <c r="B80" s="60"/>
      <c r="C80" s="60"/>
      <c r="D80" s="60"/>
      <c r="E80" s="60"/>
      <c r="F80" s="60"/>
      <c r="G80" s="60"/>
      <c r="H80" s="60"/>
      <c r="I80" s="60"/>
      <c r="J80" s="60"/>
      <c r="K80" s="60"/>
      <c r="L80" s="60"/>
      <c r="M80" s="4"/>
    </row>
    <row r="81">
      <c r="A81" s="60"/>
      <c r="B81" s="60"/>
      <c r="C81" s="60"/>
      <c r="D81" s="60"/>
      <c r="E81" s="60"/>
      <c r="F81" s="60"/>
      <c r="G81" s="60"/>
      <c r="H81" s="60"/>
      <c r="I81" s="60"/>
      <c r="J81" s="60"/>
      <c r="K81" s="60"/>
      <c r="L81" s="60"/>
      <c r="M81" s="4"/>
    </row>
    <row r="82">
      <c r="A82" s="60"/>
      <c r="B82" s="60"/>
      <c r="C82" s="60"/>
      <c r="D82" s="60"/>
      <c r="E82" s="60"/>
      <c r="F82" s="60"/>
      <c r="G82" s="60"/>
      <c r="H82" s="60"/>
      <c r="I82" s="60"/>
      <c r="J82" s="60"/>
      <c r="K82" s="60"/>
      <c r="L82" s="60"/>
      <c r="M82" s="4"/>
    </row>
  </sheetData>
  <mergeCells count="14">
    <mergeCell ref="A23:F25"/>
    <mergeCell ref="A26:D26"/>
    <mergeCell ref="A27:F33"/>
    <mergeCell ref="D44:F46"/>
    <mergeCell ref="A49:E49"/>
    <mergeCell ref="A50:F52"/>
    <mergeCell ref="G50:I52"/>
    <mergeCell ref="A2:L6"/>
    <mergeCell ref="A8:L12"/>
    <mergeCell ref="A14:L18"/>
    <mergeCell ref="A21:F21"/>
    <mergeCell ref="G21:L21"/>
    <mergeCell ref="A22:D22"/>
    <mergeCell ref="G23:I25"/>
  </mergeCells>
  <dataValidations>
    <dataValidation type="list" allowBlank="1" showErrorMessage="1" sqref="G49">
      <formula1>$AJ$51:$AJ$52</formula1>
    </dataValidation>
    <dataValidation type="list" allowBlank="1" showErrorMessage="1" sqref="G22">
      <formula1>$AA$9:$AA$12</formula1>
    </dataValidation>
  </dataValidations>
  <hyperlinks>
    <hyperlink display="Cash Flow" location="Google_Sheet_Link_1910822017" ref="G22"/>
    <hyperlink display="SWOT Analysis" location="Google_Sheet_Link_1400943978" ref="G49"/>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8.88"/>
    <col customWidth="1" min="5" max="5" width="15.25"/>
    <col customWidth="1" min="12" max="12" width="27.63"/>
    <col customWidth="1" min="13" max="13" width="67.5"/>
    <col customWidth="1" min="14" max="15" width="19.63"/>
    <col customWidth="1" min="16" max="16" width="20.38"/>
    <col customWidth="1" min="19" max="19" width="20.38"/>
    <col customWidth="1" min="21" max="21" width="45.13"/>
  </cols>
  <sheetData>
    <row r="1" ht="15.75" customHeight="1">
      <c r="A1" s="61" t="s">
        <v>27</v>
      </c>
      <c r="B1" s="62" t="s">
        <v>28</v>
      </c>
      <c r="C1" s="63"/>
      <c r="D1" s="63"/>
      <c r="E1" s="63"/>
      <c r="F1" s="63"/>
      <c r="G1" s="64" t="s">
        <v>29</v>
      </c>
      <c r="H1" s="63"/>
      <c r="I1" s="63"/>
      <c r="J1" s="63"/>
      <c r="K1" s="65"/>
      <c r="T1" s="66" t="str">
        <f t="array" ref="T1">T1:V1</f>
        <v>#REF!</v>
      </c>
    </row>
    <row r="2" ht="15.75" customHeight="1">
      <c r="A2" s="67" t="s">
        <v>30</v>
      </c>
      <c r="B2" s="68" t="s">
        <v>31</v>
      </c>
      <c r="C2" s="68" t="s">
        <v>32</v>
      </c>
      <c r="D2" s="69" t="s">
        <v>33</v>
      </c>
      <c r="E2" s="69" t="s">
        <v>34</v>
      </c>
      <c r="F2" s="69" t="s">
        <v>35</v>
      </c>
      <c r="G2" s="70" t="s">
        <v>36</v>
      </c>
      <c r="H2" s="70" t="s">
        <v>37</v>
      </c>
      <c r="I2" s="70" t="s">
        <v>38</v>
      </c>
      <c r="J2" s="70" t="s">
        <v>39</v>
      </c>
      <c r="K2" s="71" t="s">
        <v>40</v>
      </c>
    </row>
    <row r="3" ht="15.75" customHeight="1">
      <c r="A3" s="72" t="s">
        <v>41</v>
      </c>
      <c r="B3" s="73"/>
      <c r="C3" s="73"/>
      <c r="D3" s="74"/>
      <c r="E3" s="74"/>
      <c r="F3" s="74"/>
      <c r="G3" s="75"/>
      <c r="H3" s="75"/>
      <c r="I3" s="75"/>
      <c r="J3" s="75"/>
      <c r="K3" s="76"/>
    </row>
    <row r="4" ht="15.75" customHeight="1">
      <c r="A4" s="77" t="s">
        <v>42</v>
      </c>
      <c r="B4" s="78" t="s">
        <v>43</v>
      </c>
      <c r="C4" s="78" t="s">
        <v>44</v>
      </c>
      <c r="D4" s="78" t="s">
        <v>45</v>
      </c>
      <c r="E4" s="78" t="s">
        <v>46</v>
      </c>
      <c r="F4" s="78" t="s">
        <v>47</v>
      </c>
      <c r="G4" s="79">
        <f>$F$4*(1+G35)</f>
        <v>490661.4346</v>
      </c>
      <c r="H4" s="79">
        <f>G4*(1+G35)</f>
        <v>477756.4538</v>
      </c>
      <c r="I4" s="79">
        <f>H4*(1+G35)</f>
        <v>465190.8893</v>
      </c>
      <c r="J4" s="79">
        <f>I4*(1+G35)</f>
        <v>452955.8142</v>
      </c>
      <c r="K4" s="79">
        <f>J4*(1+G35)</f>
        <v>441042.5362</v>
      </c>
      <c r="L4" s="80"/>
      <c r="M4" s="80"/>
      <c r="N4" s="80"/>
      <c r="O4" s="80"/>
      <c r="P4" s="80"/>
      <c r="Q4" s="81"/>
      <c r="R4" s="81"/>
      <c r="S4" s="81"/>
      <c r="U4" s="82"/>
      <c r="V4" s="82"/>
      <c r="W4" s="82"/>
    </row>
    <row r="5" ht="15.75" customHeight="1">
      <c r="A5" s="77" t="s">
        <v>48</v>
      </c>
      <c r="B5" s="83" t="s">
        <v>49</v>
      </c>
      <c r="C5" s="83" t="s">
        <v>50</v>
      </c>
      <c r="D5" s="83" t="s">
        <v>51</v>
      </c>
      <c r="E5" s="83" t="s">
        <v>52</v>
      </c>
      <c r="F5" s="83" t="s">
        <v>53</v>
      </c>
      <c r="G5" s="84">
        <f t="shared" ref="G5:K5" si="1">G4*$G$38</f>
        <v>-436688.6768</v>
      </c>
      <c r="H5" s="84">
        <f t="shared" si="1"/>
        <v>-425203.2439</v>
      </c>
      <c r="I5" s="84">
        <f t="shared" si="1"/>
        <v>-414019.8915</v>
      </c>
      <c r="J5" s="84">
        <f t="shared" si="1"/>
        <v>-403130.6747</v>
      </c>
      <c r="K5" s="84">
        <f t="shared" si="1"/>
        <v>-392527.8572</v>
      </c>
      <c r="M5" s="85"/>
      <c r="U5" s="86"/>
      <c r="V5" s="82"/>
      <c r="W5" s="82"/>
      <c r="X5" s="82"/>
      <c r="Y5" s="82"/>
      <c r="Z5" s="82"/>
    </row>
    <row r="6" ht="15.75" customHeight="1">
      <c r="A6" s="87" t="s">
        <v>54</v>
      </c>
      <c r="B6" s="78" t="s">
        <v>55</v>
      </c>
      <c r="C6" s="78" t="s">
        <v>56</v>
      </c>
      <c r="D6" s="78" t="s">
        <v>57</v>
      </c>
      <c r="E6" s="78" t="s">
        <v>58</v>
      </c>
      <c r="F6" s="78" t="s">
        <v>59</v>
      </c>
      <c r="G6" s="88">
        <f>$G$39*('Balance sheet'!G14+'Balance sheet'!G16)</f>
        <v>-12622.79689</v>
      </c>
      <c r="H6" s="88">
        <f>$G$39*('Balance sheet'!H14+'Balance sheet'!H16)</f>
        <v>-12271.66251</v>
      </c>
      <c r="I6" s="88">
        <f>$G$39*('Balance sheet'!I14+'Balance sheet'!I16)</f>
        <v>-11956.74909</v>
      </c>
      <c r="J6" s="88">
        <f>$G$39*('Balance sheet'!J14+'Balance sheet'!J16)</f>
        <v>-11649.07987</v>
      </c>
      <c r="K6" s="88">
        <f>$G$39*('Balance sheet'!K14+'Balance sheet'!K16)</f>
        <v>-11348.30656</v>
      </c>
      <c r="M6" s="89"/>
      <c r="N6" s="89"/>
      <c r="O6" s="89"/>
      <c r="U6" s="90"/>
      <c r="V6" s="91"/>
      <c r="W6" s="91"/>
      <c r="X6" s="91"/>
      <c r="Y6" s="91"/>
      <c r="Z6" s="91"/>
    </row>
    <row r="7" ht="15.75" customHeight="1">
      <c r="A7" s="87" t="s">
        <v>60</v>
      </c>
      <c r="B7" s="78" t="s">
        <v>61</v>
      </c>
      <c r="C7" s="78" t="s">
        <v>62</v>
      </c>
      <c r="D7" s="78" t="s">
        <v>63</v>
      </c>
      <c r="E7" s="78" t="s">
        <v>64</v>
      </c>
      <c r="F7" s="78" t="s">
        <v>65</v>
      </c>
      <c r="G7" s="84">
        <f>'Balance sheet'!G15*$G$40</f>
        <v>-17419.78015</v>
      </c>
      <c r="H7" s="84">
        <f>'Balance sheet'!H15*$G$40</f>
        <v>-16921.05434</v>
      </c>
      <c r="I7" s="84">
        <f>'Balance sheet'!I15*$G$40</f>
        <v>-16422.32853</v>
      </c>
      <c r="J7" s="84">
        <f>'Balance sheet'!J15*$G$40</f>
        <v>-15923.60272</v>
      </c>
      <c r="K7" s="84">
        <f>'Balance sheet'!K15*$G$40</f>
        <v>-15442.68854</v>
      </c>
      <c r="M7" s="92"/>
      <c r="N7" s="92"/>
      <c r="O7" s="92"/>
      <c r="P7" s="92"/>
      <c r="Q7" s="92"/>
      <c r="R7" s="92"/>
      <c r="S7" s="93"/>
      <c r="U7" s="90"/>
      <c r="V7" s="91"/>
      <c r="W7" s="91"/>
      <c r="X7" s="91"/>
      <c r="Y7" s="91"/>
      <c r="Z7" s="91"/>
    </row>
    <row r="8" ht="15.75" customHeight="1">
      <c r="A8" s="87" t="s">
        <v>66</v>
      </c>
      <c r="B8" s="78" t="s">
        <v>67</v>
      </c>
      <c r="C8" s="78" t="s">
        <v>68</v>
      </c>
      <c r="D8" s="78" t="s">
        <v>69</v>
      </c>
      <c r="E8" s="78" t="s">
        <v>70</v>
      </c>
      <c r="F8" s="78" t="s">
        <v>71</v>
      </c>
      <c r="G8" s="84">
        <f>$G$41*'Balance sheet'!G19</f>
        <v>-1022.90496</v>
      </c>
      <c r="H8" s="84">
        <f>$G$41*'Balance sheet'!H19</f>
        <v>-791.0712686</v>
      </c>
      <c r="I8" s="84">
        <f>$G$41*'Balance sheet'!I19</f>
        <v>-770.0913331</v>
      </c>
      <c r="J8" s="84">
        <f>$G$41*'Balance sheet'!J19</f>
        <v>-749.4206922</v>
      </c>
      <c r="K8" s="84">
        <f>$G$41*'Balance sheet'!K19</f>
        <v>-729.3171228</v>
      </c>
      <c r="M8" s="85"/>
      <c r="O8" s="92"/>
      <c r="U8" s="90"/>
      <c r="V8" s="91"/>
      <c r="W8" s="91"/>
      <c r="X8" s="91"/>
      <c r="Y8" s="91"/>
      <c r="Z8" s="91"/>
    </row>
    <row r="9" ht="15.75" customHeight="1">
      <c r="A9" s="87" t="s">
        <v>72</v>
      </c>
      <c r="B9" s="78" t="s">
        <v>73</v>
      </c>
      <c r="C9" s="78" t="s">
        <v>74</v>
      </c>
      <c r="D9" s="78" t="s">
        <v>75</v>
      </c>
      <c r="E9" s="78" t="s">
        <v>76</v>
      </c>
      <c r="F9" s="78" t="s">
        <v>77</v>
      </c>
      <c r="G9" s="79">
        <f t="shared" ref="G9:K9" si="2">G4*$G$42</f>
        <v>1334.599102</v>
      </c>
      <c r="H9" s="79">
        <f t="shared" si="2"/>
        <v>1299.497554</v>
      </c>
      <c r="I9" s="79">
        <f t="shared" si="2"/>
        <v>1265.319219</v>
      </c>
      <c r="J9" s="79">
        <f t="shared" si="2"/>
        <v>1232.039815</v>
      </c>
      <c r="K9" s="79">
        <f t="shared" si="2"/>
        <v>1199.635698</v>
      </c>
      <c r="U9" s="90"/>
      <c r="V9" s="94"/>
      <c r="W9" s="91"/>
      <c r="X9" s="94"/>
      <c r="Y9" s="94"/>
      <c r="Z9" s="82"/>
    </row>
    <row r="10" ht="15.75" customHeight="1">
      <c r="A10" s="95" t="s">
        <v>78</v>
      </c>
      <c r="B10" s="83" t="s">
        <v>79</v>
      </c>
      <c r="C10" s="83" t="s">
        <v>80</v>
      </c>
      <c r="D10" s="83" t="s">
        <v>81</v>
      </c>
      <c r="E10" s="83" t="s">
        <v>82</v>
      </c>
      <c r="F10" s="83" t="s">
        <v>83</v>
      </c>
      <c r="G10" s="96">
        <f t="shared" ref="G10:K10" si="3">G4*$G$37</f>
        <v>33973.39773</v>
      </c>
      <c r="H10" s="96">
        <f t="shared" si="3"/>
        <v>33079.85686</v>
      </c>
      <c r="I10" s="96">
        <f t="shared" si="3"/>
        <v>32209.81718</v>
      </c>
      <c r="J10" s="96">
        <f t="shared" si="3"/>
        <v>31362.66058</v>
      </c>
      <c r="K10" s="96">
        <f t="shared" si="3"/>
        <v>30537.78521</v>
      </c>
      <c r="U10" s="86"/>
      <c r="V10" s="97"/>
      <c r="W10" s="97"/>
      <c r="X10" s="97"/>
      <c r="Y10" s="97"/>
      <c r="Z10" s="97"/>
    </row>
    <row r="11" ht="15.75" customHeight="1">
      <c r="A11" s="87" t="s">
        <v>84</v>
      </c>
      <c r="B11" s="78" t="s">
        <v>85</v>
      </c>
      <c r="C11" s="78" t="s">
        <v>86</v>
      </c>
      <c r="D11" s="78" t="s">
        <v>87</v>
      </c>
      <c r="E11" s="78" t="s">
        <v>88</v>
      </c>
      <c r="F11" s="78" t="s">
        <v>89</v>
      </c>
      <c r="G11" s="79">
        <f>$G$43*'Balance sheet'!G6</f>
        <v>207.29484</v>
      </c>
      <c r="H11" s="79">
        <f>$G$43*'Balance sheet'!H6</f>
        <v>217.08524</v>
      </c>
      <c r="I11" s="79">
        <f>$G$43*'Balance sheet'!I6</f>
        <v>226.8672</v>
      </c>
      <c r="J11" s="79">
        <f>$G$43*'Balance sheet'!J6</f>
        <v>236.6576</v>
      </c>
      <c r="K11" s="79">
        <f>$G$43*'Balance sheet'!K6</f>
        <v>246.43956</v>
      </c>
      <c r="M11" s="85"/>
      <c r="N11" s="92"/>
      <c r="O11" s="92"/>
      <c r="P11" s="92"/>
      <c r="Q11" s="92"/>
      <c r="R11" s="92"/>
      <c r="S11" s="98"/>
      <c r="U11" s="99"/>
      <c r="V11" s="94"/>
      <c r="W11" s="94"/>
      <c r="X11" s="94"/>
      <c r="Y11" s="94"/>
      <c r="Z11" s="82"/>
    </row>
    <row r="12" ht="15.75" customHeight="1">
      <c r="A12" s="87" t="s">
        <v>90</v>
      </c>
      <c r="B12" s="78" t="s">
        <v>91</v>
      </c>
      <c r="C12" s="78" t="s">
        <v>92</v>
      </c>
      <c r="D12" s="78" t="s">
        <v>93</v>
      </c>
      <c r="E12" s="78" t="s">
        <v>94</v>
      </c>
      <c r="F12" s="78" t="s">
        <v>95</v>
      </c>
      <c r="G12" s="84">
        <f>$G$49*'Balance sheet'!G24</f>
        <v>-178.2351484</v>
      </c>
      <c r="H12" s="84">
        <f>$G$49*'Balance sheet'!H24</f>
        <v>-173.2587371</v>
      </c>
      <c r="I12" s="84">
        <f>$G$49*'Balance sheet'!I24</f>
        <v>-168.3382511</v>
      </c>
      <c r="J12" s="84">
        <f>$G$49*'Balance sheet'!J24</f>
        <v>-163.4675293</v>
      </c>
      <c r="K12" s="84">
        <f>$G$49*'Balance sheet'!K24</f>
        <v>-158.643254</v>
      </c>
      <c r="U12" s="86"/>
      <c r="V12" s="94"/>
      <c r="W12" s="94"/>
      <c r="X12" s="94"/>
      <c r="Y12" s="94"/>
      <c r="Z12" s="82"/>
    </row>
    <row r="13" ht="15.75" customHeight="1">
      <c r="A13" s="87" t="s">
        <v>96</v>
      </c>
      <c r="B13" s="78" t="s">
        <v>97</v>
      </c>
      <c r="C13" s="78" t="s">
        <v>98</v>
      </c>
      <c r="D13" s="78" t="s">
        <v>99</v>
      </c>
      <c r="E13" s="78" t="s">
        <v>100</v>
      </c>
      <c r="F13" s="78" t="s">
        <v>101</v>
      </c>
      <c r="G13" s="84">
        <v>-8119.0</v>
      </c>
      <c r="H13" s="84">
        <v>-8650.0</v>
      </c>
      <c r="I13" s="84">
        <v>-9221.0</v>
      </c>
      <c r="J13" s="84">
        <v>-9755.0</v>
      </c>
      <c r="K13" s="100">
        <v>-10338.0</v>
      </c>
      <c r="M13" s="85"/>
      <c r="N13" s="92"/>
      <c r="O13" s="92"/>
      <c r="P13" s="92"/>
      <c r="Q13" s="92"/>
      <c r="R13" s="92"/>
      <c r="S13" s="93"/>
      <c r="U13" s="90"/>
      <c r="V13" s="94"/>
      <c r="W13" s="94"/>
      <c r="X13" s="91"/>
      <c r="Y13" s="91"/>
      <c r="Z13" s="91"/>
    </row>
    <row r="14" ht="15.75" customHeight="1">
      <c r="A14" s="95" t="s">
        <v>102</v>
      </c>
      <c r="B14" s="78" t="s">
        <v>103</v>
      </c>
      <c r="C14" s="78" t="s">
        <v>104</v>
      </c>
      <c r="D14" s="78" t="s">
        <v>105</v>
      </c>
      <c r="E14" s="78" t="s">
        <v>106</v>
      </c>
      <c r="F14" s="78" t="s">
        <v>107</v>
      </c>
      <c r="G14" s="84">
        <f t="shared" ref="G14:K14" si="4">SUM(G11:G13)</f>
        <v>-8089.940308</v>
      </c>
      <c r="H14" s="84">
        <f t="shared" si="4"/>
        <v>-8606.173497</v>
      </c>
      <c r="I14" s="84">
        <f t="shared" si="4"/>
        <v>-9162.471051</v>
      </c>
      <c r="J14" s="84">
        <f t="shared" si="4"/>
        <v>-9681.809929</v>
      </c>
      <c r="K14" s="84">
        <f t="shared" si="4"/>
        <v>-10250.20369</v>
      </c>
      <c r="U14" s="86"/>
      <c r="V14" s="91"/>
      <c r="W14" s="91"/>
      <c r="X14" s="91"/>
      <c r="Y14" s="91"/>
      <c r="Z14" s="91"/>
    </row>
    <row r="15" ht="15.75" customHeight="1">
      <c r="A15" s="95" t="s">
        <v>108</v>
      </c>
      <c r="B15" s="101" t="s">
        <v>109</v>
      </c>
      <c r="C15" s="101" t="s">
        <v>110</v>
      </c>
      <c r="D15" s="101" t="s">
        <v>111</v>
      </c>
      <c r="E15" s="101" t="s">
        <v>112</v>
      </c>
      <c r="F15" s="101" t="s">
        <v>113</v>
      </c>
      <c r="G15" s="102">
        <v>22695.0</v>
      </c>
      <c r="H15" s="102">
        <v>21783.0</v>
      </c>
      <c r="I15" s="102">
        <v>20954.0</v>
      </c>
      <c r="J15" s="102">
        <v>19912.0</v>
      </c>
      <c r="K15" s="103">
        <v>18851.0</v>
      </c>
      <c r="M15" s="104"/>
      <c r="U15" s="90"/>
      <c r="V15" s="91"/>
      <c r="W15" s="91"/>
      <c r="X15" s="91"/>
      <c r="Y15" s="91"/>
      <c r="Z15" s="91"/>
    </row>
    <row r="16" ht="15.75" customHeight="1">
      <c r="A16" s="87" t="s">
        <v>114</v>
      </c>
      <c r="B16" s="78" t="s">
        <v>115</v>
      </c>
      <c r="C16" s="78" t="s">
        <v>116</v>
      </c>
      <c r="D16" s="78" t="s">
        <v>117</v>
      </c>
      <c r="E16" s="78" t="s">
        <v>118</v>
      </c>
      <c r="F16" s="78" t="s">
        <v>119</v>
      </c>
      <c r="G16" s="84">
        <v>-6355.0</v>
      </c>
      <c r="H16" s="84">
        <v>-6099.0</v>
      </c>
      <c r="I16" s="84">
        <v>-5867.0</v>
      </c>
      <c r="J16" s="84">
        <v>-5575.0</v>
      </c>
      <c r="K16" s="100">
        <v>-5278.0</v>
      </c>
      <c r="U16" s="90"/>
      <c r="V16" s="91"/>
      <c r="W16" s="91"/>
      <c r="X16" s="91"/>
      <c r="Y16" s="91"/>
      <c r="Z16" s="91"/>
    </row>
    <row r="17" ht="15.75" customHeight="1">
      <c r="A17" s="95" t="s">
        <v>120</v>
      </c>
      <c r="B17" s="78" t="s">
        <v>121</v>
      </c>
      <c r="C17" s="78" t="s">
        <v>122</v>
      </c>
      <c r="D17" s="78" t="s">
        <v>123</v>
      </c>
      <c r="E17" s="78" t="s">
        <v>124</v>
      </c>
      <c r="F17" s="78" t="s">
        <v>125</v>
      </c>
      <c r="G17" s="84">
        <v>16340.0</v>
      </c>
      <c r="H17" s="84">
        <v>15684.0</v>
      </c>
      <c r="I17" s="84">
        <v>15087.0</v>
      </c>
      <c r="J17" s="84">
        <v>14337.0</v>
      </c>
      <c r="K17" s="100">
        <v>13573.0</v>
      </c>
      <c r="U17" s="90"/>
      <c r="V17" s="91"/>
      <c r="W17" s="91"/>
      <c r="X17" s="91"/>
      <c r="Y17" s="91"/>
      <c r="Z17" s="91"/>
    </row>
    <row r="18" ht="15.75" customHeight="1">
      <c r="A18" s="105" t="s">
        <v>126</v>
      </c>
      <c r="B18" s="106"/>
      <c r="C18" s="106"/>
      <c r="D18" s="107"/>
      <c r="E18" s="106"/>
      <c r="F18" s="78" t="s">
        <v>127</v>
      </c>
      <c r="G18" s="108"/>
      <c r="H18" s="108"/>
      <c r="I18" s="108"/>
      <c r="J18" s="108"/>
      <c r="K18" s="109"/>
      <c r="U18" s="86"/>
      <c r="V18" s="91"/>
      <c r="W18" s="91"/>
      <c r="X18" s="91"/>
      <c r="Y18" s="91"/>
      <c r="Z18" s="91"/>
    </row>
    <row r="19" ht="15.75" customHeight="1">
      <c r="A19" s="105" t="s">
        <v>128</v>
      </c>
      <c r="B19" s="106"/>
      <c r="C19" s="106"/>
      <c r="D19" s="78" t="s">
        <v>129</v>
      </c>
      <c r="E19" s="78" t="s">
        <v>130</v>
      </c>
      <c r="F19" s="78">
        <f>F17+F18</f>
        <v>15553</v>
      </c>
      <c r="G19" s="108"/>
      <c r="H19" s="108"/>
      <c r="I19" s="108"/>
      <c r="J19" s="108"/>
      <c r="K19" s="109"/>
      <c r="U19" s="86"/>
      <c r="V19" s="97"/>
      <c r="W19" s="97"/>
      <c r="X19" s="97"/>
      <c r="Y19" s="97"/>
      <c r="Z19" s="97"/>
    </row>
    <row r="20" ht="15.75" customHeight="1">
      <c r="A20" s="105" t="s">
        <v>131</v>
      </c>
      <c r="B20" s="106"/>
      <c r="C20" s="106"/>
      <c r="D20" s="106"/>
      <c r="E20" s="106"/>
      <c r="F20" s="106"/>
      <c r="G20" s="108"/>
      <c r="H20" s="108"/>
      <c r="I20" s="108"/>
      <c r="J20" s="108"/>
      <c r="K20" s="109"/>
      <c r="U20" s="99"/>
      <c r="V20" s="94"/>
      <c r="W20" s="94"/>
      <c r="X20" s="94"/>
      <c r="Y20" s="94"/>
      <c r="Z20" s="94"/>
    </row>
    <row r="21" ht="15.75" customHeight="1">
      <c r="A21" s="95" t="s">
        <v>132</v>
      </c>
      <c r="B21" s="110" t="s">
        <v>121</v>
      </c>
      <c r="C21" s="110" t="s">
        <v>122</v>
      </c>
      <c r="D21" s="110" t="s">
        <v>133</v>
      </c>
      <c r="E21" s="110" t="s">
        <v>134</v>
      </c>
      <c r="F21" s="110" t="s">
        <v>135</v>
      </c>
      <c r="G21" s="111">
        <v>16340.0</v>
      </c>
      <c r="H21" s="111">
        <v>15684.0</v>
      </c>
      <c r="I21" s="111">
        <v>15087.0</v>
      </c>
      <c r="J21" s="111">
        <v>14337.0</v>
      </c>
      <c r="K21" s="112">
        <v>13573.0</v>
      </c>
      <c r="U21" s="86"/>
      <c r="V21" s="97"/>
      <c r="W21" s="97"/>
      <c r="X21" s="97"/>
      <c r="Y21" s="97"/>
      <c r="Z21" s="97"/>
    </row>
    <row r="22" ht="15.75" customHeight="1">
      <c r="A22" s="87" t="s">
        <v>136</v>
      </c>
      <c r="B22" s="78" t="s">
        <v>137</v>
      </c>
      <c r="C22" s="78" t="s">
        <v>138</v>
      </c>
      <c r="D22" s="78" t="s">
        <v>139</v>
      </c>
      <c r="E22" s="78" t="s">
        <v>140</v>
      </c>
      <c r="F22" s="78" t="s">
        <v>141</v>
      </c>
      <c r="G22" s="113">
        <v>12255.0</v>
      </c>
      <c r="H22" s="113">
        <v>11763.0</v>
      </c>
      <c r="I22" s="113">
        <v>11315.0</v>
      </c>
      <c r="J22" s="113">
        <v>10753.0</v>
      </c>
      <c r="K22" s="114">
        <v>10180.0</v>
      </c>
      <c r="U22" s="86"/>
      <c r="V22" s="94"/>
      <c r="W22" s="94"/>
      <c r="X22" s="94"/>
      <c r="Y22" s="94"/>
      <c r="Z22" s="94"/>
    </row>
    <row r="23" ht="15.75" customHeight="1">
      <c r="A23" s="87" t="s">
        <v>142</v>
      </c>
      <c r="B23" s="78" t="s">
        <v>143</v>
      </c>
      <c r="C23" s="78" t="s">
        <v>144</v>
      </c>
      <c r="D23" s="78" t="s">
        <v>145</v>
      </c>
      <c r="E23" s="78" t="s">
        <v>146</v>
      </c>
      <c r="F23" s="78" t="s">
        <v>147</v>
      </c>
      <c r="G23" s="113">
        <v>4085.0</v>
      </c>
      <c r="H23" s="113">
        <v>3921.0</v>
      </c>
      <c r="I23" s="113">
        <v>3772.0</v>
      </c>
      <c r="J23" s="113">
        <v>3584.0</v>
      </c>
      <c r="K23" s="114">
        <v>3393.0</v>
      </c>
      <c r="U23" s="90"/>
      <c r="V23" s="91"/>
      <c r="W23" s="91"/>
      <c r="X23" s="91"/>
      <c r="Y23" s="91"/>
      <c r="Z23" s="91"/>
    </row>
    <row r="24" ht="15.75" customHeight="1">
      <c r="A24" s="87" t="s">
        <v>148</v>
      </c>
      <c r="B24" s="78" t="s">
        <v>121</v>
      </c>
      <c r="C24" s="78" t="s">
        <v>122</v>
      </c>
      <c r="D24" s="115">
        <v>33094.0</v>
      </c>
      <c r="E24" s="78" t="s">
        <v>134</v>
      </c>
      <c r="F24" s="78" t="s">
        <v>135</v>
      </c>
      <c r="G24" s="111">
        <v>16340.0</v>
      </c>
      <c r="H24" s="111">
        <v>15684.0</v>
      </c>
      <c r="I24" s="111">
        <v>15087.0</v>
      </c>
      <c r="J24" s="111">
        <v>14337.0</v>
      </c>
      <c r="K24" s="112">
        <v>13573.0</v>
      </c>
      <c r="U24" s="86"/>
      <c r="V24" s="91"/>
      <c r="W24" s="94"/>
      <c r="X24" s="91"/>
      <c r="Y24" s="91"/>
      <c r="Z24" s="91"/>
    </row>
    <row r="25" ht="15.75" customHeight="1">
      <c r="A25" s="116" t="s">
        <v>149</v>
      </c>
      <c r="B25" s="117">
        <v>9.42</v>
      </c>
      <c r="C25" s="118" t="s">
        <v>150</v>
      </c>
      <c r="D25" s="117">
        <v>16.7</v>
      </c>
      <c r="E25" s="118" t="s">
        <v>151</v>
      </c>
      <c r="F25" s="118" t="s">
        <v>152</v>
      </c>
      <c r="G25" s="108">
        <v>5.16</v>
      </c>
      <c r="H25" s="108">
        <v>4.95</v>
      </c>
      <c r="I25" s="108">
        <v>4.77</v>
      </c>
      <c r="J25" s="108">
        <v>4.53</v>
      </c>
      <c r="K25" s="109">
        <v>4.29</v>
      </c>
      <c r="U25" s="86"/>
      <c r="V25" s="91"/>
      <c r="W25" s="91"/>
      <c r="X25" s="91"/>
      <c r="Y25" s="91"/>
      <c r="Z25" s="91"/>
    </row>
    <row r="26" ht="15.75" customHeight="1">
      <c r="A26" s="116" t="s">
        <v>153</v>
      </c>
      <c r="B26" s="119">
        <v>9.41</v>
      </c>
      <c r="C26" s="119">
        <v>11.69</v>
      </c>
      <c r="D26" s="83" t="s">
        <v>154</v>
      </c>
      <c r="E26" s="83" t="s">
        <v>155</v>
      </c>
      <c r="F26" s="83" t="s">
        <v>156</v>
      </c>
      <c r="G26" s="120">
        <v>4.12</v>
      </c>
      <c r="H26" s="120">
        <v>4.47</v>
      </c>
      <c r="I26" s="120">
        <v>4.83</v>
      </c>
      <c r="J26" s="120">
        <v>5.16</v>
      </c>
      <c r="K26" s="121">
        <v>5.52</v>
      </c>
      <c r="U26" s="90"/>
      <c r="V26" s="91"/>
      <c r="W26" s="91"/>
      <c r="X26" s="91"/>
      <c r="Y26" s="91"/>
      <c r="Z26" s="91"/>
    </row>
    <row r="27" ht="15.75" customHeight="1">
      <c r="A27" s="116" t="s">
        <v>157</v>
      </c>
      <c r="B27" s="107"/>
      <c r="C27" s="107"/>
      <c r="D27" s="107"/>
      <c r="E27" s="107"/>
      <c r="F27" s="106"/>
      <c r="G27" s="108"/>
      <c r="H27" s="108"/>
      <c r="I27" s="108"/>
      <c r="J27" s="108"/>
      <c r="K27" s="109"/>
      <c r="U27" s="86"/>
      <c r="V27" s="97"/>
      <c r="W27" s="97"/>
      <c r="X27" s="97"/>
      <c r="Y27" s="97"/>
      <c r="Z27" s="97"/>
    </row>
    <row r="28" ht="15.75" customHeight="1">
      <c r="A28" s="87" t="s">
        <v>158</v>
      </c>
      <c r="B28" s="107"/>
      <c r="C28" s="107"/>
      <c r="D28" s="107">
        <v>14.13</v>
      </c>
      <c r="E28" s="122">
        <v>10.45</v>
      </c>
      <c r="F28" s="78" t="s">
        <v>159</v>
      </c>
      <c r="G28" s="123"/>
      <c r="H28" s="123"/>
      <c r="I28" s="123"/>
      <c r="J28" s="123"/>
      <c r="K28" s="124"/>
      <c r="U28" s="99"/>
      <c r="V28" s="94"/>
      <c r="W28" s="94"/>
      <c r="X28" s="94"/>
      <c r="Y28" s="94"/>
      <c r="Z28" s="94"/>
    </row>
    <row r="29" ht="15.75" customHeight="1">
      <c r="A29" s="87" t="s">
        <v>153</v>
      </c>
      <c r="B29" s="107"/>
      <c r="C29" s="107"/>
      <c r="D29" s="107">
        <v>14.08</v>
      </c>
      <c r="E29" s="122">
        <v>10.42</v>
      </c>
      <c r="F29" s="78" t="s">
        <v>160</v>
      </c>
      <c r="G29" s="123"/>
      <c r="H29" s="123"/>
      <c r="I29" s="123"/>
      <c r="J29" s="123"/>
      <c r="K29" s="124"/>
      <c r="U29" s="86"/>
      <c r="V29" s="94"/>
      <c r="W29" s="94"/>
      <c r="X29" s="94"/>
      <c r="Y29" s="94"/>
      <c r="Z29" s="94"/>
    </row>
    <row r="30" ht="15.75" customHeight="1">
      <c r="A30" s="125"/>
      <c r="B30" s="126"/>
      <c r="C30" s="127"/>
      <c r="D30" s="126"/>
      <c r="E30" s="128"/>
      <c r="F30" s="129"/>
      <c r="G30" s="130"/>
      <c r="H30" s="130"/>
      <c r="I30" s="130"/>
      <c r="J30" s="130"/>
      <c r="K30" s="131"/>
      <c r="U30" s="86"/>
      <c r="V30" s="94"/>
      <c r="W30" s="94"/>
      <c r="X30" s="94"/>
      <c r="Y30" s="94"/>
      <c r="Z30" s="94"/>
    </row>
    <row r="31" ht="15.75" customHeight="1">
      <c r="U31" s="90"/>
      <c r="V31" s="91"/>
      <c r="W31" s="91"/>
      <c r="X31" s="132"/>
      <c r="Y31" s="91"/>
      <c r="Z31" s="91"/>
    </row>
    <row r="32" ht="15.75" customHeight="1">
      <c r="A32" s="133" t="s">
        <v>161</v>
      </c>
      <c r="B32" s="134"/>
      <c r="C32" s="134"/>
      <c r="D32" s="134"/>
      <c r="E32" s="135"/>
      <c r="F32" s="135"/>
      <c r="G32" s="136"/>
      <c r="J32" s="86"/>
      <c r="K32" s="91"/>
      <c r="L32" s="91"/>
      <c r="M32" s="132"/>
      <c r="N32" s="91"/>
      <c r="O32" s="91"/>
    </row>
    <row r="33" ht="15.75" customHeight="1">
      <c r="A33" s="137"/>
      <c r="B33" s="134"/>
      <c r="C33" s="134"/>
      <c r="D33" s="134"/>
      <c r="E33" s="134"/>
      <c r="F33" s="134"/>
      <c r="G33" s="136"/>
      <c r="J33" s="86"/>
      <c r="K33" s="91"/>
      <c r="L33" s="91"/>
      <c r="M33" s="138"/>
      <c r="N33" s="91"/>
      <c r="O33" s="91"/>
    </row>
    <row r="34" ht="15.75" customHeight="1">
      <c r="A34" s="139" t="s">
        <v>162</v>
      </c>
      <c r="B34" s="134"/>
      <c r="C34" s="140" t="s">
        <v>163</v>
      </c>
      <c r="D34" s="134"/>
      <c r="E34" s="134"/>
      <c r="F34" s="134"/>
      <c r="G34" s="141">
        <f>AVERAGE(C35:F35)</f>
        <v>-0.02630119246</v>
      </c>
      <c r="H34" s="142"/>
      <c r="I34" s="142"/>
      <c r="J34" s="142"/>
      <c r="K34" s="142"/>
      <c r="L34" s="91"/>
      <c r="M34" s="138"/>
      <c r="N34" s="91"/>
      <c r="O34" s="91"/>
    </row>
    <row r="35" ht="15.75" customHeight="1">
      <c r="A35" s="143" t="s">
        <v>164</v>
      </c>
      <c r="B35" s="144"/>
      <c r="C35" s="145">
        <f t="shared" ref="C35:F35" si="5">C4/B4-1</f>
        <v>0.003290937521</v>
      </c>
      <c r="D35" s="144">
        <f t="shared" si="5"/>
        <v>-0.1618437523</v>
      </c>
      <c r="E35" s="144">
        <f t="shared" si="5"/>
        <v>0.03247951205</v>
      </c>
      <c r="F35" s="144">
        <f t="shared" si="5"/>
        <v>0.0208685329</v>
      </c>
      <c r="G35" s="146">
        <f>AVERAGE(C35:F35)</f>
        <v>-0.02630119246</v>
      </c>
      <c r="H35" s="108" t="s">
        <v>165</v>
      </c>
      <c r="I35" s="108"/>
      <c r="J35" s="147"/>
      <c r="K35" s="148"/>
      <c r="L35" s="148"/>
      <c r="M35" s="148"/>
      <c r="N35" s="148"/>
      <c r="O35" s="148"/>
      <c r="P35" s="108"/>
      <c r="Q35" s="108"/>
      <c r="R35" s="108"/>
      <c r="S35" s="108"/>
      <c r="T35" s="108"/>
      <c r="U35" s="149"/>
      <c r="V35" s="149"/>
      <c r="W35" s="149"/>
      <c r="X35" s="150"/>
    </row>
    <row r="36" ht="15.75" customHeight="1">
      <c r="A36" s="143" t="s">
        <v>166</v>
      </c>
      <c r="B36" s="144"/>
      <c r="C36" s="145"/>
      <c r="D36" s="144"/>
      <c r="E36" s="144"/>
      <c r="F36" s="144"/>
      <c r="G36" s="146" t="s">
        <v>167</v>
      </c>
      <c r="H36" s="108" t="s">
        <v>168</v>
      </c>
      <c r="I36" s="108"/>
      <c r="J36" s="147"/>
      <c r="K36" s="148"/>
      <c r="L36" s="148"/>
      <c r="M36" s="148"/>
      <c r="N36" s="148"/>
      <c r="O36" s="148"/>
      <c r="P36" s="108"/>
      <c r="Q36" s="108"/>
      <c r="R36" s="108"/>
      <c r="S36" s="108"/>
      <c r="T36" s="108"/>
      <c r="U36" s="149"/>
      <c r="V36" s="149"/>
      <c r="W36" s="149"/>
      <c r="X36" s="150"/>
    </row>
    <row r="37" ht="15.75" customHeight="1">
      <c r="A37" s="143" t="s">
        <v>169</v>
      </c>
      <c r="B37" s="151">
        <v>0.0506</v>
      </c>
      <c r="C37" s="151">
        <v>0.0615</v>
      </c>
      <c r="D37" s="151">
        <v>0.1015</v>
      </c>
      <c r="E37" s="151">
        <v>0.0695</v>
      </c>
      <c r="F37" s="151">
        <v>0.0631</v>
      </c>
      <c r="G37" s="146">
        <f>AVERAGE(B37:F37)</f>
        <v>0.06924</v>
      </c>
      <c r="H37" s="108" t="s">
        <v>170</v>
      </c>
      <c r="I37" s="108"/>
      <c r="J37" s="108"/>
      <c r="K37" s="113"/>
      <c r="L37" s="113"/>
      <c r="M37" s="152"/>
      <c r="N37" s="79"/>
      <c r="O37" s="79"/>
      <c r="P37" s="108"/>
      <c r="Q37" s="108"/>
      <c r="R37" s="108"/>
      <c r="S37" s="108"/>
      <c r="T37" s="108"/>
      <c r="U37" s="149"/>
      <c r="V37" s="149"/>
      <c r="W37" s="149"/>
      <c r="X37" s="150"/>
    </row>
    <row r="38" ht="15.75" customHeight="1">
      <c r="A38" s="143" t="s">
        <v>171</v>
      </c>
      <c r="B38" s="144">
        <f t="shared" ref="B38:F38" si="6">B5/B4</f>
        <v>-0.8968517108</v>
      </c>
      <c r="C38" s="144">
        <f t="shared" si="6"/>
        <v>-0.8994796652</v>
      </c>
      <c r="D38" s="144">
        <f t="shared" si="6"/>
        <v>-0.8525997415</v>
      </c>
      <c r="E38" s="144">
        <f t="shared" si="6"/>
        <v>-0.8881393153</v>
      </c>
      <c r="F38" s="144">
        <f t="shared" si="6"/>
        <v>-0.8971354296</v>
      </c>
      <c r="G38" s="146">
        <v>-0.89</v>
      </c>
      <c r="H38" s="108" t="s">
        <v>172</v>
      </c>
      <c r="I38" s="108"/>
      <c r="J38" s="108"/>
      <c r="K38" s="113"/>
      <c r="L38" s="113"/>
      <c r="M38" s="153"/>
      <c r="N38" s="79"/>
      <c r="O38" s="79"/>
      <c r="P38" s="108"/>
      <c r="Q38" s="108"/>
      <c r="R38" s="108"/>
      <c r="S38" s="108"/>
      <c r="T38" s="108"/>
      <c r="U38" s="149"/>
      <c r="V38" s="149"/>
      <c r="W38" s="149"/>
      <c r="X38" s="150"/>
    </row>
    <row r="39" ht="15.75" customHeight="1">
      <c r="A39" s="143" t="s">
        <v>173</v>
      </c>
      <c r="B39" s="144">
        <f>B6/('Balance sheet'!B14+'Balance sheet'!B15)</f>
        <v>-0.07907346031</v>
      </c>
      <c r="C39" s="144">
        <f>C6/('Balance sheet'!C14+'Balance sheet'!C15)</f>
        <v>-0.08407042724</v>
      </c>
      <c r="D39" s="144">
        <f>D6/('Balance sheet'!D14+'Balance sheet'!D15)</f>
        <v>-0.06812881839</v>
      </c>
      <c r="E39" s="144">
        <f>E6/('Balance sheet'!E14+'Balance sheet'!E15)</f>
        <v>-0.06312126317</v>
      </c>
      <c r="F39" s="144">
        <f>F6/('Balance sheet'!F14+'Balance sheet'!F15)</f>
        <v>-0.05388452823</v>
      </c>
      <c r="G39" s="146">
        <f t="shared" ref="G39:G40" si="7">AVERAGE(B39:F39)</f>
        <v>-0.06965569947</v>
      </c>
      <c r="H39" s="108" t="s">
        <v>174</v>
      </c>
      <c r="I39" s="108"/>
      <c r="J39" s="108"/>
      <c r="K39" s="79"/>
      <c r="L39" s="79"/>
      <c r="M39" s="79"/>
      <c r="N39" s="79"/>
      <c r="O39" s="79"/>
      <c r="P39" s="108"/>
      <c r="Q39" s="108"/>
      <c r="R39" s="108"/>
      <c r="S39" s="108"/>
      <c r="T39" s="108"/>
      <c r="U39" s="149"/>
      <c r="V39" s="149"/>
      <c r="W39" s="149"/>
      <c r="X39" s="150"/>
    </row>
    <row r="40" ht="15.75" customHeight="1">
      <c r="A40" s="143" t="s">
        <v>175</v>
      </c>
      <c r="B40" s="144">
        <f>B7/'Balance sheet'!B15</f>
        <v>-0.1815425717</v>
      </c>
      <c r="C40" s="144">
        <f>C7/'Balance sheet'!C15</f>
        <v>-0.2008774802</v>
      </c>
      <c r="D40" s="144">
        <f>D7/'Balance sheet'!D15</f>
        <v>-0.1892676542</v>
      </c>
      <c r="E40" s="144">
        <f>E7/'Balance sheet'!E15</f>
        <v>-0.1719182864</v>
      </c>
      <c r="F40" s="144">
        <f>F7/'Balance sheet'!F15</f>
        <v>-0.1469758148</v>
      </c>
      <c r="G40" s="154">
        <f t="shared" si="7"/>
        <v>-0.1781163615</v>
      </c>
      <c r="H40" s="108" t="s">
        <v>176</v>
      </c>
      <c r="I40" s="108"/>
      <c r="J40" s="108"/>
      <c r="K40" s="108"/>
      <c r="L40" s="108"/>
      <c r="M40" s="108"/>
      <c r="N40" s="108"/>
      <c r="O40" s="108"/>
      <c r="P40" s="108"/>
      <c r="Q40" s="108"/>
      <c r="R40" s="108"/>
      <c r="S40" s="108"/>
      <c r="T40" s="108"/>
      <c r="U40" s="149"/>
      <c r="V40" s="149"/>
      <c r="W40" s="149"/>
      <c r="X40" s="150"/>
    </row>
    <row r="41" ht="15.75" customHeight="1">
      <c r="A41" s="143" t="s">
        <v>177</v>
      </c>
      <c r="B41" s="155">
        <v>-1.2405</v>
      </c>
      <c r="C41" s="155">
        <v>-0.0663</v>
      </c>
      <c r="D41" s="155">
        <v>-0.2052</v>
      </c>
      <c r="E41" s="155">
        <v>-0.0322</v>
      </c>
      <c r="F41" s="155">
        <v>-0.187</v>
      </c>
      <c r="G41" s="146">
        <v>-0.00272</v>
      </c>
      <c r="H41" s="108" t="s">
        <v>178</v>
      </c>
      <c r="I41" s="108"/>
      <c r="J41" s="108"/>
      <c r="K41" s="108"/>
      <c r="L41" s="108"/>
      <c r="M41" s="108"/>
      <c r="N41" s="108"/>
      <c r="O41" s="108"/>
      <c r="P41" s="108"/>
      <c r="Q41" s="108"/>
      <c r="R41" s="108"/>
      <c r="S41" s="108"/>
      <c r="T41" s="108"/>
      <c r="U41" s="149"/>
      <c r="V41" s="149"/>
      <c r="W41" s="149"/>
      <c r="X41" s="150"/>
    </row>
    <row r="42" ht="15.75" customHeight="1">
      <c r="A42" s="143" t="s">
        <v>179</v>
      </c>
      <c r="B42" s="155">
        <v>0.2139</v>
      </c>
      <c r="C42" s="155">
        <v>0.2463</v>
      </c>
      <c r="D42" s="155">
        <v>0.396</v>
      </c>
      <c r="E42" s="155">
        <v>0.2664</v>
      </c>
      <c r="F42" s="155">
        <v>0.2377</v>
      </c>
      <c r="G42" s="146">
        <v>0.00272</v>
      </c>
      <c r="H42" s="108" t="s">
        <v>180</v>
      </c>
      <c r="I42" s="108"/>
      <c r="J42" s="108"/>
      <c r="K42" s="108"/>
      <c r="L42" s="108"/>
      <c r="M42" s="108"/>
      <c r="N42" s="108"/>
      <c r="O42" s="108"/>
      <c r="P42" s="108"/>
      <c r="Q42" s="108"/>
      <c r="R42" s="108"/>
      <c r="S42" s="108"/>
      <c r="T42" s="108"/>
      <c r="U42" s="149"/>
      <c r="V42" s="149"/>
      <c r="W42" s="149"/>
      <c r="X42" s="150"/>
    </row>
    <row r="43" ht="15.75" customHeight="1">
      <c r="A43" s="143" t="s">
        <v>181</v>
      </c>
      <c r="B43" s="155">
        <v>0.0045</v>
      </c>
      <c r="C43" s="155">
        <v>0.0024</v>
      </c>
      <c r="D43" s="155">
        <v>0.0019</v>
      </c>
      <c r="E43" s="155">
        <v>0.0113</v>
      </c>
      <c r="F43" s="155">
        <v>0.0221</v>
      </c>
      <c r="G43" s="146">
        <f>AVERAGE(B43:F43)</f>
        <v>0.00844</v>
      </c>
      <c r="H43" s="108" t="s">
        <v>182</v>
      </c>
      <c r="I43" s="108"/>
      <c r="J43" s="108"/>
      <c r="K43" s="108"/>
      <c r="L43" s="108"/>
      <c r="M43" s="108"/>
      <c r="N43" s="108"/>
      <c r="O43" s="108"/>
      <c r="P43" s="108"/>
      <c r="Q43" s="108"/>
      <c r="R43" s="108"/>
      <c r="S43" s="108"/>
      <c r="T43" s="108"/>
      <c r="U43" s="149"/>
      <c r="V43" s="149"/>
      <c r="W43" s="149"/>
      <c r="X43" s="150"/>
    </row>
    <row r="44" ht="15.75" customHeight="1">
      <c r="A44" s="143" t="s">
        <v>183</v>
      </c>
      <c r="B44" s="144">
        <v>4.91</v>
      </c>
      <c r="C44" s="144">
        <v>6.09</v>
      </c>
      <c r="D44" s="144">
        <v>9.92</v>
      </c>
      <c r="E44" s="144">
        <v>6.95</v>
      </c>
      <c r="F44" s="144">
        <v>5.85</v>
      </c>
      <c r="G44" s="146">
        <v>0.0692</v>
      </c>
      <c r="H44" s="108" t="s">
        <v>184</v>
      </c>
      <c r="I44" s="108"/>
      <c r="J44" s="108"/>
      <c r="K44" s="108"/>
      <c r="L44" s="108"/>
      <c r="M44" s="108"/>
      <c r="N44" s="108"/>
      <c r="O44" s="108"/>
      <c r="P44" s="108"/>
      <c r="Q44" s="108"/>
      <c r="R44" s="108"/>
      <c r="S44" s="108"/>
      <c r="T44" s="108"/>
      <c r="U44" s="149"/>
      <c r="V44" s="149"/>
      <c r="W44" s="149"/>
      <c r="X44" s="150"/>
    </row>
    <row r="45" ht="15.75" customHeight="1">
      <c r="A45" s="143" t="s">
        <v>185</v>
      </c>
      <c r="B45" s="155">
        <v>0.0045</v>
      </c>
      <c r="C45" s="155">
        <v>0.0024</v>
      </c>
      <c r="D45" s="155">
        <v>0.0019</v>
      </c>
      <c r="E45" s="155">
        <v>0.0113</v>
      </c>
      <c r="F45" s="155">
        <v>0.0221</v>
      </c>
      <c r="G45" s="146">
        <f t="shared" ref="G45:G47" si="8">AVERAGE(B45:F45)</f>
        <v>0.00844</v>
      </c>
      <c r="H45" s="108" t="s">
        <v>186</v>
      </c>
      <c r="I45" s="108"/>
      <c r="J45" s="108"/>
      <c r="K45" s="108"/>
      <c r="L45" s="108"/>
      <c r="M45" s="108"/>
      <c r="N45" s="108"/>
      <c r="O45" s="108"/>
      <c r="P45" s="108"/>
      <c r="Q45" s="108"/>
      <c r="R45" s="108"/>
      <c r="S45" s="108"/>
      <c r="T45" s="108"/>
      <c r="U45" s="149"/>
      <c r="V45" s="149"/>
      <c r="W45" s="149"/>
      <c r="X45" s="150"/>
    </row>
    <row r="46" ht="15.75" customHeight="1">
      <c r="A46" s="156" t="s">
        <v>187</v>
      </c>
      <c r="B46" s="157">
        <v>-0.283</v>
      </c>
      <c r="C46" s="157">
        <v>-0.273</v>
      </c>
      <c r="D46" s="157">
        <v>-0.307</v>
      </c>
      <c r="E46" s="157">
        <v>-0.251</v>
      </c>
      <c r="F46" s="157">
        <v>-0.294</v>
      </c>
      <c r="G46" s="146">
        <f t="shared" si="8"/>
        <v>-0.2816</v>
      </c>
      <c r="H46" s="108" t="s">
        <v>188</v>
      </c>
      <c r="I46" s="108"/>
      <c r="J46" s="108"/>
      <c r="K46" s="108"/>
      <c r="L46" s="108"/>
      <c r="M46" s="108"/>
      <c r="N46" s="108"/>
      <c r="O46" s="108"/>
      <c r="P46" s="108"/>
      <c r="Q46" s="108"/>
      <c r="R46" s="108"/>
      <c r="S46" s="108"/>
      <c r="T46" s="108"/>
      <c r="U46" s="149"/>
      <c r="V46" s="149"/>
      <c r="W46" s="149"/>
      <c r="X46" s="150"/>
    </row>
    <row r="47" ht="15.75" customHeight="1">
      <c r="A47" s="156" t="s">
        <v>189</v>
      </c>
      <c r="B47" s="66">
        <f>B12/('Balance sheet'!B25+'Balance sheet'!B30)</f>
        <v>-0.01218182066</v>
      </c>
      <c r="C47" s="66">
        <f>C12/('Balance sheet'!C25+'Balance sheet'!C30)</f>
        <v>-0.01022200628</v>
      </c>
      <c r="D47" s="66">
        <f>D12/('Balance sheet'!D25+'Balance sheet'!D30)</f>
        <v>-0.00755834474</v>
      </c>
      <c r="E47" s="66">
        <f>E12/('Balance sheet'!E25+'Balance sheet'!E30)</f>
        <v>-0.0120170041</v>
      </c>
      <c r="F47" s="66">
        <f>F12/('Balance sheet'!F25+'Balance sheet'!F30)</f>
        <v>-0.01794944018</v>
      </c>
      <c r="G47" s="108">
        <f t="shared" si="8"/>
        <v>-0.01198572319</v>
      </c>
      <c r="H47" s="108" t="s">
        <v>190</v>
      </c>
      <c r="I47" s="108"/>
      <c r="J47" s="108"/>
      <c r="K47" s="108"/>
      <c r="L47" s="108"/>
      <c r="M47" s="108"/>
      <c r="N47" s="108"/>
      <c r="O47" s="108"/>
      <c r="P47" s="108"/>
      <c r="Q47" s="108"/>
      <c r="R47" s="108"/>
      <c r="S47" s="108"/>
      <c r="T47" s="108"/>
      <c r="U47" s="158"/>
      <c r="V47" s="158"/>
      <c r="W47" s="158"/>
    </row>
    <row r="48" ht="15.75" customHeight="1">
      <c r="A48" s="156" t="s">
        <v>120</v>
      </c>
      <c r="G48" s="108"/>
      <c r="H48" s="108" t="s">
        <v>191</v>
      </c>
      <c r="I48" s="108"/>
      <c r="J48" s="108"/>
      <c r="K48" s="108"/>
      <c r="L48" s="108"/>
      <c r="M48" s="108"/>
      <c r="N48" s="108"/>
      <c r="O48" s="108"/>
      <c r="P48" s="108"/>
      <c r="Q48" s="108"/>
      <c r="R48" s="108"/>
      <c r="S48" s="108"/>
      <c r="T48" s="108"/>
      <c r="U48" s="156"/>
      <c r="V48" s="156"/>
      <c r="W48" s="156"/>
    </row>
    <row r="49" ht="15.75" customHeight="1">
      <c r="A49" s="159" t="s">
        <v>192</v>
      </c>
      <c r="B49" s="160">
        <f>B12/('Balance sheet'!B28+'Balance sheet'!B24/2)</f>
        <v>-0.03261335742</v>
      </c>
      <c r="C49" s="160">
        <f>C12/('Balance sheet'!B24+'Balance sheet'!B28/2)</f>
        <v>-0.03656906003</v>
      </c>
      <c r="D49" s="160">
        <f>D12/('Balance sheet'!D24+'Balance sheet'!D28/2)</f>
        <v>-0.06768946111</v>
      </c>
      <c r="E49" s="160">
        <f>E12/('Balance sheet'!E24+'Balance sheet'!E28/2)</f>
        <v>-0.1142295597</v>
      </c>
      <c r="F49" s="160">
        <f>F12/('Balance sheet'!F24+'Balance sheet'!F28/2)</f>
        <v>-0.1358814436</v>
      </c>
      <c r="G49" s="108">
        <f>AVERAGE(B49:F49)</f>
        <v>-0.07739657638</v>
      </c>
      <c r="H49" s="108"/>
      <c r="I49" s="108"/>
      <c r="J49" s="108"/>
      <c r="K49" s="108"/>
      <c r="L49" s="108"/>
      <c r="M49" s="108"/>
      <c r="N49" s="108"/>
      <c r="O49" s="108"/>
      <c r="P49" s="108"/>
      <c r="Q49" s="108"/>
      <c r="R49" s="108"/>
      <c r="S49" s="108"/>
      <c r="T49" s="108"/>
      <c r="U49" s="156"/>
      <c r="V49" s="156"/>
      <c r="W49" s="156"/>
    </row>
    <row r="50" ht="15.75" customHeight="1">
      <c r="A50" s="156" t="s">
        <v>193</v>
      </c>
      <c r="G50" s="108"/>
      <c r="H50" s="108" t="s">
        <v>194</v>
      </c>
      <c r="I50" s="108"/>
      <c r="J50" s="108"/>
      <c r="K50" s="108"/>
      <c r="L50" s="108"/>
      <c r="M50" s="108"/>
      <c r="N50" s="108"/>
      <c r="O50" s="108"/>
      <c r="P50" s="108"/>
      <c r="Q50" s="108"/>
      <c r="R50" s="108"/>
      <c r="S50" s="108"/>
      <c r="T50" s="108"/>
      <c r="U50" s="156"/>
      <c r="V50" s="156"/>
      <c r="W50" s="156"/>
    </row>
    <row r="51" ht="15.75" customHeight="1">
      <c r="A51" s="66" t="s">
        <v>195</v>
      </c>
      <c r="D51" s="161"/>
      <c r="G51" s="108"/>
      <c r="H51" s="108" t="s">
        <v>196</v>
      </c>
      <c r="I51" s="108"/>
      <c r="J51" s="108"/>
      <c r="K51" s="108"/>
      <c r="L51" s="108"/>
      <c r="M51" s="108"/>
      <c r="N51" s="108"/>
      <c r="O51" s="108"/>
      <c r="P51" s="108"/>
      <c r="Q51" s="108"/>
      <c r="R51" s="108"/>
      <c r="S51" s="108"/>
      <c r="T51" s="108"/>
      <c r="U51" s="156"/>
      <c r="V51" s="156"/>
      <c r="W51" s="156"/>
    </row>
    <row r="52" ht="15.75" customHeight="1">
      <c r="A52" s="162"/>
      <c r="B52" s="81"/>
      <c r="C52" s="81"/>
      <c r="D52" s="161"/>
      <c r="E52" s="81"/>
      <c r="F52" s="81"/>
      <c r="G52" s="163"/>
      <c r="H52" s="108"/>
      <c r="I52" s="113"/>
      <c r="J52" s="113"/>
      <c r="K52" s="108"/>
      <c r="L52" s="108"/>
      <c r="M52" s="108"/>
      <c r="N52" s="108"/>
      <c r="O52" s="108"/>
      <c r="P52" s="108"/>
      <c r="Q52" s="108"/>
      <c r="R52" s="108"/>
      <c r="S52" s="108"/>
      <c r="T52" s="108"/>
      <c r="U52" s="156"/>
      <c r="V52" s="156"/>
      <c r="W52" s="156"/>
    </row>
    <row r="53" ht="15.75" customHeight="1">
      <c r="D53" s="161"/>
      <c r="G53" s="108"/>
      <c r="H53" s="108"/>
      <c r="I53" s="113"/>
      <c r="J53" s="113"/>
      <c r="K53" s="108"/>
      <c r="L53" s="108"/>
      <c r="M53" s="108"/>
      <c r="N53" s="108"/>
      <c r="O53" s="108"/>
      <c r="P53" s="108"/>
      <c r="Q53" s="108"/>
      <c r="R53" s="108"/>
      <c r="S53" s="108"/>
      <c r="T53" s="108"/>
    </row>
    <row r="54" ht="15.75" customHeight="1">
      <c r="G54" s="108"/>
      <c r="H54" s="108"/>
      <c r="I54" s="113"/>
      <c r="J54" s="113"/>
      <c r="K54" s="108"/>
      <c r="L54" s="108"/>
      <c r="M54" s="108"/>
      <c r="N54" s="108"/>
      <c r="O54" s="108"/>
      <c r="P54" s="108"/>
      <c r="Q54" s="108"/>
      <c r="R54" s="108"/>
      <c r="S54" s="108"/>
      <c r="T54" s="108"/>
    </row>
    <row r="55" ht="15.75" customHeight="1">
      <c r="I55" s="161"/>
      <c r="J55" s="161"/>
    </row>
    <row r="56" ht="15.75" customHeight="1">
      <c r="I56" s="161"/>
      <c r="J56" s="161"/>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B1:F1"/>
    <mergeCell ref="G1:K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63"/>
    <col customWidth="1" min="2" max="2" width="16.38"/>
    <col customWidth="1" min="3" max="3" width="14.63"/>
    <col customWidth="1" min="4" max="4" width="11.75"/>
    <col customWidth="1" min="5" max="5" width="14.75"/>
    <col customWidth="1" min="6" max="6" width="11.75"/>
    <col customWidth="1" min="7" max="7" width="16.5"/>
    <col customWidth="1" min="8" max="8" width="18.63"/>
    <col customWidth="1" min="9" max="9" width="11.5"/>
    <col customWidth="1" min="10" max="10" width="13.25"/>
    <col customWidth="1" min="11" max="11" width="12.5"/>
    <col customWidth="1" min="13" max="13" width="19.13"/>
  </cols>
  <sheetData>
    <row r="1" ht="15.75" customHeight="1">
      <c r="A1" s="164" t="s">
        <v>27</v>
      </c>
      <c r="B1" s="62" t="s">
        <v>28</v>
      </c>
      <c r="C1" s="63"/>
      <c r="D1" s="63"/>
      <c r="E1" s="63"/>
      <c r="F1" s="63"/>
      <c r="G1" s="64" t="s">
        <v>29</v>
      </c>
      <c r="H1" s="63"/>
      <c r="I1" s="63"/>
      <c r="J1" s="63"/>
      <c r="K1" s="65"/>
    </row>
    <row r="2" ht="15.75" customHeight="1">
      <c r="A2" s="165" t="s">
        <v>197</v>
      </c>
      <c r="B2" s="166" t="s">
        <v>31</v>
      </c>
      <c r="C2" s="166" t="s">
        <v>32</v>
      </c>
      <c r="D2" s="167" t="s">
        <v>33</v>
      </c>
      <c r="E2" s="167" t="s">
        <v>34</v>
      </c>
      <c r="F2" s="167" t="s">
        <v>35</v>
      </c>
      <c r="G2" s="168" t="s">
        <v>36</v>
      </c>
      <c r="H2" s="168" t="s">
        <v>37</v>
      </c>
      <c r="I2" s="168" t="s">
        <v>38</v>
      </c>
      <c r="J2" s="168" t="s">
        <v>39</v>
      </c>
      <c r="K2" s="169" t="s">
        <v>40</v>
      </c>
    </row>
    <row r="3" ht="15.75" customHeight="1">
      <c r="A3" s="170" t="s">
        <v>198</v>
      </c>
      <c r="B3" s="171"/>
      <c r="C3" s="171"/>
      <c r="D3" s="172"/>
      <c r="E3" s="172"/>
      <c r="F3" s="172"/>
      <c r="G3" s="173"/>
      <c r="H3" s="173"/>
      <c r="I3" s="173"/>
      <c r="J3" s="173"/>
      <c r="K3" s="174"/>
      <c r="M3" s="175" t="s">
        <v>199</v>
      </c>
      <c r="N3" s="175">
        <v>2025.0</v>
      </c>
      <c r="O3" s="175">
        <v>2026.0</v>
      </c>
      <c r="P3" s="175">
        <v>2027.0</v>
      </c>
      <c r="Q3" s="175">
        <v>2028.0</v>
      </c>
      <c r="R3" s="175">
        <v>2029.0</v>
      </c>
    </row>
    <row r="4" ht="15.75" customHeight="1">
      <c r="A4" s="176" t="s">
        <v>200</v>
      </c>
      <c r="B4" s="177"/>
      <c r="C4" s="177"/>
      <c r="D4" s="178"/>
      <c r="E4" s="178"/>
      <c r="F4" s="178"/>
      <c r="G4" s="179"/>
      <c r="H4" s="179"/>
      <c r="I4" s="179"/>
      <c r="J4" s="179"/>
      <c r="K4" s="180"/>
      <c r="M4" s="181" t="s">
        <v>201</v>
      </c>
      <c r="N4" s="181" t="s">
        <v>202</v>
      </c>
      <c r="O4" s="181" t="s">
        <v>203</v>
      </c>
      <c r="P4" s="181" t="s">
        <v>203</v>
      </c>
      <c r="Q4" s="181" t="s">
        <v>204</v>
      </c>
      <c r="R4" s="181" t="s">
        <v>205</v>
      </c>
    </row>
    <row r="5" ht="15.75" customHeight="1">
      <c r="A5" s="176" t="s">
        <v>206</v>
      </c>
      <c r="B5" s="81"/>
      <c r="C5" s="81"/>
      <c r="D5" s="81"/>
      <c r="E5" s="81"/>
      <c r="F5" s="81"/>
      <c r="G5" s="182"/>
      <c r="H5" s="182"/>
      <c r="I5" s="182"/>
      <c r="J5" s="182"/>
      <c r="K5" s="183"/>
      <c r="M5" s="181" t="s">
        <v>207</v>
      </c>
      <c r="N5" s="181" t="s">
        <v>208</v>
      </c>
      <c r="O5" s="181" t="s">
        <v>209</v>
      </c>
      <c r="P5" s="181" t="s">
        <v>208</v>
      </c>
      <c r="Q5" s="181" t="s">
        <v>208</v>
      </c>
      <c r="R5" s="181" t="s">
        <v>208</v>
      </c>
    </row>
    <row r="6" ht="15.75" customHeight="1">
      <c r="A6" s="184" t="s">
        <v>210</v>
      </c>
      <c r="B6" s="185">
        <v>33899.0</v>
      </c>
      <c r="C6" s="185">
        <v>37302.0</v>
      </c>
      <c r="D6" s="185">
        <v>45145.0</v>
      </c>
      <c r="E6" s="185">
        <v>58215.0</v>
      </c>
      <c r="F6" s="185">
        <v>23402.0</v>
      </c>
      <c r="G6" s="79">
        <v>24561.0</v>
      </c>
      <c r="H6" s="79">
        <v>25721.0</v>
      </c>
      <c r="I6" s="79">
        <v>26880.0</v>
      </c>
      <c r="J6" s="79">
        <v>28040.0</v>
      </c>
      <c r="K6" s="186">
        <v>29199.0</v>
      </c>
      <c r="L6" s="187"/>
      <c r="M6" s="181" t="s">
        <v>211</v>
      </c>
      <c r="N6" s="181" t="s">
        <v>212</v>
      </c>
      <c r="O6" s="181" t="s">
        <v>213</v>
      </c>
      <c r="P6" s="181" t="s">
        <v>214</v>
      </c>
      <c r="Q6" s="181" t="s">
        <v>215</v>
      </c>
      <c r="R6" s="181" t="s">
        <v>216</v>
      </c>
    </row>
    <row r="7" ht="15.75" customHeight="1">
      <c r="A7" s="184" t="s">
        <v>217</v>
      </c>
      <c r="B7" s="185">
        <v>43107.0</v>
      </c>
      <c r="C7" s="185">
        <v>38933.0</v>
      </c>
      <c r="D7" s="185">
        <v>47310.0</v>
      </c>
      <c r="E7" s="185">
        <v>26496.0</v>
      </c>
      <c r="F7" s="185">
        <v>25549.0</v>
      </c>
      <c r="G7" s="113">
        <v>26315.0</v>
      </c>
      <c r="H7" s="113">
        <v>27104.0</v>
      </c>
      <c r="I7" s="113">
        <v>27917.0</v>
      </c>
      <c r="J7" s="113">
        <v>28754.0</v>
      </c>
      <c r="K7" s="188">
        <v>29617.0</v>
      </c>
      <c r="L7" s="187"/>
      <c r="O7" s="189"/>
      <c r="P7" s="189"/>
      <c r="Q7" s="189"/>
    </row>
    <row r="8" ht="15.75" customHeight="1">
      <c r="A8" s="184" t="s">
        <v>218</v>
      </c>
      <c r="B8" s="185">
        <v>34720.0</v>
      </c>
      <c r="C8" s="185">
        <v>30388.0</v>
      </c>
      <c r="D8" s="185">
        <v>32165.0</v>
      </c>
      <c r="E8" s="185">
        <v>31961.0</v>
      </c>
      <c r="F8" s="185">
        <v>30445.0</v>
      </c>
      <c r="G8" s="113">
        <v>28857.0</v>
      </c>
      <c r="H8" s="113">
        <v>28550.0</v>
      </c>
      <c r="I8" s="113">
        <v>28300.0</v>
      </c>
      <c r="J8" s="113">
        <v>27910.0</v>
      </c>
      <c r="K8" s="188">
        <v>27540.0</v>
      </c>
      <c r="L8" s="187"/>
      <c r="P8" s="161"/>
    </row>
    <row r="9" ht="15.75" customHeight="1">
      <c r="A9" s="184" t="s">
        <v>219</v>
      </c>
      <c r="B9" s="190"/>
      <c r="C9" s="185">
        <v>1831.0</v>
      </c>
      <c r="D9" s="190"/>
      <c r="E9" s="190"/>
      <c r="F9" s="81"/>
      <c r="G9" s="79">
        <v>32064.0</v>
      </c>
      <c r="H9" s="79">
        <v>32908.0</v>
      </c>
      <c r="I9" s="79">
        <v>33773.0</v>
      </c>
      <c r="J9" s="79">
        <v>33773.0</v>
      </c>
      <c r="K9" s="186">
        <v>33773.0</v>
      </c>
      <c r="L9" s="187"/>
      <c r="P9" s="161"/>
    </row>
    <row r="10" ht="15.75" customHeight="1">
      <c r="A10" s="176" t="s">
        <v>220</v>
      </c>
      <c r="B10" s="191">
        <v>111726.0</v>
      </c>
      <c r="C10" s="191">
        <v>108454.0</v>
      </c>
      <c r="D10" s="191">
        <v>124629.0</v>
      </c>
      <c r="E10" s="191">
        <v>116672.0</v>
      </c>
      <c r="F10" s="191">
        <v>79396.0</v>
      </c>
      <c r="G10" s="192">
        <f t="shared" ref="G10:K10" si="1">G20*$G$57</f>
        <v>105023.461</v>
      </c>
      <c r="H10" s="192">
        <f t="shared" si="1"/>
        <v>102261.2188</v>
      </c>
      <c r="I10" s="192">
        <f t="shared" si="1"/>
        <v>99571.62676</v>
      </c>
      <c r="J10" s="192">
        <f t="shared" si="1"/>
        <v>96952.77424</v>
      </c>
      <c r="K10" s="193">
        <f t="shared" si="1"/>
        <v>94402.80066</v>
      </c>
      <c r="L10" s="187"/>
      <c r="P10" s="161"/>
    </row>
    <row r="11" ht="15.75" customHeight="1">
      <c r="A11" s="194"/>
      <c r="B11" s="190"/>
      <c r="C11" s="190"/>
      <c r="D11" s="190"/>
      <c r="E11" s="190"/>
      <c r="F11" s="81"/>
      <c r="G11" s="79"/>
      <c r="H11" s="79"/>
      <c r="I11" s="79"/>
      <c r="J11" s="79"/>
      <c r="K11" s="186"/>
      <c r="L11" s="187"/>
      <c r="P11" s="161"/>
    </row>
    <row r="12" ht="15.75" customHeight="1">
      <c r="A12" s="176" t="s">
        <v>221</v>
      </c>
      <c r="B12" s="195"/>
      <c r="C12" s="195"/>
      <c r="D12" s="195"/>
      <c r="E12" s="195"/>
      <c r="F12" s="196"/>
      <c r="G12" s="197"/>
      <c r="H12" s="197"/>
      <c r="I12" s="197"/>
      <c r="J12" s="197"/>
      <c r="K12" s="198"/>
      <c r="L12" s="187"/>
      <c r="P12" s="161"/>
    </row>
    <row r="13" ht="15.75" customHeight="1">
      <c r="A13" s="184" t="s">
        <v>222</v>
      </c>
      <c r="B13" s="190"/>
      <c r="C13" s="190"/>
      <c r="D13" s="185">
        <v>2127.0</v>
      </c>
      <c r="E13" s="185">
        <v>2421.0</v>
      </c>
      <c r="F13" s="185">
        <v>2693.0</v>
      </c>
      <c r="G13" s="79" t="s">
        <v>223</v>
      </c>
      <c r="H13" s="79">
        <v>3300.0</v>
      </c>
      <c r="I13" s="79">
        <v>3200.0</v>
      </c>
      <c r="J13" s="79">
        <v>3100.0</v>
      </c>
      <c r="K13" s="186">
        <v>3000.0</v>
      </c>
      <c r="L13" s="187"/>
    </row>
    <row r="14" ht="15.75" customHeight="1">
      <c r="A14" s="184" t="s">
        <v>224</v>
      </c>
      <c r="B14" s="185">
        <v>22227.0</v>
      </c>
      <c r="C14" s="185">
        <v>19517.0</v>
      </c>
      <c r="D14" s="185">
        <v>19729.0</v>
      </c>
      <c r="E14" s="185">
        <v>19248.0</v>
      </c>
      <c r="F14" s="185">
        <v>18979.0</v>
      </c>
      <c r="G14" s="79">
        <v>18717.0</v>
      </c>
      <c r="H14" s="79">
        <v>17676.0</v>
      </c>
      <c r="I14" s="79">
        <v>17155.0</v>
      </c>
      <c r="J14" s="79">
        <v>16638.0</v>
      </c>
      <c r="K14" s="186">
        <v>16120.0</v>
      </c>
      <c r="L14" s="187"/>
    </row>
    <row r="15" ht="15.75" customHeight="1">
      <c r="A15" s="184" t="s">
        <v>225</v>
      </c>
      <c r="B15" s="185">
        <v>86090.0</v>
      </c>
      <c r="C15" s="185">
        <v>76355.0</v>
      </c>
      <c r="D15" s="185">
        <v>84045.0</v>
      </c>
      <c r="E15" s="185">
        <v>88798.0</v>
      </c>
      <c r="F15" s="185">
        <v>97084.0</v>
      </c>
      <c r="G15" s="79">
        <v>97800.0</v>
      </c>
      <c r="H15" s="79">
        <v>95000.0</v>
      </c>
      <c r="I15" s="79">
        <v>92200.0</v>
      </c>
      <c r="J15" s="79">
        <v>89400.0</v>
      </c>
      <c r="K15" s="186">
        <v>86700.0</v>
      </c>
      <c r="L15" s="187"/>
      <c r="O15" s="189"/>
      <c r="P15" s="189"/>
      <c r="Q15" s="189"/>
      <c r="R15" s="189"/>
    </row>
    <row r="16" ht="15.75" customHeight="1">
      <c r="A16" s="184" t="s">
        <v>226</v>
      </c>
      <c r="B16" s="185">
        <v>133524.0</v>
      </c>
      <c r="C16" s="185">
        <v>140815.0</v>
      </c>
      <c r="D16" s="185">
        <v>159806.0</v>
      </c>
      <c r="E16" s="185">
        <v>155030.0</v>
      </c>
      <c r="F16" s="185">
        <v>165937.0</v>
      </c>
      <c r="G16" s="79">
        <v>162500.0</v>
      </c>
      <c r="H16" s="79">
        <v>158500.0</v>
      </c>
      <c r="I16" s="79">
        <v>154500.0</v>
      </c>
      <c r="J16" s="79">
        <v>150600.0</v>
      </c>
      <c r="K16" s="186">
        <v>146800.0</v>
      </c>
      <c r="L16" s="187"/>
      <c r="P16" s="161"/>
      <c r="Q16" s="161"/>
      <c r="R16" s="161"/>
    </row>
    <row r="17" ht="15.75" customHeight="1">
      <c r="A17" s="184" t="s">
        <v>227</v>
      </c>
      <c r="B17" s="185">
        <v>16055.0</v>
      </c>
      <c r="C17" s="185">
        <v>12018.0</v>
      </c>
      <c r="D17" s="185">
        <v>14732.0</v>
      </c>
      <c r="E17" s="185">
        <v>11691.0</v>
      </c>
      <c r="F17" s="185">
        <v>11977.0</v>
      </c>
      <c r="G17" s="79">
        <f>$G$20*G50</f>
        <v>12933.18337</v>
      </c>
      <c r="H17" s="79">
        <f>$H$20*G50</f>
        <v>12593.02522</v>
      </c>
      <c r="I17" s="79">
        <f>$I$20*G50</f>
        <v>12261.81364</v>
      </c>
      <c r="J17" s="79">
        <f>$J$20*G50</f>
        <v>11939.31332</v>
      </c>
      <c r="K17" s="186">
        <f>K20*G50</f>
        <v>11625.29514</v>
      </c>
      <c r="L17" s="187"/>
      <c r="P17" s="161"/>
      <c r="Q17" s="161"/>
      <c r="R17" s="161"/>
    </row>
    <row r="18" ht="15.75" customHeight="1">
      <c r="A18" s="176" t="s">
        <v>228</v>
      </c>
      <c r="B18" s="185">
        <v>6988.0</v>
      </c>
      <c r="C18" s="185">
        <v>7724.0</v>
      </c>
      <c r="D18" s="185">
        <v>4720.0</v>
      </c>
      <c r="E18" s="185">
        <v>7147.0</v>
      </c>
      <c r="F18" s="185">
        <v>6816.0</v>
      </c>
      <c r="G18" s="79">
        <v>7128.0</v>
      </c>
      <c r="H18" s="79">
        <v>7066.0</v>
      </c>
      <c r="I18" s="79">
        <v>7005.0</v>
      </c>
      <c r="J18" s="79">
        <v>6945.0</v>
      </c>
      <c r="K18" s="188">
        <v>6886.0</v>
      </c>
      <c r="L18" s="187"/>
      <c r="P18" s="161"/>
      <c r="Q18" s="161"/>
      <c r="R18" s="161"/>
    </row>
    <row r="19" ht="15.75" customHeight="1">
      <c r="A19" s="199" t="s">
        <v>229</v>
      </c>
      <c r="B19" s="200">
        <v>264884.0</v>
      </c>
      <c r="C19" s="200">
        <v>256429.0</v>
      </c>
      <c r="D19" s="200">
        <v>285159.0</v>
      </c>
      <c r="E19" s="200">
        <v>284335.0</v>
      </c>
      <c r="F19" s="200">
        <v>303486.0</v>
      </c>
      <c r="G19" s="201">
        <v>376068.0</v>
      </c>
      <c r="H19" s="197">
        <f t="shared" ref="H19:K19" si="2">SUM(H14:H18)</f>
        <v>290835.0252</v>
      </c>
      <c r="I19" s="197">
        <f t="shared" si="2"/>
        <v>283121.8136</v>
      </c>
      <c r="J19" s="197">
        <f t="shared" si="2"/>
        <v>275522.3133</v>
      </c>
      <c r="K19" s="197">
        <f t="shared" si="2"/>
        <v>268131.2951</v>
      </c>
      <c r="L19" s="187"/>
      <c r="P19" s="161"/>
      <c r="Q19" s="161"/>
      <c r="R19" s="161"/>
    </row>
    <row r="20" ht="15.75" customHeight="1">
      <c r="A20" s="202" t="s">
        <v>230</v>
      </c>
      <c r="B20" s="203">
        <v>376610.0</v>
      </c>
      <c r="C20" s="203">
        <v>364883.0</v>
      </c>
      <c r="D20" s="203">
        <v>409787.0</v>
      </c>
      <c r="E20" s="203">
        <v>401007.0</v>
      </c>
      <c r="F20" s="203">
        <v>382882.0</v>
      </c>
      <c r="G20" s="204">
        <f>G$46*'Income statement'!F4</f>
        <v>376068.3601</v>
      </c>
      <c r="H20" s="204">
        <f>G$46*'Income statement'!G4</f>
        <v>366177.3137</v>
      </c>
      <c r="I20" s="204">
        <f>$G$46*'Income statement'!H4</f>
        <v>356546.4137</v>
      </c>
      <c r="J20" s="204">
        <f>$G$46*'Income statement'!I4</f>
        <v>347168.8179</v>
      </c>
      <c r="K20" s="204">
        <f>$G$46*'Income statement'!J4</f>
        <v>338037.864</v>
      </c>
      <c r="L20" s="187"/>
      <c r="P20" s="161"/>
      <c r="Q20" s="161"/>
      <c r="R20" s="161"/>
    </row>
    <row r="21" ht="15.75" customHeight="1">
      <c r="A21" s="176" t="s">
        <v>231</v>
      </c>
      <c r="B21" s="190"/>
      <c r="C21" s="190"/>
      <c r="D21" s="190"/>
      <c r="E21" s="190"/>
      <c r="F21" s="190"/>
      <c r="G21" s="79"/>
      <c r="H21" s="79"/>
      <c r="I21" s="79"/>
      <c r="J21" s="79"/>
      <c r="K21" s="186"/>
      <c r="L21" s="187"/>
    </row>
    <row r="22" ht="15.75" customHeight="1">
      <c r="A22" s="184" t="s">
        <v>232</v>
      </c>
      <c r="B22" s="185">
        <v>90652.0</v>
      </c>
      <c r="C22" s="185">
        <v>106177.0</v>
      </c>
      <c r="D22" s="185">
        <v>116920.0</v>
      </c>
      <c r="E22" s="185">
        <v>74656.0</v>
      </c>
      <c r="F22" s="185">
        <v>67303.0</v>
      </c>
      <c r="G22" s="79">
        <v>8607846.414</v>
      </c>
      <c r="H22" s="79">
        <v>8363371.217</v>
      </c>
      <c r="I22" s="79">
        <v>8121392.883</v>
      </c>
      <c r="J22" s="79">
        <v>7881713.066</v>
      </c>
      <c r="K22" s="186">
        <v>7644093.988</v>
      </c>
      <c r="L22" s="187"/>
    </row>
    <row r="23" ht="15.75" customHeight="1">
      <c r="A23" s="199" t="s">
        <v>233</v>
      </c>
      <c r="B23" s="185">
        <v>1186.0</v>
      </c>
      <c r="C23" s="190"/>
      <c r="D23" s="185">
        <v>4260.0</v>
      </c>
      <c r="E23" s="185">
        <v>1531.0</v>
      </c>
      <c r="F23" s="185">
        <v>937.0</v>
      </c>
      <c r="G23" s="79">
        <v>1482.673402</v>
      </c>
      <c r="H23" s="79">
        <v>1482.673402</v>
      </c>
      <c r="I23" s="79">
        <v>1482.673402</v>
      </c>
      <c r="J23" s="79">
        <v>1482.673402</v>
      </c>
      <c r="K23" s="186">
        <v>1482.673402</v>
      </c>
      <c r="L23" s="187"/>
    </row>
    <row r="24" ht="15.75" customHeight="1">
      <c r="A24" s="199" t="s">
        <v>234</v>
      </c>
      <c r="B24" s="205">
        <v>3359.0</v>
      </c>
      <c r="C24" s="205">
        <v>2035.0</v>
      </c>
      <c r="D24" s="205">
        <v>1908.0</v>
      </c>
      <c r="E24" s="205">
        <v>1903.0</v>
      </c>
      <c r="F24" s="205">
        <v>2573.0</v>
      </c>
      <c r="G24" s="79">
        <v>2302.881558</v>
      </c>
      <c r="H24" s="79">
        <v>2238.583994</v>
      </c>
      <c r="I24" s="79">
        <v>2175.009012</v>
      </c>
      <c r="J24" s="79">
        <v>2112.077006</v>
      </c>
      <c r="K24" s="186">
        <v>2049.74511</v>
      </c>
      <c r="L24" s="187"/>
    </row>
    <row r="25" ht="15.75" customHeight="1">
      <c r="A25" s="184" t="s">
        <v>235</v>
      </c>
      <c r="B25" s="185">
        <v>13705.0</v>
      </c>
      <c r="C25" s="185">
        <v>13570.0</v>
      </c>
      <c r="D25" s="185">
        <v>14921.0</v>
      </c>
      <c r="E25" s="185">
        <v>13025.0</v>
      </c>
      <c r="F25" s="185">
        <v>13098.0</v>
      </c>
      <c r="G25" s="79">
        <v>13058.0</v>
      </c>
      <c r="H25" s="79">
        <v>13982.0</v>
      </c>
      <c r="I25" s="79">
        <v>14124.0</v>
      </c>
      <c r="J25" s="79">
        <v>14273.0</v>
      </c>
      <c r="K25" s="186">
        <v>14893.0</v>
      </c>
      <c r="L25" s="187"/>
    </row>
    <row r="26" ht="15.75" customHeight="1">
      <c r="A26" s="176" t="s">
        <v>236</v>
      </c>
      <c r="B26" s="191">
        <v>108902.0</v>
      </c>
      <c r="C26" s="191">
        <v>121782.0</v>
      </c>
      <c r="D26" s="191">
        <v>137379.0</v>
      </c>
      <c r="E26" s="191">
        <v>91115.0</v>
      </c>
      <c r="F26" s="191">
        <v>83911.0</v>
      </c>
      <c r="G26" s="192">
        <f t="shared" ref="G26:K26" si="3">G31*$G$61</f>
        <v>105382.2144</v>
      </c>
      <c r="H26" s="192">
        <f t="shared" si="3"/>
        <v>100579.5166</v>
      </c>
      <c r="I26" s="192">
        <f t="shared" si="3"/>
        <v>99530.11791</v>
      </c>
      <c r="J26" s="192">
        <f t="shared" si="3"/>
        <v>98611.22196</v>
      </c>
      <c r="K26" s="193">
        <f t="shared" si="3"/>
        <v>97311.5707</v>
      </c>
      <c r="L26" s="187"/>
      <c r="N26" s="189"/>
      <c r="O26" s="189"/>
      <c r="P26" s="189"/>
    </row>
    <row r="27" ht="15.75" customHeight="1">
      <c r="A27" s="176" t="s">
        <v>237</v>
      </c>
      <c r="B27" s="206"/>
      <c r="C27" s="206"/>
      <c r="D27" s="206"/>
      <c r="E27" s="206"/>
      <c r="F27" s="206"/>
      <c r="G27" s="204"/>
      <c r="H27" s="204"/>
      <c r="I27" s="204"/>
      <c r="J27" s="204"/>
      <c r="K27" s="207"/>
      <c r="L27" s="187"/>
    </row>
    <row r="28" ht="15.75" customHeight="1">
      <c r="A28" s="184" t="s">
        <v>234</v>
      </c>
      <c r="B28" s="208">
        <v>53114.0</v>
      </c>
      <c r="C28" s="208" t="s">
        <v>238</v>
      </c>
      <c r="D28" s="209">
        <v>22126.0</v>
      </c>
      <c r="E28" s="208">
        <v>21634.0</v>
      </c>
      <c r="F28" s="208">
        <v>32372.0</v>
      </c>
      <c r="G28" s="210">
        <v>2302.881558</v>
      </c>
      <c r="H28" s="210">
        <v>2238.583994</v>
      </c>
      <c r="I28" s="210">
        <v>2175.009012</v>
      </c>
      <c r="J28" s="210">
        <v>2112.077006</v>
      </c>
      <c r="K28" s="210">
        <v>2049.74511</v>
      </c>
      <c r="L28" s="187"/>
    </row>
    <row r="29" ht="15.75" customHeight="1">
      <c r="A29" s="199" t="s">
        <v>239</v>
      </c>
      <c r="B29" s="211">
        <v>79875.0</v>
      </c>
      <c r="C29" s="211">
        <v>71116.0</v>
      </c>
      <c r="D29" s="212">
        <v>79116.0</v>
      </c>
      <c r="E29" s="211">
        <v>86253.0</v>
      </c>
      <c r="F29" s="211">
        <v>96540.0</v>
      </c>
      <c r="G29" s="210">
        <v>98529.0</v>
      </c>
      <c r="H29" s="210">
        <v>96065.0</v>
      </c>
      <c r="I29" s="210">
        <v>93110.0</v>
      </c>
      <c r="J29" s="210">
        <v>90591.0</v>
      </c>
      <c r="K29" s="210">
        <v>1593471.0</v>
      </c>
      <c r="L29" s="187"/>
    </row>
    <row r="30" ht="15.75" customHeight="1">
      <c r="A30" s="176" t="s">
        <v>240</v>
      </c>
      <c r="B30" s="213">
        <v>132989.0</v>
      </c>
      <c r="C30" s="213">
        <v>93454.0</v>
      </c>
      <c r="D30" s="213">
        <v>101242.0</v>
      </c>
      <c r="E30" s="213">
        <v>107887.0</v>
      </c>
      <c r="F30" s="213">
        <v>128912.0</v>
      </c>
      <c r="G30" s="210">
        <f>SUM(G28:G29)</f>
        <v>100831.8816</v>
      </c>
      <c r="H30" s="210">
        <v>98304.0</v>
      </c>
      <c r="I30" s="210">
        <f>SUM(I28:I29)</f>
        <v>95285.00901</v>
      </c>
      <c r="J30" s="210">
        <v>92703.0</v>
      </c>
      <c r="K30" s="210">
        <v>90521.0</v>
      </c>
      <c r="L30" s="187"/>
    </row>
    <row r="31" ht="15.75" customHeight="1">
      <c r="A31" s="202" t="s">
        <v>241</v>
      </c>
      <c r="B31" s="213">
        <v>241892.0</v>
      </c>
      <c r="C31" s="213">
        <v>215236.0</v>
      </c>
      <c r="D31" s="213">
        <v>238621.0</v>
      </c>
      <c r="E31" s="213">
        <v>199002.0</v>
      </c>
      <c r="F31" s="213">
        <v>212823.0</v>
      </c>
      <c r="G31" s="214">
        <v>215605.0</v>
      </c>
      <c r="H31" s="210">
        <v>205779.0</v>
      </c>
      <c r="I31" s="210">
        <v>203632.0</v>
      </c>
      <c r="J31" s="210">
        <v>201752.0</v>
      </c>
      <c r="K31" s="210">
        <v>199093.0</v>
      </c>
      <c r="L31" s="187"/>
    </row>
    <row r="32" ht="15.75" customHeight="1">
      <c r="A32" s="176" t="s">
        <v>242</v>
      </c>
      <c r="B32" s="213">
        <v>134719.0</v>
      </c>
      <c r="C32" s="213">
        <v>149647.0</v>
      </c>
      <c r="D32" s="213">
        <v>171166.0</v>
      </c>
      <c r="E32" s="213">
        <v>202005.0</v>
      </c>
      <c r="F32" s="213">
        <v>170059.0</v>
      </c>
      <c r="G32" s="214">
        <v>160463.0</v>
      </c>
      <c r="H32" s="215">
        <f t="shared" ref="H32:J32" si="4">H20-H31</f>
        <v>160398.3137</v>
      </c>
      <c r="I32" s="215">
        <f t="shared" si="4"/>
        <v>152914.4137</v>
      </c>
      <c r="J32" s="215">
        <f t="shared" si="4"/>
        <v>145416.8179</v>
      </c>
      <c r="K32" s="215">
        <f>K30-K31</f>
        <v>-108572</v>
      </c>
      <c r="L32" s="187"/>
      <c r="Q32" s="189"/>
    </row>
    <row r="33" ht="15.75" customHeight="1">
      <c r="A33" s="216" t="s">
        <v>243</v>
      </c>
      <c r="B33" s="190"/>
      <c r="C33" s="190"/>
      <c r="D33" s="190"/>
      <c r="E33" s="190"/>
      <c r="F33" s="190"/>
      <c r="G33" s="217"/>
      <c r="H33" s="217"/>
      <c r="I33" s="217"/>
      <c r="J33" s="217"/>
      <c r="K33" s="218"/>
      <c r="L33" s="187"/>
    </row>
    <row r="34" ht="15.75" customHeight="1">
      <c r="A34" s="184" t="s">
        <v>244</v>
      </c>
      <c r="B34" s="185">
        <v>90610.0</v>
      </c>
      <c r="C34" s="185">
        <v>90610.0</v>
      </c>
      <c r="D34" s="219">
        <v>90610.0</v>
      </c>
      <c r="E34" s="185">
        <v>90760.0</v>
      </c>
      <c r="F34" s="185">
        <v>90943.0</v>
      </c>
      <c r="G34" s="79">
        <v>91118.0</v>
      </c>
      <c r="H34" s="79">
        <v>91293.0</v>
      </c>
      <c r="I34" s="79">
        <v>91468.0</v>
      </c>
      <c r="J34" s="79">
        <v>91643.0</v>
      </c>
      <c r="K34" s="186">
        <v>91818.0</v>
      </c>
      <c r="L34" s="220"/>
    </row>
    <row r="35" ht="15.75" customHeight="1">
      <c r="A35" s="184" t="s">
        <v>245</v>
      </c>
      <c r="B35" s="190"/>
      <c r="C35" s="190"/>
      <c r="D35" s="221"/>
      <c r="E35" s="185">
        <v>583.0</v>
      </c>
      <c r="F35" s="185">
        <v>450.0</v>
      </c>
      <c r="G35" s="217">
        <v>350.0</v>
      </c>
      <c r="H35" s="217">
        <v>250.0</v>
      </c>
      <c r="I35" s="217">
        <v>150.0</v>
      </c>
      <c r="J35" s="217">
        <v>50.0</v>
      </c>
      <c r="K35" s="218"/>
      <c r="L35" s="220"/>
    </row>
    <row r="36" ht="15.75" customHeight="1">
      <c r="A36" s="184" t="s">
        <v>246</v>
      </c>
      <c r="B36" s="185">
        <v>33802.0</v>
      </c>
      <c r="C36" s="185">
        <v>50585.0</v>
      </c>
      <c r="D36" s="185">
        <v>66071.0</v>
      </c>
      <c r="E36" s="185">
        <v>100685.0</v>
      </c>
      <c r="F36" s="185">
        <v>66326.0</v>
      </c>
      <c r="G36" s="113">
        <v>71943.0</v>
      </c>
      <c r="H36" s="113">
        <v>76512.0</v>
      </c>
      <c r="I36" s="113">
        <v>80176.0</v>
      </c>
      <c r="J36" s="113">
        <v>82911.0</v>
      </c>
      <c r="K36" s="188">
        <v>84800.0</v>
      </c>
      <c r="L36" s="220"/>
    </row>
    <row r="37" ht="15.75" customHeight="1">
      <c r="A37" s="222" t="s">
        <v>247</v>
      </c>
      <c r="B37" s="185">
        <v>124412.0</v>
      </c>
      <c r="C37" s="185">
        <v>141195.0</v>
      </c>
      <c r="D37" s="185">
        <v>156681.0</v>
      </c>
      <c r="E37" s="185">
        <v>191408.0</v>
      </c>
      <c r="F37" s="185">
        <v>157719.0</v>
      </c>
      <c r="G37" s="79" t="s">
        <v>248</v>
      </c>
      <c r="H37" s="79" t="s">
        <v>249</v>
      </c>
      <c r="I37" s="79" t="s">
        <v>250</v>
      </c>
      <c r="J37" s="79" t="s">
        <v>251</v>
      </c>
      <c r="K37" s="186">
        <v>46077.0</v>
      </c>
      <c r="L37" s="220"/>
    </row>
    <row r="38" ht="15.75" customHeight="1">
      <c r="A38" s="184" t="s">
        <v>252</v>
      </c>
      <c r="B38" s="223">
        <v>10308.0</v>
      </c>
      <c r="C38" s="223">
        <v>8452.0</v>
      </c>
      <c r="D38" s="223">
        <v>14485.0</v>
      </c>
      <c r="E38" s="223">
        <v>10597.0</v>
      </c>
      <c r="F38" s="223">
        <v>12340.0</v>
      </c>
      <c r="G38" s="197">
        <v>11800.0</v>
      </c>
      <c r="H38" s="197">
        <v>11200.0</v>
      </c>
      <c r="I38" s="197">
        <v>10600.0</v>
      </c>
      <c r="J38" s="197">
        <v>10000.0</v>
      </c>
      <c r="K38" s="198">
        <v>9500.0</v>
      </c>
      <c r="L38" s="220"/>
      <c r="Q38" s="189"/>
      <c r="R38" s="189"/>
      <c r="S38" s="189"/>
    </row>
    <row r="39" ht="15.75" customHeight="1">
      <c r="A39" s="202" t="s">
        <v>253</v>
      </c>
      <c r="B39" s="224">
        <v>134719.0</v>
      </c>
      <c r="C39" s="224">
        <v>149647.0</v>
      </c>
      <c r="D39" s="224">
        <v>171166.0</v>
      </c>
      <c r="E39" s="224">
        <v>202005.0</v>
      </c>
      <c r="F39" s="224">
        <v>170059.0</v>
      </c>
      <c r="G39" s="148">
        <v>160463.0</v>
      </c>
      <c r="H39" s="148" t="s">
        <v>254</v>
      </c>
      <c r="I39" s="148" t="s">
        <v>255</v>
      </c>
      <c r="J39" s="148" t="s">
        <v>256</v>
      </c>
      <c r="K39" s="225">
        <v>148145.0</v>
      </c>
      <c r="L39" s="220"/>
    </row>
    <row r="40" ht="15.75" customHeight="1">
      <c r="A40" s="226"/>
      <c r="B40" s="227"/>
      <c r="C40" s="227"/>
      <c r="D40" s="227"/>
      <c r="E40" s="227"/>
      <c r="F40" s="227"/>
      <c r="G40" s="228"/>
      <c r="H40" s="228"/>
      <c r="I40" s="228"/>
      <c r="J40" s="228"/>
      <c r="K40" s="229"/>
      <c r="L40" s="220"/>
    </row>
    <row r="41" ht="15.75" customHeight="1">
      <c r="A41" s="230"/>
      <c r="B41" s="231"/>
      <c r="C41" s="231"/>
      <c r="D41" s="231"/>
      <c r="E41" s="231"/>
      <c r="F41" s="231"/>
      <c r="G41" s="232"/>
      <c r="H41" s="232"/>
      <c r="I41" s="232"/>
      <c r="J41" s="232"/>
      <c r="K41" s="233"/>
      <c r="L41" s="220"/>
    </row>
    <row r="42" ht="15.75" customHeight="1">
      <c r="G42" s="220"/>
      <c r="H42" s="220"/>
      <c r="I42" s="220"/>
      <c r="J42" s="220"/>
      <c r="K42" s="220"/>
      <c r="L42" s="220"/>
    </row>
    <row r="43" ht="15.75" customHeight="1">
      <c r="A43" s="133" t="s">
        <v>257</v>
      </c>
      <c r="B43" s="134"/>
      <c r="C43" s="134"/>
      <c r="D43" s="134"/>
      <c r="E43" s="135"/>
      <c r="F43" s="135"/>
      <c r="G43" s="220"/>
      <c r="H43" s="220"/>
      <c r="I43" s="220"/>
      <c r="J43" s="220"/>
      <c r="K43" s="220"/>
      <c r="L43" s="220"/>
      <c r="P43" s="189"/>
    </row>
    <row r="44" ht="15.75" customHeight="1">
      <c r="A44" s="137"/>
      <c r="B44" s="134"/>
      <c r="C44" s="134"/>
      <c r="D44" s="134"/>
      <c r="E44" s="134"/>
      <c r="F44" s="134"/>
      <c r="G44" s="220"/>
      <c r="H44" s="220"/>
      <c r="I44" s="220"/>
      <c r="J44" s="220"/>
      <c r="K44" s="220"/>
      <c r="L44" s="220"/>
    </row>
    <row r="45" ht="15.75" customHeight="1">
      <c r="A45" s="234" t="s">
        <v>162</v>
      </c>
      <c r="B45" s="134"/>
      <c r="C45" s="235" t="s">
        <v>163</v>
      </c>
      <c r="D45" s="134"/>
      <c r="E45" s="134"/>
      <c r="F45" s="134"/>
      <c r="G45" s="220"/>
      <c r="H45" s="220"/>
      <c r="I45" s="220"/>
      <c r="J45" s="220"/>
      <c r="K45" s="220"/>
      <c r="L45" s="220"/>
    </row>
    <row r="46" ht="15.75" customHeight="1">
      <c r="A46" s="236" t="s">
        <v>258</v>
      </c>
      <c r="B46" s="237">
        <f>B20/'Income statement'!B4</f>
        <v>0.6624264992</v>
      </c>
      <c r="C46" s="237">
        <f>C20/'Income statement'!C4</f>
        <v>0.6396944611</v>
      </c>
      <c r="D46" s="237">
        <f>D20/'Income statement'!D4</f>
        <v>0.8571407655</v>
      </c>
      <c r="E46" s="237">
        <f>E20/'Income statement'!E4</f>
        <v>0.8123898431</v>
      </c>
      <c r="F46" s="237">
        <f>F20/'Income statement'!F4</f>
        <v>0.7598146513</v>
      </c>
      <c r="G46" s="238">
        <f t="shared" ref="G46:G54" si="5">AVERAGE(B46:F46)</f>
        <v>0.746293244</v>
      </c>
      <c r="H46" s="239"/>
      <c r="I46" s="149" t="s">
        <v>259</v>
      </c>
      <c r="J46" s="149"/>
      <c r="K46" s="149"/>
      <c r="L46" s="149"/>
      <c r="O46" s="150"/>
    </row>
    <row r="47" ht="15.75" customHeight="1">
      <c r="A47" s="236" t="s">
        <v>260</v>
      </c>
      <c r="B47" s="237">
        <v>0.0758</v>
      </c>
      <c r="C47" s="237">
        <v>0.0683</v>
      </c>
      <c r="D47" s="237">
        <v>0.0989</v>
      </c>
      <c r="E47" s="237">
        <v>0.0537</v>
      </c>
      <c r="F47" s="237">
        <v>0.0507</v>
      </c>
      <c r="G47" s="238">
        <f t="shared" si="5"/>
        <v>0.06948</v>
      </c>
      <c r="H47" s="239"/>
      <c r="I47" s="149" t="s">
        <v>261</v>
      </c>
      <c r="J47" s="149"/>
      <c r="K47" s="149"/>
      <c r="L47" s="149"/>
      <c r="M47" s="240"/>
      <c r="N47" s="240"/>
      <c r="O47" s="240"/>
      <c r="P47" s="240"/>
      <c r="Q47" s="240"/>
    </row>
    <row r="48" ht="15.75" customHeight="1">
      <c r="A48" s="236" t="s">
        <v>262</v>
      </c>
      <c r="B48" s="237">
        <v>0.0089</v>
      </c>
      <c r="C48" s="237">
        <v>0.0056</v>
      </c>
      <c r="D48" s="237">
        <v>0.0047</v>
      </c>
      <c r="E48" s="237">
        <v>0.0047</v>
      </c>
      <c r="F48" s="237">
        <v>0.0067</v>
      </c>
      <c r="G48" s="238">
        <f t="shared" si="5"/>
        <v>0.00612</v>
      </c>
      <c r="H48" s="239"/>
      <c r="I48" s="149" t="s">
        <v>263</v>
      </c>
      <c r="J48" s="149"/>
      <c r="K48" s="149"/>
      <c r="L48" s="149"/>
      <c r="M48" s="240"/>
      <c r="N48" s="240"/>
      <c r="O48" s="240"/>
      <c r="P48" s="240"/>
      <c r="Q48" s="240"/>
    </row>
    <row r="49" ht="15.75" customHeight="1">
      <c r="A49" s="236" t="s">
        <v>264</v>
      </c>
      <c r="B49" s="237">
        <v>0.177</v>
      </c>
      <c r="C49" s="237"/>
      <c r="D49" s="237">
        <v>0.327</v>
      </c>
      <c r="E49" s="237">
        <v>0.225</v>
      </c>
      <c r="F49" s="237">
        <v>0.142</v>
      </c>
      <c r="G49" s="238">
        <f t="shared" si="5"/>
        <v>0.21775</v>
      </c>
      <c r="H49" s="239"/>
      <c r="I49" s="149" t="s">
        <v>265</v>
      </c>
      <c r="J49" s="149"/>
      <c r="K49" s="149"/>
      <c r="L49" s="149"/>
      <c r="M49" s="240"/>
      <c r="N49" s="240"/>
      <c r="O49" s="240"/>
      <c r="P49" s="240"/>
      <c r="Q49" s="240"/>
    </row>
    <row r="50" ht="15.75" customHeight="1">
      <c r="A50" s="236" t="s">
        <v>266</v>
      </c>
      <c r="B50" s="237">
        <f t="shared" ref="B50:F50" si="6">B17/B20</f>
        <v>0.04263030721</v>
      </c>
      <c r="C50" s="237">
        <f t="shared" si="6"/>
        <v>0.03293658515</v>
      </c>
      <c r="D50" s="237">
        <f t="shared" si="6"/>
        <v>0.03595038398</v>
      </c>
      <c r="E50" s="237">
        <f t="shared" si="6"/>
        <v>0.02915410454</v>
      </c>
      <c r="F50" s="237">
        <f t="shared" si="6"/>
        <v>0.03128117801</v>
      </c>
      <c r="G50" s="238">
        <f t="shared" si="5"/>
        <v>0.03439051178</v>
      </c>
      <c r="H50" s="239"/>
      <c r="I50" s="149" t="s">
        <v>267</v>
      </c>
      <c r="J50" s="149"/>
      <c r="K50" s="149"/>
      <c r="L50" s="149"/>
      <c r="M50" s="240"/>
      <c r="N50" s="240"/>
      <c r="O50" s="240"/>
      <c r="P50" s="240"/>
      <c r="Q50" s="240"/>
    </row>
    <row r="51" ht="15.75" customHeight="1">
      <c r="A51" s="236" t="s">
        <v>268</v>
      </c>
      <c r="B51" s="237">
        <v>0.92</v>
      </c>
      <c r="C51" s="237">
        <v>0.9</v>
      </c>
      <c r="D51" s="237">
        <v>0.8</v>
      </c>
      <c r="E51" s="237">
        <v>0.76</v>
      </c>
      <c r="F51" s="237">
        <v>0.64</v>
      </c>
      <c r="G51" s="238">
        <f t="shared" si="5"/>
        <v>0.804</v>
      </c>
      <c r="H51" s="239"/>
      <c r="I51" s="149" t="s">
        <v>269</v>
      </c>
      <c r="J51" s="149"/>
      <c r="K51" s="149"/>
      <c r="L51" s="149"/>
      <c r="M51" s="240"/>
      <c r="N51" s="240"/>
      <c r="O51" s="240"/>
      <c r="P51" s="240"/>
      <c r="Q51" s="240"/>
    </row>
    <row r="52" ht="15.75" customHeight="1">
      <c r="A52" s="236" t="s">
        <v>270</v>
      </c>
      <c r="B52" s="237">
        <v>0.928</v>
      </c>
      <c r="C52" s="237">
        <v>0.932</v>
      </c>
      <c r="D52" s="237">
        <v>0.942</v>
      </c>
      <c r="E52" s="237">
        <v>0.972</v>
      </c>
      <c r="F52" s="237">
        <v>0.995</v>
      </c>
      <c r="G52" s="238">
        <f t="shared" si="5"/>
        <v>0.9538</v>
      </c>
      <c r="H52" s="239"/>
      <c r="I52" s="149" t="s">
        <v>271</v>
      </c>
      <c r="J52" s="149"/>
      <c r="K52" s="149"/>
      <c r="L52" s="149"/>
      <c r="M52" s="240"/>
      <c r="N52" s="240"/>
      <c r="O52" s="240"/>
      <c r="P52" s="240"/>
      <c r="Q52" s="240"/>
    </row>
    <row r="53" ht="15.75" customHeight="1">
      <c r="A53" s="236" t="s">
        <v>272</v>
      </c>
      <c r="B53" s="237">
        <v>0.178</v>
      </c>
      <c r="C53" s="237">
        <v>0.207</v>
      </c>
      <c r="D53" s="237">
        <v>0.287</v>
      </c>
      <c r="E53" s="237">
        <v>0.17</v>
      </c>
      <c r="F53" s="237">
        <v>0.149</v>
      </c>
      <c r="G53" s="238">
        <f t="shared" si="5"/>
        <v>0.1982</v>
      </c>
      <c r="H53" s="239"/>
      <c r="I53" s="149" t="s">
        <v>273</v>
      </c>
      <c r="J53" s="149"/>
      <c r="K53" s="149"/>
      <c r="L53" s="149"/>
      <c r="M53" s="240"/>
      <c r="N53" s="240"/>
      <c r="O53" s="240"/>
      <c r="P53" s="240"/>
      <c r="Q53" s="240"/>
    </row>
    <row r="54" ht="15.75" customHeight="1">
      <c r="A54" s="236" t="s">
        <v>274</v>
      </c>
      <c r="B54" s="237">
        <v>0.0758</v>
      </c>
      <c r="C54" s="237">
        <v>0.0682</v>
      </c>
      <c r="D54" s="237">
        <v>0.0989</v>
      </c>
      <c r="E54" s="237">
        <v>0.0729</v>
      </c>
      <c r="F54" s="237">
        <v>0.0507</v>
      </c>
      <c r="G54" s="238">
        <f t="shared" si="5"/>
        <v>0.0733</v>
      </c>
      <c r="H54" s="239"/>
      <c r="I54" s="149" t="s">
        <v>275</v>
      </c>
      <c r="J54" s="149"/>
      <c r="K54" s="149"/>
      <c r="L54" s="149"/>
      <c r="M54" s="240"/>
      <c r="N54" s="240"/>
      <c r="O54" s="240"/>
      <c r="P54" s="240"/>
      <c r="Q54" s="240"/>
    </row>
    <row r="55" ht="15.75" customHeight="1">
      <c r="A55" s="236" t="s">
        <v>276</v>
      </c>
      <c r="B55" s="237">
        <v>0.014</v>
      </c>
      <c r="C55" s="237">
        <v>0.0156</v>
      </c>
      <c r="D55" s="237">
        <v>0.0202</v>
      </c>
      <c r="E55" s="237">
        <v>0.0218</v>
      </c>
      <c r="F55" s="237">
        <v>0.0238</v>
      </c>
      <c r="G55" s="241">
        <v>0.00272</v>
      </c>
      <c r="H55" s="239"/>
      <c r="I55" s="149" t="s">
        <v>277</v>
      </c>
      <c r="J55" s="149"/>
      <c r="K55" s="149"/>
      <c r="L55" s="149"/>
      <c r="M55" s="240"/>
      <c r="N55" s="240"/>
      <c r="O55" s="240"/>
      <c r="P55" s="240"/>
      <c r="Q55" s="240"/>
    </row>
    <row r="56" ht="15.75" customHeight="1">
      <c r="A56" s="236" t="s">
        <v>278</v>
      </c>
      <c r="B56" s="237">
        <f>B8/'Income statement'!B4</f>
        <v>0.06106966902</v>
      </c>
      <c r="C56" s="237">
        <f>C8/'Income statement'!C4</f>
        <v>0.05327470801</v>
      </c>
      <c r="D56" s="237">
        <f>D8/'Income statement'!D4</f>
        <v>0.06727869044</v>
      </c>
      <c r="E56" s="237">
        <f>E8/'Income statement'!E4</f>
        <v>0.06474897389</v>
      </c>
      <c r="F56" s="237">
        <f>F8/'Income statement'!F4</f>
        <v>0.0604169354</v>
      </c>
      <c r="G56" s="238">
        <f t="shared" ref="G56:G57" si="8">AVERAGE(B56:F56)</f>
        <v>0.06135779535</v>
      </c>
      <c r="H56" s="239"/>
      <c r="I56" s="149" t="s">
        <v>279</v>
      </c>
      <c r="J56" s="149"/>
      <c r="K56" s="149"/>
      <c r="L56" s="149"/>
      <c r="M56" s="240"/>
      <c r="N56" s="240"/>
      <c r="O56" s="240"/>
      <c r="P56" s="240"/>
      <c r="Q56" s="240"/>
    </row>
    <row r="57" ht="15.75" customHeight="1">
      <c r="A57" s="236" t="s">
        <v>280</v>
      </c>
      <c r="B57" s="237">
        <f t="shared" ref="B57:F57" si="7">B10/B20</f>
        <v>0.2966623297</v>
      </c>
      <c r="C57" s="237">
        <f t="shared" si="7"/>
        <v>0.2972295229</v>
      </c>
      <c r="D57" s="237">
        <f t="shared" si="7"/>
        <v>0.3041311706</v>
      </c>
      <c r="E57" s="237">
        <f t="shared" si="7"/>
        <v>0.2909475396</v>
      </c>
      <c r="F57" s="237">
        <f t="shared" si="7"/>
        <v>0.2073641487</v>
      </c>
      <c r="G57" s="238">
        <f t="shared" si="8"/>
        <v>0.2792669423</v>
      </c>
      <c r="H57" s="239"/>
      <c r="I57" s="149" t="s">
        <v>281</v>
      </c>
      <c r="J57" s="149"/>
      <c r="K57" s="149"/>
      <c r="L57" s="149"/>
      <c r="M57" s="240"/>
      <c r="N57" s="240"/>
      <c r="O57" s="240"/>
      <c r="P57" s="240"/>
      <c r="Q57" s="240"/>
    </row>
    <row r="58" ht="15.75" customHeight="1">
      <c r="A58" s="236" t="s">
        <v>282</v>
      </c>
      <c r="B58" s="237">
        <v>0.0391</v>
      </c>
      <c r="C58" s="237">
        <v>0.0342</v>
      </c>
      <c r="D58" s="237">
        <v>0.0413</v>
      </c>
      <c r="E58" s="237">
        <v>0.039</v>
      </c>
      <c r="F58" s="237">
        <v>3.77</v>
      </c>
      <c r="G58" s="238">
        <v>3.91</v>
      </c>
      <c r="H58" s="239"/>
      <c r="I58" s="149" t="s">
        <v>283</v>
      </c>
      <c r="J58" s="149"/>
      <c r="K58" s="149"/>
      <c r="L58" s="149"/>
      <c r="M58" s="240"/>
      <c r="N58" s="240"/>
      <c r="O58" s="240"/>
      <c r="P58" s="240"/>
      <c r="Q58" s="240"/>
    </row>
    <row r="59" ht="15.75" customHeight="1">
      <c r="A59" s="236" t="s">
        <v>284</v>
      </c>
      <c r="B59" s="237">
        <f t="shared" ref="B59:F59" si="9">B16/B20</f>
        <v>0.3545418337</v>
      </c>
      <c r="C59" s="237">
        <f t="shared" si="9"/>
        <v>0.3859182258</v>
      </c>
      <c r="D59" s="237">
        <f t="shared" si="9"/>
        <v>0.3899733276</v>
      </c>
      <c r="E59" s="237">
        <f t="shared" si="9"/>
        <v>0.3866017301</v>
      </c>
      <c r="F59" s="237">
        <f t="shared" si="9"/>
        <v>0.4333893993</v>
      </c>
      <c r="G59" s="238">
        <f t="shared" ref="G59:G62" si="11">AVERAGE(B59:F59)</f>
        <v>0.3900849033</v>
      </c>
      <c r="H59" s="239"/>
      <c r="I59" s="149" t="s">
        <v>285</v>
      </c>
      <c r="J59" s="149"/>
      <c r="K59" s="149"/>
      <c r="L59" s="149"/>
      <c r="M59" s="240"/>
      <c r="N59" s="240"/>
      <c r="O59" s="240"/>
      <c r="P59" s="240"/>
      <c r="Q59" s="240"/>
    </row>
    <row r="60" ht="15.75" customHeight="1">
      <c r="A60" s="236" t="s">
        <v>286</v>
      </c>
      <c r="B60" s="237">
        <f t="shared" ref="B60:F60" si="10">B31/B20</f>
        <v>0.6422877778</v>
      </c>
      <c r="C60" s="237">
        <f t="shared" si="10"/>
        <v>0.589876755</v>
      </c>
      <c r="D60" s="237">
        <f t="shared" si="10"/>
        <v>0.5823049535</v>
      </c>
      <c r="E60" s="237">
        <f t="shared" si="10"/>
        <v>0.4962556763</v>
      </c>
      <c r="F60" s="237">
        <f t="shared" si="10"/>
        <v>0.5558448817</v>
      </c>
      <c r="G60" s="238">
        <f t="shared" si="11"/>
        <v>0.5733140089</v>
      </c>
      <c r="H60" s="239"/>
      <c r="I60" s="149" t="s">
        <v>287</v>
      </c>
      <c r="J60" s="149"/>
      <c r="K60" s="149"/>
      <c r="L60" s="149"/>
      <c r="M60" s="240"/>
      <c r="N60" s="240"/>
      <c r="O60" s="240"/>
      <c r="P60" s="240"/>
      <c r="Q60" s="240"/>
    </row>
    <row r="61" ht="15.75" customHeight="1">
      <c r="A61" s="236" t="s">
        <v>288</v>
      </c>
      <c r="B61" s="237">
        <f t="shared" ref="B61:F61" si="12">B26/B31</f>
        <v>0.4502091843</v>
      </c>
      <c r="C61" s="237">
        <f t="shared" si="12"/>
        <v>0.5658068353</v>
      </c>
      <c r="D61" s="237">
        <f t="shared" si="12"/>
        <v>0.575720494</v>
      </c>
      <c r="E61" s="237">
        <f t="shared" si="12"/>
        <v>0.45785972</v>
      </c>
      <c r="F61" s="237">
        <f t="shared" si="12"/>
        <v>0.3942759946</v>
      </c>
      <c r="G61" s="238">
        <f t="shared" si="11"/>
        <v>0.4887744456</v>
      </c>
      <c r="H61" s="239"/>
      <c r="I61" s="149" t="s">
        <v>289</v>
      </c>
      <c r="J61" s="149"/>
      <c r="K61" s="149"/>
      <c r="L61" s="149"/>
      <c r="M61" s="240"/>
      <c r="N61" s="240"/>
      <c r="O61" s="240"/>
      <c r="P61" s="240"/>
      <c r="Q61" s="240"/>
    </row>
    <row r="62" ht="15.75" customHeight="1">
      <c r="A62" s="236" t="s">
        <v>290</v>
      </c>
      <c r="B62" s="237">
        <f t="shared" ref="B62:F62" si="13">B30/B31</f>
        <v>0.5497866817</v>
      </c>
      <c r="C62" s="237">
        <f t="shared" si="13"/>
        <v>0.4341931647</v>
      </c>
      <c r="D62" s="237">
        <f t="shared" si="13"/>
        <v>0.424279506</v>
      </c>
      <c r="E62" s="237">
        <f t="shared" si="13"/>
        <v>0.54214028</v>
      </c>
      <c r="F62" s="237">
        <f t="shared" si="13"/>
        <v>0.6057240054</v>
      </c>
      <c r="G62" s="238">
        <f t="shared" si="11"/>
        <v>0.5112247276</v>
      </c>
      <c r="H62" s="239"/>
      <c r="I62" s="149" t="s">
        <v>291</v>
      </c>
      <c r="J62" s="149"/>
      <c r="K62" s="149"/>
      <c r="L62" s="149"/>
      <c r="M62" s="240"/>
      <c r="N62" s="240"/>
      <c r="O62" s="240"/>
      <c r="P62" s="240"/>
      <c r="Q62" s="240"/>
    </row>
    <row r="63" ht="15.75" customHeight="1">
      <c r="A63" s="236" t="s">
        <v>292</v>
      </c>
      <c r="B63" s="237">
        <v>64.8</v>
      </c>
      <c r="C63" s="237">
        <v>75.5</v>
      </c>
      <c r="D63" s="237">
        <v>104.8</v>
      </c>
      <c r="E63" s="237">
        <v>62.1</v>
      </c>
      <c r="F63" s="237">
        <v>54.3</v>
      </c>
      <c r="G63" s="238" t="s">
        <v>293</v>
      </c>
      <c r="H63" s="150"/>
      <c r="I63" s="149" t="s">
        <v>294</v>
      </c>
      <c r="J63" s="149"/>
      <c r="K63" s="149"/>
      <c r="L63" s="149"/>
      <c r="M63" s="240"/>
      <c r="N63" s="240"/>
      <c r="O63" s="240"/>
      <c r="P63" s="240"/>
      <c r="Q63" s="240"/>
    </row>
    <row r="64" ht="15.75" customHeight="1">
      <c r="A64" s="236" t="s">
        <v>233</v>
      </c>
      <c r="B64" s="237">
        <v>0.177</v>
      </c>
      <c r="C64" s="237"/>
      <c r="D64" s="237">
        <v>0.327</v>
      </c>
      <c r="E64" s="237">
        <v>0.225</v>
      </c>
      <c r="F64" s="237">
        <v>0.142</v>
      </c>
      <c r="G64" s="238">
        <f>AVERAGE(B64:F64)</f>
        <v>0.21775</v>
      </c>
      <c r="H64" s="150"/>
      <c r="I64" s="149" t="s">
        <v>295</v>
      </c>
      <c r="J64" s="149"/>
      <c r="K64" s="149"/>
      <c r="L64" s="149"/>
      <c r="M64" s="240"/>
      <c r="N64" s="240"/>
      <c r="O64" s="240"/>
      <c r="P64" s="240"/>
      <c r="Q64" s="240"/>
    </row>
    <row r="65" ht="15.75" customHeight="1">
      <c r="A65" s="236" t="s">
        <v>296</v>
      </c>
      <c r="B65" s="237">
        <v>0.012</v>
      </c>
      <c r="C65" s="237"/>
      <c r="D65" s="237"/>
      <c r="E65" s="237"/>
      <c r="F65" s="237"/>
      <c r="G65" s="238"/>
      <c r="H65" s="242"/>
      <c r="I65" s="149" t="s">
        <v>297</v>
      </c>
      <c r="J65" s="149"/>
      <c r="K65" s="149"/>
      <c r="L65" s="149"/>
      <c r="M65" s="242"/>
      <c r="N65" s="242"/>
      <c r="O65" s="242"/>
      <c r="P65" s="242"/>
      <c r="Q65" s="242"/>
    </row>
    <row r="66" ht="15.75" customHeight="1">
      <c r="A66" s="236" t="s">
        <v>298</v>
      </c>
      <c r="B66" s="243">
        <v>0.1595</v>
      </c>
      <c r="C66" s="243">
        <v>0.1861</v>
      </c>
      <c r="D66" s="243">
        <v>0.2446</v>
      </c>
      <c r="E66" s="243">
        <v>0.1513</v>
      </c>
      <c r="F66" s="243">
        <v>0.133</v>
      </c>
      <c r="G66" s="244">
        <v>0.1762</v>
      </c>
      <c r="I66" s="149" t="s">
        <v>299</v>
      </c>
      <c r="J66" s="149"/>
      <c r="K66" s="149"/>
      <c r="L66" s="149"/>
    </row>
    <row r="67" ht="15.75" customHeight="1">
      <c r="A67" s="236"/>
      <c r="I67" s="240"/>
      <c r="J67" s="240"/>
      <c r="K67" s="240"/>
      <c r="L67" s="240"/>
    </row>
    <row r="68" ht="15.75" customHeight="1">
      <c r="A68" s="236"/>
    </row>
    <row r="69" ht="15.75" customHeight="1">
      <c r="A69" s="236"/>
    </row>
    <row r="70" ht="15.75" customHeight="1">
      <c r="A70" s="236"/>
    </row>
    <row r="71" ht="15.75" customHeight="1">
      <c r="A71" s="236"/>
    </row>
    <row r="72" ht="15.75" customHeight="1">
      <c r="A72" s="236"/>
    </row>
    <row r="73" ht="15.75" customHeight="1">
      <c r="A73" s="236"/>
    </row>
    <row r="74" ht="15.75" customHeight="1">
      <c r="A74" s="236"/>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
    <mergeCell ref="B1:F1"/>
    <mergeCell ref="G1:K1"/>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75"/>
    <col customWidth="1" min="2" max="2" width="12.5"/>
    <col customWidth="1" min="3" max="4" width="13.13"/>
    <col customWidth="1" min="5" max="6" width="13.25"/>
    <col customWidth="1" min="7" max="7" width="9.38"/>
    <col customWidth="1" min="8" max="8" width="11.25"/>
    <col customWidth="1" min="9" max="9" width="10.88"/>
    <col customWidth="1" min="10" max="10" width="10.75"/>
    <col customWidth="1" min="11" max="11" width="12.13"/>
    <col customWidth="1" min="12" max="26" width="8.63"/>
  </cols>
  <sheetData>
    <row r="1" ht="12.0" customHeight="1">
      <c r="A1" s="245" t="s">
        <v>27</v>
      </c>
      <c r="B1" s="246" t="s">
        <v>28</v>
      </c>
      <c r="C1" s="27"/>
      <c r="D1" s="27"/>
      <c r="E1" s="27"/>
      <c r="F1" s="27"/>
      <c r="G1" s="247" t="s">
        <v>29</v>
      </c>
      <c r="H1" s="63"/>
      <c r="I1" s="63"/>
      <c r="J1" s="63"/>
      <c r="K1" s="65"/>
      <c r="L1" s="81"/>
      <c r="M1" s="81"/>
      <c r="N1" s="81"/>
      <c r="O1" s="81"/>
      <c r="P1" s="81"/>
      <c r="Q1" s="81"/>
      <c r="R1" s="81"/>
      <c r="S1" s="81"/>
      <c r="T1" s="81"/>
      <c r="U1" s="81"/>
      <c r="V1" s="81"/>
      <c r="W1" s="81"/>
      <c r="X1" s="81"/>
      <c r="Y1" s="81"/>
      <c r="Z1" s="81"/>
    </row>
    <row r="2" ht="12.0" customHeight="1">
      <c r="A2" s="248" t="s">
        <v>300</v>
      </c>
      <c r="B2" s="249"/>
      <c r="C2" s="249"/>
      <c r="D2" s="250"/>
      <c r="E2" s="250"/>
      <c r="F2" s="250"/>
      <c r="G2" s="251"/>
      <c r="H2" s="252"/>
      <c r="I2" s="252"/>
      <c r="J2" s="252"/>
      <c r="K2" s="253"/>
      <c r="L2" s="81"/>
      <c r="M2" s="81"/>
      <c r="N2" s="81"/>
      <c r="O2" s="81"/>
      <c r="P2" s="81"/>
      <c r="Q2" s="81"/>
      <c r="R2" s="81"/>
      <c r="S2" s="81"/>
      <c r="T2" s="81"/>
      <c r="U2" s="81"/>
      <c r="V2" s="81"/>
      <c r="W2" s="81"/>
      <c r="X2" s="81"/>
      <c r="Y2" s="81"/>
      <c r="Z2" s="81"/>
    </row>
    <row r="3" ht="12.0" customHeight="1">
      <c r="A3" s="254" t="s">
        <v>198</v>
      </c>
      <c r="B3" s="255" t="s">
        <v>31</v>
      </c>
      <c r="C3" s="255" t="s">
        <v>32</v>
      </c>
      <c r="D3" s="256" t="s">
        <v>33</v>
      </c>
      <c r="E3" s="256" t="s">
        <v>34</v>
      </c>
      <c r="F3" s="256" t="s">
        <v>35</v>
      </c>
      <c r="G3" s="257" t="s">
        <v>36</v>
      </c>
      <c r="H3" s="258" t="s">
        <v>37</v>
      </c>
      <c r="I3" s="258" t="s">
        <v>38</v>
      </c>
      <c r="J3" s="258" t="s">
        <v>39</v>
      </c>
      <c r="K3" s="259" t="s">
        <v>40</v>
      </c>
      <c r="L3" s="81"/>
      <c r="M3" s="81"/>
      <c r="N3" s="81"/>
      <c r="O3" s="81"/>
      <c r="P3" s="81"/>
      <c r="Q3" s="81"/>
      <c r="R3" s="81"/>
      <c r="S3" s="81"/>
      <c r="T3" s="81"/>
      <c r="U3" s="81"/>
      <c r="V3" s="81"/>
      <c r="W3" s="81"/>
      <c r="X3" s="81"/>
      <c r="Y3" s="81"/>
      <c r="Z3" s="81"/>
    </row>
    <row r="4" ht="12.0" customHeight="1">
      <c r="A4" s="260" t="s">
        <v>301</v>
      </c>
      <c r="B4" s="261">
        <v>653.0</v>
      </c>
      <c r="C4" s="261">
        <v>797.0</v>
      </c>
      <c r="D4" s="261">
        <v>1983.0</v>
      </c>
      <c r="E4" s="261">
        <v>1260.0</v>
      </c>
      <c r="F4" s="261">
        <v>1852.0</v>
      </c>
      <c r="G4" s="261">
        <v>1310.0</v>
      </c>
      <c r="H4" s="261">
        <v>1346.0</v>
      </c>
      <c r="I4" s="261">
        <v>1379.0</v>
      </c>
      <c r="J4" s="261">
        <v>1379.0</v>
      </c>
      <c r="K4" s="262">
        <v>1379.0</v>
      </c>
    </row>
    <row r="5" ht="12.0" customHeight="1">
      <c r="A5" s="260" t="s">
        <v>302</v>
      </c>
      <c r="B5" s="261">
        <v>561500.0</v>
      </c>
      <c r="C5" s="261">
        <v>574576.0</v>
      </c>
      <c r="D5" s="261">
        <v>661950.0</v>
      </c>
      <c r="E5" s="261">
        <v>692836.0</v>
      </c>
      <c r="F5" s="261">
        <v>504862.0</v>
      </c>
      <c r="G5" s="261">
        <v>488534.0</v>
      </c>
      <c r="H5" s="261">
        <v>475933.0</v>
      </c>
      <c r="I5" s="261">
        <v>462163.0</v>
      </c>
      <c r="J5" s="261">
        <v>448523.0</v>
      </c>
      <c r="K5" s="262">
        <v>435001.0</v>
      </c>
    </row>
    <row r="6" ht="12.0" customHeight="1">
      <c r="A6" s="260" t="s">
        <v>303</v>
      </c>
      <c r="B6" s="261">
        <v>114.0</v>
      </c>
      <c r="C6" s="261">
        <v>84.0</v>
      </c>
      <c r="D6" s="261">
        <v>78.0</v>
      </c>
      <c r="E6" s="261">
        <v>584.0</v>
      </c>
      <c r="F6" s="261">
        <v>900.0</v>
      </c>
      <c r="G6" s="261">
        <v>90.0</v>
      </c>
      <c r="H6" s="261">
        <v>202.0</v>
      </c>
      <c r="I6" s="261">
        <v>222.0</v>
      </c>
      <c r="J6" s="261">
        <v>232.0</v>
      </c>
      <c r="K6" s="262">
        <v>242.0</v>
      </c>
    </row>
    <row r="7" ht="12.0" customHeight="1">
      <c r="A7" s="260" t="s">
        <v>304</v>
      </c>
      <c r="B7" s="263">
        <v>-498510.0</v>
      </c>
      <c r="C7" s="263">
        <v>-497800.0</v>
      </c>
      <c r="D7" s="263">
        <v>-588090.0</v>
      </c>
      <c r="E7" s="263">
        <v>-639647.0</v>
      </c>
      <c r="F7" s="263">
        <v>-453638.0</v>
      </c>
      <c r="G7" s="263">
        <v>-479014.0</v>
      </c>
      <c r="H7" s="263">
        <v>-491167.0</v>
      </c>
      <c r="I7" s="263">
        <v>-503423.0</v>
      </c>
      <c r="J7" s="263">
        <v>-503423.0</v>
      </c>
      <c r="K7" s="264">
        <v>-503423.0</v>
      </c>
    </row>
    <row r="8" ht="12.0" customHeight="1">
      <c r="A8" s="260" t="s">
        <v>305</v>
      </c>
      <c r="B8" s="263">
        <v>-1787.0</v>
      </c>
      <c r="C8" s="263">
        <v>-1094.0</v>
      </c>
      <c r="D8" s="263">
        <v>-701.0</v>
      </c>
      <c r="E8" s="263">
        <v>-1453.0</v>
      </c>
      <c r="F8" s="263">
        <v>-2467.0</v>
      </c>
      <c r="G8" s="263">
        <v>-2500.0</v>
      </c>
      <c r="H8" s="263">
        <v>-2500.0</v>
      </c>
      <c r="I8" s="263">
        <v>-2500.0</v>
      </c>
      <c r="J8" s="263">
        <v>-2500.0</v>
      </c>
      <c r="K8" s="264">
        <v>-2500.0</v>
      </c>
    </row>
    <row r="9" ht="12.0" customHeight="1">
      <c r="A9" s="260" t="s">
        <v>306</v>
      </c>
      <c r="B9" s="263">
        <v>-9456.0</v>
      </c>
      <c r="C9" s="263">
        <v>-6720.0</v>
      </c>
      <c r="D9" s="263">
        <v>-10086.0</v>
      </c>
      <c r="E9" s="263">
        <v>-9124.0</v>
      </c>
      <c r="F9" s="263">
        <v>-6591.0</v>
      </c>
      <c r="G9" s="263">
        <v>-4400.0</v>
      </c>
      <c r="H9" s="263">
        <v>-4500.0</v>
      </c>
      <c r="I9" s="263">
        <v>-4600.0</v>
      </c>
      <c r="J9" s="263">
        <v>-4700.0</v>
      </c>
      <c r="K9" s="264">
        <v>-4800.0</v>
      </c>
    </row>
    <row r="10" ht="12.0" customHeight="1">
      <c r="A10" s="260" t="s">
        <v>307</v>
      </c>
      <c r="B10" s="265">
        <v>54301.0</v>
      </c>
      <c r="C10" s="265">
        <v>70937.0</v>
      </c>
      <c r="D10" s="265">
        <v>65835.0</v>
      </c>
      <c r="E10" s="265">
        <v>45909.0</v>
      </c>
      <c r="F10" s="265">
        <v>39557.0</v>
      </c>
      <c r="G10" s="265">
        <v>30502.0</v>
      </c>
      <c r="H10" s="265">
        <v>30307.0</v>
      </c>
      <c r="I10" s="265">
        <v>28267.0</v>
      </c>
      <c r="J10" s="265">
        <v>28055.0</v>
      </c>
      <c r="K10" s="265">
        <v>28065.0</v>
      </c>
    </row>
    <row r="11" ht="12.0" customHeight="1">
      <c r="A11" s="266" t="s">
        <v>308</v>
      </c>
      <c r="B11" s="267"/>
      <c r="C11" s="267"/>
      <c r="D11" s="267"/>
      <c r="E11" s="267"/>
      <c r="F11" s="267"/>
      <c r="G11" s="267"/>
      <c r="H11" s="267"/>
      <c r="I11" s="267"/>
      <c r="J11" s="267"/>
      <c r="K11" s="268"/>
    </row>
    <row r="12" ht="12.0" customHeight="1">
      <c r="A12" s="260" t="s">
        <v>309</v>
      </c>
      <c r="B12" s="263">
        <v>-7264.0</v>
      </c>
      <c r="C12" s="263">
        <v>-4971.0</v>
      </c>
      <c r="D12" s="263">
        <v>-4090.0</v>
      </c>
      <c r="E12" s="263">
        <v>-5714.0</v>
      </c>
      <c r="F12" s="263">
        <v>-7399.0</v>
      </c>
      <c r="G12" s="263">
        <v>-7399.0</v>
      </c>
      <c r="H12" s="263">
        <v>-6464.0</v>
      </c>
      <c r="I12" s="263">
        <v>-6635.0</v>
      </c>
      <c r="J12" s="263">
        <v>-6809.0</v>
      </c>
      <c r="K12" s="264">
        <v>-6809.0</v>
      </c>
    </row>
    <row r="13" ht="12.0" customHeight="1">
      <c r="A13" s="260" t="s">
        <v>310</v>
      </c>
      <c r="B13" s="263">
        <v>-26.0</v>
      </c>
      <c r="C13" s="263">
        <v>-128.0</v>
      </c>
      <c r="D13" s="263">
        <v>-725.0</v>
      </c>
      <c r="E13" s="263">
        <v>-2880.0</v>
      </c>
      <c r="F13" s="263">
        <v>-323.0</v>
      </c>
      <c r="G13" s="263">
        <v>-2000.0</v>
      </c>
      <c r="H13" s="263">
        <v>-2000.0</v>
      </c>
      <c r="I13" s="263">
        <v>-2000.0</v>
      </c>
      <c r="J13" s="263">
        <v>-2000.0</v>
      </c>
      <c r="K13" s="264">
        <v>-2000.0</v>
      </c>
    </row>
    <row r="14" ht="12.0" customHeight="1">
      <c r="A14" s="260" t="s">
        <v>311</v>
      </c>
      <c r="B14" s="263">
        <v>-3546.0</v>
      </c>
      <c r="C14" s="263">
        <v>-7980.0</v>
      </c>
      <c r="D14" s="263">
        <v>-17947.0</v>
      </c>
      <c r="E14" s="263">
        <v>-15725.0</v>
      </c>
      <c r="F14" s="263">
        <v>-10178.0</v>
      </c>
      <c r="G14" s="263">
        <v>-8464.0</v>
      </c>
      <c r="H14" s="263">
        <v>-8635.0</v>
      </c>
      <c r="I14" s="263">
        <v>-8800.0</v>
      </c>
      <c r="J14" s="263">
        <v>-8800.0</v>
      </c>
      <c r="K14" s="264">
        <v>-8800.0</v>
      </c>
    </row>
    <row r="15" ht="12.0" customHeight="1">
      <c r="A15" s="260" t="s">
        <v>312</v>
      </c>
      <c r="B15" s="263"/>
      <c r="C15" s="263"/>
      <c r="D15" s="263"/>
      <c r="E15" s="263">
        <v>-2122.0</v>
      </c>
      <c r="F15" s="263"/>
      <c r="G15" s="263"/>
      <c r="H15" s="263"/>
      <c r="I15" s="263"/>
      <c r="J15" s="263"/>
      <c r="K15" s="264"/>
    </row>
    <row r="16" ht="12.0" customHeight="1">
      <c r="A16" s="260" t="s">
        <v>313</v>
      </c>
      <c r="B16" s="261"/>
      <c r="C16" s="261"/>
      <c r="D16" s="261"/>
      <c r="E16" s="261">
        <v>2947.0</v>
      </c>
      <c r="F16" s="261"/>
      <c r="G16" s="261">
        <v>2974.0</v>
      </c>
      <c r="H16" s="261"/>
      <c r="I16" s="261"/>
      <c r="J16" s="261"/>
      <c r="K16" s="264">
        <v>-276.0</v>
      </c>
    </row>
    <row r="17" ht="12.0" customHeight="1">
      <c r="A17" s="260" t="s">
        <v>314</v>
      </c>
      <c r="B17" s="269">
        <v>-10835.0</v>
      </c>
      <c r="C17" s="269">
        <v>-13079.0</v>
      </c>
      <c r="D17" s="269">
        <v>-24884.0</v>
      </c>
      <c r="E17" s="269">
        <v>-18176.0</v>
      </c>
      <c r="F17" s="269">
        <v>-7399.0</v>
      </c>
      <c r="G17" s="269">
        <v>-4425.0</v>
      </c>
      <c r="H17" s="269">
        <v>-6464.0</v>
      </c>
      <c r="I17" s="269">
        <v>-6635.0</v>
      </c>
      <c r="J17" s="269">
        <v>-6809.0</v>
      </c>
      <c r="K17" s="270">
        <v>-7085.0</v>
      </c>
    </row>
    <row r="18" ht="12.0" customHeight="1">
      <c r="A18" s="260" t="s">
        <v>315</v>
      </c>
      <c r="B18" s="263">
        <v>19299.0</v>
      </c>
      <c r="C18" s="263">
        <v>2712.0</v>
      </c>
      <c r="D18" s="263">
        <v>5314.0</v>
      </c>
      <c r="E18" s="263">
        <v>937.0</v>
      </c>
      <c r="F18" s="263"/>
      <c r="G18" s="263">
        <v>2000.0</v>
      </c>
      <c r="H18" s="263">
        <v>2200.0</v>
      </c>
      <c r="I18" s="263">
        <v>2200.0</v>
      </c>
      <c r="J18" s="263">
        <v>2200.0</v>
      </c>
      <c r="K18" s="264">
        <v>2200.0</v>
      </c>
    </row>
    <row r="19" ht="12.0" customHeight="1">
      <c r="A19" s="260" t="s">
        <v>316</v>
      </c>
      <c r="B19" s="263">
        <v>-11944.0</v>
      </c>
      <c r="C19" s="263">
        <v>-34812.0</v>
      </c>
      <c r="D19" s="263">
        <v>-5967.0</v>
      </c>
      <c r="E19" s="263">
        <v>-1589.0</v>
      </c>
      <c r="F19" s="263">
        <v>-2370.0</v>
      </c>
      <c r="G19" s="263">
        <v>-2000.0</v>
      </c>
      <c r="H19" s="263">
        <v>-2000.0</v>
      </c>
      <c r="I19" s="263">
        <v>-2000.0</v>
      </c>
      <c r="J19" s="263">
        <v>-2000.0</v>
      </c>
      <c r="K19" s="264">
        <v>-2000.0</v>
      </c>
    </row>
    <row r="20" ht="12.0" customHeight="1">
      <c r="A20" s="260" t="s">
        <v>317</v>
      </c>
      <c r="B20" s="263">
        <v>-13778.0</v>
      </c>
      <c r="C20" s="263">
        <v>-14498.0</v>
      </c>
      <c r="D20" s="263">
        <v>-11618.0</v>
      </c>
      <c r="E20" s="263">
        <v>-10673.0</v>
      </c>
      <c r="F20" s="263">
        <v>-9801.0</v>
      </c>
      <c r="G20" s="263">
        <v>-14527.0</v>
      </c>
      <c r="H20" s="263">
        <v>-14700.0</v>
      </c>
      <c r="I20" s="263">
        <v>-14900.0</v>
      </c>
      <c r="J20" s="263">
        <v>-15100.0</v>
      </c>
      <c r="K20" s="264">
        <v>-15300.0</v>
      </c>
    </row>
    <row r="21" ht="12.0" customHeight="1">
      <c r="A21" s="260" t="s">
        <v>318</v>
      </c>
      <c r="B21" s="263">
        <v>-1787.0</v>
      </c>
      <c r="C21" s="263">
        <v>-1094.0</v>
      </c>
      <c r="D21" s="263">
        <v>-701.0</v>
      </c>
      <c r="E21" s="263">
        <v>-1453.0</v>
      </c>
      <c r="F21" s="263">
        <v>-2467.0</v>
      </c>
      <c r="G21" s="263">
        <v>-2500.0</v>
      </c>
      <c r="H21" s="263">
        <v>-2500.0</v>
      </c>
      <c r="I21" s="263">
        <v>-2500.0</v>
      </c>
      <c r="J21" s="263">
        <v>-2500.0</v>
      </c>
      <c r="K21" s="264">
        <v>-2500.0</v>
      </c>
    </row>
    <row r="22" ht="12.0" customHeight="1">
      <c r="A22" s="260" t="s">
        <v>319</v>
      </c>
      <c r="B22" s="263">
        <v>-5678.0</v>
      </c>
      <c r="C22" s="263">
        <v>-5166.0</v>
      </c>
      <c r="D22" s="263">
        <v>-5405.0</v>
      </c>
      <c r="E22" s="263">
        <v>-6482.0</v>
      </c>
      <c r="F22" s="263">
        <v>-7725.0</v>
      </c>
      <c r="G22" s="263">
        <v>-8000.0</v>
      </c>
      <c r="H22" s="263">
        <v>-8200.0</v>
      </c>
      <c r="I22" s="263">
        <v>-8400.0</v>
      </c>
      <c r="J22" s="263">
        <v>-8600.0</v>
      </c>
      <c r="K22" s="264">
        <v>-8800.0</v>
      </c>
    </row>
    <row r="23" ht="12.0" customHeight="1">
      <c r="A23" s="260" t="s">
        <v>320</v>
      </c>
      <c r="B23" s="263">
        <v>-2333.0</v>
      </c>
      <c r="C23" s="263">
        <v>-1475.0</v>
      </c>
      <c r="D23" s="263">
        <v>-2035.0</v>
      </c>
      <c r="E23" s="263">
        <v>-960.0</v>
      </c>
      <c r="F23" s="263">
        <v>-1332.0</v>
      </c>
      <c r="G23" s="263">
        <v>-2035.0</v>
      </c>
      <c r="H23" s="263">
        <v>-2035.0</v>
      </c>
      <c r="I23" s="263">
        <v>-2035.0</v>
      </c>
      <c r="J23" s="263">
        <v>-2035.0</v>
      </c>
      <c r="K23" s="264">
        <v>-2035.0</v>
      </c>
    </row>
    <row r="24" ht="12.0" customHeight="1">
      <c r="A24" s="260" t="s">
        <v>321</v>
      </c>
      <c r="B24" s="263">
        <v>-10039.0</v>
      </c>
      <c r="C24" s="263">
        <v>-4314.0</v>
      </c>
      <c r="D24" s="263">
        <v>-10073.0</v>
      </c>
      <c r="E24" s="263">
        <v>-4895.0</v>
      </c>
      <c r="F24" s="263">
        <v>-6671.0</v>
      </c>
      <c r="G24" s="263">
        <v>-7000.0</v>
      </c>
      <c r="H24" s="263">
        <v>-7200.0</v>
      </c>
      <c r="I24" s="263">
        <v>-7400.0</v>
      </c>
      <c r="J24" s="263">
        <v>-7600.0</v>
      </c>
      <c r="K24" s="264">
        <v>-7800.0</v>
      </c>
    </row>
    <row r="25" ht="12.0" customHeight="1">
      <c r="A25" s="271" t="s">
        <v>322</v>
      </c>
      <c r="B25" s="269">
        <v>-26259.0</v>
      </c>
      <c r="C25" s="269">
        <v>-54333.0</v>
      </c>
      <c r="D25" s="269">
        <v>-29921.0</v>
      </c>
      <c r="E25" s="269">
        <v>-10220.0</v>
      </c>
      <c r="F25" s="269">
        <v>-18842.0</v>
      </c>
      <c r="G25" s="269">
        <v>-23527.0</v>
      </c>
      <c r="H25" s="269">
        <v>-24100.0</v>
      </c>
      <c r="I25" s="269">
        <v>-24500.0</v>
      </c>
      <c r="J25" s="269">
        <v>-24900.0</v>
      </c>
      <c r="K25" s="270">
        <v>-25300.0</v>
      </c>
    </row>
    <row r="26" ht="12.0" customHeight="1">
      <c r="A26" s="260" t="s">
        <v>323</v>
      </c>
      <c r="B26" s="261">
        <v>17207.0</v>
      </c>
      <c r="C26" s="261">
        <v>3525.0</v>
      </c>
      <c r="D26" s="261">
        <v>11660.0</v>
      </c>
      <c r="E26" s="261">
        <v>15461.0</v>
      </c>
      <c r="F26" s="261">
        <v>13316.0</v>
      </c>
      <c r="G26" s="261">
        <v>2570.0</v>
      </c>
      <c r="H26" s="263">
        <v>-4257.0</v>
      </c>
      <c r="I26" s="263">
        <v>-2868.0</v>
      </c>
      <c r="J26" s="263">
        <v>-1654.0</v>
      </c>
      <c r="K26" s="264">
        <v>-1320.0</v>
      </c>
    </row>
    <row r="27" ht="12.0" customHeight="1">
      <c r="A27" s="260" t="s">
        <v>324</v>
      </c>
      <c r="B27" s="261">
        <v>16652.0</v>
      </c>
      <c r="C27" s="261">
        <v>33899.0</v>
      </c>
      <c r="D27" s="261">
        <v>37302.0</v>
      </c>
      <c r="E27" s="261">
        <v>45154.0</v>
      </c>
      <c r="F27" s="261">
        <v>58215.0</v>
      </c>
      <c r="G27" s="261">
        <v>23402.0</v>
      </c>
      <c r="H27" s="261">
        <v>25972.0</v>
      </c>
      <c r="I27" s="261">
        <v>21715.0</v>
      </c>
      <c r="J27" s="261">
        <v>18847.0</v>
      </c>
      <c r="K27" s="262">
        <v>17193.0</v>
      </c>
    </row>
    <row r="28" ht="12.0" customHeight="1">
      <c r="A28" s="260" t="s">
        <v>325</v>
      </c>
      <c r="B28" s="261">
        <v>40.0</v>
      </c>
      <c r="C28" s="263">
        <v>-122.0</v>
      </c>
      <c r="D28" s="263">
        <v>-3808.0</v>
      </c>
      <c r="E28" s="261">
        <v>1825.0</v>
      </c>
      <c r="F28" s="261">
        <v>787.0</v>
      </c>
      <c r="G28" s="261"/>
      <c r="H28" s="261"/>
      <c r="I28" s="261"/>
      <c r="J28" s="261"/>
      <c r="K28" s="262"/>
    </row>
    <row r="29" ht="12.0" customHeight="1">
      <c r="A29" s="272" t="s">
        <v>326</v>
      </c>
      <c r="B29" s="273">
        <v>33899.0</v>
      </c>
      <c r="C29" s="273">
        <v>37302.0</v>
      </c>
      <c r="D29" s="273">
        <v>45154.0</v>
      </c>
      <c r="E29" s="273">
        <v>58215.0</v>
      </c>
      <c r="F29" s="273">
        <v>23402.0</v>
      </c>
      <c r="G29" s="273">
        <v>25972.0</v>
      </c>
      <c r="H29" s="273">
        <v>21715.0</v>
      </c>
      <c r="I29" s="273">
        <v>18847.0</v>
      </c>
      <c r="J29" s="273">
        <v>17193.0</v>
      </c>
      <c r="K29" s="274">
        <v>15873.0</v>
      </c>
    </row>
    <row r="30" ht="12.0" customHeight="1">
      <c r="B30" s="275"/>
      <c r="C30" s="275"/>
      <c r="D30" s="275"/>
      <c r="E30" s="275"/>
      <c r="F30" s="275"/>
      <c r="G30" s="275"/>
      <c r="H30" s="275"/>
      <c r="I30" s="275"/>
      <c r="J30" s="275"/>
      <c r="K30" s="275"/>
    </row>
    <row r="31" ht="12.0" customHeight="1"/>
    <row r="32" ht="12.0" customHeight="1">
      <c r="B32" s="276"/>
      <c r="C32" s="276"/>
      <c r="D32" s="276"/>
      <c r="E32" s="276"/>
      <c r="F32" s="276"/>
      <c r="G32" s="276"/>
      <c r="H32" s="276"/>
      <c r="I32" s="276"/>
      <c r="J32" s="276"/>
      <c r="K32" s="276"/>
    </row>
    <row r="33" ht="12.0" customHeight="1">
      <c r="A33" s="277"/>
      <c r="B33" s="278"/>
      <c r="C33" s="278"/>
      <c r="D33" s="278"/>
      <c r="E33" s="278"/>
      <c r="F33" s="278"/>
      <c r="G33" s="278"/>
      <c r="H33" s="278"/>
      <c r="I33" s="278"/>
      <c r="J33" s="278"/>
      <c r="K33" s="278"/>
    </row>
    <row r="34" ht="12.0" customHeight="1">
      <c r="A34" s="278"/>
      <c r="B34" s="261"/>
      <c r="C34" s="261"/>
      <c r="D34" s="261"/>
      <c r="E34" s="261"/>
      <c r="F34" s="261"/>
      <c r="G34" s="261"/>
      <c r="H34" s="261"/>
      <c r="I34" s="261"/>
      <c r="J34" s="261"/>
      <c r="K34" s="261"/>
    </row>
    <row r="35" ht="12.0" customHeight="1">
      <c r="A35" s="278"/>
      <c r="B35" s="261"/>
      <c r="C35" s="261"/>
      <c r="D35" s="261"/>
      <c r="E35" s="261"/>
      <c r="F35" s="261"/>
      <c r="G35" s="261"/>
      <c r="H35" s="261"/>
      <c r="I35" s="261"/>
      <c r="J35" s="261"/>
      <c r="K35" s="261"/>
    </row>
    <row r="36" ht="12.0" customHeight="1">
      <c r="A36" s="278"/>
      <c r="B36" s="261"/>
      <c r="C36" s="261"/>
      <c r="D36" s="261"/>
      <c r="E36" s="261"/>
      <c r="F36" s="261"/>
      <c r="G36" s="261"/>
      <c r="H36" s="261"/>
      <c r="I36" s="261"/>
      <c r="J36" s="261"/>
      <c r="K36" s="261"/>
    </row>
    <row r="37" ht="12.0" customHeight="1">
      <c r="A37" s="278"/>
      <c r="B37" s="263"/>
      <c r="C37" s="263"/>
      <c r="D37" s="263"/>
      <c r="E37" s="263"/>
      <c r="F37" s="263"/>
      <c r="G37" s="263"/>
      <c r="H37" s="263"/>
      <c r="I37" s="263"/>
      <c r="J37" s="263"/>
      <c r="K37" s="263"/>
    </row>
    <row r="38" ht="12.0" customHeight="1">
      <c r="A38" s="278"/>
      <c r="B38" s="263"/>
      <c r="C38" s="263"/>
      <c r="D38" s="263"/>
      <c r="E38" s="263"/>
      <c r="F38" s="263"/>
      <c r="G38" s="263"/>
      <c r="H38" s="263"/>
      <c r="I38" s="263"/>
      <c r="J38" s="263"/>
      <c r="K38" s="263"/>
    </row>
    <row r="39" ht="12.0" customHeight="1">
      <c r="A39" s="278"/>
      <c r="B39" s="263"/>
      <c r="C39" s="263"/>
      <c r="D39" s="263"/>
      <c r="E39" s="263"/>
      <c r="F39" s="263"/>
      <c r="G39" s="263"/>
      <c r="H39" s="263"/>
      <c r="I39" s="263"/>
      <c r="J39" s="263"/>
      <c r="K39" s="263"/>
    </row>
    <row r="40" ht="12.0" customHeight="1">
      <c r="A40" s="278"/>
      <c r="B40" s="261"/>
      <c r="C40" s="261"/>
      <c r="D40" s="261"/>
      <c r="E40" s="261"/>
      <c r="F40" s="261"/>
      <c r="G40" s="261"/>
      <c r="H40" s="261"/>
      <c r="I40" s="261"/>
      <c r="J40" s="261"/>
      <c r="K40" s="261"/>
    </row>
    <row r="41" ht="12.0" customHeight="1">
      <c r="A41" s="279"/>
      <c r="B41" s="261"/>
      <c r="C41" s="261"/>
      <c r="D41" s="261"/>
      <c r="E41" s="261"/>
      <c r="F41" s="261"/>
      <c r="G41" s="261"/>
      <c r="H41" s="261"/>
      <c r="I41" s="261"/>
      <c r="J41" s="261"/>
      <c r="K41" s="261"/>
    </row>
    <row r="42" ht="12.0" customHeight="1">
      <c r="A42" s="278"/>
      <c r="B42" s="263"/>
      <c r="C42" s="263"/>
      <c r="D42" s="263"/>
      <c r="E42" s="263"/>
      <c r="F42" s="263"/>
      <c r="G42" s="263"/>
      <c r="H42" s="263"/>
      <c r="I42" s="263"/>
      <c r="J42" s="263"/>
      <c r="K42" s="263"/>
    </row>
    <row r="43" ht="12.0" customHeight="1">
      <c r="A43" s="278"/>
      <c r="B43" s="263"/>
      <c r="C43" s="263"/>
      <c r="D43" s="263"/>
      <c r="E43" s="263"/>
      <c r="F43" s="263"/>
      <c r="G43" s="263"/>
      <c r="H43" s="263"/>
      <c r="I43" s="263"/>
      <c r="J43" s="263"/>
      <c r="K43" s="263"/>
    </row>
    <row r="44" ht="12.0" customHeight="1">
      <c r="A44" s="278"/>
      <c r="B44" s="263"/>
      <c r="C44" s="263"/>
      <c r="D44" s="263"/>
      <c r="E44" s="263"/>
      <c r="F44" s="263"/>
      <c r="G44" s="263"/>
      <c r="H44" s="263"/>
      <c r="I44" s="263"/>
      <c r="J44" s="263"/>
      <c r="K44" s="263"/>
    </row>
    <row r="45" ht="12.0" customHeight="1">
      <c r="A45" s="278"/>
      <c r="B45" s="263"/>
      <c r="C45" s="263"/>
      <c r="D45" s="263"/>
      <c r="E45" s="263"/>
      <c r="F45" s="263"/>
      <c r="G45" s="263"/>
      <c r="H45" s="263"/>
      <c r="I45" s="263"/>
      <c r="J45" s="263"/>
      <c r="K45" s="263"/>
    </row>
    <row r="46" ht="12.0" customHeight="1">
      <c r="A46" s="278"/>
      <c r="B46" s="261"/>
      <c r="C46" s="261"/>
      <c r="D46" s="261"/>
      <c r="E46" s="261"/>
      <c r="F46" s="261"/>
      <c r="G46" s="261"/>
      <c r="H46" s="261"/>
      <c r="I46" s="261"/>
      <c r="J46" s="261"/>
      <c r="K46" s="261"/>
    </row>
    <row r="47" ht="12.0" customHeight="1">
      <c r="A47" s="278"/>
      <c r="B47" s="263"/>
      <c r="C47" s="263"/>
      <c r="D47" s="263"/>
      <c r="E47" s="263"/>
      <c r="F47" s="263"/>
      <c r="G47" s="263"/>
      <c r="H47" s="263"/>
      <c r="I47" s="263"/>
      <c r="J47" s="263"/>
      <c r="K47" s="263"/>
    </row>
    <row r="48" ht="12.0" customHeight="1">
      <c r="A48" s="278"/>
      <c r="B48" s="263"/>
      <c r="C48" s="263"/>
      <c r="D48" s="263"/>
      <c r="E48" s="263"/>
      <c r="F48" s="263"/>
      <c r="G48" s="263"/>
      <c r="H48" s="263"/>
      <c r="I48" s="263"/>
      <c r="J48" s="263"/>
      <c r="K48" s="263"/>
    </row>
    <row r="49" ht="12.0" customHeight="1">
      <c r="A49" s="278"/>
      <c r="B49" s="263"/>
      <c r="C49" s="263"/>
      <c r="D49" s="263"/>
      <c r="E49" s="263"/>
      <c r="F49" s="263"/>
      <c r="G49" s="263"/>
      <c r="H49" s="263"/>
      <c r="I49" s="263"/>
      <c r="J49" s="263"/>
      <c r="K49" s="263"/>
    </row>
    <row r="50" ht="12.0" customHeight="1">
      <c r="A50" s="278"/>
      <c r="B50" s="263"/>
      <c r="C50" s="263"/>
      <c r="D50" s="280"/>
      <c r="E50" s="263"/>
      <c r="F50" s="263"/>
      <c r="G50" s="263"/>
      <c r="H50" s="263"/>
      <c r="I50" s="263"/>
      <c r="J50" s="263"/>
      <c r="K50" s="263"/>
    </row>
    <row r="51" ht="12.0" customHeight="1">
      <c r="A51" s="278"/>
      <c r="B51" s="263"/>
      <c r="C51" s="263"/>
      <c r="D51" s="263"/>
      <c r="E51" s="263"/>
      <c r="F51" s="263"/>
      <c r="G51" s="263"/>
      <c r="H51" s="263"/>
      <c r="I51" s="263"/>
      <c r="J51" s="263"/>
      <c r="K51" s="263"/>
    </row>
    <row r="52" ht="12.0" customHeight="1">
      <c r="A52" s="278"/>
      <c r="B52" s="263"/>
      <c r="C52" s="263"/>
      <c r="D52" s="263"/>
      <c r="E52" s="263"/>
      <c r="F52" s="263"/>
      <c r="G52" s="263"/>
      <c r="H52" s="263"/>
      <c r="I52" s="263"/>
      <c r="J52" s="263"/>
      <c r="K52" s="263"/>
    </row>
    <row r="53" ht="12.0" customHeight="1">
      <c r="A53" s="278"/>
      <c r="B53" s="263"/>
      <c r="C53" s="263"/>
      <c r="D53" s="263"/>
      <c r="E53" s="263"/>
      <c r="F53" s="263"/>
      <c r="G53" s="263"/>
      <c r="H53" s="263"/>
      <c r="I53" s="263"/>
      <c r="J53" s="263"/>
      <c r="K53" s="263"/>
    </row>
    <row r="54" ht="12.0" customHeight="1">
      <c r="A54" s="278"/>
      <c r="B54" s="263"/>
      <c r="C54" s="263"/>
      <c r="D54" s="263"/>
      <c r="E54" s="263"/>
      <c r="F54" s="263"/>
      <c r="G54" s="263"/>
      <c r="H54" s="263"/>
      <c r="I54" s="263"/>
      <c r="J54" s="263"/>
      <c r="K54" s="263"/>
    </row>
    <row r="55" ht="12.0" customHeight="1">
      <c r="A55" s="278"/>
      <c r="B55" s="263"/>
      <c r="C55" s="263"/>
      <c r="D55" s="263"/>
      <c r="E55" s="263"/>
      <c r="F55" s="263"/>
      <c r="G55" s="263"/>
      <c r="H55" s="263"/>
      <c r="I55" s="263"/>
      <c r="J55" s="263"/>
      <c r="K55" s="263"/>
    </row>
    <row r="56" ht="12.0" customHeight="1">
      <c r="A56" s="278"/>
      <c r="B56" s="261"/>
      <c r="C56" s="261"/>
      <c r="D56" s="261"/>
      <c r="E56" s="261"/>
      <c r="F56" s="261"/>
      <c r="G56" s="261"/>
      <c r="H56" s="263"/>
      <c r="I56" s="263"/>
      <c r="J56" s="263"/>
      <c r="K56" s="263"/>
    </row>
    <row r="57" ht="12.0" customHeight="1">
      <c r="A57" s="278"/>
      <c r="B57" s="261"/>
      <c r="C57" s="261"/>
      <c r="D57" s="261"/>
      <c r="E57" s="261"/>
      <c r="F57" s="261"/>
      <c r="G57" s="261"/>
      <c r="H57" s="261"/>
      <c r="I57" s="261"/>
      <c r="J57" s="261"/>
      <c r="K57" s="261"/>
    </row>
    <row r="58" ht="12.0" customHeight="1">
      <c r="A58" s="278"/>
      <c r="B58" s="261"/>
      <c r="C58" s="263"/>
      <c r="D58" s="263"/>
      <c r="E58" s="261"/>
      <c r="F58" s="261"/>
      <c r="G58" s="261"/>
      <c r="H58" s="261"/>
      <c r="I58" s="261"/>
      <c r="J58" s="261"/>
      <c r="K58" s="261"/>
    </row>
    <row r="59" ht="12.0" customHeight="1">
      <c r="A59" s="278"/>
      <c r="B59" s="261"/>
      <c r="C59" s="261"/>
      <c r="D59" s="261"/>
      <c r="E59" s="261"/>
      <c r="F59" s="261"/>
      <c r="G59" s="261"/>
      <c r="H59" s="261"/>
      <c r="I59" s="261"/>
      <c r="J59" s="261"/>
      <c r="K59" s="261"/>
    </row>
    <row r="60" ht="12.0" customHeight="1">
      <c r="A60" s="276"/>
      <c r="B60" s="276"/>
      <c r="C60" s="276"/>
      <c r="D60" s="276"/>
      <c r="E60" s="276"/>
      <c r="F60" s="276"/>
      <c r="G60" s="276"/>
      <c r="H60" s="276"/>
      <c r="I60" s="276"/>
      <c r="J60" s="276"/>
      <c r="K60" s="276"/>
    </row>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row r="1001" ht="12.0" customHeight="1"/>
  </sheetData>
  <mergeCells count="2">
    <mergeCell ref="B1:F1"/>
    <mergeCell ref="G1:K1"/>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0" max="10" width="17.25"/>
    <col customWidth="1" min="13" max="13" width="17.5"/>
  </cols>
  <sheetData>
    <row r="1">
      <c r="A1" s="281" t="s">
        <v>327</v>
      </c>
      <c r="B1" s="282" t="s">
        <v>328</v>
      </c>
      <c r="C1" s="282" t="s">
        <v>329</v>
      </c>
      <c r="D1" s="282" t="s">
        <v>330</v>
      </c>
      <c r="E1" s="282" t="s">
        <v>331</v>
      </c>
    </row>
    <row r="2">
      <c r="A2" s="283" t="s">
        <v>332</v>
      </c>
      <c r="B2" s="283">
        <v>1.17</v>
      </c>
      <c r="C2" s="283">
        <v>4455.05</v>
      </c>
      <c r="D2" s="283">
        <v>-0.016807</v>
      </c>
      <c r="E2" s="283">
        <v>0.001664</v>
      </c>
    </row>
    <row r="3">
      <c r="A3" s="283" t="s">
        <v>333</v>
      </c>
      <c r="B3" s="283">
        <v>1.15</v>
      </c>
      <c r="C3" s="283">
        <v>4493.4</v>
      </c>
      <c r="D3" s="283">
        <v>-0.017094</v>
      </c>
      <c r="E3" s="283">
        <v>0.008608</v>
      </c>
      <c r="J3" s="284" t="s">
        <v>334</v>
      </c>
      <c r="L3" s="277"/>
      <c r="M3" s="277"/>
      <c r="N3" s="277"/>
      <c r="O3" s="277"/>
      <c r="P3" s="277"/>
      <c r="Q3" s="277"/>
    </row>
    <row r="4">
      <c r="A4" s="283" t="s">
        <v>335</v>
      </c>
      <c r="B4" s="283">
        <v>1.1</v>
      </c>
      <c r="C4" s="283">
        <v>4504.35</v>
      </c>
      <c r="D4" s="283">
        <v>-0.043478</v>
      </c>
      <c r="E4" s="283">
        <v>0.002437</v>
      </c>
      <c r="J4" s="277" t="s">
        <v>336</v>
      </c>
      <c r="L4" s="277"/>
      <c r="M4" s="277"/>
      <c r="N4" s="277"/>
      <c r="O4" s="277"/>
      <c r="P4" s="277"/>
      <c r="Q4" s="277"/>
    </row>
    <row r="5">
      <c r="A5" s="283" t="s">
        <v>337</v>
      </c>
      <c r="B5" s="283">
        <v>1.02</v>
      </c>
      <c r="C5" s="283">
        <v>4496.28</v>
      </c>
      <c r="D5" s="283">
        <v>-0.072727</v>
      </c>
      <c r="E5" s="283">
        <v>-0.001792</v>
      </c>
      <c r="J5" s="277" t="s">
        <v>338</v>
      </c>
      <c r="K5" s="283">
        <v>0.023234</v>
      </c>
      <c r="L5" s="277"/>
      <c r="M5" s="277"/>
      <c r="N5" s="277"/>
      <c r="O5" s="277"/>
      <c r="P5" s="277"/>
      <c r="Q5" s="277"/>
    </row>
    <row r="6">
      <c r="A6" s="283" t="s">
        <v>339</v>
      </c>
      <c r="B6" s="283">
        <v>1.05</v>
      </c>
      <c r="C6" s="283">
        <v>4490.41</v>
      </c>
      <c r="D6" s="283">
        <v>0.029412</v>
      </c>
      <c r="E6" s="283">
        <v>-0.001306</v>
      </c>
      <c r="J6" s="277" t="s">
        <v>340</v>
      </c>
      <c r="K6" s="283">
        <v>5.4E-4</v>
      </c>
      <c r="L6" s="277"/>
      <c r="M6" s="277"/>
      <c r="N6" s="277"/>
      <c r="O6" s="277"/>
      <c r="P6" s="277"/>
      <c r="Q6" s="277"/>
    </row>
    <row r="7">
      <c r="A7" s="283" t="s">
        <v>341</v>
      </c>
      <c r="B7" s="283">
        <v>1.11</v>
      </c>
      <c r="C7" s="283">
        <v>4516.61</v>
      </c>
      <c r="D7" s="283">
        <v>0.057143</v>
      </c>
      <c r="E7" s="283">
        <v>0.005835</v>
      </c>
      <c r="J7" s="277" t="s">
        <v>342</v>
      </c>
      <c r="K7" s="283">
        <v>-0.00347</v>
      </c>
      <c r="L7" s="277"/>
      <c r="M7" s="277"/>
      <c r="N7" s="277"/>
      <c r="O7" s="277"/>
      <c r="P7" s="277"/>
      <c r="Q7" s="277"/>
    </row>
    <row r="8">
      <c r="A8" s="283" t="s">
        <v>343</v>
      </c>
      <c r="B8" s="283">
        <v>1.1</v>
      </c>
      <c r="C8" s="283">
        <v>4503.83</v>
      </c>
      <c r="D8" s="283">
        <v>-0.009009</v>
      </c>
      <c r="E8" s="283">
        <v>-0.00283</v>
      </c>
      <c r="J8" s="277" t="s">
        <v>344</v>
      </c>
      <c r="K8" s="283">
        <v>0.264487</v>
      </c>
      <c r="L8" s="277"/>
      <c r="M8" s="277"/>
      <c r="N8" s="277"/>
      <c r="O8" s="277"/>
      <c r="P8" s="277"/>
      <c r="Q8" s="277"/>
    </row>
    <row r="9">
      <c r="A9" s="285">
        <v>45294.0</v>
      </c>
      <c r="B9" s="283">
        <v>1.12</v>
      </c>
      <c r="C9" s="283">
        <v>4504.48</v>
      </c>
      <c r="D9" s="283">
        <v>0.018182</v>
      </c>
      <c r="E9" s="283">
        <v>1.44E-4</v>
      </c>
      <c r="J9" s="277" t="s">
        <v>345</v>
      </c>
      <c r="K9" s="283">
        <v>251.0</v>
      </c>
      <c r="L9" s="277"/>
      <c r="M9" s="277"/>
      <c r="N9" s="277"/>
      <c r="O9" s="277"/>
      <c r="P9" s="277"/>
      <c r="Q9" s="277"/>
    </row>
    <row r="10">
      <c r="A10" s="285">
        <v>45385.0</v>
      </c>
      <c r="B10" s="283">
        <v>1.14</v>
      </c>
      <c r="C10" s="283">
        <v>4496.11</v>
      </c>
      <c r="D10" s="283">
        <v>0.017857</v>
      </c>
      <c r="E10" s="283">
        <v>-0.001858</v>
      </c>
      <c r="J10" s="277"/>
      <c r="K10" s="277"/>
      <c r="L10" s="277"/>
      <c r="M10" s="277"/>
      <c r="N10" s="277"/>
      <c r="O10" s="277"/>
      <c r="P10" s="277"/>
      <c r="Q10" s="277"/>
    </row>
    <row r="11">
      <c r="A11" s="285">
        <v>45415.0</v>
      </c>
      <c r="B11" s="283">
        <v>1.09</v>
      </c>
      <c r="C11" s="283">
        <v>4506.15</v>
      </c>
      <c r="D11" s="283">
        <v>-0.04386</v>
      </c>
      <c r="E11" s="283">
        <v>0.002233</v>
      </c>
      <c r="J11" s="284" t="s">
        <v>346</v>
      </c>
      <c r="K11" s="277"/>
      <c r="L11" s="277"/>
      <c r="M11" s="277"/>
      <c r="N11" s="277"/>
      <c r="O11" s="277"/>
      <c r="P11" s="277"/>
      <c r="Q11" s="277"/>
    </row>
    <row r="12">
      <c r="A12" s="285">
        <v>45446.0</v>
      </c>
      <c r="B12" s="283">
        <v>1.1</v>
      </c>
      <c r="C12" s="283">
        <v>4520.6</v>
      </c>
      <c r="D12" s="283">
        <v>0.009174</v>
      </c>
      <c r="E12" s="283">
        <v>0.003207</v>
      </c>
      <c r="J12" s="286" t="s">
        <v>347</v>
      </c>
      <c r="K12" s="286" t="s">
        <v>348</v>
      </c>
      <c r="L12" s="286" t="s">
        <v>349</v>
      </c>
      <c r="M12" s="286" t="s">
        <v>350</v>
      </c>
      <c r="N12" s="286" t="s">
        <v>351</v>
      </c>
      <c r="O12" s="286" t="s">
        <v>352</v>
      </c>
      <c r="Q12" s="277"/>
    </row>
    <row r="13">
      <c r="A13" s="285">
        <v>45476.0</v>
      </c>
      <c r="B13" s="283">
        <v>1.12</v>
      </c>
      <c r="C13" s="283">
        <v>4519.1</v>
      </c>
      <c r="D13" s="283">
        <v>0.018182</v>
      </c>
      <c r="E13" s="283">
        <v>-3.32E-4</v>
      </c>
      <c r="J13" s="287">
        <v>1.0</v>
      </c>
      <c r="K13" s="277" t="s">
        <v>353</v>
      </c>
      <c r="L13" s="283">
        <v>1.12E-4</v>
      </c>
      <c r="M13" s="283">
        <v>1.12E-4</v>
      </c>
      <c r="N13" s="283">
        <v>0.134482</v>
      </c>
      <c r="O13" s="283">
        <v>0.714141</v>
      </c>
      <c r="P13" s="277"/>
      <c r="Q13" s="277"/>
    </row>
    <row r="14">
      <c r="A14" s="285">
        <v>45507.0</v>
      </c>
      <c r="B14" s="283">
        <v>1.1</v>
      </c>
      <c r="C14" s="283">
        <v>4560.84</v>
      </c>
      <c r="D14" s="283">
        <v>-0.017857</v>
      </c>
      <c r="E14" s="283">
        <v>0.009236</v>
      </c>
      <c r="J14" s="287">
        <v>249.0</v>
      </c>
      <c r="K14" s="277" t="s">
        <v>354</v>
      </c>
      <c r="L14" s="283">
        <v>0.208153</v>
      </c>
      <c r="M14" s="283">
        <v>8.36E-4</v>
      </c>
      <c r="N14" s="277"/>
      <c r="O14" s="277"/>
      <c r="P14" s="277"/>
      <c r="Q14" s="277"/>
    </row>
    <row r="15">
      <c r="A15" s="285">
        <v>45599.0</v>
      </c>
      <c r="B15" s="283">
        <v>1.08</v>
      </c>
      <c r="C15" s="283">
        <v>4541.55</v>
      </c>
      <c r="D15" s="283">
        <v>-0.018182</v>
      </c>
      <c r="E15" s="283">
        <v>-0.004229</v>
      </c>
      <c r="J15" s="287">
        <v>250.0</v>
      </c>
      <c r="K15" s="277" t="s">
        <v>355</v>
      </c>
      <c r="L15" s="283">
        <v>0.208266</v>
      </c>
      <c r="M15" s="277"/>
      <c r="N15" s="277"/>
      <c r="O15" s="277"/>
      <c r="P15" s="277"/>
      <c r="Q15" s="277"/>
    </row>
    <row r="16">
      <c r="A16" s="285">
        <v>45629.0</v>
      </c>
      <c r="B16" s="283">
        <v>1.1</v>
      </c>
      <c r="C16" s="283">
        <v>4523.98</v>
      </c>
      <c r="D16" s="283">
        <v>0.018519</v>
      </c>
      <c r="E16" s="283">
        <v>-0.003869</v>
      </c>
      <c r="J16" s="277"/>
      <c r="K16" s="277"/>
      <c r="L16" s="277"/>
      <c r="M16" s="277"/>
      <c r="N16" s="277"/>
      <c r="O16" s="277"/>
      <c r="P16" s="277"/>
      <c r="Q16" s="277"/>
    </row>
    <row r="17">
      <c r="A17" s="283" t="s">
        <v>356</v>
      </c>
      <c r="B17" s="283">
        <v>1.1</v>
      </c>
      <c r="C17" s="283">
        <v>4513.29</v>
      </c>
      <c r="D17" s="283">
        <v>0.0</v>
      </c>
      <c r="E17" s="283">
        <v>-0.002363</v>
      </c>
      <c r="J17" s="277" t="s">
        <v>357</v>
      </c>
      <c r="K17" s="277"/>
      <c r="L17" s="277"/>
      <c r="M17" s="277"/>
      <c r="N17" s="277"/>
      <c r="O17" s="277"/>
      <c r="P17" s="277"/>
      <c r="Q17" s="277"/>
    </row>
    <row r="18">
      <c r="A18" s="283" t="s">
        <v>358</v>
      </c>
      <c r="B18" s="283">
        <v>1.05</v>
      </c>
      <c r="C18" s="283">
        <v>4511.77</v>
      </c>
      <c r="D18" s="283">
        <v>-0.045455</v>
      </c>
      <c r="E18" s="283">
        <v>-3.37E-4</v>
      </c>
      <c r="J18" s="277" t="s">
        <v>359</v>
      </c>
      <c r="K18" s="277" t="s">
        <v>360</v>
      </c>
      <c r="L18" s="277" t="s">
        <v>344</v>
      </c>
      <c r="M18" s="277" t="s">
        <v>361</v>
      </c>
      <c r="N18" s="277" t="s">
        <v>362</v>
      </c>
      <c r="O18" s="277" t="s">
        <v>363</v>
      </c>
      <c r="P18" s="277" t="s">
        <v>364</v>
      </c>
    </row>
    <row r="19">
      <c r="A19" s="283" t="s">
        <v>365</v>
      </c>
      <c r="B19" s="283">
        <v>1.05</v>
      </c>
      <c r="C19" s="283">
        <v>4495.97</v>
      </c>
      <c r="D19" s="283">
        <v>0.0</v>
      </c>
      <c r="E19" s="283">
        <v>-0.003502</v>
      </c>
      <c r="J19" s="277" t="s">
        <v>366</v>
      </c>
      <c r="K19" s="288">
        <v>-0.00105</v>
      </c>
      <c r="L19" s="283">
        <v>0.001827</v>
      </c>
      <c r="M19" s="283">
        <v>-0.57693</v>
      </c>
      <c r="N19" s="283">
        <v>0.564508</v>
      </c>
      <c r="O19" s="283">
        <v>-0.00465</v>
      </c>
      <c r="P19" s="283">
        <v>0.002545</v>
      </c>
      <c r="Q19" s="277"/>
    </row>
    <row r="20">
      <c r="A20" s="283" t="s">
        <v>367</v>
      </c>
      <c r="B20" s="283">
        <v>1.08</v>
      </c>
      <c r="C20" s="283">
        <v>4477.91</v>
      </c>
      <c r="D20" s="283">
        <v>0.028571</v>
      </c>
      <c r="E20" s="283">
        <v>-0.004017</v>
      </c>
      <c r="J20" s="277" t="s">
        <v>368</v>
      </c>
      <c r="K20" s="283">
        <v>0.096992</v>
      </c>
      <c r="L20" s="283">
        <v>0.264487</v>
      </c>
      <c r="M20" s="283">
        <v>0.366718</v>
      </c>
      <c r="N20" s="283">
        <v>0.714141</v>
      </c>
      <c r="O20" s="283">
        <v>-0.42393</v>
      </c>
      <c r="P20" s="283">
        <v>0.617909</v>
      </c>
      <c r="Q20" s="277"/>
    </row>
    <row r="21">
      <c r="A21" s="283" t="s">
        <v>369</v>
      </c>
      <c r="B21" s="283">
        <v>1.06</v>
      </c>
      <c r="C21" s="283">
        <v>4508.83</v>
      </c>
      <c r="D21" s="283">
        <v>-0.018519</v>
      </c>
      <c r="E21" s="283">
        <v>0.006905</v>
      </c>
      <c r="J21" s="277"/>
      <c r="K21" s="277"/>
      <c r="L21" s="277"/>
      <c r="M21" s="277"/>
      <c r="N21" s="277"/>
      <c r="O21" s="277"/>
      <c r="P21" s="277"/>
      <c r="Q21" s="277"/>
    </row>
    <row r="22">
      <c r="A22" s="283" t="s">
        <v>370</v>
      </c>
      <c r="B22" s="283">
        <v>1.08</v>
      </c>
      <c r="C22" s="283">
        <v>4513.0</v>
      </c>
      <c r="D22" s="283">
        <v>0.018868</v>
      </c>
      <c r="E22" s="283">
        <v>9.25E-4</v>
      </c>
    </row>
    <row r="23">
      <c r="A23" s="283" t="s">
        <v>371</v>
      </c>
      <c r="B23" s="283">
        <v>1.04</v>
      </c>
      <c r="C23" s="283">
        <v>4534.91</v>
      </c>
      <c r="D23" s="283">
        <v>-0.037037</v>
      </c>
      <c r="E23" s="283">
        <v>0.004855</v>
      </c>
    </row>
    <row r="24">
      <c r="A24" s="283" t="s">
        <v>372</v>
      </c>
      <c r="B24" s="283">
        <v>1.07</v>
      </c>
      <c r="C24" s="283">
        <v>4558.85</v>
      </c>
      <c r="D24" s="283">
        <v>0.028846</v>
      </c>
      <c r="E24" s="283">
        <v>0.005279</v>
      </c>
    </row>
    <row r="25">
      <c r="A25" s="283" t="s">
        <v>373</v>
      </c>
      <c r="B25" s="283">
        <v>1.04</v>
      </c>
      <c r="C25" s="283">
        <v>4592.5</v>
      </c>
      <c r="D25" s="283">
        <v>-0.028037</v>
      </c>
      <c r="E25" s="283">
        <v>0.007381</v>
      </c>
    </row>
    <row r="26">
      <c r="A26" s="283" t="s">
        <v>374</v>
      </c>
      <c r="B26" s="283">
        <v>1.04</v>
      </c>
      <c r="C26" s="283">
        <v>4579.1</v>
      </c>
      <c r="D26" s="283">
        <v>0.0</v>
      </c>
      <c r="E26" s="283">
        <v>-0.002918</v>
      </c>
    </row>
    <row r="27">
      <c r="A27" s="283" t="s">
        <v>375</v>
      </c>
      <c r="B27" s="283">
        <v>1.02</v>
      </c>
      <c r="C27" s="283">
        <v>4569.54</v>
      </c>
      <c r="D27" s="283">
        <v>-0.019231</v>
      </c>
      <c r="E27" s="283">
        <v>-0.002088</v>
      </c>
    </row>
    <row r="28">
      <c r="A28" s="283" t="s">
        <v>376</v>
      </c>
      <c r="B28" s="283">
        <v>1.02</v>
      </c>
      <c r="C28" s="283">
        <v>4605.54</v>
      </c>
      <c r="D28" s="283">
        <v>0.0</v>
      </c>
      <c r="E28" s="283">
        <v>0.007878</v>
      </c>
    </row>
    <row r="29">
      <c r="A29" s="285">
        <v>45326.0</v>
      </c>
      <c r="B29" s="283">
        <v>1.01</v>
      </c>
      <c r="C29" s="283">
        <v>4601.95</v>
      </c>
      <c r="D29" s="283">
        <v>-0.009804</v>
      </c>
      <c r="E29" s="283">
        <v>-7.79E-4</v>
      </c>
    </row>
    <row r="30">
      <c r="A30" s="285">
        <v>45355.0</v>
      </c>
      <c r="B30" s="283">
        <v>1.0</v>
      </c>
      <c r="C30" s="283">
        <v>4580.89</v>
      </c>
      <c r="D30" s="283">
        <v>-0.009901</v>
      </c>
      <c r="E30" s="283">
        <v>-0.004576</v>
      </c>
    </row>
    <row r="31">
      <c r="A31" s="285">
        <v>45386.0</v>
      </c>
      <c r="B31" s="283">
        <v>1.02</v>
      </c>
      <c r="C31" s="283">
        <v>4578.9</v>
      </c>
      <c r="D31" s="283">
        <v>0.02</v>
      </c>
      <c r="E31" s="283">
        <v>-4.34E-4</v>
      </c>
    </row>
    <row r="32">
      <c r="A32" s="285">
        <v>45416.0</v>
      </c>
      <c r="B32" s="283">
        <v>1.02</v>
      </c>
      <c r="C32" s="283">
        <v>4569.93</v>
      </c>
      <c r="D32" s="283">
        <v>0.0</v>
      </c>
      <c r="E32" s="283">
        <v>-0.001959</v>
      </c>
    </row>
    <row r="33">
      <c r="A33" s="285">
        <v>45508.0</v>
      </c>
      <c r="B33" s="283">
        <v>1.04</v>
      </c>
      <c r="C33" s="283">
        <v>4555.22</v>
      </c>
      <c r="D33" s="283">
        <v>0.019608</v>
      </c>
      <c r="E33" s="283">
        <v>-0.003219</v>
      </c>
    </row>
    <row r="34">
      <c r="A34" s="285">
        <v>45539.0</v>
      </c>
      <c r="B34" s="283">
        <v>1.02</v>
      </c>
      <c r="C34" s="283">
        <v>4533.61</v>
      </c>
      <c r="D34" s="283">
        <v>-0.019231</v>
      </c>
      <c r="E34" s="283">
        <v>-0.004744</v>
      </c>
    </row>
    <row r="35">
      <c r="A35" s="285">
        <v>45569.0</v>
      </c>
      <c r="B35" s="283">
        <v>1.02</v>
      </c>
      <c r="C35" s="283">
        <v>4554.15</v>
      </c>
      <c r="D35" s="283">
        <v>0.0</v>
      </c>
      <c r="E35" s="283">
        <v>0.004531</v>
      </c>
    </row>
    <row r="36">
      <c r="A36" s="285">
        <v>45600.0</v>
      </c>
      <c r="B36" s="283">
        <v>1.03</v>
      </c>
      <c r="C36" s="283">
        <v>4539.84</v>
      </c>
      <c r="D36" s="283">
        <v>0.009804</v>
      </c>
      <c r="E36" s="283">
        <v>-0.003142</v>
      </c>
    </row>
    <row r="37">
      <c r="A37" s="285">
        <v>45630.0</v>
      </c>
      <c r="B37" s="283">
        <v>1.02</v>
      </c>
      <c r="C37" s="283">
        <v>4538.7</v>
      </c>
      <c r="D37" s="283">
        <v>-0.009709</v>
      </c>
      <c r="E37" s="283">
        <v>-2.51E-4</v>
      </c>
    </row>
    <row r="38">
      <c r="A38" s="283" t="s">
        <v>377</v>
      </c>
      <c r="B38" s="283">
        <v>1.0</v>
      </c>
      <c r="C38" s="283">
        <v>4533.17</v>
      </c>
      <c r="D38" s="283">
        <v>-0.019608</v>
      </c>
      <c r="E38" s="283">
        <v>-0.001218</v>
      </c>
    </row>
    <row r="39">
      <c r="A39" s="283" t="s">
        <v>378</v>
      </c>
      <c r="B39" s="283">
        <v>1.03</v>
      </c>
      <c r="C39" s="283">
        <v>4490.59</v>
      </c>
      <c r="D39" s="283">
        <v>0.03</v>
      </c>
      <c r="E39" s="283">
        <v>-0.009393</v>
      </c>
    </row>
    <row r="40">
      <c r="A40" s="283" t="s">
        <v>379</v>
      </c>
      <c r="B40" s="283">
        <v>1.04</v>
      </c>
      <c r="C40" s="283">
        <v>4517.42</v>
      </c>
      <c r="D40" s="283">
        <v>0.009709</v>
      </c>
      <c r="E40" s="283">
        <v>0.005975</v>
      </c>
    </row>
    <row r="41">
      <c r="A41" s="283" t="s">
        <v>380</v>
      </c>
      <c r="B41" s="283">
        <v>1.04</v>
      </c>
      <c r="C41" s="283">
        <v>4502.46</v>
      </c>
      <c r="D41" s="283">
        <v>0.0</v>
      </c>
      <c r="E41" s="283">
        <v>-0.003312</v>
      </c>
    </row>
    <row r="42">
      <c r="A42" s="283" t="s">
        <v>381</v>
      </c>
      <c r="B42" s="283">
        <v>1.02</v>
      </c>
      <c r="C42" s="283">
        <v>4487.31</v>
      </c>
      <c r="D42" s="283">
        <v>-0.019231</v>
      </c>
      <c r="E42" s="283">
        <v>-0.003365</v>
      </c>
    </row>
    <row r="43">
      <c r="A43" s="283" t="s">
        <v>382</v>
      </c>
      <c r="B43" s="283">
        <v>1.01</v>
      </c>
      <c r="C43" s="283">
        <v>4508.84</v>
      </c>
      <c r="D43" s="283">
        <v>-0.009804</v>
      </c>
      <c r="E43" s="283">
        <v>0.004798</v>
      </c>
    </row>
    <row r="44">
      <c r="A44" s="283" t="s">
        <v>383</v>
      </c>
      <c r="B44" s="283">
        <v>0.99</v>
      </c>
      <c r="C44" s="283">
        <v>4490.0</v>
      </c>
      <c r="D44" s="283">
        <v>-0.019802</v>
      </c>
      <c r="E44" s="283">
        <v>-0.004178</v>
      </c>
    </row>
    <row r="45">
      <c r="A45" s="283" t="s">
        <v>384</v>
      </c>
      <c r="B45" s="283">
        <v>0.98</v>
      </c>
      <c r="C45" s="283">
        <v>4544.45</v>
      </c>
      <c r="D45" s="283">
        <v>-0.010101</v>
      </c>
      <c r="E45" s="283">
        <v>0.012127</v>
      </c>
    </row>
    <row r="46">
      <c r="A46" s="283" t="s">
        <v>385</v>
      </c>
      <c r="B46" s="283">
        <v>1.0</v>
      </c>
      <c r="C46" s="283">
        <v>4490.69</v>
      </c>
      <c r="D46" s="283">
        <v>0.020408</v>
      </c>
      <c r="E46" s="283">
        <v>-0.01183</v>
      </c>
    </row>
    <row r="47">
      <c r="A47" s="283" t="s">
        <v>386</v>
      </c>
      <c r="B47" s="283">
        <v>1.0</v>
      </c>
      <c r="C47" s="283">
        <v>4532.97</v>
      </c>
      <c r="D47" s="283">
        <v>0.0</v>
      </c>
      <c r="E47" s="283">
        <v>0.009415</v>
      </c>
    </row>
    <row r="48">
      <c r="A48" s="283" t="s">
        <v>387</v>
      </c>
      <c r="B48" s="283">
        <v>1.01</v>
      </c>
      <c r="C48" s="283">
        <v>4548.66</v>
      </c>
      <c r="D48" s="283">
        <v>0.01</v>
      </c>
      <c r="E48" s="283">
        <v>0.003461</v>
      </c>
    </row>
    <row r="49">
      <c r="A49" s="285">
        <v>45296.0</v>
      </c>
      <c r="B49" s="283">
        <v>1.0</v>
      </c>
      <c r="C49" s="283">
        <v>4514.46</v>
      </c>
      <c r="D49" s="283">
        <v>-0.009901</v>
      </c>
      <c r="E49" s="283">
        <v>-0.007519</v>
      </c>
    </row>
    <row r="50">
      <c r="A50" s="285">
        <v>45327.0</v>
      </c>
      <c r="B50" s="283">
        <v>0.99</v>
      </c>
      <c r="C50" s="283">
        <v>4516.92</v>
      </c>
      <c r="D50" s="283">
        <v>-0.01</v>
      </c>
      <c r="E50" s="283">
        <v>5.45E-4</v>
      </c>
    </row>
    <row r="51">
      <c r="A51" s="285">
        <v>45356.0</v>
      </c>
      <c r="B51" s="283">
        <v>1.0</v>
      </c>
      <c r="C51" s="283">
        <v>4541.28</v>
      </c>
      <c r="D51" s="283">
        <v>0.010101</v>
      </c>
      <c r="E51" s="283">
        <v>0.005393</v>
      </c>
    </row>
    <row r="52">
      <c r="A52" s="285">
        <v>45448.0</v>
      </c>
      <c r="B52" s="283">
        <v>1.0</v>
      </c>
      <c r="C52" s="283">
        <v>4496.66</v>
      </c>
      <c r="D52" s="283">
        <v>0.0</v>
      </c>
      <c r="E52" s="283">
        <v>-0.009825</v>
      </c>
    </row>
    <row r="53">
      <c r="A53" s="285">
        <v>45478.0</v>
      </c>
      <c r="B53" s="283">
        <v>0.99</v>
      </c>
      <c r="C53" s="283">
        <v>4489.05</v>
      </c>
      <c r="D53" s="283">
        <v>-0.01</v>
      </c>
      <c r="E53" s="283">
        <v>-0.001692</v>
      </c>
    </row>
    <row r="54">
      <c r="A54" s="285">
        <v>45509.0</v>
      </c>
      <c r="B54" s="283">
        <v>1.02</v>
      </c>
      <c r="C54" s="283">
        <v>4482.24</v>
      </c>
      <c r="D54" s="283">
        <v>0.030303</v>
      </c>
      <c r="E54" s="283">
        <v>-0.001517</v>
      </c>
    </row>
    <row r="55">
      <c r="A55" s="285">
        <v>45540.0</v>
      </c>
      <c r="B55" s="283">
        <v>1.0</v>
      </c>
      <c r="C55" s="283">
        <v>4467.5</v>
      </c>
      <c r="D55" s="283">
        <v>-0.019608</v>
      </c>
      <c r="E55" s="283">
        <v>-0.003289</v>
      </c>
    </row>
    <row r="56">
      <c r="A56" s="285">
        <v>45570.0</v>
      </c>
      <c r="B56" s="283">
        <v>1.03</v>
      </c>
      <c r="C56" s="283">
        <v>4470.76</v>
      </c>
      <c r="D56" s="283">
        <v>0.03</v>
      </c>
      <c r="E56" s="283">
        <v>7.3E-4</v>
      </c>
    </row>
    <row r="57">
      <c r="A57" s="283" t="s">
        <v>388</v>
      </c>
      <c r="B57" s="283">
        <v>1.01</v>
      </c>
      <c r="C57" s="283">
        <v>4430.69</v>
      </c>
      <c r="D57" s="283">
        <v>-0.019417</v>
      </c>
      <c r="E57" s="283">
        <v>-0.008963</v>
      </c>
    </row>
    <row r="58">
      <c r="A58" s="283" t="s">
        <v>389</v>
      </c>
      <c r="B58" s="283">
        <v>0.99</v>
      </c>
      <c r="C58" s="283">
        <v>4417.73</v>
      </c>
      <c r="D58" s="283">
        <v>-0.019802</v>
      </c>
      <c r="E58" s="283">
        <v>-0.002925</v>
      </c>
    </row>
    <row r="59">
      <c r="A59" s="283" t="s">
        <v>390</v>
      </c>
      <c r="B59" s="283">
        <v>0.99</v>
      </c>
      <c r="C59" s="283">
        <v>4382.67</v>
      </c>
      <c r="D59" s="283">
        <v>0.0</v>
      </c>
      <c r="E59" s="283">
        <v>-0.007936</v>
      </c>
    </row>
    <row r="60">
      <c r="A60" s="283" t="s">
        <v>391</v>
      </c>
      <c r="B60" s="283">
        <v>0.99</v>
      </c>
      <c r="C60" s="283">
        <v>4459.17</v>
      </c>
      <c r="D60" s="283">
        <v>0.0</v>
      </c>
      <c r="E60" s="283">
        <v>0.017455</v>
      </c>
    </row>
    <row r="61">
      <c r="A61" s="283" t="s">
        <v>392</v>
      </c>
      <c r="B61" s="283">
        <v>0.99</v>
      </c>
      <c r="C61" s="283">
        <v>4448.43</v>
      </c>
      <c r="D61" s="283">
        <v>0.0</v>
      </c>
      <c r="E61" s="283">
        <v>-0.002409</v>
      </c>
    </row>
    <row r="62">
      <c r="A62" s="283" t="s">
        <v>393</v>
      </c>
      <c r="B62" s="283">
        <v>1.02</v>
      </c>
      <c r="C62" s="283">
        <v>4462.08</v>
      </c>
      <c r="D62" s="283">
        <v>0.030303</v>
      </c>
      <c r="E62" s="283">
        <v>0.003068</v>
      </c>
    </row>
    <row r="63">
      <c r="A63" s="283" t="s">
        <v>394</v>
      </c>
      <c r="B63" s="283">
        <v>1.0</v>
      </c>
      <c r="C63" s="283">
        <v>4439.38</v>
      </c>
      <c r="D63" s="283">
        <v>-0.019608</v>
      </c>
      <c r="E63" s="283">
        <v>-0.005087</v>
      </c>
    </row>
    <row r="64">
      <c r="A64" s="283" t="s">
        <v>395</v>
      </c>
      <c r="B64" s="283">
        <v>1.0</v>
      </c>
      <c r="C64" s="283">
        <v>4459.75</v>
      </c>
      <c r="D64" s="283">
        <v>0.0</v>
      </c>
      <c r="E64" s="283">
        <v>0.004588</v>
      </c>
    </row>
    <row r="65">
      <c r="A65" s="283" t="s">
        <v>396</v>
      </c>
      <c r="B65" s="283">
        <v>0.99</v>
      </c>
      <c r="C65" s="283">
        <v>4489.1</v>
      </c>
      <c r="D65" s="283">
        <v>-0.01</v>
      </c>
      <c r="E65" s="283">
        <v>0.006581</v>
      </c>
    </row>
    <row r="66">
      <c r="A66" s="283" t="s">
        <v>397</v>
      </c>
      <c r="B66" s="283">
        <v>1.01</v>
      </c>
      <c r="C66" s="283">
        <v>4478.99</v>
      </c>
      <c r="D66" s="283">
        <v>0.020202</v>
      </c>
      <c r="E66" s="283">
        <v>-0.002252</v>
      </c>
    </row>
    <row r="67">
      <c r="A67" s="283" t="s">
        <v>398</v>
      </c>
      <c r="B67" s="283">
        <v>0.99</v>
      </c>
      <c r="C67" s="283">
        <v>4468.58</v>
      </c>
      <c r="D67" s="283">
        <v>-0.019802</v>
      </c>
      <c r="E67" s="283">
        <v>-0.002324</v>
      </c>
    </row>
    <row r="68">
      <c r="A68" s="283" t="s">
        <v>399</v>
      </c>
      <c r="B68" s="283">
        <v>1.0</v>
      </c>
      <c r="C68" s="283">
        <v>4440.65</v>
      </c>
      <c r="D68" s="283">
        <v>0.010101</v>
      </c>
      <c r="E68" s="283">
        <v>-0.00625</v>
      </c>
    </row>
    <row r="69">
      <c r="A69" s="283" t="s">
        <v>400</v>
      </c>
      <c r="B69" s="283">
        <v>1.01</v>
      </c>
      <c r="C69" s="283">
        <v>4439.19</v>
      </c>
      <c r="D69" s="283">
        <v>0.01</v>
      </c>
      <c r="E69" s="283">
        <v>-3.29E-4</v>
      </c>
    </row>
    <row r="70">
      <c r="A70" s="283" t="s">
        <v>401</v>
      </c>
      <c r="B70" s="283">
        <v>0.98</v>
      </c>
      <c r="C70" s="283">
        <v>4393.02</v>
      </c>
      <c r="D70" s="283">
        <v>-0.029703</v>
      </c>
      <c r="E70" s="283">
        <v>-0.010401</v>
      </c>
    </row>
    <row r="71">
      <c r="A71" s="283" t="s">
        <v>402</v>
      </c>
      <c r="B71" s="283">
        <v>0.98</v>
      </c>
      <c r="C71" s="283">
        <v>4510.88</v>
      </c>
      <c r="D71" s="283">
        <v>0.0</v>
      </c>
      <c r="E71" s="283">
        <v>0.026829</v>
      </c>
    </row>
    <row r="72">
      <c r="A72" s="285">
        <v>45388.0</v>
      </c>
      <c r="B72" s="283">
        <v>0.98</v>
      </c>
      <c r="C72" s="283">
        <v>4515.29</v>
      </c>
      <c r="D72" s="283">
        <v>0.0</v>
      </c>
      <c r="E72" s="283">
        <v>9.78E-4</v>
      </c>
    </row>
    <row r="73">
      <c r="A73" s="285">
        <v>45418.0</v>
      </c>
      <c r="B73" s="283">
        <v>0.98</v>
      </c>
      <c r="C73" s="283">
        <v>4554.4</v>
      </c>
      <c r="D73" s="283">
        <v>0.0</v>
      </c>
      <c r="E73" s="283">
        <v>0.008662</v>
      </c>
    </row>
    <row r="74">
      <c r="A74" s="285">
        <v>45449.0</v>
      </c>
      <c r="B74" s="283">
        <v>0.97</v>
      </c>
      <c r="C74" s="283">
        <v>4544.24</v>
      </c>
      <c r="D74" s="283">
        <v>-0.010204</v>
      </c>
      <c r="E74" s="283">
        <v>-0.002231</v>
      </c>
    </row>
    <row r="75">
      <c r="A75" s="285">
        <v>45479.0</v>
      </c>
      <c r="B75" s="283">
        <v>0.93</v>
      </c>
      <c r="C75" s="283">
        <v>4500.04</v>
      </c>
      <c r="D75" s="283">
        <v>-0.041237</v>
      </c>
      <c r="E75" s="283">
        <v>-0.009727</v>
      </c>
    </row>
    <row r="76">
      <c r="A76" s="285">
        <v>45571.0</v>
      </c>
      <c r="B76" s="283">
        <v>0.91</v>
      </c>
      <c r="C76" s="283">
        <v>4473.72</v>
      </c>
      <c r="D76" s="283">
        <v>-0.021505</v>
      </c>
      <c r="E76" s="283">
        <v>-0.005849</v>
      </c>
    </row>
    <row r="77">
      <c r="A77" s="285">
        <v>45602.0</v>
      </c>
      <c r="B77" s="283">
        <v>0.92</v>
      </c>
      <c r="C77" s="283">
        <v>4472.39</v>
      </c>
      <c r="D77" s="283">
        <v>0.010989</v>
      </c>
      <c r="E77" s="283">
        <v>-2.97E-4</v>
      </c>
    </row>
    <row r="78">
      <c r="A78" s="285">
        <v>45632.0</v>
      </c>
      <c r="B78" s="283">
        <v>0.9</v>
      </c>
      <c r="C78" s="283">
        <v>4455.84</v>
      </c>
      <c r="D78" s="283">
        <v>-0.021739</v>
      </c>
      <c r="E78" s="283">
        <v>-0.0037</v>
      </c>
    </row>
    <row r="79">
      <c r="A79" s="283" t="s">
        <v>403</v>
      </c>
      <c r="B79" s="283">
        <v>0.9</v>
      </c>
      <c r="C79" s="283">
        <v>4505.47</v>
      </c>
      <c r="D79" s="283">
        <v>0.0</v>
      </c>
      <c r="E79" s="283">
        <v>0.011138</v>
      </c>
    </row>
    <row r="80">
      <c r="A80" s="283" t="s">
        <v>404</v>
      </c>
      <c r="B80" s="283">
        <v>0.89</v>
      </c>
      <c r="C80" s="283">
        <v>4502.53</v>
      </c>
      <c r="D80" s="283">
        <v>-0.011111</v>
      </c>
      <c r="E80" s="283">
        <v>-6.53E-4</v>
      </c>
    </row>
    <row r="81">
      <c r="A81" s="283" t="s">
        <v>405</v>
      </c>
      <c r="B81" s="283">
        <v>0.88</v>
      </c>
      <c r="C81" s="283">
        <v>4439.39</v>
      </c>
      <c r="D81" s="283">
        <v>-0.011236</v>
      </c>
      <c r="E81" s="283">
        <v>-0.014023</v>
      </c>
    </row>
    <row r="82">
      <c r="A82" s="283" t="s">
        <v>406</v>
      </c>
      <c r="B82" s="283">
        <v>0.86</v>
      </c>
      <c r="C82" s="283">
        <v>4465.53</v>
      </c>
      <c r="D82" s="283">
        <v>-0.022727</v>
      </c>
      <c r="E82" s="283">
        <v>0.005888</v>
      </c>
    </row>
    <row r="83">
      <c r="A83" s="283" t="s">
        <v>407</v>
      </c>
      <c r="B83" s="283">
        <v>0.84</v>
      </c>
      <c r="C83" s="283">
        <v>4429.02</v>
      </c>
      <c r="D83" s="283">
        <v>-0.023256</v>
      </c>
      <c r="E83" s="283">
        <v>-0.008176</v>
      </c>
    </row>
    <row r="84">
      <c r="A84" s="283" t="s">
        <v>408</v>
      </c>
      <c r="B84" s="283">
        <v>0.81</v>
      </c>
      <c r="C84" s="283">
        <v>4467.2</v>
      </c>
      <c r="D84" s="283">
        <v>-0.035714</v>
      </c>
      <c r="E84" s="283">
        <v>0.00862</v>
      </c>
    </row>
    <row r="85">
      <c r="A85" s="283" t="s">
        <v>409</v>
      </c>
      <c r="B85" s="283">
        <v>0.79</v>
      </c>
      <c r="C85" s="283">
        <v>4433.27</v>
      </c>
      <c r="D85" s="283">
        <v>-0.024691</v>
      </c>
      <c r="E85" s="283">
        <v>-0.007595</v>
      </c>
    </row>
    <row r="86">
      <c r="A86" s="283" t="s">
        <v>410</v>
      </c>
      <c r="B86" s="283">
        <v>0.77</v>
      </c>
      <c r="C86" s="283">
        <v>4412.57</v>
      </c>
      <c r="D86" s="283">
        <v>-0.025316</v>
      </c>
      <c r="E86" s="283">
        <v>-0.004669</v>
      </c>
    </row>
    <row r="87">
      <c r="A87" s="283" t="s">
        <v>411</v>
      </c>
      <c r="B87" s="283">
        <v>0.75</v>
      </c>
      <c r="C87" s="283">
        <v>4446.19</v>
      </c>
      <c r="D87" s="283">
        <v>-0.025974</v>
      </c>
      <c r="E87" s="283">
        <v>0.007619</v>
      </c>
    </row>
    <row r="88">
      <c r="A88" s="283" t="s">
        <v>412</v>
      </c>
      <c r="B88" s="283">
        <v>0.74</v>
      </c>
      <c r="C88" s="283">
        <v>4485.92</v>
      </c>
      <c r="D88" s="283">
        <v>-0.013333</v>
      </c>
      <c r="E88" s="283">
        <v>0.008936</v>
      </c>
    </row>
    <row r="89">
      <c r="A89" s="283" t="s">
        <v>413</v>
      </c>
      <c r="B89" s="283">
        <v>0.71</v>
      </c>
      <c r="C89" s="283">
        <v>4441.35</v>
      </c>
      <c r="D89" s="283">
        <v>-0.040541</v>
      </c>
      <c r="E89" s="283">
        <v>-0.009936</v>
      </c>
    </row>
    <row r="90">
      <c r="A90" s="285">
        <v>45298.0</v>
      </c>
      <c r="B90" s="283">
        <v>0.74</v>
      </c>
      <c r="C90" s="283">
        <v>4468.43</v>
      </c>
      <c r="D90" s="283">
        <v>0.042254</v>
      </c>
      <c r="E90" s="283">
        <v>0.006097</v>
      </c>
    </row>
    <row r="91">
      <c r="A91" s="285">
        <v>45329.0</v>
      </c>
      <c r="B91" s="283">
        <v>0.74</v>
      </c>
      <c r="C91" s="283">
        <v>4463.63</v>
      </c>
      <c r="D91" s="283">
        <v>0.0</v>
      </c>
      <c r="E91" s="283">
        <v>-0.001074</v>
      </c>
    </row>
    <row r="92">
      <c r="A92" s="285">
        <v>45358.0</v>
      </c>
      <c r="B92" s="283">
        <v>0.74</v>
      </c>
      <c r="C92" s="283">
        <v>4469.01</v>
      </c>
      <c r="D92" s="283">
        <v>0.0</v>
      </c>
      <c r="E92" s="283">
        <v>0.001205</v>
      </c>
    </row>
    <row r="93">
      <c r="A93" s="285">
        <v>45389.0</v>
      </c>
      <c r="B93" s="283">
        <v>0.74</v>
      </c>
      <c r="C93" s="283">
        <v>4452.23</v>
      </c>
      <c r="D93" s="283">
        <v>0.0</v>
      </c>
      <c r="E93" s="283">
        <v>-0.003755</v>
      </c>
    </row>
    <row r="94">
      <c r="A94" s="285">
        <v>45419.0</v>
      </c>
      <c r="B94" s="283">
        <v>0.75</v>
      </c>
      <c r="C94" s="283">
        <v>4470.49</v>
      </c>
      <c r="D94" s="283">
        <v>0.013514</v>
      </c>
      <c r="E94" s="283">
        <v>0.004101</v>
      </c>
    </row>
    <row r="95">
      <c r="A95" s="285">
        <v>45511.0</v>
      </c>
      <c r="B95" s="283">
        <v>0.77</v>
      </c>
      <c r="C95" s="283">
        <v>4451.81</v>
      </c>
      <c r="D95" s="283">
        <v>0.026667</v>
      </c>
      <c r="E95" s="283">
        <v>-0.004179</v>
      </c>
    </row>
    <row r="96">
      <c r="A96" s="285">
        <v>45542.0</v>
      </c>
      <c r="B96" s="283">
        <v>0.8</v>
      </c>
      <c r="C96" s="283">
        <v>4490.69</v>
      </c>
      <c r="D96" s="283">
        <v>0.038961</v>
      </c>
      <c r="E96" s="283">
        <v>0.008734</v>
      </c>
    </row>
    <row r="97">
      <c r="A97" s="285">
        <v>45572.0</v>
      </c>
      <c r="B97" s="283">
        <v>0.82</v>
      </c>
      <c r="C97" s="283">
        <v>4526.78</v>
      </c>
      <c r="D97" s="283">
        <v>0.025</v>
      </c>
      <c r="E97" s="283">
        <v>0.008037</v>
      </c>
    </row>
    <row r="98">
      <c r="A98" s="285">
        <v>45603.0</v>
      </c>
      <c r="B98" s="283">
        <v>0.83</v>
      </c>
      <c r="C98" s="283">
        <v>4567.52</v>
      </c>
      <c r="D98" s="283">
        <v>0.012195</v>
      </c>
      <c r="E98" s="283">
        <v>0.009</v>
      </c>
    </row>
    <row r="99">
      <c r="A99" s="285">
        <v>45633.0</v>
      </c>
      <c r="B99" s="283">
        <v>0.86</v>
      </c>
      <c r="C99" s="283">
        <v>4596.56</v>
      </c>
      <c r="D99" s="283">
        <v>0.036145</v>
      </c>
      <c r="E99" s="283">
        <v>0.006358</v>
      </c>
    </row>
    <row r="100">
      <c r="A100" s="283" t="s">
        <v>414</v>
      </c>
      <c r="B100" s="283">
        <v>0.83</v>
      </c>
      <c r="C100" s="283">
        <v>4592.08</v>
      </c>
      <c r="D100" s="283">
        <v>-0.034884</v>
      </c>
      <c r="E100" s="283">
        <v>-9.75E-4</v>
      </c>
    </row>
    <row r="101">
      <c r="A101" s="283" t="s">
        <v>415</v>
      </c>
      <c r="B101" s="283">
        <v>0.81</v>
      </c>
      <c r="C101" s="283">
        <v>4615.32</v>
      </c>
      <c r="D101" s="283">
        <v>-0.024096</v>
      </c>
      <c r="E101" s="283">
        <v>0.005061</v>
      </c>
    </row>
    <row r="102">
      <c r="A102" s="283" t="s">
        <v>416</v>
      </c>
      <c r="B102" s="283">
        <v>0.78</v>
      </c>
      <c r="C102" s="283">
        <v>4655.86</v>
      </c>
      <c r="D102" s="283">
        <v>-0.037037</v>
      </c>
      <c r="E102" s="283">
        <v>0.008784</v>
      </c>
    </row>
    <row r="103">
      <c r="A103" s="283" t="s">
        <v>417</v>
      </c>
      <c r="B103" s="283">
        <v>0.81</v>
      </c>
      <c r="C103" s="283">
        <v>4670.04</v>
      </c>
      <c r="D103" s="283">
        <v>0.038462</v>
      </c>
      <c r="E103" s="283">
        <v>0.003046</v>
      </c>
    </row>
    <row r="104">
      <c r="A104" s="283" t="s">
        <v>418</v>
      </c>
      <c r="B104" s="283">
        <v>0.85</v>
      </c>
      <c r="C104" s="283">
        <v>4668.58</v>
      </c>
      <c r="D104" s="283">
        <v>0.049383</v>
      </c>
      <c r="E104" s="283">
        <v>-3.13E-4</v>
      </c>
    </row>
    <row r="105">
      <c r="A105" s="283" t="s">
        <v>419</v>
      </c>
      <c r="B105" s="283">
        <v>0.83</v>
      </c>
      <c r="C105" s="283">
        <v>4662.64</v>
      </c>
      <c r="D105" s="283">
        <v>-0.023529</v>
      </c>
      <c r="E105" s="283">
        <v>-0.001272</v>
      </c>
    </row>
    <row r="106">
      <c r="A106" s="283" t="s">
        <v>420</v>
      </c>
      <c r="B106" s="283">
        <v>0.84</v>
      </c>
      <c r="C106" s="283">
        <v>4706.45</v>
      </c>
      <c r="D106" s="283">
        <v>0.012048</v>
      </c>
      <c r="E106" s="283">
        <v>0.009396</v>
      </c>
    </row>
    <row r="107">
      <c r="A107" s="283" t="s">
        <v>421</v>
      </c>
      <c r="B107" s="283">
        <v>0.87</v>
      </c>
      <c r="C107" s="283">
        <v>4746.38</v>
      </c>
      <c r="D107" s="283">
        <v>0.035714</v>
      </c>
      <c r="E107" s="283">
        <v>0.008484</v>
      </c>
    </row>
    <row r="108">
      <c r="A108" s="283" t="s">
        <v>422</v>
      </c>
      <c r="B108" s="283">
        <v>0.9</v>
      </c>
      <c r="C108" s="283">
        <v>4695.35</v>
      </c>
      <c r="D108" s="283">
        <v>0.034483</v>
      </c>
      <c r="E108" s="283">
        <v>-0.010751</v>
      </c>
    </row>
    <row r="109">
      <c r="A109" s="283" t="s">
        <v>423</v>
      </c>
      <c r="B109" s="283">
        <v>0.9</v>
      </c>
      <c r="C109" s="283">
        <v>4677.62</v>
      </c>
      <c r="D109" s="283">
        <v>0.0</v>
      </c>
      <c r="E109" s="283">
        <v>-0.003776</v>
      </c>
    </row>
    <row r="110">
      <c r="A110" s="283" t="s">
        <v>424</v>
      </c>
      <c r="B110" s="283">
        <v>0.9</v>
      </c>
      <c r="C110" s="283">
        <v>4664.04</v>
      </c>
      <c r="D110" s="283">
        <v>0.0</v>
      </c>
      <c r="E110" s="283">
        <v>-0.002903</v>
      </c>
    </row>
    <row r="111">
      <c r="A111" s="283" t="s">
        <v>425</v>
      </c>
      <c r="B111" s="283">
        <v>0.88</v>
      </c>
      <c r="C111" s="283">
        <v>4693.37</v>
      </c>
      <c r="D111" s="283">
        <v>-0.022222</v>
      </c>
      <c r="E111" s="283">
        <v>0.006289</v>
      </c>
    </row>
    <row r="112">
      <c r="A112" s="283" t="s">
        <v>426</v>
      </c>
      <c r="B112" s="283">
        <v>0.88</v>
      </c>
      <c r="C112" s="283">
        <v>4698.76</v>
      </c>
      <c r="D112" s="283">
        <v>0.0</v>
      </c>
      <c r="E112" s="283">
        <v>0.001148</v>
      </c>
    </row>
    <row r="113">
      <c r="A113" s="285">
        <v>45299.0</v>
      </c>
      <c r="B113" s="283">
        <v>0.87</v>
      </c>
      <c r="C113" s="283">
        <v>4730.07</v>
      </c>
      <c r="D113" s="283">
        <v>-0.011364</v>
      </c>
      <c r="E113" s="283">
        <v>0.006663</v>
      </c>
    </row>
    <row r="114">
      <c r="A114" s="285">
        <v>45330.0</v>
      </c>
      <c r="B114" s="283">
        <v>0.85</v>
      </c>
      <c r="C114" s="283">
        <v>4716.85</v>
      </c>
      <c r="D114" s="283">
        <v>-0.022989</v>
      </c>
      <c r="E114" s="283">
        <v>-0.002795</v>
      </c>
    </row>
    <row r="115">
      <c r="A115" s="285">
        <v>45420.0</v>
      </c>
      <c r="B115" s="283">
        <v>0.8</v>
      </c>
      <c r="C115" s="283">
        <v>4645.43</v>
      </c>
      <c r="D115" s="283">
        <v>-0.058824</v>
      </c>
      <c r="E115" s="283">
        <v>-0.015141</v>
      </c>
    </row>
    <row r="116">
      <c r="A116" s="285">
        <v>45451.0</v>
      </c>
      <c r="B116" s="283">
        <v>0.78</v>
      </c>
      <c r="C116" s="283">
        <v>4638.34</v>
      </c>
      <c r="D116" s="283">
        <v>-0.025</v>
      </c>
      <c r="E116" s="283">
        <v>-0.001526</v>
      </c>
    </row>
    <row r="117">
      <c r="A117" s="285">
        <v>45481.0</v>
      </c>
      <c r="B117" s="283">
        <v>0.8</v>
      </c>
      <c r="C117" s="283">
        <v>4668.8</v>
      </c>
      <c r="D117" s="283">
        <v>0.025641</v>
      </c>
      <c r="E117" s="283">
        <v>0.006567</v>
      </c>
    </row>
    <row r="118">
      <c r="A118" s="285">
        <v>45512.0</v>
      </c>
      <c r="B118" s="283">
        <v>0.79</v>
      </c>
      <c r="C118" s="283">
        <v>4642.7</v>
      </c>
      <c r="D118" s="283">
        <v>-0.0125</v>
      </c>
      <c r="E118" s="283">
        <v>-0.00559</v>
      </c>
    </row>
    <row r="119">
      <c r="A119" s="285">
        <v>45543.0</v>
      </c>
      <c r="B119" s="283">
        <v>0.8</v>
      </c>
      <c r="C119" s="283">
        <v>4637.47</v>
      </c>
      <c r="D119" s="283">
        <v>0.012658</v>
      </c>
      <c r="E119" s="283">
        <v>-0.001126</v>
      </c>
    </row>
    <row r="120">
      <c r="A120" s="285">
        <v>45634.0</v>
      </c>
      <c r="B120" s="283">
        <v>0.82</v>
      </c>
      <c r="C120" s="283">
        <v>4651.78</v>
      </c>
      <c r="D120" s="283">
        <v>0.025</v>
      </c>
      <c r="E120" s="283">
        <v>0.003086</v>
      </c>
    </row>
    <row r="121">
      <c r="A121" s="283" t="s">
        <v>427</v>
      </c>
      <c r="B121" s="283">
        <v>0.82</v>
      </c>
      <c r="C121" s="283">
        <v>4666.1</v>
      </c>
      <c r="D121" s="283">
        <v>0.0</v>
      </c>
      <c r="E121" s="283">
        <v>0.003078</v>
      </c>
    </row>
    <row r="122">
      <c r="A122" s="283" t="s">
        <v>428</v>
      </c>
      <c r="B122" s="283">
        <v>0.78</v>
      </c>
      <c r="C122" s="283">
        <v>4762.11</v>
      </c>
      <c r="D122" s="283">
        <v>-0.04878</v>
      </c>
      <c r="E122" s="283">
        <v>0.020576</v>
      </c>
    </row>
    <row r="123">
      <c r="A123" s="283" t="s">
        <v>429</v>
      </c>
      <c r="B123" s="283">
        <v>0.78</v>
      </c>
      <c r="C123" s="283">
        <v>4814.4</v>
      </c>
      <c r="D123" s="283">
        <v>0.0</v>
      </c>
      <c r="E123" s="283">
        <v>0.01098</v>
      </c>
    </row>
    <row r="124">
      <c r="A124" s="283" t="s">
        <v>430</v>
      </c>
      <c r="B124" s="283">
        <v>0.79</v>
      </c>
      <c r="C124" s="283">
        <v>4820.9</v>
      </c>
      <c r="D124" s="283">
        <v>0.012821</v>
      </c>
      <c r="E124" s="283">
        <v>0.00135</v>
      </c>
    </row>
    <row r="125">
      <c r="A125" s="283" t="s">
        <v>431</v>
      </c>
      <c r="B125" s="283">
        <v>0.81</v>
      </c>
      <c r="C125" s="283">
        <v>4796.04</v>
      </c>
      <c r="D125" s="283">
        <v>0.025316</v>
      </c>
      <c r="E125" s="283">
        <v>-0.005157</v>
      </c>
    </row>
    <row r="126">
      <c r="A126" s="283" t="s">
        <v>432</v>
      </c>
      <c r="B126" s="283">
        <v>0.82</v>
      </c>
      <c r="C126" s="283">
        <v>4756.64</v>
      </c>
      <c r="D126" s="283">
        <v>0.012346</v>
      </c>
      <c r="E126" s="283">
        <v>-0.008215</v>
      </c>
    </row>
    <row r="127">
      <c r="A127" s="283" t="s">
        <v>433</v>
      </c>
      <c r="B127" s="283">
        <v>0.82</v>
      </c>
      <c r="C127" s="283">
        <v>4735.76</v>
      </c>
      <c r="D127" s="283">
        <v>0.0</v>
      </c>
      <c r="E127" s="283">
        <v>-0.00439</v>
      </c>
    </row>
    <row r="128">
      <c r="A128" s="283" t="s">
        <v>434</v>
      </c>
      <c r="B128" s="283">
        <v>0.9</v>
      </c>
      <c r="C128" s="283">
        <v>4723.03</v>
      </c>
      <c r="D128" s="283">
        <v>0.097561</v>
      </c>
      <c r="E128" s="283">
        <v>-0.002688</v>
      </c>
    </row>
    <row r="129">
      <c r="A129" s="283" t="s">
        <v>435</v>
      </c>
      <c r="B129" s="283">
        <v>0.9</v>
      </c>
      <c r="C129" s="283">
        <v>4746.0</v>
      </c>
      <c r="D129" s="283">
        <v>0.0</v>
      </c>
      <c r="E129" s="283">
        <v>0.004863</v>
      </c>
    </row>
    <row r="130">
      <c r="A130" s="283" t="s">
        <v>436</v>
      </c>
      <c r="B130" s="283">
        <v>0.9</v>
      </c>
      <c r="C130" s="283">
        <v>4768.66</v>
      </c>
      <c r="D130" s="283">
        <v>0.0</v>
      </c>
      <c r="E130" s="283">
        <v>0.004775</v>
      </c>
    </row>
    <row r="131">
      <c r="A131" s="283" t="s">
        <v>437</v>
      </c>
      <c r="B131" s="283">
        <v>0.88</v>
      </c>
      <c r="C131" s="283">
        <v>4709.03</v>
      </c>
      <c r="D131" s="283">
        <v>-0.022222</v>
      </c>
      <c r="E131" s="283">
        <v>-0.012505</v>
      </c>
    </row>
    <row r="132">
      <c r="A132" s="283" t="s">
        <v>438</v>
      </c>
      <c r="B132" s="283">
        <v>0.89</v>
      </c>
      <c r="C132" s="283">
        <v>4716.4</v>
      </c>
      <c r="D132" s="283">
        <v>0.011364</v>
      </c>
      <c r="E132" s="283">
        <v>0.001565</v>
      </c>
    </row>
    <row r="133">
      <c r="A133" s="283" t="s">
        <v>439</v>
      </c>
      <c r="B133" s="283">
        <v>0.88</v>
      </c>
      <c r="C133" s="283">
        <v>4668.45</v>
      </c>
      <c r="D133" s="283">
        <v>-0.011236</v>
      </c>
      <c r="E133" s="283">
        <v>-0.010167</v>
      </c>
    </row>
    <row r="134">
      <c r="A134" s="283" t="s">
        <v>440</v>
      </c>
      <c r="B134" s="283">
        <v>0.89</v>
      </c>
      <c r="C134" s="283">
        <v>4703.58</v>
      </c>
      <c r="D134" s="283">
        <v>0.011364</v>
      </c>
      <c r="E134" s="283">
        <v>0.007525</v>
      </c>
    </row>
    <row r="135">
      <c r="A135" s="285">
        <v>45331.0</v>
      </c>
      <c r="B135" s="283">
        <v>0.89</v>
      </c>
      <c r="C135" s="283">
        <v>4744.33</v>
      </c>
      <c r="D135" s="283">
        <v>0.0</v>
      </c>
      <c r="E135" s="283">
        <v>0.008664</v>
      </c>
    </row>
    <row r="136">
      <c r="A136" s="285">
        <v>45360.0</v>
      </c>
      <c r="B136" s="283">
        <v>0.89</v>
      </c>
      <c r="C136" s="283">
        <v>4736.39</v>
      </c>
      <c r="D136" s="283">
        <v>0.0</v>
      </c>
      <c r="E136" s="283">
        <v>-0.001674</v>
      </c>
    </row>
    <row r="137">
      <c r="A137" s="285">
        <v>45391.0</v>
      </c>
      <c r="B137" s="283">
        <v>0.86</v>
      </c>
      <c r="C137" s="283">
        <v>4734.97</v>
      </c>
      <c r="D137" s="283">
        <v>-0.033708</v>
      </c>
      <c r="E137" s="283">
        <v>-3.0E-4</v>
      </c>
    </row>
    <row r="138">
      <c r="A138" s="285">
        <v>45421.0</v>
      </c>
      <c r="B138" s="283">
        <v>0.83</v>
      </c>
      <c r="C138" s="283">
        <v>4777.21</v>
      </c>
      <c r="D138" s="283">
        <v>-0.034884</v>
      </c>
      <c r="E138" s="283">
        <v>0.008921</v>
      </c>
    </row>
    <row r="139">
      <c r="A139" s="285">
        <v>45452.0</v>
      </c>
      <c r="B139" s="283">
        <v>0.84</v>
      </c>
      <c r="C139" s="283">
        <v>4752.4</v>
      </c>
      <c r="D139" s="283">
        <v>0.012048</v>
      </c>
      <c r="E139" s="283">
        <v>-0.005193</v>
      </c>
    </row>
    <row r="140">
      <c r="A140" s="285">
        <v>45544.0</v>
      </c>
      <c r="B140" s="283">
        <v>0.85</v>
      </c>
      <c r="C140" s="283">
        <v>4754.7</v>
      </c>
      <c r="D140" s="283">
        <v>0.011905</v>
      </c>
      <c r="E140" s="283">
        <v>4.84E-4</v>
      </c>
    </row>
    <row r="141">
      <c r="A141" s="285">
        <v>45574.0</v>
      </c>
      <c r="B141" s="283">
        <v>0.85</v>
      </c>
      <c r="C141" s="283">
        <v>4758.38</v>
      </c>
      <c r="D141" s="283">
        <v>0.0</v>
      </c>
      <c r="E141" s="283">
        <v>7.74E-4</v>
      </c>
    </row>
    <row r="142">
      <c r="A142" s="285">
        <v>45605.0</v>
      </c>
      <c r="B142" s="283">
        <v>0.8</v>
      </c>
      <c r="C142" s="283">
        <v>4754.64</v>
      </c>
      <c r="D142" s="283">
        <v>-0.058824</v>
      </c>
      <c r="E142" s="283">
        <v>-7.86E-4</v>
      </c>
    </row>
    <row r="143">
      <c r="A143" s="285">
        <v>45635.0</v>
      </c>
      <c r="B143" s="283">
        <v>0.8</v>
      </c>
      <c r="C143" s="283">
        <v>4813.56</v>
      </c>
      <c r="D143" s="283">
        <v>0.0</v>
      </c>
      <c r="E143" s="283">
        <v>0.012392</v>
      </c>
    </row>
    <row r="144">
      <c r="A144" s="283" t="s">
        <v>441</v>
      </c>
      <c r="B144" s="283">
        <v>0.82</v>
      </c>
      <c r="C144" s="283">
        <v>4818.17</v>
      </c>
      <c r="D144" s="283">
        <v>0.025</v>
      </c>
      <c r="E144" s="283">
        <v>9.58E-4</v>
      </c>
    </row>
    <row r="145">
      <c r="A145" s="283" t="s">
        <v>442</v>
      </c>
      <c r="B145" s="283">
        <v>0.82</v>
      </c>
      <c r="C145" s="283">
        <v>4765.35</v>
      </c>
      <c r="D145" s="283">
        <v>0.0</v>
      </c>
      <c r="E145" s="283">
        <v>-0.010963</v>
      </c>
    </row>
    <row r="146">
      <c r="A146" s="283" t="s">
        <v>443</v>
      </c>
      <c r="B146" s="283">
        <v>0.81</v>
      </c>
      <c r="C146" s="283">
        <v>4753.18</v>
      </c>
      <c r="D146" s="283">
        <v>-0.012195</v>
      </c>
      <c r="E146" s="283">
        <v>-0.002554</v>
      </c>
    </row>
    <row r="147">
      <c r="A147" s="283" t="s">
        <v>444</v>
      </c>
      <c r="B147" s="283">
        <v>0.79</v>
      </c>
      <c r="C147" s="283">
        <v>4717.68</v>
      </c>
      <c r="D147" s="283">
        <v>-0.024691</v>
      </c>
      <c r="E147" s="283">
        <v>-0.007469</v>
      </c>
    </row>
    <row r="148">
      <c r="A148" s="283" t="s">
        <v>445</v>
      </c>
      <c r="B148" s="283">
        <v>0.79</v>
      </c>
      <c r="C148" s="283">
        <v>4745.52</v>
      </c>
      <c r="D148" s="283">
        <v>0.0</v>
      </c>
      <c r="E148" s="283">
        <v>0.005901</v>
      </c>
    </row>
    <row r="149">
      <c r="A149" s="283" t="s">
        <v>446</v>
      </c>
      <c r="B149" s="283">
        <v>0.76</v>
      </c>
      <c r="C149" s="283">
        <v>4675.64</v>
      </c>
      <c r="D149" s="283">
        <v>-0.037975</v>
      </c>
      <c r="E149" s="283">
        <v>-0.014725</v>
      </c>
    </row>
    <row r="150">
      <c r="A150" s="283" t="s">
        <v>447</v>
      </c>
      <c r="B150" s="283">
        <v>0.76</v>
      </c>
      <c r="C150" s="283">
        <v>4647.79</v>
      </c>
      <c r="D150" s="283">
        <v>0.0</v>
      </c>
      <c r="E150" s="283">
        <v>-0.005956</v>
      </c>
    </row>
    <row r="151">
      <c r="A151" s="283" t="s">
        <v>448</v>
      </c>
      <c r="B151" s="283">
        <v>0.8</v>
      </c>
      <c r="C151" s="283">
        <v>4610.26</v>
      </c>
      <c r="D151" s="283">
        <v>0.052632</v>
      </c>
      <c r="E151" s="283">
        <v>-0.008075</v>
      </c>
    </row>
    <row r="152">
      <c r="A152" s="283" t="s">
        <v>449</v>
      </c>
      <c r="B152" s="283">
        <v>0.77</v>
      </c>
      <c r="C152" s="283">
        <v>4579.06</v>
      </c>
      <c r="D152" s="283">
        <v>-0.0375</v>
      </c>
      <c r="E152" s="283">
        <v>-0.006768</v>
      </c>
    </row>
    <row r="153">
      <c r="A153" s="283" t="s">
        <v>450</v>
      </c>
      <c r="B153" s="283">
        <v>0.77</v>
      </c>
      <c r="C153" s="283">
        <v>4678.8</v>
      </c>
      <c r="D153" s="283">
        <v>0.0</v>
      </c>
      <c r="E153" s="283">
        <v>0.021782</v>
      </c>
    </row>
    <row r="154">
      <c r="A154" s="283" t="s">
        <v>451</v>
      </c>
      <c r="B154" s="283">
        <v>0.77</v>
      </c>
      <c r="C154" s="283">
        <v>4666.0</v>
      </c>
      <c r="D154" s="283">
        <v>0.0</v>
      </c>
      <c r="E154" s="283">
        <v>-0.002736</v>
      </c>
    </row>
    <row r="155">
      <c r="A155" s="283" t="s">
        <v>452</v>
      </c>
      <c r="B155" s="283">
        <v>0.77</v>
      </c>
      <c r="C155" s="283">
        <v>4653.42</v>
      </c>
      <c r="D155" s="283">
        <v>0.0</v>
      </c>
      <c r="E155" s="283">
        <v>-0.002696</v>
      </c>
    </row>
    <row r="156">
      <c r="A156" s="289">
        <v>45301.0</v>
      </c>
      <c r="B156" s="283">
        <v>0.75</v>
      </c>
      <c r="C156" s="283">
        <v>4667.87</v>
      </c>
      <c r="D156" s="283">
        <v>-0.025974</v>
      </c>
      <c r="E156" s="283">
        <v>0.003105</v>
      </c>
    </row>
    <row r="157">
      <c r="A157" s="289">
        <v>45332.0</v>
      </c>
      <c r="B157" s="283">
        <v>0.75</v>
      </c>
      <c r="C157" s="283">
        <v>4662.25</v>
      </c>
      <c r="D157" s="283">
        <v>0.0</v>
      </c>
      <c r="E157" s="283">
        <v>-0.001204</v>
      </c>
    </row>
    <row r="158">
      <c r="A158" s="289">
        <v>45361.0</v>
      </c>
      <c r="B158" s="283">
        <v>0.78</v>
      </c>
      <c r="C158" s="283">
        <v>4706.42</v>
      </c>
      <c r="D158" s="283">
        <v>0.04</v>
      </c>
      <c r="E158" s="283">
        <v>0.009474</v>
      </c>
    </row>
    <row r="159">
      <c r="A159" s="289">
        <v>45392.0</v>
      </c>
      <c r="B159" s="283">
        <v>0.74</v>
      </c>
      <c r="C159" s="283">
        <v>4724.12</v>
      </c>
      <c r="D159" s="283">
        <v>-0.051282</v>
      </c>
      <c r="E159" s="283">
        <v>0.003761</v>
      </c>
    </row>
    <row r="160">
      <c r="A160" s="289">
        <v>45483.0</v>
      </c>
      <c r="B160" s="283">
        <v>0.73</v>
      </c>
      <c r="C160" s="283">
        <v>4715.48</v>
      </c>
      <c r="D160" s="283">
        <v>-0.013514</v>
      </c>
      <c r="E160" s="283">
        <v>-0.001829</v>
      </c>
    </row>
    <row r="161">
      <c r="A161" s="289">
        <v>45514.0</v>
      </c>
      <c r="B161" s="283">
        <v>0.78</v>
      </c>
      <c r="C161" s="283">
        <v>4700.18</v>
      </c>
      <c r="D161" s="283">
        <v>0.068493</v>
      </c>
      <c r="E161" s="283">
        <v>-0.003245</v>
      </c>
    </row>
    <row r="162">
      <c r="A162" s="289">
        <v>45545.0</v>
      </c>
      <c r="B162" s="283">
        <v>0.74</v>
      </c>
      <c r="C162" s="283">
        <v>4782.59</v>
      </c>
      <c r="D162" s="283">
        <v>-0.051282</v>
      </c>
      <c r="E162" s="283">
        <v>0.017533</v>
      </c>
    </row>
    <row r="163">
      <c r="A163" s="289">
        <v>45575.0</v>
      </c>
      <c r="B163" s="283">
        <v>0.74</v>
      </c>
      <c r="C163" s="283">
        <v>4774.52</v>
      </c>
      <c r="D163" s="283">
        <v>0.0</v>
      </c>
      <c r="E163" s="283">
        <v>-0.001687</v>
      </c>
    </row>
    <row r="164">
      <c r="A164" s="289">
        <v>45606.0</v>
      </c>
      <c r="B164" s="283">
        <v>0.74</v>
      </c>
      <c r="C164" s="283">
        <v>4808.46</v>
      </c>
      <c r="D164" s="283">
        <v>0.0</v>
      </c>
      <c r="E164" s="283">
        <v>0.007109</v>
      </c>
    </row>
    <row r="165">
      <c r="A165" s="283" t="s">
        <v>453</v>
      </c>
      <c r="B165" s="283">
        <v>0.76</v>
      </c>
      <c r="C165" s="283">
        <v>4778.93</v>
      </c>
      <c r="D165" s="283">
        <v>0.027027</v>
      </c>
      <c r="E165" s="283">
        <v>-0.006141</v>
      </c>
    </row>
    <row r="166">
      <c r="A166" s="283" t="s">
        <v>454</v>
      </c>
      <c r="B166" s="283">
        <v>0.76</v>
      </c>
      <c r="C166" s="283">
        <v>4806.63</v>
      </c>
      <c r="D166" s="283">
        <v>0.0</v>
      </c>
      <c r="E166" s="283">
        <v>0.005796</v>
      </c>
    </row>
    <row r="167">
      <c r="A167" s="283" t="s">
        <v>455</v>
      </c>
      <c r="B167" s="283">
        <v>0.75</v>
      </c>
      <c r="C167" s="283">
        <v>4731.98</v>
      </c>
      <c r="D167" s="283">
        <v>-0.013158</v>
      </c>
      <c r="E167" s="283">
        <v>-0.015531</v>
      </c>
    </row>
    <row r="168">
      <c r="A168" s="283" t="s">
        <v>456</v>
      </c>
      <c r="B168" s="283">
        <v>0.75</v>
      </c>
      <c r="C168" s="283">
        <v>4779.6</v>
      </c>
      <c r="D168" s="283">
        <v>0.0</v>
      </c>
      <c r="E168" s="283">
        <v>0.010063</v>
      </c>
    </row>
    <row r="169">
      <c r="A169" s="283" t="s">
        <v>457</v>
      </c>
      <c r="B169" s="283">
        <v>0.73</v>
      </c>
      <c r="C169" s="283">
        <v>4800.32</v>
      </c>
      <c r="D169" s="283">
        <v>-0.026667</v>
      </c>
      <c r="E169" s="283">
        <v>0.004335</v>
      </c>
    </row>
    <row r="170">
      <c r="A170" s="283" t="s">
        <v>458</v>
      </c>
      <c r="B170" s="283">
        <v>0.73</v>
      </c>
      <c r="C170" s="283">
        <v>4837.5</v>
      </c>
      <c r="D170" s="283">
        <v>0.0</v>
      </c>
      <c r="E170" s="283">
        <v>0.007745</v>
      </c>
    </row>
    <row r="171">
      <c r="A171" s="283" t="s">
        <v>459</v>
      </c>
      <c r="B171" s="283">
        <v>0.73</v>
      </c>
      <c r="C171" s="283">
        <v>4796.3</v>
      </c>
      <c r="D171" s="283">
        <v>0.0</v>
      </c>
      <c r="E171" s="283">
        <v>-0.008517</v>
      </c>
    </row>
    <row r="172">
      <c r="A172" s="283" t="s">
        <v>460</v>
      </c>
      <c r="B172" s="283">
        <v>0.73</v>
      </c>
      <c r="C172" s="283">
        <v>4786.73</v>
      </c>
      <c r="D172" s="283">
        <v>0.0</v>
      </c>
      <c r="E172" s="283">
        <v>-0.001995</v>
      </c>
    </row>
    <row r="173">
      <c r="A173" s="283" t="s">
        <v>461</v>
      </c>
      <c r="B173" s="283">
        <v>0.75</v>
      </c>
      <c r="C173" s="283">
        <v>4796.64</v>
      </c>
      <c r="D173" s="283">
        <v>0.027397</v>
      </c>
      <c r="E173" s="283">
        <v>0.00207</v>
      </c>
    </row>
    <row r="174">
      <c r="A174" s="283" t="s">
        <v>462</v>
      </c>
      <c r="B174" s="283">
        <v>0.76</v>
      </c>
      <c r="C174" s="283">
        <v>4780.75</v>
      </c>
      <c r="D174" s="283">
        <v>0.013333</v>
      </c>
      <c r="E174" s="283">
        <v>-0.003313</v>
      </c>
    </row>
    <row r="175">
      <c r="A175" s="283" t="s">
        <v>463</v>
      </c>
      <c r="B175" s="283">
        <v>0.73</v>
      </c>
      <c r="C175" s="283">
        <v>4785.14</v>
      </c>
      <c r="D175" s="283">
        <v>-0.039474</v>
      </c>
      <c r="E175" s="283">
        <v>9.18E-4</v>
      </c>
    </row>
    <row r="176">
      <c r="A176" s="283" t="s">
        <v>464</v>
      </c>
      <c r="B176" s="283">
        <v>0.73</v>
      </c>
      <c r="C176" s="283">
        <v>4752.01</v>
      </c>
      <c r="D176" s="283">
        <v>0.0</v>
      </c>
      <c r="E176" s="283">
        <v>-0.006924</v>
      </c>
    </row>
    <row r="177">
      <c r="A177" s="283" t="s">
        <v>465</v>
      </c>
      <c r="B177" s="283">
        <v>0.74</v>
      </c>
      <c r="C177" s="283">
        <v>4731.07</v>
      </c>
      <c r="D177" s="283">
        <v>0.013699</v>
      </c>
      <c r="E177" s="283">
        <v>-0.004407</v>
      </c>
    </row>
    <row r="178">
      <c r="A178" s="289">
        <v>45302.0</v>
      </c>
      <c r="B178" s="283">
        <v>0.76</v>
      </c>
      <c r="C178" s="283">
        <v>4701.27</v>
      </c>
      <c r="D178" s="283">
        <v>0.027027</v>
      </c>
      <c r="E178" s="283">
        <v>-0.006299</v>
      </c>
    </row>
    <row r="179">
      <c r="A179" s="289">
        <v>45393.0</v>
      </c>
      <c r="B179" s="283">
        <v>0.77</v>
      </c>
      <c r="C179" s="283">
        <v>4712.99</v>
      </c>
      <c r="D179" s="283">
        <v>0.013158</v>
      </c>
      <c r="E179" s="283">
        <v>0.002493</v>
      </c>
    </row>
    <row r="180">
      <c r="A180" s="289">
        <v>45423.0</v>
      </c>
      <c r="B180" s="283">
        <v>0.79</v>
      </c>
      <c r="C180" s="283">
        <v>4738.33</v>
      </c>
      <c r="D180" s="283">
        <v>0.025974</v>
      </c>
      <c r="E180" s="283">
        <v>0.005377</v>
      </c>
    </row>
    <row r="181">
      <c r="A181" s="289">
        <v>45454.0</v>
      </c>
      <c r="B181" s="283">
        <v>0.8</v>
      </c>
      <c r="C181" s="283">
        <v>4734.91</v>
      </c>
      <c r="D181" s="283">
        <v>0.012658</v>
      </c>
      <c r="E181" s="283">
        <v>-7.22E-4</v>
      </c>
    </row>
    <row r="182">
      <c r="A182" s="289">
        <v>45484.0</v>
      </c>
      <c r="B182" s="283">
        <v>0.78</v>
      </c>
      <c r="C182" s="283">
        <v>4708.71</v>
      </c>
      <c r="D182" s="283">
        <v>-0.025</v>
      </c>
      <c r="E182" s="283">
        <v>-0.005533</v>
      </c>
    </row>
    <row r="183">
      <c r="A183" s="289">
        <v>45515.0</v>
      </c>
      <c r="B183" s="283">
        <v>0.82</v>
      </c>
      <c r="C183" s="283">
        <v>4779.43</v>
      </c>
      <c r="D183" s="283">
        <v>0.051282</v>
      </c>
      <c r="E183" s="283">
        <v>0.015019</v>
      </c>
    </row>
    <row r="184">
      <c r="A184" s="289">
        <v>45607.0</v>
      </c>
      <c r="B184" s="283">
        <v>0.76</v>
      </c>
      <c r="C184" s="283">
        <v>4747.99</v>
      </c>
      <c r="D184" s="283">
        <v>-0.073171</v>
      </c>
      <c r="E184" s="283">
        <v>-0.006578</v>
      </c>
    </row>
    <row r="185">
      <c r="A185" s="289">
        <v>45637.0</v>
      </c>
      <c r="B185" s="283">
        <v>0.81</v>
      </c>
      <c r="C185" s="283">
        <v>4771.58</v>
      </c>
      <c r="D185" s="283">
        <v>0.065789</v>
      </c>
      <c r="E185" s="283">
        <v>0.004968</v>
      </c>
    </row>
    <row r="186">
      <c r="A186" s="283" t="s">
        <v>466</v>
      </c>
      <c r="B186" s="283">
        <v>0.8</v>
      </c>
      <c r="C186" s="283">
        <v>4742.77</v>
      </c>
      <c r="D186" s="283">
        <v>-0.012346</v>
      </c>
      <c r="E186" s="283">
        <v>-0.006038</v>
      </c>
    </row>
    <row r="187">
      <c r="A187" s="283" t="s">
        <v>467</v>
      </c>
      <c r="B187" s="283">
        <v>0.83</v>
      </c>
      <c r="C187" s="283">
        <v>4749.3</v>
      </c>
      <c r="D187" s="283">
        <v>0.0375</v>
      </c>
      <c r="E187" s="283">
        <v>0.001377</v>
      </c>
    </row>
    <row r="188">
      <c r="A188" s="283" t="s">
        <v>468</v>
      </c>
      <c r="B188" s="283">
        <v>0.81</v>
      </c>
      <c r="C188" s="283">
        <v>4746.28</v>
      </c>
      <c r="D188" s="283">
        <v>-0.024096</v>
      </c>
      <c r="E188" s="283">
        <v>-6.36E-4</v>
      </c>
    </row>
    <row r="189">
      <c r="A189" s="283" t="s">
        <v>469</v>
      </c>
      <c r="B189" s="283">
        <v>0.81</v>
      </c>
      <c r="C189" s="283">
        <v>4776.13</v>
      </c>
      <c r="D189" s="283">
        <v>0.0</v>
      </c>
      <c r="E189" s="283">
        <v>0.006289</v>
      </c>
    </row>
    <row r="190">
      <c r="A190" s="283" t="s">
        <v>470</v>
      </c>
      <c r="B190" s="283">
        <v>0.78</v>
      </c>
      <c r="C190" s="283">
        <v>4795.46</v>
      </c>
      <c r="D190" s="283">
        <v>-0.037037</v>
      </c>
      <c r="E190" s="283">
        <v>0.004047</v>
      </c>
    </row>
    <row r="191">
      <c r="A191" s="283" t="s">
        <v>471</v>
      </c>
      <c r="B191" s="283">
        <v>0.8</v>
      </c>
      <c r="C191" s="283">
        <v>4763.19</v>
      </c>
      <c r="D191" s="283">
        <v>0.025641</v>
      </c>
      <c r="E191" s="283">
        <v>-0.006729</v>
      </c>
    </row>
    <row r="192">
      <c r="A192" s="283" t="s">
        <v>472</v>
      </c>
      <c r="B192" s="283">
        <v>0.78</v>
      </c>
      <c r="C192" s="283">
        <v>4773.48</v>
      </c>
      <c r="D192" s="283">
        <v>-0.025</v>
      </c>
      <c r="E192" s="283">
        <v>0.00216</v>
      </c>
    </row>
    <row r="193">
      <c r="A193" s="283" t="s">
        <v>473</v>
      </c>
      <c r="B193" s="283">
        <v>0.74</v>
      </c>
      <c r="C193" s="283">
        <v>4876.93</v>
      </c>
      <c r="D193" s="283">
        <v>-0.051282</v>
      </c>
      <c r="E193" s="283">
        <v>0.021672</v>
      </c>
    </row>
    <row r="194">
      <c r="A194" s="283" t="s">
        <v>474</v>
      </c>
      <c r="B194" s="283">
        <v>0.75</v>
      </c>
      <c r="C194" s="283">
        <v>4934.59</v>
      </c>
      <c r="D194" s="283">
        <v>0.013514</v>
      </c>
      <c r="E194" s="283">
        <v>0.011823</v>
      </c>
    </row>
    <row r="195">
      <c r="A195" s="283" t="s">
        <v>475</v>
      </c>
      <c r="B195" s="283">
        <v>0.8</v>
      </c>
      <c r="C195" s="283">
        <v>4903.59</v>
      </c>
      <c r="D195" s="283">
        <v>0.066667</v>
      </c>
      <c r="E195" s="283">
        <v>-0.006282</v>
      </c>
    </row>
    <row r="196">
      <c r="A196" s="283" t="s">
        <v>476</v>
      </c>
      <c r="B196" s="283">
        <v>0.8</v>
      </c>
      <c r="C196" s="283">
        <v>4939.81</v>
      </c>
      <c r="D196" s="283">
        <v>0.0</v>
      </c>
      <c r="E196" s="283">
        <v>0.007386</v>
      </c>
    </row>
    <row r="197">
      <c r="A197" s="283" t="s">
        <v>477</v>
      </c>
      <c r="B197" s="283">
        <v>0.86</v>
      </c>
      <c r="C197" s="283">
        <v>4879.13</v>
      </c>
      <c r="D197" s="283">
        <v>0.075</v>
      </c>
      <c r="E197" s="283">
        <v>-0.012284</v>
      </c>
    </row>
    <row r="198">
      <c r="A198" s="283" t="s">
        <v>478</v>
      </c>
      <c r="B198" s="283">
        <v>0.83</v>
      </c>
      <c r="C198" s="283">
        <v>4883.98</v>
      </c>
      <c r="D198" s="283">
        <v>-0.034884</v>
      </c>
      <c r="E198" s="283">
        <v>9.94E-4</v>
      </c>
    </row>
    <row r="199">
      <c r="A199" s="289">
        <v>45334.0</v>
      </c>
      <c r="B199" s="283">
        <v>0.87</v>
      </c>
      <c r="C199" s="283">
        <v>4901.83</v>
      </c>
      <c r="D199" s="283">
        <v>0.048193</v>
      </c>
      <c r="E199" s="283">
        <v>0.003655</v>
      </c>
    </row>
    <row r="200">
      <c r="A200" s="289">
        <v>45363.0</v>
      </c>
      <c r="B200" s="283">
        <v>0.83</v>
      </c>
      <c r="C200" s="283">
        <v>4893.27</v>
      </c>
      <c r="D200" s="283">
        <v>-0.045977</v>
      </c>
      <c r="E200" s="283">
        <v>-0.001746</v>
      </c>
    </row>
    <row r="201">
      <c r="A201" s="289">
        <v>45394.0</v>
      </c>
      <c r="B201" s="283">
        <v>0.89</v>
      </c>
      <c r="C201" s="283">
        <v>4819.41</v>
      </c>
      <c r="D201" s="283">
        <v>0.072289</v>
      </c>
      <c r="E201" s="283">
        <v>-0.015094</v>
      </c>
    </row>
    <row r="202">
      <c r="A202" s="289">
        <v>45424.0</v>
      </c>
      <c r="B202" s="283">
        <v>0.89</v>
      </c>
      <c r="C202" s="283">
        <v>4814.19</v>
      </c>
      <c r="D202" s="283">
        <v>0.0</v>
      </c>
      <c r="E202" s="283">
        <v>-0.001083</v>
      </c>
    </row>
    <row r="203">
      <c r="A203" s="289">
        <v>45455.0</v>
      </c>
      <c r="B203" s="283">
        <v>0.86</v>
      </c>
      <c r="C203" s="283">
        <v>4781.57</v>
      </c>
      <c r="D203" s="283">
        <v>-0.033708</v>
      </c>
      <c r="E203" s="283">
        <v>-0.006776</v>
      </c>
    </row>
    <row r="204">
      <c r="A204" s="289">
        <v>45547.0</v>
      </c>
      <c r="B204" s="283">
        <v>0.81</v>
      </c>
      <c r="C204" s="283">
        <v>4778.67</v>
      </c>
      <c r="D204" s="283">
        <v>-0.05814</v>
      </c>
      <c r="E204" s="283">
        <v>-6.06E-4</v>
      </c>
    </row>
    <row r="205">
      <c r="A205" s="289">
        <v>45577.0</v>
      </c>
      <c r="B205" s="283">
        <v>0.79</v>
      </c>
      <c r="C205" s="283">
        <v>4749.39</v>
      </c>
      <c r="D205" s="283">
        <v>-0.024691</v>
      </c>
      <c r="E205" s="283">
        <v>-0.006127</v>
      </c>
    </row>
    <row r="206">
      <c r="A206" s="289">
        <v>45608.0</v>
      </c>
      <c r="B206" s="283">
        <v>0.86</v>
      </c>
      <c r="C206" s="283">
        <v>4763.57</v>
      </c>
      <c r="D206" s="283">
        <v>0.088608</v>
      </c>
      <c r="E206" s="283">
        <v>0.002986</v>
      </c>
    </row>
    <row r="207">
      <c r="A207" s="289">
        <v>45638.0</v>
      </c>
      <c r="B207" s="283">
        <v>0.86</v>
      </c>
      <c r="C207" s="283">
        <v>4735.32</v>
      </c>
      <c r="D207" s="283">
        <v>0.0</v>
      </c>
      <c r="E207" s="283">
        <v>-0.00593</v>
      </c>
    </row>
    <row r="208">
      <c r="A208" s="283" t="s">
        <v>479</v>
      </c>
      <c r="B208" s="283">
        <v>0.8</v>
      </c>
      <c r="C208" s="283">
        <v>4758.28</v>
      </c>
      <c r="D208" s="283">
        <v>-0.069767</v>
      </c>
      <c r="E208" s="283">
        <v>0.004849</v>
      </c>
    </row>
    <row r="209">
      <c r="A209" s="283" t="s">
        <v>480</v>
      </c>
      <c r="B209" s="283">
        <v>0.75</v>
      </c>
      <c r="C209" s="283">
        <v>4774.35</v>
      </c>
      <c r="D209" s="283">
        <v>-0.0625</v>
      </c>
      <c r="E209" s="283">
        <v>0.003377</v>
      </c>
    </row>
    <row r="210">
      <c r="A210" s="283" t="s">
        <v>481</v>
      </c>
      <c r="B210" s="283">
        <v>0.79</v>
      </c>
      <c r="C210" s="283">
        <v>4817.99</v>
      </c>
      <c r="D210" s="283">
        <v>0.053333</v>
      </c>
      <c r="E210" s="283">
        <v>0.009141</v>
      </c>
    </row>
    <row r="211">
      <c r="A211" s="283" t="s">
        <v>482</v>
      </c>
      <c r="B211" s="283">
        <v>0.8</v>
      </c>
      <c r="C211" s="283">
        <v>4799.8</v>
      </c>
      <c r="D211" s="283">
        <v>0.012658</v>
      </c>
      <c r="E211" s="283">
        <v>-0.003775</v>
      </c>
    </row>
    <row r="212">
      <c r="A212" s="283" t="s">
        <v>483</v>
      </c>
      <c r="B212" s="283">
        <v>0.8</v>
      </c>
      <c r="C212" s="283">
        <v>4758.24</v>
      </c>
      <c r="D212" s="283">
        <v>0.0</v>
      </c>
      <c r="E212" s="283">
        <v>-0.008659</v>
      </c>
    </row>
    <row r="213">
      <c r="A213" s="283" t="s">
        <v>484</v>
      </c>
      <c r="B213" s="283">
        <v>0.8</v>
      </c>
      <c r="C213" s="283">
        <v>4814.18</v>
      </c>
      <c r="D213" s="283">
        <v>0.0</v>
      </c>
      <c r="E213" s="283">
        <v>0.011756</v>
      </c>
    </row>
    <row r="214">
      <c r="A214" s="283" t="s">
        <v>485</v>
      </c>
      <c r="B214" s="283">
        <v>0.83</v>
      </c>
      <c r="C214" s="283">
        <v>4845.49</v>
      </c>
      <c r="D214" s="283">
        <v>0.0375</v>
      </c>
      <c r="E214" s="283">
        <v>0.006504</v>
      </c>
    </row>
    <row r="215">
      <c r="A215" s="283" t="s">
        <v>486</v>
      </c>
      <c r="B215" s="283">
        <v>0.83</v>
      </c>
      <c r="C215" s="283">
        <v>4877.84</v>
      </c>
      <c r="D215" s="283">
        <v>0.0</v>
      </c>
      <c r="E215" s="283">
        <v>0.006676</v>
      </c>
    </row>
    <row r="216">
      <c r="A216" s="283" t="s">
        <v>487</v>
      </c>
      <c r="B216" s="283">
        <v>0.84</v>
      </c>
      <c r="C216" s="283">
        <v>4926.48</v>
      </c>
      <c r="D216" s="283">
        <v>0.012048</v>
      </c>
      <c r="E216" s="283">
        <v>0.009972</v>
      </c>
    </row>
    <row r="217">
      <c r="A217" s="283" t="s">
        <v>488</v>
      </c>
      <c r="B217" s="283">
        <v>0.83</v>
      </c>
      <c r="C217" s="283">
        <v>4950.69</v>
      </c>
      <c r="D217" s="283">
        <v>-0.011905</v>
      </c>
      <c r="E217" s="283">
        <v>0.004914</v>
      </c>
    </row>
    <row r="218">
      <c r="A218" s="283" t="s">
        <v>489</v>
      </c>
      <c r="B218" s="283">
        <v>0.8</v>
      </c>
      <c r="C218" s="283">
        <v>4891.27</v>
      </c>
      <c r="D218" s="283">
        <v>-0.036145</v>
      </c>
      <c r="E218" s="283">
        <v>-0.012002</v>
      </c>
    </row>
    <row r="219">
      <c r="A219" s="285">
        <v>45717.0</v>
      </c>
      <c r="B219" s="283">
        <v>0.8</v>
      </c>
      <c r="C219" s="283">
        <v>4875.26</v>
      </c>
      <c r="D219" s="283">
        <v>0.0</v>
      </c>
      <c r="E219" s="283">
        <v>-0.003273</v>
      </c>
    </row>
    <row r="220">
      <c r="A220" s="285">
        <v>45809.0</v>
      </c>
      <c r="B220" s="283">
        <v>0.85</v>
      </c>
      <c r="C220" s="283">
        <v>4876.84</v>
      </c>
      <c r="D220" s="283">
        <v>0.0625</v>
      </c>
      <c r="E220" s="283">
        <v>3.24E-4</v>
      </c>
    </row>
    <row r="221">
      <c r="A221" s="285">
        <v>45839.0</v>
      </c>
      <c r="B221" s="283">
        <v>0.85</v>
      </c>
      <c r="C221" s="283">
        <v>4865.33</v>
      </c>
      <c r="D221" s="283">
        <v>0.0</v>
      </c>
      <c r="E221" s="283">
        <v>-0.00236</v>
      </c>
    </row>
    <row r="222">
      <c r="A222" s="285">
        <v>45870.0</v>
      </c>
      <c r="B222" s="283">
        <v>0.85</v>
      </c>
      <c r="C222" s="283">
        <v>4865.72</v>
      </c>
      <c r="D222" s="283">
        <v>0.0</v>
      </c>
      <c r="E222" s="283">
        <v>8.0E-5</v>
      </c>
    </row>
    <row r="223">
      <c r="A223" s="285">
        <v>45901.0</v>
      </c>
      <c r="B223" s="283">
        <v>0.84</v>
      </c>
      <c r="C223" s="283">
        <v>4828.48</v>
      </c>
      <c r="D223" s="283">
        <v>-0.011765</v>
      </c>
      <c r="E223" s="283">
        <v>-0.007654</v>
      </c>
    </row>
    <row r="224">
      <c r="A224" s="285">
        <v>45931.0</v>
      </c>
      <c r="B224" s="283">
        <v>0.83</v>
      </c>
      <c r="C224" s="283">
        <v>4810.66</v>
      </c>
      <c r="D224" s="283">
        <v>-0.011905</v>
      </c>
      <c r="E224" s="283">
        <v>-0.003691</v>
      </c>
    </row>
    <row r="225">
      <c r="A225" s="283" t="s">
        <v>490</v>
      </c>
      <c r="B225" s="283">
        <v>0.81</v>
      </c>
      <c r="C225" s="283">
        <v>4785.05</v>
      </c>
      <c r="D225" s="283">
        <v>-0.024096</v>
      </c>
      <c r="E225" s="283">
        <v>-0.005324</v>
      </c>
    </row>
    <row r="226">
      <c r="A226" s="283" t="s">
        <v>491</v>
      </c>
      <c r="B226" s="283">
        <v>0.77</v>
      </c>
      <c r="C226" s="283">
        <v>4806.33</v>
      </c>
      <c r="D226" s="283">
        <v>-0.049383</v>
      </c>
      <c r="E226" s="283">
        <v>0.004447</v>
      </c>
    </row>
    <row r="227">
      <c r="A227" s="283" t="s">
        <v>492</v>
      </c>
      <c r="B227" s="283">
        <v>0.79</v>
      </c>
      <c r="C227" s="283">
        <v>4827.72</v>
      </c>
      <c r="D227" s="283">
        <v>0.025974</v>
      </c>
      <c r="E227" s="283">
        <v>0.00445</v>
      </c>
    </row>
    <row r="228">
      <c r="A228" s="283" t="s">
        <v>493</v>
      </c>
      <c r="B228" s="283">
        <v>0.77</v>
      </c>
      <c r="C228" s="283">
        <v>4848.98</v>
      </c>
      <c r="D228" s="283">
        <v>-0.025316</v>
      </c>
      <c r="E228" s="283">
        <v>0.004404</v>
      </c>
    </row>
    <row r="229">
      <c r="A229" s="283" t="s">
        <v>494</v>
      </c>
      <c r="B229" s="283">
        <v>0.79</v>
      </c>
      <c r="C229" s="283">
        <v>4897.42</v>
      </c>
      <c r="D229" s="283">
        <v>0.025974</v>
      </c>
      <c r="E229" s="283">
        <v>0.00999</v>
      </c>
    </row>
    <row r="230">
      <c r="A230" s="283" t="s">
        <v>495</v>
      </c>
      <c r="B230" s="283">
        <v>0.79</v>
      </c>
      <c r="C230" s="283">
        <v>4881.71</v>
      </c>
      <c r="D230" s="283">
        <v>0.0</v>
      </c>
      <c r="E230" s="283">
        <v>-0.003208</v>
      </c>
    </row>
    <row r="231">
      <c r="A231" s="283" t="s">
        <v>496</v>
      </c>
      <c r="B231" s="283">
        <v>0.8</v>
      </c>
      <c r="C231" s="283">
        <v>4868.5</v>
      </c>
      <c r="D231" s="283">
        <v>0.012658</v>
      </c>
      <c r="E231" s="283">
        <v>-0.002706</v>
      </c>
    </row>
    <row r="232">
      <c r="A232" s="283" t="s">
        <v>497</v>
      </c>
      <c r="B232" s="283">
        <v>0.8</v>
      </c>
      <c r="C232" s="283">
        <v>4862.62</v>
      </c>
      <c r="D232" s="283">
        <v>0.0</v>
      </c>
      <c r="E232" s="283">
        <v>-0.001208</v>
      </c>
    </row>
    <row r="233">
      <c r="A233" s="283" t="s">
        <v>498</v>
      </c>
      <c r="B233" s="283">
        <v>0.8</v>
      </c>
      <c r="C233" s="283">
        <v>4871.18</v>
      </c>
      <c r="D233" s="283">
        <v>0.0</v>
      </c>
      <c r="E233" s="283">
        <v>0.00176</v>
      </c>
    </row>
    <row r="234">
      <c r="A234" s="283" t="s">
        <v>499</v>
      </c>
      <c r="B234" s="283">
        <v>0.8</v>
      </c>
      <c r="C234" s="283">
        <v>4857.98</v>
      </c>
      <c r="D234" s="283">
        <v>0.0</v>
      </c>
      <c r="E234" s="283">
        <v>-0.00271</v>
      </c>
    </row>
    <row r="235">
      <c r="A235" s="283" t="s">
        <v>500</v>
      </c>
      <c r="B235" s="283">
        <v>0.83</v>
      </c>
      <c r="C235" s="283">
        <v>4848.67</v>
      </c>
      <c r="D235" s="283">
        <v>0.0375</v>
      </c>
      <c r="E235" s="283">
        <v>-0.001916</v>
      </c>
    </row>
    <row r="236">
      <c r="A236" s="283" t="s">
        <v>501</v>
      </c>
      <c r="B236" s="283">
        <v>0.77</v>
      </c>
      <c r="C236" s="283">
        <v>4832.79</v>
      </c>
      <c r="D236" s="283">
        <v>-0.072289</v>
      </c>
      <c r="E236" s="283">
        <v>-0.003275</v>
      </c>
    </row>
    <row r="237">
      <c r="A237" s="283" t="s">
        <v>502</v>
      </c>
      <c r="B237" s="283">
        <v>0.75</v>
      </c>
      <c r="C237" s="283">
        <v>4849.9</v>
      </c>
      <c r="D237" s="283">
        <v>-0.025974</v>
      </c>
      <c r="E237" s="283">
        <v>0.00354</v>
      </c>
    </row>
    <row r="238">
      <c r="A238" s="283" t="s">
        <v>503</v>
      </c>
      <c r="B238" s="283">
        <v>0.75</v>
      </c>
      <c r="C238" s="283">
        <v>4822.06</v>
      </c>
      <c r="D238" s="283">
        <v>0.0</v>
      </c>
      <c r="E238" s="283">
        <v>-0.00574</v>
      </c>
    </row>
    <row r="239">
      <c r="A239" s="283" t="s">
        <v>504</v>
      </c>
      <c r="B239" s="283">
        <v>0.78</v>
      </c>
      <c r="C239" s="283">
        <v>4846.91</v>
      </c>
      <c r="D239" s="283">
        <v>0.04</v>
      </c>
      <c r="E239" s="283">
        <v>0.005153</v>
      </c>
    </row>
    <row r="240">
      <c r="A240" s="285">
        <v>45718.0</v>
      </c>
      <c r="B240" s="283">
        <v>0.8</v>
      </c>
      <c r="C240" s="283">
        <v>4778.02</v>
      </c>
      <c r="D240" s="283">
        <v>0.025641</v>
      </c>
      <c r="E240" s="283">
        <v>-0.014213</v>
      </c>
    </row>
    <row r="241">
      <c r="A241" s="285">
        <v>45749.0</v>
      </c>
      <c r="B241" s="283">
        <v>0.83</v>
      </c>
      <c r="C241" s="283">
        <v>4813.35</v>
      </c>
      <c r="D241" s="283">
        <v>0.0375</v>
      </c>
      <c r="E241" s="283">
        <v>0.007394</v>
      </c>
    </row>
    <row r="242">
      <c r="A242" s="285">
        <v>45779.0</v>
      </c>
      <c r="B242" s="283">
        <v>0.84</v>
      </c>
      <c r="C242" s="283">
        <v>4790.81</v>
      </c>
      <c r="D242" s="283">
        <v>0.012048</v>
      </c>
      <c r="E242" s="283">
        <v>-0.004683</v>
      </c>
    </row>
    <row r="243">
      <c r="A243" s="285">
        <v>45840.0</v>
      </c>
      <c r="B243" s="283">
        <v>0.84</v>
      </c>
      <c r="C243" s="283">
        <v>4812.29</v>
      </c>
      <c r="D243" s="283">
        <v>0.0</v>
      </c>
      <c r="E243" s="283">
        <v>0.004484</v>
      </c>
    </row>
    <row r="244">
      <c r="A244" s="285">
        <v>45932.0</v>
      </c>
      <c r="B244" s="283">
        <v>0.81</v>
      </c>
      <c r="C244" s="283">
        <v>4802.65</v>
      </c>
      <c r="D244" s="283">
        <v>-0.035714</v>
      </c>
      <c r="E244" s="283">
        <v>-0.002003</v>
      </c>
    </row>
    <row r="245">
      <c r="A245" s="285">
        <v>45963.0</v>
      </c>
      <c r="B245" s="283">
        <v>0.8</v>
      </c>
      <c r="C245" s="283">
        <v>4817.98</v>
      </c>
      <c r="D245" s="283">
        <v>-0.012346</v>
      </c>
      <c r="E245" s="283">
        <v>0.003192</v>
      </c>
    </row>
    <row r="246">
      <c r="A246" s="285">
        <v>45993.0</v>
      </c>
      <c r="B246" s="283">
        <v>0.78</v>
      </c>
      <c r="C246" s="283">
        <v>4816.68</v>
      </c>
      <c r="D246" s="283">
        <v>-0.025</v>
      </c>
      <c r="E246" s="283">
        <v>-2.7E-4</v>
      </c>
    </row>
    <row r="247">
      <c r="A247" s="283" t="s">
        <v>505</v>
      </c>
      <c r="B247" s="283">
        <v>0.83</v>
      </c>
      <c r="C247" s="283">
        <v>4813.7</v>
      </c>
      <c r="D247" s="283">
        <v>0.064103</v>
      </c>
      <c r="E247" s="283">
        <v>-6.19E-4</v>
      </c>
    </row>
    <row r="248">
      <c r="A248" s="283" t="s">
        <v>506</v>
      </c>
      <c r="B248" s="283">
        <v>0.82</v>
      </c>
      <c r="C248" s="283">
        <v>4844.74</v>
      </c>
      <c r="D248" s="283">
        <v>-0.012048</v>
      </c>
      <c r="E248" s="283">
        <v>0.006448</v>
      </c>
    </row>
    <row r="249">
      <c r="A249" s="283" t="s">
        <v>507</v>
      </c>
      <c r="B249" s="283">
        <v>0.84</v>
      </c>
      <c r="C249" s="283">
        <v>4874.48</v>
      </c>
      <c r="D249" s="283">
        <v>0.02439</v>
      </c>
      <c r="E249" s="283">
        <v>0.006139</v>
      </c>
    </row>
    <row r="250">
      <c r="A250" s="283" t="s">
        <v>508</v>
      </c>
      <c r="B250" s="283">
        <v>0.83</v>
      </c>
      <c r="C250" s="283">
        <v>4867.84</v>
      </c>
      <c r="D250" s="283">
        <v>-0.011905</v>
      </c>
      <c r="E250" s="283">
        <v>-0.001362</v>
      </c>
    </row>
    <row r="251">
      <c r="A251" s="283" t="s">
        <v>509</v>
      </c>
      <c r="B251" s="283">
        <v>0.83</v>
      </c>
      <c r="C251" s="283">
        <v>4861.21</v>
      </c>
      <c r="D251" s="283">
        <v>0.0</v>
      </c>
      <c r="E251" s="283">
        <v>-0.001362</v>
      </c>
    </row>
    <row r="252">
      <c r="A252" s="283" t="s">
        <v>510</v>
      </c>
      <c r="B252" s="283">
        <v>0.83</v>
      </c>
      <c r="C252" s="283">
        <v>4817.44</v>
      </c>
      <c r="D252" s="283">
        <v>0.0</v>
      </c>
      <c r="E252" s="283">
        <v>-0.009004</v>
      </c>
    </row>
  </sheetData>
  <mergeCells count="4">
    <mergeCell ref="J3:K3"/>
    <mergeCell ref="J4:K4"/>
    <mergeCell ref="O12:P12"/>
    <mergeCell ref="P18:Q1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90" t="s">
        <v>327</v>
      </c>
      <c r="B1" s="291" t="s">
        <v>328</v>
      </c>
      <c r="C1" s="291" t="s">
        <v>329</v>
      </c>
      <c r="D1" s="291" t="s">
        <v>330</v>
      </c>
      <c r="E1" s="291" t="s">
        <v>331</v>
      </c>
    </row>
    <row r="2">
      <c r="A2" s="283"/>
      <c r="B2" s="283"/>
      <c r="C2" s="283"/>
      <c r="D2" s="283"/>
      <c r="E2" s="283"/>
    </row>
    <row r="3">
      <c r="A3" s="283"/>
      <c r="B3" s="283"/>
      <c r="C3" s="283"/>
      <c r="D3" s="283"/>
      <c r="E3" s="283"/>
    </row>
    <row r="4">
      <c r="A4" s="283"/>
      <c r="B4" s="283"/>
      <c r="C4" s="283"/>
      <c r="D4" s="283"/>
      <c r="E4" s="283"/>
    </row>
    <row r="5">
      <c r="A5" s="283"/>
      <c r="B5" s="283"/>
      <c r="C5" s="283"/>
      <c r="D5" s="283"/>
      <c r="E5" s="283"/>
    </row>
    <row r="6">
      <c r="A6" s="283"/>
      <c r="B6" s="283"/>
      <c r="C6" s="283"/>
      <c r="D6" s="283"/>
      <c r="E6" s="283"/>
    </row>
    <row r="7">
      <c r="A7" s="283"/>
      <c r="B7" s="283"/>
      <c r="C7" s="283"/>
      <c r="D7" s="283"/>
      <c r="E7" s="283"/>
    </row>
    <row r="8">
      <c r="A8" s="283"/>
      <c r="B8" s="283"/>
      <c r="C8" s="283"/>
      <c r="D8" s="283"/>
      <c r="E8" s="283"/>
    </row>
    <row r="9">
      <c r="A9" s="283"/>
      <c r="B9" s="283"/>
      <c r="C9" s="283"/>
      <c r="D9" s="283"/>
      <c r="E9" s="283"/>
    </row>
    <row r="10">
      <c r="A10" s="283"/>
      <c r="B10" s="283"/>
      <c r="C10" s="283"/>
      <c r="D10" s="283"/>
      <c r="E10" s="283"/>
    </row>
    <row r="11">
      <c r="A11" s="283" t="s">
        <v>511</v>
      </c>
      <c r="B11" s="283">
        <v>1.19</v>
      </c>
      <c r="C11" s="283">
        <v>5327.59</v>
      </c>
      <c r="D11" s="283">
        <v>-0.00833</v>
      </c>
      <c r="E11" s="283">
        <v>0.022056</v>
      </c>
    </row>
    <row r="12">
      <c r="A12" s="283" t="s">
        <v>512</v>
      </c>
      <c r="B12" s="283">
        <v>1.19</v>
      </c>
      <c r="C12" s="283">
        <v>4859.83</v>
      </c>
      <c r="D12" s="283">
        <v>0.0</v>
      </c>
      <c r="E12" s="283">
        <v>-0.0878</v>
      </c>
    </row>
    <row r="13">
      <c r="A13" s="283" t="s">
        <v>513</v>
      </c>
      <c r="B13" s="283">
        <v>1.2</v>
      </c>
      <c r="C13" s="283">
        <v>4894.85</v>
      </c>
      <c r="D13" s="283">
        <v>0.008403</v>
      </c>
      <c r="E13" s="283">
        <v>0.007206</v>
      </c>
    </row>
    <row r="14">
      <c r="A14" s="283" t="s">
        <v>514</v>
      </c>
      <c r="B14" s="283">
        <v>1.33</v>
      </c>
      <c r="C14" s="283">
        <v>4908.87</v>
      </c>
      <c r="D14" s="283">
        <v>0.108333</v>
      </c>
      <c r="E14" s="283">
        <v>0.002864</v>
      </c>
    </row>
    <row r="15">
      <c r="A15" s="283" t="s">
        <v>515</v>
      </c>
      <c r="B15" s="283">
        <v>1.31</v>
      </c>
      <c r="C15" s="283">
        <v>4816.89</v>
      </c>
      <c r="D15" s="283">
        <v>-0.01504</v>
      </c>
      <c r="E15" s="283">
        <v>-0.01874</v>
      </c>
    </row>
    <row r="16">
      <c r="A16" s="283" t="s">
        <v>516</v>
      </c>
      <c r="B16" s="283">
        <v>1.33</v>
      </c>
      <c r="C16" s="283">
        <v>4576.38</v>
      </c>
      <c r="D16" s="283">
        <v>0.015267</v>
      </c>
      <c r="E16" s="283">
        <v>-0.04993</v>
      </c>
    </row>
    <row r="17">
      <c r="A17" s="283" t="s">
        <v>517</v>
      </c>
      <c r="B17" s="283">
        <v>1.34</v>
      </c>
      <c r="C17" s="283">
        <v>4384.66</v>
      </c>
      <c r="D17" s="283">
        <v>0.007519</v>
      </c>
      <c r="E17" s="283">
        <v>-0.04189</v>
      </c>
    </row>
    <row r="18">
      <c r="A18" s="283" t="s">
        <v>518</v>
      </c>
      <c r="B18" s="283">
        <v>1.37</v>
      </c>
      <c r="C18" s="283">
        <v>4633.32</v>
      </c>
      <c r="D18" s="283">
        <v>0.022388</v>
      </c>
      <c r="E18" s="283">
        <v>0.056711</v>
      </c>
    </row>
    <row r="19">
      <c r="A19" s="283" t="s">
        <v>519</v>
      </c>
      <c r="B19" s="283">
        <v>1.36</v>
      </c>
      <c r="C19" s="283">
        <v>4675.28</v>
      </c>
      <c r="D19" s="283">
        <v>-0.0073</v>
      </c>
      <c r="E19" s="283">
        <v>0.009056</v>
      </c>
    </row>
    <row r="20">
      <c r="A20" s="283" t="s">
        <v>520</v>
      </c>
      <c r="B20" s="283">
        <v>1.35</v>
      </c>
      <c r="C20" s="283">
        <v>4411.4</v>
      </c>
      <c r="D20" s="283">
        <v>-0.00735</v>
      </c>
      <c r="E20" s="283">
        <v>-0.05644</v>
      </c>
    </row>
    <row r="21">
      <c r="A21" s="283" t="s">
        <v>521</v>
      </c>
      <c r="B21" s="283">
        <v>1.25</v>
      </c>
      <c r="C21" s="283">
        <v>4520.12</v>
      </c>
      <c r="D21" s="283">
        <v>-0.07407</v>
      </c>
      <c r="E21" s="283">
        <v>0.024645</v>
      </c>
    </row>
    <row r="22">
      <c r="A22" s="283" t="s">
        <v>522</v>
      </c>
      <c r="B22" s="283">
        <v>1.32</v>
      </c>
      <c r="C22" s="283">
        <v>4597.89</v>
      </c>
      <c r="D22" s="283">
        <v>0.056</v>
      </c>
      <c r="E22" s="283">
        <v>0.017205</v>
      </c>
    </row>
    <row r="23">
      <c r="A23" s="283" t="s">
        <v>523</v>
      </c>
      <c r="B23" s="283">
        <v>1.39</v>
      </c>
      <c r="C23" s="283">
        <v>4554.56</v>
      </c>
      <c r="D23" s="283">
        <v>0.05303</v>
      </c>
      <c r="E23" s="283">
        <v>-0.00942</v>
      </c>
    </row>
    <row r="24">
      <c r="A24" s="283" t="s">
        <v>524</v>
      </c>
      <c r="B24" s="283">
        <v>1.4</v>
      </c>
      <c r="C24" s="283">
        <v>4750.55</v>
      </c>
      <c r="D24" s="283">
        <v>0.007194</v>
      </c>
      <c r="E24" s="283">
        <v>0.043032</v>
      </c>
    </row>
    <row r="25">
      <c r="A25" s="283" t="s">
        <v>525</v>
      </c>
      <c r="B25" s="283">
        <v>1.35</v>
      </c>
      <c r="C25" s="283">
        <v>4720.76</v>
      </c>
      <c r="D25" s="283">
        <v>-0.03571</v>
      </c>
      <c r="E25" s="283">
        <v>-0.00627</v>
      </c>
    </row>
    <row r="26">
      <c r="A26" s="283" t="s">
        <v>526</v>
      </c>
      <c r="B26" s="283">
        <v>1.35</v>
      </c>
      <c r="C26" s="283">
        <v>4669.91</v>
      </c>
      <c r="D26" s="283">
        <v>0.0</v>
      </c>
      <c r="E26" s="283">
        <v>-0.01077</v>
      </c>
    </row>
    <row r="27">
      <c r="A27" s="283" t="s">
        <v>527</v>
      </c>
      <c r="B27" s="283">
        <v>1.33</v>
      </c>
      <c r="C27" s="283">
        <v>4723.09</v>
      </c>
      <c r="D27" s="283">
        <v>-0.01481</v>
      </c>
      <c r="E27" s="283">
        <v>0.011388</v>
      </c>
    </row>
    <row r="28">
      <c r="A28" s="283" t="s">
        <v>528</v>
      </c>
      <c r="B28" s="283">
        <v>1.46</v>
      </c>
      <c r="C28" s="283">
        <v>4634.32</v>
      </c>
      <c r="D28" s="283">
        <v>0.097744</v>
      </c>
      <c r="E28" s="283">
        <v>-0.01879</v>
      </c>
    </row>
    <row r="29">
      <c r="A29" s="283" t="s">
        <v>529</v>
      </c>
      <c r="B29" s="283">
        <v>1.31</v>
      </c>
      <c r="C29" s="283">
        <v>4664.69</v>
      </c>
      <c r="D29" s="283">
        <v>-0.10274</v>
      </c>
      <c r="E29" s="283">
        <v>0.006553</v>
      </c>
    </row>
    <row r="30">
      <c r="A30" s="283" t="s">
        <v>530</v>
      </c>
      <c r="B30" s="283">
        <v>1.33</v>
      </c>
      <c r="C30" s="283">
        <v>4716.41</v>
      </c>
      <c r="D30" s="283">
        <v>0.015267</v>
      </c>
      <c r="E30" s="283">
        <v>0.011088</v>
      </c>
    </row>
    <row r="31">
      <c r="A31" s="283" t="s">
        <v>531</v>
      </c>
      <c r="B31" s="283">
        <v>1.3</v>
      </c>
      <c r="C31" s="283">
        <v>4519.33</v>
      </c>
      <c r="D31" s="283">
        <v>-0.02256</v>
      </c>
      <c r="E31" s="283">
        <v>-0.04179</v>
      </c>
    </row>
    <row r="32">
      <c r="A32" s="283" t="s">
        <v>532</v>
      </c>
      <c r="B32" s="283">
        <v>1.23</v>
      </c>
      <c r="C32" s="283">
        <v>4360.02</v>
      </c>
      <c r="D32" s="283">
        <v>-0.05385</v>
      </c>
      <c r="E32" s="283">
        <v>-0.03525</v>
      </c>
    </row>
    <row r="33">
      <c r="A33" s="283" t="s">
        <v>533</v>
      </c>
      <c r="B33" s="283">
        <v>1.22</v>
      </c>
      <c r="C33" s="283">
        <v>4151.35</v>
      </c>
      <c r="D33" s="283">
        <v>-0.00813</v>
      </c>
      <c r="E33" s="283">
        <v>-0.04786</v>
      </c>
    </row>
    <row r="34">
      <c r="A34" s="283" t="s">
        <v>534</v>
      </c>
      <c r="B34" s="283">
        <v>1.1</v>
      </c>
      <c r="C34" s="283">
        <v>4364.8</v>
      </c>
      <c r="D34" s="283">
        <v>-0.09836</v>
      </c>
      <c r="E34" s="283">
        <v>0.051417</v>
      </c>
    </row>
    <row r="35">
      <c r="A35" s="283" t="s">
        <v>535</v>
      </c>
      <c r="B35" s="283">
        <v>1.09</v>
      </c>
      <c r="C35" s="283">
        <v>4524.6</v>
      </c>
      <c r="D35" s="283">
        <v>-0.00909</v>
      </c>
      <c r="E35" s="283">
        <v>0.036611</v>
      </c>
    </row>
    <row r="36">
      <c r="A36" s="283" t="s">
        <v>536</v>
      </c>
      <c r="B36" s="283">
        <v>1.2</v>
      </c>
      <c r="C36" s="283">
        <v>4563.3</v>
      </c>
      <c r="D36" s="283">
        <v>0.100917</v>
      </c>
      <c r="E36" s="283">
        <v>0.008553</v>
      </c>
    </row>
    <row r="37">
      <c r="A37" s="283" t="s">
        <v>343</v>
      </c>
      <c r="B37" s="283">
        <v>1.1</v>
      </c>
      <c r="C37" s="283">
        <v>4503.83</v>
      </c>
      <c r="D37" s="283">
        <v>-0.08333</v>
      </c>
      <c r="E37" s="283">
        <v>-0.01303</v>
      </c>
    </row>
    <row r="38">
      <c r="A38" s="283" t="s">
        <v>537</v>
      </c>
      <c r="B38" s="283">
        <v>1.02</v>
      </c>
      <c r="C38" s="283">
        <v>4605.54</v>
      </c>
      <c r="D38" s="283">
        <v>-0.07273</v>
      </c>
      <c r="E38" s="283">
        <v>0.022583</v>
      </c>
    </row>
    <row r="39">
      <c r="A39" s="283" t="s">
        <v>387</v>
      </c>
      <c r="B39" s="283">
        <v>1.01</v>
      </c>
      <c r="C39" s="283">
        <v>4548.66</v>
      </c>
      <c r="D39" s="283">
        <v>-0.0098</v>
      </c>
      <c r="E39" s="283">
        <v>-0.01235</v>
      </c>
    </row>
    <row r="40">
      <c r="A40" s="283" t="s">
        <v>402</v>
      </c>
      <c r="B40" s="283">
        <v>0.98</v>
      </c>
      <c r="C40" s="283">
        <v>4510.88</v>
      </c>
      <c r="D40" s="283">
        <v>-0.0297</v>
      </c>
      <c r="E40" s="283">
        <v>-0.00831</v>
      </c>
    </row>
    <row r="41">
      <c r="A41" s="283" t="s">
        <v>538</v>
      </c>
      <c r="B41" s="283">
        <v>0.71</v>
      </c>
      <c r="C41" s="283">
        <v>4441.35</v>
      </c>
      <c r="D41" s="283">
        <v>-0.27551</v>
      </c>
      <c r="E41" s="283">
        <v>-0.01541</v>
      </c>
    </row>
    <row r="42">
      <c r="A42" s="283" t="s">
        <v>426</v>
      </c>
      <c r="B42" s="283">
        <v>0.88</v>
      </c>
      <c r="C42" s="283">
        <v>4698.76</v>
      </c>
      <c r="D42" s="283">
        <v>0.239437</v>
      </c>
      <c r="E42" s="283">
        <v>0.057958</v>
      </c>
    </row>
    <row r="43">
      <c r="A43" s="283" t="s">
        <v>539</v>
      </c>
      <c r="B43" s="283">
        <v>0.89</v>
      </c>
      <c r="C43" s="283">
        <v>4703.58</v>
      </c>
      <c r="D43" s="283">
        <v>0.011364</v>
      </c>
      <c r="E43" s="283">
        <v>0.001026</v>
      </c>
    </row>
    <row r="44">
      <c r="A44" s="283" t="s">
        <v>452</v>
      </c>
      <c r="B44" s="283">
        <v>0.77</v>
      </c>
      <c r="C44" s="283">
        <v>4653.42</v>
      </c>
      <c r="D44" s="283">
        <v>-0.13483</v>
      </c>
      <c r="E44" s="283">
        <v>-0.01066</v>
      </c>
    </row>
    <row r="45">
      <c r="A45" s="283" t="s">
        <v>465</v>
      </c>
      <c r="B45" s="283">
        <v>0.74</v>
      </c>
      <c r="C45" s="283">
        <v>4731.07</v>
      </c>
      <c r="D45" s="283">
        <v>-0.03896</v>
      </c>
      <c r="E45" s="283">
        <v>0.016687</v>
      </c>
    </row>
    <row r="46">
      <c r="A46" s="283" t="s">
        <v>540</v>
      </c>
      <c r="B46" s="283">
        <v>0.83</v>
      </c>
      <c r="C46" s="283">
        <v>4883.98</v>
      </c>
      <c r="D46" s="283">
        <v>0.121622</v>
      </c>
      <c r="E46" s="283">
        <v>0.03232</v>
      </c>
    </row>
    <row r="47">
      <c r="A47" s="283" t="s">
        <v>489</v>
      </c>
      <c r="B47" s="283">
        <v>0.8</v>
      </c>
      <c r="C47" s="283">
        <v>4891.27</v>
      </c>
      <c r="D47" s="283">
        <v>-0.03614</v>
      </c>
      <c r="E47" s="283">
        <v>0.001493</v>
      </c>
    </row>
    <row r="48">
      <c r="A48" s="283" t="s">
        <v>504</v>
      </c>
      <c r="B48" s="283">
        <v>0.78</v>
      </c>
      <c r="C48" s="283">
        <v>4846.91</v>
      </c>
      <c r="D48" s="283">
        <v>-0.025</v>
      </c>
      <c r="E48" s="283">
        <v>-0.00907</v>
      </c>
    </row>
    <row r="49">
      <c r="A49" s="283" t="s">
        <v>541</v>
      </c>
      <c r="B49" s="283">
        <v>0.8</v>
      </c>
      <c r="C49" s="283">
        <v>4819.11</v>
      </c>
      <c r="D49" s="283">
        <v>0.025641</v>
      </c>
      <c r="E49" s="283">
        <v>-0.00574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63"/>
    <col customWidth="1" min="5" max="5" width="36.25"/>
  </cols>
  <sheetData>
    <row r="1">
      <c r="A1" s="292" t="s">
        <v>542</v>
      </c>
      <c r="B1" s="27"/>
      <c r="C1" s="29"/>
      <c r="D1" s="3"/>
      <c r="E1" s="293" t="s">
        <v>543</v>
      </c>
      <c r="F1" s="27"/>
      <c r="G1" s="27"/>
      <c r="H1" s="27"/>
      <c r="I1" s="27"/>
      <c r="J1" s="27"/>
      <c r="K1" s="294"/>
    </row>
    <row r="2">
      <c r="A2" s="295" t="s">
        <v>544</v>
      </c>
      <c r="B2" s="296"/>
      <c r="C2" s="35"/>
      <c r="D2" s="3"/>
      <c r="E2" s="33"/>
      <c r="F2" s="3"/>
      <c r="G2" s="297">
        <v>1.0</v>
      </c>
      <c r="H2" s="297">
        <v>2.0</v>
      </c>
      <c r="I2" s="297">
        <v>3.0</v>
      </c>
      <c r="J2" s="297">
        <v>4.0</v>
      </c>
      <c r="K2" s="298">
        <v>5.0</v>
      </c>
      <c r="P2" s="3"/>
      <c r="Q2" s="299" t="s">
        <v>545</v>
      </c>
      <c r="R2" s="27"/>
      <c r="S2" s="27"/>
      <c r="T2" s="27"/>
      <c r="U2" s="27"/>
      <c r="V2" s="27"/>
      <c r="W2" s="27"/>
      <c r="X2" s="27"/>
      <c r="Y2" s="27"/>
      <c r="Z2" s="27"/>
      <c r="AA2" s="27"/>
      <c r="AB2" s="3"/>
      <c r="AC2" s="3"/>
      <c r="AD2" s="3"/>
      <c r="AE2" s="3"/>
      <c r="AF2" s="3"/>
      <c r="AG2" s="3"/>
      <c r="AH2" s="3"/>
      <c r="AI2" s="3"/>
      <c r="AJ2" s="3"/>
      <c r="AK2" s="3"/>
      <c r="AL2" s="3"/>
      <c r="AM2" s="3"/>
    </row>
    <row r="3">
      <c r="A3" s="40"/>
      <c r="B3" s="300"/>
      <c r="C3" s="35"/>
      <c r="D3" s="3"/>
      <c r="E3" s="33"/>
      <c r="F3" s="301">
        <v>2024.0</v>
      </c>
      <c r="G3" s="302">
        <v>2025.0</v>
      </c>
      <c r="H3" s="302">
        <v>2026.0</v>
      </c>
      <c r="I3" s="302">
        <v>2027.0</v>
      </c>
      <c r="J3" s="302">
        <v>2028.0</v>
      </c>
      <c r="K3" s="303">
        <v>2029.0</v>
      </c>
      <c r="P3" s="3"/>
      <c r="Q3" s="304" t="s">
        <v>546</v>
      </c>
      <c r="R3" s="305"/>
      <c r="S3" s="305"/>
      <c r="T3" s="305"/>
      <c r="U3" s="305"/>
      <c r="V3" s="305"/>
      <c r="W3" s="305"/>
      <c r="X3" s="305"/>
      <c r="Y3" s="305"/>
      <c r="Z3" s="305"/>
      <c r="AA3" s="305"/>
      <c r="AB3" s="3"/>
      <c r="AC3" s="3"/>
      <c r="AD3" s="3"/>
      <c r="AE3" s="3"/>
      <c r="AF3" s="3"/>
      <c r="AG3" s="3"/>
      <c r="AH3" s="3"/>
      <c r="AI3" s="3"/>
      <c r="AJ3" s="3"/>
      <c r="AK3" s="3"/>
      <c r="AL3" s="3"/>
      <c r="AM3" s="3"/>
    </row>
    <row r="4">
      <c r="A4" s="295" t="s">
        <v>547</v>
      </c>
      <c r="B4" s="296"/>
      <c r="C4" s="35"/>
      <c r="D4" s="3"/>
      <c r="E4" s="33"/>
      <c r="G4" s="37"/>
      <c r="H4" s="37"/>
      <c r="I4" s="37"/>
      <c r="J4" s="37"/>
      <c r="K4" s="306"/>
      <c r="P4" s="3"/>
      <c r="Q4" s="307" t="s">
        <v>548</v>
      </c>
      <c r="R4" s="308"/>
      <c r="S4" s="309"/>
      <c r="T4" s="307" t="s">
        <v>549</v>
      </c>
      <c r="U4" s="308"/>
      <c r="V4" s="309"/>
      <c r="W4" s="307" t="s">
        <v>550</v>
      </c>
      <c r="X4" s="308"/>
      <c r="Y4" s="309"/>
      <c r="Z4" s="307" t="s">
        <v>551</v>
      </c>
      <c r="AA4" s="308"/>
      <c r="AB4" s="3"/>
      <c r="AC4" s="3"/>
      <c r="AD4" s="3"/>
      <c r="AE4" s="3"/>
      <c r="AF4" s="3"/>
      <c r="AG4" s="3"/>
      <c r="AH4" s="3"/>
      <c r="AI4" s="3"/>
      <c r="AJ4" s="3"/>
      <c r="AK4" s="3"/>
      <c r="AL4" s="3"/>
      <c r="AM4" s="3"/>
    </row>
    <row r="5">
      <c r="A5" s="40"/>
      <c r="B5" s="297"/>
      <c r="C5" s="35"/>
      <c r="D5" s="3"/>
      <c r="E5" s="40" t="s">
        <v>552</v>
      </c>
      <c r="F5" s="310"/>
      <c r="G5" s="310"/>
      <c r="H5" s="310"/>
      <c r="I5" s="310"/>
      <c r="J5" s="310"/>
      <c r="K5" s="311"/>
      <c r="P5" s="3"/>
      <c r="Q5" s="312"/>
      <c r="R5" s="313" t="str">
        <f>J21</f>
        <v/>
      </c>
      <c r="S5" s="309"/>
      <c r="T5" s="312"/>
      <c r="U5" s="313" t="str">
        <f>J21</f>
        <v/>
      </c>
      <c r="V5" s="309"/>
      <c r="W5" s="312"/>
      <c r="X5" s="313" t="str">
        <f>J21</f>
        <v/>
      </c>
      <c r="Y5" s="309"/>
      <c r="Z5" s="312"/>
      <c r="AA5" s="313" t="str">
        <f>J21</f>
        <v/>
      </c>
      <c r="AB5" s="3"/>
      <c r="AC5" s="3"/>
      <c r="AD5" s="3"/>
      <c r="AE5" s="3"/>
      <c r="AF5" s="3"/>
      <c r="AG5" s="3"/>
      <c r="AH5" s="3"/>
      <c r="AI5" s="3"/>
      <c r="AJ5" s="3"/>
      <c r="AK5" s="3"/>
      <c r="AL5" s="3"/>
      <c r="AM5" s="3"/>
    </row>
    <row r="6">
      <c r="A6" s="40"/>
      <c r="B6" s="314"/>
      <c r="C6" s="35"/>
      <c r="D6" s="3"/>
      <c r="E6" s="40" t="s">
        <v>553</v>
      </c>
      <c r="F6" s="310"/>
      <c r="G6" s="310"/>
      <c r="H6" s="310"/>
      <c r="I6" s="310"/>
      <c r="J6" s="310"/>
      <c r="K6" s="311"/>
      <c r="P6" s="3"/>
      <c r="Q6" s="315">
        <v>0.02</v>
      </c>
      <c r="R6" s="316">
        <v>2626.695148551602</v>
      </c>
      <c r="S6" s="3"/>
      <c r="T6" s="315">
        <v>0.006</v>
      </c>
      <c r="U6" s="316">
        <v>116.73228088646606</v>
      </c>
      <c r="V6" s="3"/>
      <c r="W6" s="317">
        <v>335.0</v>
      </c>
      <c r="X6" s="318">
        <v>746.9574952298465</v>
      </c>
      <c r="Y6" s="3"/>
      <c r="Z6" s="319">
        <v>75000.0</v>
      </c>
      <c r="AA6" s="320">
        <v>39.690551181102364</v>
      </c>
      <c r="AB6" s="3"/>
      <c r="AC6" s="3"/>
      <c r="AD6" s="3"/>
      <c r="AE6" s="3"/>
      <c r="AF6" s="3"/>
      <c r="AG6" s="3"/>
      <c r="AH6" s="3"/>
      <c r="AI6" s="3"/>
      <c r="AJ6" s="3"/>
      <c r="AK6" s="3"/>
      <c r="AL6" s="3"/>
      <c r="AM6" s="3"/>
    </row>
    <row r="7">
      <c r="A7" s="40"/>
      <c r="B7" s="300"/>
      <c r="C7" s="35"/>
      <c r="D7" s="3"/>
      <c r="E7" s="40" t="s">
        <v>554</v>
      </c>
      <c r="F7" s="310"/>
      <c r="G7" s="310"/>
      <c r="H7" s="310"/>
      <c r="I7" s="310"/>
      <c r="J7" s="310"/>
      <c r="K7" s="311"/>
      <c r="P7" s="3"/>
      <c r="Q7" s="315">
        <v>0.022</v>
      </c>
      <c r="R7" s="316">
        <v>1720.0306928280047</v>
      </c>
      <c r="S7" s="3"/>
      <c r="T7" s="315">
        <v>0.007</v>
      </c>
      <c r="U7" s="316">
        <v>118.69858217172494</v>
      </c>
      <c r="V7" s="3"/>
      <c r="W7" s="317">
        <v>535.0</v>
      </c>
      <c r="X7" s="318">
        <v>404.5123766946566</v>
      </c>
      <c r="Y7" s="3"/>
      <c r="Z7" s="319">
        <v>95000.0</v>
      </c>
      <c r="AA7" s="320">
        <v>55.43858267716536</v>
      </c>
      <c r="AB7" s="3"/>
      <c r="AC7" s="3"/>
      <c r="AD7" s="3"/>
      <c r="AE7" s="3"/>
      <c r="AF7" s="3"/>
      <c r="AG7" s="3"/>
      <c r="AH7" s="3"/>
      <c r="AI7" s="3"/>
      <c r="AJ7" s="3"/>
      <c r="AK7" s="3"/>
      <c r="AL7" s="3"/>
      <c r="AM7" s="3"/>
    </row>
    <row r="8">
      <c r="A8" s="295" t="s">
        <v>555</v>
      </c>
      <c r="B8" s="296"/>
      <c r="C8" s="35"/>
      <c r="D8" s="3"/>
      <c r="E8" s="40" t="s">
        <v>556</v>
      </c>
      <c r="F8" s="321"/>
      <c r="G8" s="310"/>
      <c r="H8" s="310"/>
      <c r="I8" s="310"/>
      <c r="J8" s="37"/>
      <c r="K8" s="311"/>
      <c r="P8" s="322">
        <v>-0.5</v>
      </c>
      <c r="Q8" s="323">
        <v>0.036</v>
      </c>
      <c r="R8" s="324">
        <v>475.5615342140932</v>
      </c>
      <c r="S8" s="325"/>
      <c r="T8" s="323">
        <v>0.008</v>
      </c>
      <c r="U8" s="324">
        <v>120.72630406550839</v>
      </c>
      <c r="V8" s="325"/>
      <c r="W8" s="326">
        <v>635.0</v>
      </c>
      <c r="X8" s="327">
        <v>325.1910401572445</v>
      </c>
      <c r="Y8" s="325"/>
      <c r="Z8" s="328">
        <v>101074.0</v>
      </c>
      <c r="AA8" s="329">
        <v>60.221259842519686</v>
      </c>
      <c r="AB8" s="3"/>
      <c r="AC8" s="3"/>
      <c r="AD8" s="3"/>
      <c r="AE8" s="3"/>
      <c r="AF8" s="3"/>
      <c r="AG8" s="3"/>
      <c r="AH8" s="3"/>
      <c r="AI8" s="3"/>
      <c r="AJ8" s="3"/>
      <c r="AK8" s="3"/>
      <c r="AL8" s="3"/>
      <c r="AM8" s="3"/>
    </row>
    <row r="9">
      <c r="A9" s="330" t="s">
        <v>557</v>
      </c>
      <c r="B9" s="296"/>
      <c r="C9" s="35"/>
      <c r="D9" s="3"/>
      <c r="E9" s="40" t="s">
        <v>558</v>
      </c>
      <c r="F9" s="310"/>
      <c r="G9" s="310"/>
      <c r="H9" s="310"/>
      <c r="I9" s="310"/>
      <c r="J9" s="310"/>
      <c r="K9" s="311"/>
      <c r="P9" s="3"/>
      <c r="Q9" s="315">
        <v>0.042</v>
      </c>
      <c r="R9" s="316">
        <v>354.3348079382823</v>
      </c>
      <c r="S9" s="3"/>
      <c r="T9" s="315">
        <v>0.01</v>
      </c>
      <c r="U9" s="316">
        <v>124.9778922848328</v>
      </c>
      <c r="V9" s="3"/>
      <c r="W9" s="317">
        <v>735.0</v>
      </c>
      <c r="X9" s="318">
        <v>270.72407709582944</v>
      </c>
      <c r="Y9" s="3"/>
      <c r="Z9" s="319">
        <v>125030.0</v>
      </c>
      <c r="AA9" s="320">
        <v>79.08425196850393</v>
      </c>
      <c r="AB9" s="3"/>
      <c r="AC9" s="3"/>
      <c r="AD9" s="3"/>
      <c r="AE9" s="3"/>
      <c r="AF9" s="3"/>
      <c r="AG9" s="3"/>
      <c r="AH9" s="3"/>
      <c r="AI9" s="3"/>
      <c r="AJ9" s="3"/>
      <c r="AK9" s="3"/>
      <c r="AL9" s="3"/>
      <c r="AM9" s="3"/>
    </row>
    <row r="10">
      <c r="A10" s="40"/>
      <c r="B10" s="3"/>
      <c r="C10" s="35"/>
      <c r="D10" s="3"/>
      <c r="E10" s="40" t="s">
        <v>559</v>
      </c>
      <c r="F10" s="310"/>
      <c r="G10" s="310"/>
      <c r="H10" s="310"/>
      <c r="I10" s="310"/>
      <c r="J10" s="310"/>
      <c r="K10" s="311"/>
      <c r="P10" s="3"/>
      <c r="Q10" s="315">
        <v>0.052</v>
      </c>
      <c r="R10" s="316">
        <v>242.65451079773226</v>
      </c>
      <c r="S10" s="3"/>
      <c r="T10" s="315">
        <v>0.013</v>
      </c>
      <c r="U10" s="316">
        <v>131.89547976406976</v>
      </c>
      <c r="V10" s="3"/>
      <c r="W10" s="317">
        <v>850.0</v>
      </c>
      <c r="X10" s="318">
        <v>226.25584216914817</v>
      </c>
      <c r="Y10" s="3"/>
      <c r="Z10" s="319">
        <v>165239.0</v>
      </c>
      <c r="AA10" s="320">
        <v>110.74488188976378</v>
      </c>
      <c r="AB10" s="3"/>
      <c r="AC10" s="3"/>
      <c r="AD10" s="3"/>
      <c r="AE10" s="3"/>
      <c r="AF10" s="3"/>
      <c r="AG10" s="3"/>
      <c r="AH10" s="3"/>
      <c r="AI10" s="3"/>
      <c r="AJ10" s="3"/>
      <c r="AK10" s="3"/>
      <c r="AL10" s="3"/>
      <c r="AM10" s="3"/>
    </row>
    <row r="11">
      <c r="A11" s="40"/>
      <c r="B11" s="297"/>
      <c r="C11" s="35"/>
      <c r="D11" s="3"/>
      <c r="E11" s="40" t="s">
        <v>560</v>
      </c>
      <c r="F11" s="310"/>
      <c r="G11" s="310"/>
      <c r="H11" s="310"/>
      <c r="I11" s="310"/>
      <c r="J11" s="310"/>
      <c r="K11" s="311"/>
      <c r="P11" s="3"/>
      <c r="Q11" s="315">
        <v>0.062</v>
      </c>
      <c r="R11" s="316">
        <v>179.93818986340656</v>
      </c>
      <c r="S11" s="3"/>
      <c r="T11" s="315">
        <v>0.015</v>
      </c>
      <c r="U11" s="316">
        <v>136.9115475805296</v>
      </c>
      <c r="V11" s="3"/>
      <c r="W11" s="317">
        <v>1070.0</v>
      </c>
      <c r="X11" s="318">
        <v>171.2621711180811</v>
      </c>
      <c r="Y11" s="3"/>
      <c r="Z11" s="319">
        <v>192859.0</v>
      </c>
      <c r="AA11" s="320">
        <v>132.49291338582677</v>
      </c>
      <c r="AB11" s="3"/>
      <c r="AC11" s="3"/>
      <c r="AD11" s="3"/>
      <c r="AE11" s="3"/>
      <c r="AF11" s="3"/>
      <c r="AG11" s="3"/>
      <c r="AH11" s="3"/>
      <c r="AI11" s="3"/>
      <c r="AJ11" s="3"/>
      <c r="AK11" s="3"/>
      <c r="AL11" s="3"/>
      <c r="AM11" s="3"/>
    </row>
    <row r="12">
      <c r="A12" s="40"/>
      <c r="B12" s="296"/>
      <c r="C12" s="35"/>
      <c r="D12" s="3"/>
      <c r="E12" s="40" t="s">
        <v>561</v>
      </c>
      <c r="F12" s="3"/>
      <c r="G12" s="310"/>
      <c r="H12" s="310"/>
      <c r="I12" s="310"/>
      <c r="J12" s="310"/>
      <c r="K12" s="310"/>
      <c r="P12" s="331" t="s">
        <v>562</v>
      </c>
      <c r="Q12" s="332">
        <v>0.07200000000000001</v>
      </c>
      <c r="R12" s="333">
        <v>139.8963809011316</v>
      </c>
      <c r="S12" s="334"/>
      <c r="T12" s="332">
        <v>0.0161</v>
      </c>
      <c r="U12" s="333">
        <v>139.8233044482301</v>
      </c>
      <c r="V12" s="334"/>
      <c r="W12" s="335">
        <v>1270.0</v>
      </c>
      <c r="X12" s="336">
        <v>139.80661220297284</v>
      </c>
      <c r="Y12" s="334"/>
      <c r="Z12" s="337">
        <v>202147.0</v>
      </c>
      <c r="AA12" s="338">
        <v>139.80629921259842</v>
      </c>
      <c r="AB12" s="3"/>
      <c r="AC12" s="3"/>
      <c r="AD12" s="3"/>
      <c r="AE12" s="3"/>
      <c r="AF12" s="3"/>
      <c r="AG12" s="3"/>
      <c r="AH12" s="3"/>
      <c r="AI12" s="3"/>
      <c r="AJ12" s="3"/>
      <c r="AK12" s="3"/>
      <c r="AL12" s="3"/>
      <c r="AM12" s="3"/>
    </row>
    <row r="13">
      <c r="A13" s="40"/>
      <c r="B13" s="296"/>
      <c r="C13" s="35"/>
      <c r="D13" s="3"/>
      <c r="E13" s="40" t="s">
        <v>563</v>
      </c>
      <c r="F13" s="3"/>
      <c r="G13" s="310"/>
      <c r="H13" s="310"/>
      <c r="I13" s="310"/>
      <c r="J13" s="310"/>
      <c r="K13" s="310"/>
      <c r="P13" s="3"/>
      <c r="Q13" s="315">
        <v>0.08199999999999999</v>
      </c>
      <c r="R13" s="316">
        <v>112.19613220319658</v>
      </c>
      <c r="S13" s="3"/>
      <c r="T13" s="315">
        <v>0.019</v>
      </c>
      <c r="U13" s="316">
        <v>148.07880959821622</v>
      </c>
      <c r="V13" s="3"/>
      <c r="W13" s="317">
        <v>1450.0</v>
      </c>
      <c r="X13" s="318">
        <v>119.78863607529411</v>
      </c>
      <c r="Y13" s="3"/>
      <c r="Z13" s="319">
        <v>285968.0</v>
      </c>
      <c r="AA13" s="311">
        <v>205.80708661417322</v>
      </c>
      <c r="AB13" s="3"/>
      <c r="AC13" s="3"/>
      <c r="AD13" s="3"/>
      <c r="AE13" s="3"/>
      <c r="AF13" s="3"/>
      <c r="AG13" s="3"/>
      <c r="AH13" s="3"/>
      <c r="AI13" s="3"/>
      <c r="AJ13" s="3"/>
      <c r="AK13" s="3"/>
      <c r="AL13" s="3"/>
      <c r="AM13" s="3"/>
    </row>
    <row r="14">
      <c r="A14" s="295" t="s">
        <v>564</v>
      </c>
      <c r="B14" s="296"/>
      <c r="C14" s="35"/>
      <c r="D14" s="3"/>
      <c r="E14" s="40" t="s">
        <v>565</v>
      </c>
      <c r="F14" s="3"/>
      <c r="G14" s="310"/>
      <c r="H14" s="310"/>
      <c r="I14" s="310"/>
      <c r="J14" s="310"/>
      <c r="K14" s="310"/>
      <c r="P14" s="3"/>
      <c r="Q14" s="315">
        <v>0.092</v>
      </c>
      <c r="R14" s="316">
        <v>91.95027175669317</v>
      </c>
      <c r="S14" s="3"/>
      <c r="T14" s="315">
        <v>0.022000000000000002</v>
      </c>
      <c r="U14" s="316">
        <v>157.62617614393216</v>
      </c>
      <c r="V14" s="3"/>
      <c r="W14" s="317">
        <v>1705.0</v>
      </c>
      <c r="X14" s="318">
        <v>99.44292237425219</v>
      </c>
      <c r="Y14" s="3"/>
      <c r="Z14" s="319">
        <v>375895.0</v>
      </c>
      <c r="AA14" s="311">
        <v>276.6157480314961</v>
      </c>
      <c r="AB14" s="3"/>
      <c r="AC14" s="3"/>
      <c r="AD14" s="3"/>
      <c r="AE14" s="3"/>
      <c r="AF14" s="3"/>
      <c r="AG14" s="3"/>
      <c r="AH14" s="3"/>
      <c r="AI14" s="3"/>
      <c r="AJ14" s="3"/>
      <c r="AK14" s="3"/>
      <c r="AL14" s="3"/>
      <c r="AM14" s="3"/>
    </row>
    <row r="15">
      <c r="A15" s="295" t="s">
        <v>548</v>
      </c>
      <c r="B15" s="339"/>
      <c r="C15" s="35"/>
      <c r="D15" s="3"/>
      <c r="E15" s="40" t="s">
        <v>566</v>
      </c>
      <c r="F15" s="3"/>
      <c r="G15" s="310"/>
      <c r="H15" s="310"/>
      <c r="I15" s="310"/>
      <c r="J15" s="310"/>
      <c r="K15" s="310"/>
      <c r="P15" s="340" t="s">
        <v>567</v>
      </c>
      <c r="Q15" s="341">
        <v>0.10800000000000001</v>
      </c>
      <c r="R15" s="342">
        <v>68.97050094394315</v>
      </c>
      <c r="S15" s="343"/>
      <c r="T15" s="341">
        <v>0.024</v>
      </c>
      <c r="U15" s="342">
        <v>164.65372032959797</v>
      </c>
      <c r="V15" s="343"/>
      <c r="W15" s="344">
        <v>1905.0</v>
      </c>
      <c r="X15" s="345">
        <v>87.68613768236318</v>
      </c>
      <c r="Y15" s="343"/>
      <c r="Z15" s="346">
        <v>407120.0</v>
      </c>
      <c r="AA15" s="347">
        <v>301.2023622047244</v>
      </c>
      <c r="AB15" s="3"/>
      <c r="AC15" s="3"/>
      <c r="AD15" s="3"/>
      <c r="AE15" s="3"/>
      <c r="AF15" s="3"/>
      <c r="AG15" s="3"/>
      <c r="AH15" s="3"/>
      <c r="AI15" s="3"/>
      <c r="AJ15" s="3"/>
      <c r="AK15" s="3"/>
      <c r="AL15" s="3"/>
      <c r="AM15" s="3"/>
    </row>
    <row r="16">
      <c r="A16" s="40"/>
      <c r="B16" s="348"/>
      <c r="C16" s="35"/>
      <c r="D16" s="3"/>
      <c r="E16" s="40" t="s">
        <v>568</v>
      </c>
      <c r="F16" s="310"/>
      <c r="G16" s="3"/>
      <c r="H16" s="3"/>
      <c r="I16" s="3"/>
      <c r="J16" s="3"/>
      <c r="K16" s="3"/>
      <c r="P16" s="3"/>
      <c r="Q16" s="3"/>
      <c r="R16" s="3"/>
      <c r="S16" s="3"/>
      <c r="T16" s="3"/>
      <c r="U16" s="3"/>
      <c r="V16" s="3"/>
      <c r="W16" s="3"/>
      <c r="X16" s="3"/>
      <c r="Y16" s="3"/>
      <c r="Z16" s="3"/>
      <c r="AA16" s="3"/>
      <c r="AB16" s="3"/>
      <c r="AC16" s="3"/>
      <c r="AD16" s="3"/>
      <c r="AE16" s="3"/>
      <c r="AF16" s="3"/>
      <c r="AG16" s="3"/>
      <c r="AH16" s="3"/>
      <c r="AI16" s="3"/>
      <c r="AJ16" s="3"/>
      <c r="AK16" s="3"/>
      <c r="AL16" s="3"/>
      <c r="AM16" s="3"/>
    </row>
    <row r="17">
      <c r="A17" s="295" t="s">
        <v>569</v>
      </c>
      <c r="B17" s="349"/>
      <c r="C17" s="35"/>
      <c r="D17" s="3"/>
      <c r="E17" s="40" t="s">
        <v>570</v>
      </c>
      <c r="F17" s="310"/>
      <c r="G17" s="3"/>
      <c r="H17" s="3"/>
      <c r="I17" s="3"/>
      <c r="J17" s="3"/>
      <c r="K17" s="3"/>
      <c r="P17" s="3"/>
      <c r="Q17" s="350" t="s">
        <v>571</v>
      </c>
      <c r="R17" s="305"/>
      <c r="S17" s="305"/>
      <c r="T17" s="305"/>
      <c r="U17" s="305"/>
      <c r="V17" s="305"/>
      <c r="W17" s="305"/>
      <c r="X17" s="305"/>
      <c r="Y17" s="305"/>
      <c r="Z17" s="305"/>
      <c r="AA17" s="305"/>
      <c r="AB17" s="305"/>
      <c r="AC17" s="305"/>
      <c r="AD17" s="305"/>
      <c r="AE17" s="305"/>
      <c r="AF17" s="305"/>
      <c r="AG17" s="305"/>
      <c r="AH17" s="305"/>
      <c r="AI17" s="305"/>
      <c r="AJ17" s="305"/>
      <c r="AK17" s="305"/>
      <c r="AL17" s="305"/>
      <c r="AM17" s="305"/>
    </row>
    <row r="18">
      <c r="A18" s="40"/>
      <c r="B18" s="296"/>
      <c r="C18" s="35"/>
      <c r="D18" s="3"/>
      <c r="E18" s="40" t="s">
        <v>572</v>
      </c>
      <c r="F18" s="310"/>
      <c r="G18" s="3"/>
      <c r="H18" s="3"/>
      <c r="I18" s="3"/>
      <c r="J18" s="3"/>
      <c r="K18" s="3"/>
      <c r="P18" s="3"/>
      <c r="Q18" s="351" t="s">
        <v>573</v>
      </c>
      <c r="R18" s="352"/>
      <c r="S18" s="352"/>
      <c r="T18" s="352"/>
      <c r="U18" s="352"/>
      <c r="V18" s="352"/>
      <c r="W18" s="352"/>
      <c r="X18" s="352"/>
      <c r="Y18" s="352"/>
      <c r="Z18" s="352"/>
      <c r="AA18" s="352"/>
      <c r="AB18" s="309"/>
      <c r="AC18" s="353" t="s">
        <v>574</v>
      </c>
      <c r="AD18" s="27"/>
      <c r="AE18" s="27"/>
      <c r="AF18" s="27"/>
      <c r="AG18" s="27"/>
      <c r="AH18" s="27"/>
      <c r="AI18" s="27"/>
      <c r="AJ18" s="27"/>
      <c r="AK18" s="27"/>
      <c r="AL18" s="27"/>
      <c r="AM18" s="294"/>
    </row>
    <row r="19">
      <c r="A19" s="354"/>
      <c r="B19" s="355"/>
      <c r="C19" s="48"/>
      <c r="D19" s="3"/>
      <c r="E19" s="40" t="s">
        <v>575</v>
      </c>
      <c r="F19" s="310"/>
      <c r="G19" s="3"/>
      <c r="H19" s="3"/>
      <c r="I19" s="3"/>
      <c r="J19" s="3"/>
      <c r="K19" s="3"/>
      <c r="P19" s="3"/>
      <c r="Q19" s="356" t="str">
        <f>J21</f>
        <v/>
      </c>
      <c r="R19" s="357">
        <v>0.006</v>
      </c>
      <c r="S19" s="357">
        <v>0.007</v>
      </c>
      <c r="T19" s="357">
        <v>0.008</v>
      </c>
      <c r="U19" s="357">
        <v>0.01</v>
      </c>
      <c r="V19" s="357">
        <v>0.013</v>
      </c>
      <c r="W19" s="357">
        <v>0.015</v>
      </c>
      <c r="X19" s="357">
        <v>0.0161</v>
      </c>
      <c r="Y19" s="357">
        <v>0.019</v>
      </c>
      <c r="Z19" s="357">
        <v>0.0195</v>
      </c>
      <c r="AA19" s="358">
        <v>0.024</v>
      </c>
      <c r="AB19" s="3"/>
      <c r="AC19" s="359" t="str">
        <f>J21</f>
        <v/>
      </c>
      <c r="AD19" s="310">
        <v>75000.0</v>
      </c>
      <c r="AE19" s="310">
        <v>95000.0</v>
      </c>
      <c r="AF19" s="310">
        <v>101074.0</v>
      </c>
      <c r="AG19" s="310">
        <v>125030.0</v>
      </c>
      <c r="AH19" s="310">
        <v>165239.0</v>
      </c>
      <c r="AI19" s="310">
        <v>192859.0</v>
      </c>
      <c r="AJ19" s="310">
        <v>202147.0</v>
      </c>
      <c r="AK19" s="310">
        <v>285968.0</v>
      </c>
      <c r="AL19" s="310">
        <v>375895.0</v>
      </c>
      <c r="AM19" s="311">
        <v>407120.0</v>
      </c>
    </row>
    <row r="20">
      <c r="A20" s="3"/>
      <c r="B20" s="360"/>
      <c r="C20" s="3"/>
      <c r="D20" s="3"/>
      <c r="E20" s="361" t="s">
        <v>576</v>
      </c>
      <c r="F20" s="362"/>
      <c r="G20" s="47"/>
      <c r="H20" s="47"/>
      <c r="I20" s="47"/>
      <c r="J20" s="47"/>
      <c r="K20" s="48"/>
      <c r="P20" s="3"/>
      <c r="Q20" s="315">
        <v>0.02</v>
      </c>
      <c r="R20" s="363">
        <v>725.3184488167661</v>
      </c>
      <c r="S20" s="363">
        <v>781.9192118986823</v>
      </c>
      <c r="T20" s="363">
        <v>847.9534354942515</v>
      </c>
      <c r="U20" s="363">
        <v>1019.6424168427308</v>
      </c>
      <c r="V20" s="363">
        <v>1461.1283688816773</v>
      </c>
      <c r="W20" s="363">
        <v>2049.7763049336068</v>
      </c>
      <c r="X20" s="363">
        <v>2630.8774725746134</v>
      </c>
      <c r="Y20" s="363">
        <v>10290.847409660606</v>
      </c>
      <c r="Z20" s="363">
        <v>20592.18629056936</v>
      </c>
      <c r="AA20" s="320">
        <v>-2585.8261914753357</v>
      </c>
      <c r="AB20" s="3"/>
      <c r="AC20" s="317">
        <v>335.0</v>
      </c>
      <c r="AD20" s="364">
        <v>150.4686567164179</v>
      </c>
      <c r="AE20" s="364">
        <v>210.17014925373135</v>
      </c>
      <c r="AF20" s="364">
        <v>228.30149253731344</v>
      </c>
      <c r="AG20" s="364">
        <v>299.81194029850747</v>
      </c>
      <c r="AH20" s="364">
        <v>419.8388059701493</v>
      </c>
      <c r="AI20" s="364">
        <v>502.28656716417913</v>
      </c>
      <c r="AJ20" s="364">
        <v>530.0119402985075</v>
      </c>
      <c r="AK20" s="364">
        <v>780.223880597015</v>
      </c>
      <c r="AL20" s="364">
        <v>1048.6626865671642</v>
      </c>
      <c r="AM20" s="316">
        <v>1141.8716417910448</v>
      </c>
    </row>
    <row r="21">
      <c r="A21" s="365" t="s">
        <v>577</v>
      </c>
      <c r="B21" s="352"/>
      <c r="C21" s="352"/>
      <c r="D21" s="352"/>
      <c r="E21" s="352"/>
      <c r="F21" s="352"/>
      <c r="G21" s="352"/>
      <c r="H21" s="352"/>
      <c r="I21" s="352"/>
      <c r="J21" s="352"/>
      <c r="K21" s="352"/>
      <c r="P21" s="3"/>
      <c r="Q21" s="315">
        <v>0.022</v>
      </c>
      <c r="R21" s="363">
        <v>628.291033589828</v>
      </c>
      <c r="S21" s="363">
        <v>670.8782776370516</v>
      </c>
      <c r="T21" s="363">
        <v>719.5494136910219</v>
      </c>
      <c r="U21" s="363">
        <v>841.227253825947</v>
      </c>
      <c r="V21" s="363">
        <v>1125.1422141407725</v>
      </c>
      <c r="W21" s="363">
        <v>1449.616454500573</v>
      </c>
      <c r="X21" s="363">
        <v>1721.8448425990505</v>
      </c>
      <c r="Y21" s="363">
        <v>3396.4618966593766</v>
      </c>
      <c r="Z21" s="363">
        <v>4077.8578014149602</v>
      </c>
      <c r="AA21" s="320">
        <v>-5120.9869127853835</v>
      </c>
      <c r="AB21" s="3"/>
      <c r="AC21" s="317">
        <v>535.0</v>
      </c>
      <c r="AD21" s="364">
        <v>94.21869158878505</v>
      </c>
      <c r="AE21" s="364">
        <v>131.60186915887851</v>
      </c>
      <c r="AF21" s="364">
        <v>142.95514018691588</v>
      </c>
      <c r="AG21" s="364">
        <v>187.73271028037382</v>
      </c>
      <c r="AH21" s="364">
        <v>262.88971962616824</v>
      </c>
      <c r="AI21" s="364">
        <v>314.51588785046727</v>
      </c>
      <c r="AJ21" s="364">
        <v>331.8766355140187</v>
      </c>
      <c r="AK21" s="364">
        <v>488.5514018691589</v>
      </c>
      <c r="AL21" s="364">
        <v>656.6392523364486</v>
      </c>
      <c r="AM21" s="316">
        <v>715.003738317757</v>
      </c>
    </row>
    <row r="22">
      <c r="A22" s="366" t="s">
        <v>578</v>
      </c>
      <c r="B22" s="352"/>
      <c r="C22" s="352"/>
      <c r="D22" s="352"/>
      <c r="E22" s="352"/>
      <c r="F22" s="352"/>
      <c r="G22" s="352"/>
      <c r="H22" s="352"/>
      <c r="I22" s="352"/>
      <c r="J22" s="352"/>
      <c r="K22" s="308"/>
      <c r="P22" s="3"/>
      <c r="Q22" s="315">
        <v>0.036</v>
      </c>
      <c r="R22" s="363">
        <v>311.9547199467459</v>
      </c>
      <c r="S22" s="363">
        <v>323.08064389792</v>
      </c>
      <c r="T22" s="363">
        <v>335.0012767027496</v>
      </c>
      <c r="U22" s="363">
        <v>361.5934575750614</v>
      </c>
      <c r="V22" s="363">
        <v>410.15309221145685</v>
      </c>
      <c r="W22" s="363">
        <v>450.2340604827674</v>
      </c>
      <c r="X22" s="363">
        <v>475.712665941666</v>
      </c>
      <c r="Y22" s="363">
        <v>558.6884452169021</v>
      </c>
      <c r="Z22" s="363">
        <v>575.942551879151</v>
      </c>
      <c r="AA22" s="320">
        <v>795.9324118228218</v>
      </c>
      <c r="AB22" s="3"/>
      <c r="AC22" s="317">
        <v>635.0</v>
      </c>
      <c r="AD22" s="364">
        <v>79.38110236220473</v>
      </c>
      <c r="AE22" s="364">
        <v>110.87716535433071</v>
      </c>
      <c r="AF22" s="364">
        <v>120.44251968503937</v>
      </c>
      <c r="AG22" s="364">
        <v>158.16850393700787</v>
      </c>
      <c r="AH22" s="364">
        <v>221.48976377952755</v>
      </c>
      <c r="AI22" s="364">
        <v>264.98582677165354</v>
      </c>
      <c r="AJ22" s="364">
        <v>279.61259842519684</v>
      </c>
      <c r="AK22" s="364">
        <v>411.61417322834643</v>
      </c>
      <c r="AL22" s="364">
        <v>553.2314960629922</v>
      </c>
      <c r="AM22" s="316">
        <v>602.4047244094488</v>
      </c>
    </row>
    <row r="23">
      <c r="P23" s="3"/>
      <c r="Q23" s="315">
        <v>0.042</v>
      </c>
      <c r="R23" s="363">
        <v>251.96477066936217</v>
      </c>
      <c r="S23" s="363">
        <v>259.4715377422616</v>
      </c>
      <c r="T23" s="363">
        <v>267.41987934886106</v>
      </c>
      <c r="U23" s="363">
        <v>284.8068766132973</v>
      </c>
      <c r="V23" s="363">
        <v>315.3840097335125</v>
      </c>
      <c r="W23" s="363">
        <v>339.54371985318886</v>
      </c>
      <c r="X23" s="363">
        <v>354.4219969346112</v>
      </c>
      <c r="Y23" s="363">
        <v>400.468206241938</v>
      </c>
      <c r="Z23" s="363">
        <v>409.6068792002504</v>
      </c>
      <c r="AA23" s="320">
        <v>514.7016182208424</v>
      </c>
      <c r="AB23" s="3"/>
      <c r="AC23" s="317">
        <v>735.0</v>
      </c>
      <c r="AD23" s="364">
        <v>68.58095238095238</v>
      </c>
      <c r="AE23" s="364">
        <v>95.79183673469387</v>
      </c>
      <c r="AF23" s="364">
        <v>104.05578231292517</v>
      </c>
      <c r="AG23" s="364">
        <v>136.64897959183673</v>
      </c>
      <c r="AH23" s="364">
        <v>191.35510204081632</v>
      </c>
      <c r="AI23" s="364">
        <v>228.93333333333334</v>
      </c>
      <c r="AJ23" s="364">
        <v>241.57006802721088</v>
      </c>
      <c r="AK23" s="364">
        <v>355.61224489795916</v>
      </c>
      <c r="AL23" s="364">
        <v>477.96190476190475</v>
      </c>
      <c r="AM23" s="316">
        <v>520.4448979591837</v>
      </c>
    </row>
    <row r="24">
      <c r="P24" s="3"/>
      <c r="Q24" s="315">
        <v>0.052</v>
      </c>
      <c r="R24" s="363">
        <v>187.01803076559239</v>
      </c>
      <c r="S24" s="363">
        <v>191.4160898211822</v>
      </c>
      <c r="T24" s="363">
        <v>196.01406065202616</v>
      </c>
      <c r="U24" s="363">
        <v>205.86685528954882</v>
      </c>
      <c r="V24" s="363">
        <v>222.5408154453564</v>
      </c>
      <c r="W24" s="363">
        <v>235.15894745515675</v>
      </c>
      <c r="X24" s="363">
        <v>242.69819346101235</v>
      </c>
      <c r="Y24" s="363">
        <v>264.98362311468486</v>
      </c>
      <c r="Z24" s="363">
        <v>269.2279038816177</v>
      </c>
      <c r="AA24" s="320">
        <v>314.24759630229823</v>
      </c>
      <c r="AB24" s="3"/>
      <c r="AC24" s="317">
        <v>850.0</v>
      </c>
      <c r="AD24" s="364">
        <v>59.30235294117647</v>
      </c>
      <c r="AE24" s="364">
        <v>82.83176470588235</v>
      </c>
      <c r="AF24" s="364">
        <v>89.97764705882354</v>
      </c>
      <c r="AG24" s="364">
        <v>118.16117647058823</v>
      </c>
      <c r="AH24" s="364">
        <v>165.46588235294118</v>
      </c>
      <c r="AI24" s="364">
        <v>197.96</v>
      </c>
      <c r="AJ24" s="364">
        <v>208.8870588235294</v>
      </c>
      <c r="AK24" s="364">
        <v>307.5</v>
      </c>
      <c r="AL24" s="364">
        <v>413.2964705882353</v>
      </c>
      <c r="AM24" s="316">
        <v>450.0317647058824</v>
      </c>
    </row>
    <row r="25">
      <c r="P25" s="3"/>
      <c r="Q25" s="315">
        <v>0.062</v>
      </c>
      <c r="R25" s="363">
        <v>145.51965301865062</v>
      </c>
      <c r="S25" s="363">
        <v>148.36572302108834</v>
      </c>
      <c r="T25" s="363">
        <v>151.3172030236164</v>
      </c>
      <c r="U25" s="363">
        <v>157.5607184135795</v>
      </c>
      <c r="V25" s="363">
        <v>167.8816316092328</v>
      </c>
      <c r="W25" s="363">
        <v>175.49422006560124</v>
      </c>
      <c r="X25" s="363">
        <v>179.9639206952119</v>
      </c>
      <c r="Y25" s="363">
        <v>192.84384026848738</v>
      </c>
      <c r="Z25" s="363">
        <v>195.24217012006287</v>
      </c>
      <c r="AA25" s="320">
        <v>219.6672662400548</v>
      </c>
      <c r="AB25" s="3"/>
      <c r="AC25" s="317">
        <v>1070.0</v>
      </c>
      <c r="AD25" s="364">
        <v>47.109345794392524</v>
      </c>
      <c r="AE25" s="364">
        <v>65.80093457943926</v>
      </c>
      <c r="AF25" s="364">
        <v>71.47757009345794</v>
      </c>
      <c r="AG25" s="364">
        <v>93.86635514018691</v>
      </c>
      <c r="AH25" s="364">
        <v>131.44485981308412</v>
      </c>
      <c r="AI25" s="364">
        <v>157.25794392523363</v>
      </c>
      <c r="AJ25" s="364">
        <v>165.93831775700934</v>
      </c>
      <c r="AK25" s="364">
        <v>244.27570093457945</v>
      </c>
      <c r="AL25" s="364">
        <v>328.3196261682243</v>
      </c>
      <c r="AM25" s="316">
        <v>357.5018691588785</v>
      </c>
    </row>
    <row r="26">
      <c r="A26" s="367" t="s">
        <v>543</v>
      </c>
      <c r="P26" s="3"/>
      <c r="Q26" s="315">
        <v>0.07200000000000001</v>
      </c>
      <c r="R26" s="363">
        <v>116.79878566223499</v>
      </c>
      <c r="S26" s="363">
        <v>118.76693445307924</v>
      </c>
      <c r="T26" s="363">
        <v>120.7965878936374</v>
      </c>
      <c r="U26" s="363">
        <v>125.05231284964633</v>
      </c>
      <c r="V26" s="363">
        <v>131.9768822695931</v>
      </c>
      <c r="W26" s="363">
        <v>136.9982074630048</v>
      </c>
      <c r="X26" s="363">
        <v>139.91309122912665</v>
      </c>
      <c r="Y26" s="363">
        <v>148.1777616672045</v>
      </c>
      <c r="Z26" s="363">
        <v>149.69498688063157</v>
      </c>
      <c r="AA26" s="320">
        <v>164.77241243906334</v>
      </c>
      <c r="AB26" s="3"/>
      <c r="AC26" s="317">
        <v>1270.0</v>
      </c>
      <c r="AD26" s="364">
        <v>39.690551181102364</v>
      </c>
      <c r="AE26" s="364">
        <v>55.43858267716536</v>
      </c>
      <c r="AF26" s="364">
        <v>60.221259842519686</v>
      </c>
      <c r="AG26" s="364">
        <v>79.08425196850393</v>
      </c>
      <c r="AH26" s="364">
        <v>110.74488188976378</v>
      </c>
      <c r="AI26" s="364">
        <v>132.49291338582677</v>
      </c>
      <c r="AJ26" s="364">
        <v>139.80629921259842</v>
      </c>
      <c r="AK26" s="364">
        <v>205.80708661417322</v>
      </c>
      <c r="AL26" s="364">
        <v>276.6157480314961</v>
      </c>
      <c r="AM26" s="316">
        <v>301.2023622047244</v>
      </c>
    </row>
    <row r="27">
      <c r="A27" s="277" t="s">
        <v>579</v>
      </c>
      <c r="B27" s="277">
        <v>2024.0</v>
      </c>
      <c r="C27" s="277">
        <v>2025.0</v>
      </c>
      <c r="D27" s="277">
        <v>2026.0</v>
      </c>
      <c r="E27" s="277">
        <v>2027.0</v>
      </c>
      <c r="F27" s="277">
        <v>2028.0</v>
      </c>
      <c r="G27" s="277">
        <v>2029.0</v>
      </c>
      <c r="H27" s="277"/>
      <c r="P27" s="3"/>
      <c r="Q27" s="315">
        <v>0.08199999999999999</v>
      </c>
      <c r="R27" s="363">
        <v>95.80152966364227</v>
      </c>
      <c r="S27" s="363">
        <v>97.22881387810418</v>
      </c>
      <c r="T27" s="363">
        <v>98.69467334160562</v>
      </c>
      <c r="U27" s="363">
        <v>101.74854722390027</v>
      </c>
      <c r="V27" s="363">
        <v>106.66130086063514</v>
      </c>
      <c r="W27" s="363">
        <v>110.18088555560941</v>
      </c>
      <c r="X27" s="363">
        <v>112.2077177130339</v>
      </c>
      <c r="Y27" s="363">
        <v>117.89045203031492</v>
      </c>
      <c r="Z27" s="363">
        <v>118.92353393792548</v>
      </c>
      <c r="AA27" s="320">
        <v>129.02280017266986</v>
      </c>
      <c r="AB27" s="3"/>
      <c r="AC27" s="317">
        <v>1450.0</v>
      </c>
      <c r="AD27" s="364">
        <v>34.76344827586207</v>
      </c>
      <c r="AE27" s="364">
        <v>48.55655172413793</v>
      </c>
      <c r="AF27" s="364">
        <v>52.74551724137931</v>
      </c>
      <c r="AG27" s="364">
        <v>69.26689655172414</v>
      </c>
      <c r="AH27" s="364">
        <v>96.99724137931034</v>
      </c>
      <c r="AI27" s="364">
        <v>116.04551724137932</v>
      </c>
      <c r="AJ27" s="364">
        <v>122.45103448275862</v>
      </c>
      <c r="AK27" s="364">
        <v>180.25862068965517</v>
      </c>
      <c r="AL27" s="364">
        <v>242.27724137931034</v>
      </c>
      <c r="AM27" s="316">
        <v>263.81172413793104</v>
      </c>
    </row>
    <row r="28">
      <c r="A28" s="277" t="s">
        <v>552</v>
      </c>
      <c r="B28" s="283">
        <v>15829.0</v>
      </c>
      <c r="C28" s="283">
        <v>16900.0</v>
      </c>
      <c r="D28" s="283">
        <v>17450.0</v>
      </c>
      <c r="E28" s="283">
        <v>18100.0</v>
      </c>
      <c r="F28" s="283">
        <v>18750.0</v>
      </c>
      <c r="G28" s="283">
        <v>19400.0</v>
      </c>
      <c r="H28" s="277"/>
      <c r="P28" s="3"/>
      <c r="Q28" s="315">
        <v>0.092</v>
      </c>
      <c r="R28" s="363">
        <v>79.82522194188186</v>
      </c>
      <c r="S28" s="363">
        <v>80.89794207314901</v>
      </c>
      <c r="T28" s="363">
        <v>81.99620315992253</v>
      </c>
      <c r="U28" s="363">
        <v>84.27308590079441</v>
      </c>
      <c r="V28" s="363">
        <v>87.90456976598249</v>
      </c>
      <c r="W28" s="363">
        <v>90.48276610317231</v>
      </c>
      <c r="X28" s="363">
        <v>91.95869009330272</v>
      </c>
      <c r="Y28" s="363">
        <v>96.06297187407627</v>
      </c>
      <c r="Z28" s="363">
        <v>96.80379229538597</v>
      </c>
      <c r="AA28" s="320">
        <v>103.96142489539258</v>
      </c>
      <c r="AB28" s="3"/>
      <c r="AC28" s="317">
        <v>1705.0</v>
      </c>
      <c r="AD28" s="364">
        <v>29.56422287390029</v>
      </c>
      <c r="AE28" s="364">
        <v>41.29442815249267</v>
      </c>
      <c r="AF28" s="364">
        <v>44.856891495601175</v>
      </c>
      <c r="AG28" s="364">
        <v>58.90733137829912</v>
      </c>
      <c r="AH28" s="364">
        <v>82.49032258064516</v>
      </c>
      <c r="AI28" s="364">
        <v>98.68973607038123</v>
      </c>
      <c r="AJ28" s="364">
        <v>104.13724340175953</v>
      </c>
      <c r="AK28" s="364">
        <v>153.29912023460412</v>
      </c>
      <c r="AL28" s="364">
        <v>206.04222873900292</v>
      </c>
      <c r="AM28" s="316">
        <v>224.35601173020527</v>
      </c>
    </row>
    <row r="29">
      <c r="A29" s="277" t="s">
        <v>553</v>
      </c>
      <c r="B29" s="283">
        <v>20280.0</v>
      </c>
      <c r="C29" s="283">
        <v>20900.0</v>
      </c>
      <c r="D29" s="283">
        <v>21350.0</v>
      </c>
      <c r="E29" s="283">
        <v>21800.0</v>
      </c>
      <c r="F29" s="283">
        <v>22250.0</v>
      </c>
      <c r="G29" s="283">
        <v>22700.0</v>
      </c>
      <c r="H29" s="277"/>
      <c r="P29" s="3"/>
      <c r="Q29" s="368">
        <v>0.10800000000000001</v>
      </c>
      <c r="R29" s="369">
        <v>61.00440104266273</v>
      </c>
      <c r="S29" s="369">
        <v>61.72254874320096</v>
      </c>
      <c r="T29" s="369">
        <v>62.45505939774999</v>
      </c>
      <c r="U29" s="369">
        <v>63.96492829794284</v>
      </c>
      <c r="V29" s="369">
        <v>66.34893182456314</v>
      </c>
      <c r="W29" s="369">
        <v>68.02371566405269</v>
      </c>
      <c r="X29" s="369">
        <v>68.97591866310958</v>
      </c>
      <c r="Y29" s="369">
        <v>71.59909689442362</v>
      </c>
      <c r="Z29" s="369">
        <v>72.0687444289215</v>
      </c>
      <c r="AA29" s="370">
        <v>76.54716913288338</v>
      </c>
      <c r="AB29" s="3"/>
      <c r="AC29" s="371">
        <v>1905.0</v>
      </c>
      <c r="AD29" s="372">
        <v>26.46036745406824</v>
      </c>
      <c r="AE29" s="372">
        <v>36.959055118110236</v>
      </c>
      <c r="AF29" s="372">
        <v>40.14750656167979</v>
      </c>
      <c r="AG29" s="372">
        <v>52.722834645669295</v>
      </c>
      <c r="AH29" s="372">
        <v>73.82992125984252</v>
      </c>
      <c r="AI29" s="372">
        <v>88.32860892388452</v>
      </c>
      <c r="AJ29" s="372">
        <v>93.20419947506562</v>
      </c>
      <c r="AK29" s="372">
        <v>137.20472440944883</v>
      </c>
      <c r="AL29" s="372">
        <v>184.41049868766405</v>
      </c>
      <c r="AM29" s="373">
        <v>200.8015748031496</v>
      </c>
    </row>
    <row r="30">
      <c r="A30" s="277" t="s">
        <v>554</v>
      </c>
      <c r="B30" s="283">
        <v>-7399.0</v>
      </c>
      <c r="C30" s="283">
        <v>-6464.0</v>
      </c>
      <c r="D30" s="283">
        <v>-6635.0</v>
      </c>
      <c r="E30" s="283">
        <v>-6809.0</v>
      </c>
      <c r="F30" s="283">
        <v>-6809.0</v>
      </c>
      <c r="G30" s="283">
        <v>-6809.0</v>
      </c>
      <c r="H30" s="277"/>
      <c r="P30" s="3"/>
      <c r="Q30" s="3"/>
      <c r="R30" s="3"/>
      <c r="S30" s="3"/>
      <c r="T30" s="3"/>
      <c r="U30" s="3"/>
      <c r="V30" s="3"/>
      <c r="W30" s="3"/>
      <c r="X30" s="3"/>
      <c r="Y30" s="3"/>
      <c r="Z30" s="3"/>
      <c r="AA30" s="3"/>
      <c r="AB30" s="3"/>
      <c r="AC30" s="3"/>
      <c r="AD30" s="3"/>
      <c r="AE30" s="3"/>
      <c r="AF30" s="3"/>
      <c r="AG30" s="3"/>
      <c r="AH30" s="3"/>
      <c r="AI30" s="3"/>
      <c r="AJ30" s="3"/>
      <c r="AK30" s="3"/>
      <c r="AL30" s="3"/>
      <c r="AM30" s="3"/>
    </row>
    <row r="31">
      <c r="A31" s="277" t="s">
        <v>580</v>
      </c>
      <c r="B31" s="283">
        <v>-500.0</v>
      </c>
      <c r="C31" s="283">
        <v>-600.0</v>
      </c>
      <c r="D31" s="283">
        <v>-620.0</v>
      </c>
      <c r="E31" s="283">
        <v>-650.0</v>
      </c>
      <c r="F31" s="283">
        <v>-675.0</v>
      </c>
      <c r="G31" s="283">
        <v>-700.0</v>
      </c>
      <c r="H31" s="277"/>
      <c r="P31" s="3"/>
      <c r="Q31" s="3"/>
      <c r="R31" s="3"/>
      <c r="S31" s="3"/>
      <c r="T31" s="3"/>
      <c r="U31" s="3"/>
      <c r="V31" s="3"/>
      <c r="W31" s="3"/>
      <c r="X31" s="3"/>
      <c r="Y31" s="3"/>
      <c r="Z31" s="3"/>
      <c r="AA31" s="3"/>
      <c r="AB31" s="3"/>
      <c r="AC31" s="3"/>
      <c r="AD31" s="3"/>
      <c r="AE31" s="3"/>
      <c r="AF31" s="3"/>
      <c r="AG31" s="3"/>
      <c r="AH31" s="3"/>
      <c r="AI31" s="3"/>
      <c r="AJ31" s="3"/>
      <c r="AK31" s="3"/>
      <c r="AL31" s="3"/>
      <c r="AM31" s="3"/>
    </row>
    <row r="32">
      <c r="A32" s="277" t="s">
        <v>581</v>
      </c>
      <c r="B32" s="283">
        <v>28210.0</v>
      </c>
      <c r="C32" s="283">
        <v>30736.0</v>
      </c>
      <c r="D32" s="283">
        <v>31545.0</v>
      </c>
      <c r="E32" s="283">
        <v>32441.0</v>
      </c>
      <c r="F32" s="283">
        <v>33516.0</v>
      </c>
      <c r="G32" s="283">
        <v>34591.0</v>
      </c>
      <c r="H32" s="277"/>
    </row>
    <row r="33">
      <c r="A33" s="277" t="s">
        <v>563</v>
      </c>
      <c r="B33" s="277"/>
      <c r="C33" s="277"/>
      <c r="D33" s="277"/>
      <c r="E33" s="277"/>
      <c r="F33" s="277"/>
      <c r="G33" s="283">
        <v>2159489.23</v>
      </c>
      <c r="H33" s="277"/>
    </row>
    <row r="34">
      <c r="A34" s="277" t="s">
        <v>582</v>
      </c>
      <c r="B34" s="283">
        <v>27088.05</v>
      </c>
      <c r="C34" s="283">
        <v>28339.79</v>
      </c>
      <c r="D34" s="283">
        <v>27928.95</v>
      </c>
      <c r="E34" s="283">
        <v>27579.92</v>
      </c>
      <c r="F34" s="283">
        <v>27360.6</v>
      </c>
      <c r="G34" s="283">
        <v>27115.1</v>
      </c>
      <c r="H34" s="277"/>
    </row>
    <row r="35">
      <c r="A35" s="277" t="s">
        <v>583</v>
      </c>
      <c r="C35" s="277"/>
      <c r="D35" s="277"/>
      <c r="E35" s="277"/>
      <c r="F35" s="277"/>
      <c r="G35" s="283">
        <v>1692774.39</v>
      </c>
      <c r="H35" s="277"/>
    </row>
    <row r="36">
      <c r="A36" s="277" t="s">
        <v>568</v>
      </c>
      <c r="B36" s="277"/>
      <c r="C36" s="277"/>
      <c r="D36" s="277"/>
      <c r="E36" s="277"/>
      <c r="F36" s="277"/>
      <c r="G36" s="283">
        <v>1858186.79</v>
      </c>
      <c r="H36" s="277"/>
    </row>
    <row r="37">
      <c r="A37" s="277" t="s">
        <v>570</v>
      </c>
      <c r="B37" s="277"/>
      <c r="C37" s="277"/>
      <c r="D37" s="277"/>
      <c r="E37" s="277"/>
      <c r="F37" s="277"/>
      <c r="G37" s="283">
        <v>215805.0</v>
      </c>
      <c r="H37" s="277"/>
    </row>
    <row r="38">
      <c r="A38" s="277" t="s">
        <v>584</v>
      </c>
      <c r="B38" s="277"/>
      <c r="C38" s="277"/>
      <c r="D38" s="277"/>
      <c r="E38" s="277"/>
      <c r="F38" s="277"/>
      <c r="G38" s="283">
        <v>1642381.79</v>
      </c>
      <c r="H38" s="277"/>
    </row>
    <row r="39">
      <c r="A39" s="277" t="s">
        <v>585</v>
      </c>
      <c r="B39" s="277"/>
      <c r="C39" s="277"/>
      <c r="D39" s="277"/>
      <c r="E39" s="277"/>
      <c r="F39" s="277"/>
      <c r="G39" s="283">
        <v>16313.0</v>
      </c>
      <c r="H39" s="277"/>
    </row>
    <row r="40">
      <c r="A40" s="277" t="s">
        <v>576</v>
      </c>
      <c r="B40" s="277"/>
      <c r="C40" s="277"/>
      <c r="D40" s="277"/>
      <c r="E40" s="277"/>
      <c r="F40" s="277"/>
      <c r="G40" s="283">
        <v>100.68</v>
      </c>
      <c r="H40" s="277"/>
    </row>
    <row r="41">
      <c r="A41" s="277" t="s">
        <v>586</v>
      </c>
      <c r="C41" s="277"/>
      <c r="D41" s="277"/>
      <c r="E41" s="277"/>
      <c r="F41" s="277"/>
      <c r="G41" s="283">
        <v>0.78</v>
      </c>
      <c r="H41" s="277"/>
    </row>
    <row r="42">
      <c r="A42" s="277" t="s">
        <v>587</v>
      </c>
      <c r="B42" s="277"/>
      <c r="C42" s="277"/>
      <c r="D42" s="277"/>
      <c r="E42" s="277"/>
      <c r="F42" s="277"/>
      <c r="G42" s="283">
        <v>12807.61</v>
      </c>
      <c r="H42" s="277"/>
    </row>
    <row r="43">
      <c r="A43" s="277"/>
      <c r="B43" s="277"/>
      <c r="C43" s="277"/>
      <c r="D43" s="277"/>
      <c r="E43" s="277"/>
      <c r="F43" s="277"/>
      <c r="G43" s="277"/>
      <c r="H43" s="277"/>
    </row>
  </sheetData>
  <mergeCells count="16">
    <mergeCell ref="A1:B1"/>
    <mergeCell ref="E1:K1"/>
    <mergeCell ref="Q2:AA2"/>
    <mergeCell ref="Q3:AA3"/>
    <mergeCell ref="Q4:R4"/>
    <mergeCell ref="T4:U4"/>
    <mergeCell ref="W4:X4"/>
    <mergeCell ref="A35:B35"/>
    <mergeCell ref="A41:B41"/>
    <mergeCell ref="Z4:AA4"/>
    <mergeCell ref="Q17:AM17"/>
    <mergeCell ref="Q18:AA18"/>
    <mergeCell ref="AC18:AM18"/>
    <mergeCell ref="A21:K21"/>
    <mergeCell ref="A22:K22"/>
    <mergeCell ref="A26:H2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74" t="s">
        <v>588</v>
      </c>
      <c r="B1" s="374" t="s">
        <v>548</v>
      </c>
      <c r="C1" s="374" t="s">
        <v>549</v>
      </c>
      <c r="D1" s="375" t="s">
        <v>589</v>
      </c>
      <c r="E1" s="375" t="s">
        <v>551</v>
      </c>
    </row>
    <row r="2">
      <c r="A2" s="376"/>
      <c r="B2" s="376"/>
      <c r="C2" s="376"/>
      <c r="D2" s="376"/>
      <c r="E2" s="376"/>
    </row>
    <row r="3">
      <c r="A3" s="377">
        <v>-0.5</v>
      </c>
      <c r="B3" s="378" t="str">
        <f>'WACC &amp; Valuation'!N6</f>
        <v/>
      </c>
      <c r="C3" s="378"/>
      <c r="D3" s="378"/>
      <c r="E3" s="379"/>
    </row>
    <row r="4">
      <c r="A4" s="380" t="s">
        <v>590</v>
      </c>
      <c r="B4" s="378" t="str">
        <f>'WACC &amp; Valuation'!N10</f>
        <v/>
      </c>
      <c r="C4" s="378"/>
      <c r="D4" s="379"/>
      <c r="E4" s="379"/>
    </row>
    <row r="5">
      <c r="A5" s="381" t="s">
        <v>591</v>
      </c>
      <c r="B5" s="378" t="str">
        <f>'WACC &amp; Valuation'!N13</f>
        <v/>
      </c>
      <c r="C5" s="378"/>
      <c r="D5" s="378"/>
      <c r="E5" s="378"/>
    </row>
    <row r="6">
      <c r="A6" s="3"/>
      <c r="B6" s="3"/>
      <c r="C6" s="3"/>
      <c r="D6" s="3"/>
      <c r="E6" s="3"/>
    </row>
    <row r="7">
      <c r="A7" s="3"/>
      <c r="B7" s="3"/>
      <c r="C7" s="3"/>
      <c r="D7" s="3"/>
      <c r="E7" s="3"/>
    </row>
    <row r="8">
      <c r="A8" s="3"/>
      <c r="B8" s="3"/>
      <c r="C8" s="3"/>
      <c r="D8" s="3"/>
      <c r="E8" s="3"/>
    </row>
    <row r="9">
      <c r="A9" s="3"/>
      <c r="B9" s="3"/>
      <c r="C9" s="3"/>
      <c r="D9" s="3"/>
      <c r="E9" s="3"/>
    </row>
    <row r="10">
      <c r="A10" s="382" t="s">
        <v>592</v>
      </c>
      <c r="B10" s="63"/>
      <c r="C10" s="63"/>
      <c r="D10" s="63"/>
      <c r="E10" s="65"/>
    </row>
    <row r="11">
      <c r="A11" s="25"/>
      <c r="E11" s="22"/>
    </row>
    <row r="12">
      <c r="A12" s="25"/>
      <c r="E12" s="22"/>
    </row>
    <row r="13">
      <c r="A13" s="25"/>
      <c r="E13" s="22"/>
    </row>
    <row r="14">
      <c r="A14" s="383"/>
      <c r="B14" s="384"/>
      <c r="C14" s="384"/>
      <c r="D14" s="384"/>
      <c r="E14" s="385"/>
    </row>
  </sheetData>
  <mergeCells count="6">
    <mergeCell ref="A1:A2"/>
    <mergeCell ref="B1:B2"/>
    <mergeCell ref="C1:C2"/>
    <mergeCell ref="D1:D2"/>
    <mergeCell ref="E1:E2"/>
    <mergeCell ref="A10:E1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s>
  <sheetData>
    <row r="1">
      <c r="A1" s="386" t="s">
        <v>593</v>
      </c>
      <c r="B1" s="387"/>
      <c r="C1" s="387"/>
      <c r="D1" s="387"/>
      <c r="E1" s="387"/>
    </row>
    <row r="2">
      <c r="A2" s="388"/>
      <c r="B2" s="389" t="s">
        <v>594</v>
      </c>
      <c r="C2" s="3"/>
      <c r="D2" s="3"/>
      <c r="E2" s="3"/>
    </row>
    <row r="3">
      <c r="A3" s="390" t="s">
        <v>595</v>
      </c>
      <c r="B3" s="391" t="str">
        <f>'Income statement'!F6</f>
        <v>(6,254)</v>
      </c>
      <c r="C3" s="3"/>
      <c r="D3" s="3"/>
      <c r="E3" s="3"/>
    </row>
    <row r="4">
      <c r="A4" s="390" t="s">
        <v>596</v>
      </c>
      <c r="B4" s="391">
        <f>'Income statement'!F11+'Income statement'!U4</f>
        <v>900</v>
      </c>
      <c r="C4" s="3"/>
      <c r="D4" s="3"/>
      <c r="E4" s="3"/>
    </row>
    <row r="5">
      <c r="A5" s="390" t="s">
        <v>597</v>
      </c>
      <c r="B5" s="391" t="str">
        <f>'Income statement'!F11</f>
        <v>900</v>
      </c>
      <c r="C5" s="3"/>
      <c r="D5" s="3"/>
      <c r="E5" s="3"/>
    </row>
    <row r="6">
      <c r="A6" s="390" t="s">
        <v>598</v>
      </c>
      <c r="B6" s="391" t="str">
        <f>'Income statement'!F16</f>
        <v>(6,591)</v>
      </c>
      <c r="C6" s="3"/>
      <c r="D6" s="3"/>
      <c r="E6" s="3"/>
    </row>
    <row r="7">
      <c r="A7" s="390" t="s">
        <v>599</v>
      </c>
      <c r="B7" s="391">
        <f>'Balance sheet'!G33+'Balance sheet'!G34+'Balance sheet'!G35</f>
        <v>91468</v>
      </c>
      <c r="C7" s="3"/>
      <c r="D7" s="3"/>
      <c r="E7" s="3"/>
    </row>
    <row r="8">
      <c r="A8" s="390" t="s">
        <v>600</v>
      </c>
      <c r="B8" s="391">
        <f>'Balance sheet'!H27+'Balance sheet'!G25</f>
        <v>13058</v>
      </c>
      <c r="C8" s="3"/>
      <c r="D8" s="3"/>
      <c r="E8" s="3"/>
    </row>
    <row r="9">
      <c r="A9" s="390" t="s">
        <v>575</v>
      </c>
      <c r="B9" s="391" t="str">
        <f>'WACC &amp; Valuation'!B6</f>
        <v/>
      </c>
      <c r="C9" s="3"/>
      <c r="D9" s="3"/>
      <c r="E9" s="3"/>
    </row>
    <row r="10">
      <c r="A10" s="390" t="s">
        <v>601</v>
      </c>
      <c r="B10" s="391">
        <v>82575.0</v>
      </c>
      <c r="C10" s="3"/>
      <c r="D10" s="3"/>
      <c r="E10" s="3"/>
    </row>
    <row r="11">
      <c r="A11" s="392" t="s">
        <v>602</v>
      </c>
      <c r="B11" s="393" t="s">
        <v>603</v>
      </c>
      <c r="C11" s="393" t="s">
        <v>604</v>
      </c>
      <c r="D11" s="393" t="s">
        <v>605</v>
      </c>
      <c r="E11" s="393" t="s">
        <v>606</v>
      </c>
    </row>
    <row r="12">
      <c r="A12" s="376"/>
      <c r="B12" s="394"/>
      <c r="C12" s="394"/>
      <c r="D12" s="394"/>
      <c r="E12" s="394"/>
    </row>
    <row r="13">
      <c r="A13" s="37" t="s">
        <v>595</v>
      </c>
      <c r="B13" s="363">
        <v>788.09</v>
      </c>
      <c r="C13" s="363">
        <v>7863.4</v>
      </c>
      <c r="D13" s="363">
        <v>4162.82</v>
      </c>
      <c r="E13" s="395" t="str">
        <f t="shared" ref="E13:E22" si="1">AVERAGE(B13:E13)</f>
        <v>#REF!</v>
      </c>
    </row>
    <row r="14">
      <c r="A14" s="37" t="s">
        <v>596</v>
      </c>
      <c r="B14" s="363">
        <v>234.01</v>
      </c>
      <c r="C14" s="363">
        <v>2420.1</v>
      </c>
      <c r="D14" s="363">
        <v>1308.97</v>
      </c>
      <c r="E14" s="395" t="str">
        <f t="shared" si="1"/>
        <v>#REF!</v>
      </c>
    </row>
    <row r="15">
      <c r="A15" s="37" t="s">
        <v>597</v>
      </c>
      <c r="B15" s="363">
        <v>78.5</v>
      </c>
      <c r="C15" s="363">
        <v>2209.8</v>
      </c>
      <c r="D15" s="363">
        <v>1202.03</v>
      </c>
      <c r="E15" s="395" t="str">
        <f t="shared" si="1"/>
        <v>#REF!</v>
      </c>
    </row>
    <row r="16">
      <c r="A16" s="37" t="s">
        <v>598</v>
      </c>
      <c r="B16" s="363">
        <v>37.01</v>
      </c>
      <c r="C16" s="363">
        <v>2115.8</v>
      </c>
      <c r="D16" s="363">
        <v>1176.81</v>
      </c>
      <c r="E16" s="395" t="str">
        <f t="shared" si="1"/>
        <v>#REF!</v>
      </c>
    </row>
    <row r="17">
      <c r="A17" s="37" t="s">
        <v>599</v>
      </c>
      <c r="B17" s="363">
        <v>636.92</v>
      </c>
      <c r="C17" s="363">
        <v>11089.7</v>
      </c>
      <c r="D17" s="363">
        <v>6085.24</v>
      </c>
      <c r="E17" s="395" t="str">
        <f t="shared" si="1"/>
        <v>#REF!</v>
      </c>
    </row>
    <row r="18">
      <c r="A18" s="37" t="s">
        <v>600</v>
      </c>
      <c r="B18" s="363">
        <v>408.81</v>
      </c>
      <c r="C18" s="363">
        <f>713.9</f>
        <v>713.9</v>
      </c>
      <c r="D18" s="363">
        <v>538.58</v>
      </c>
      <c r="E18" s="395" t="str">
        <f t="shared" si="1"/>
        <v>#REF!</v>
      </c>
    </row>
    <row r="19">
      <c r="A19" s="37" t="s">
        <v>607</v>
      </c>
      <c r="B19" s="363">
        <v>112.28</v>
      </c>
      <c r="C19" s="363">
        <v>1617.8</v>
      </c>
      <c r="D19" s="363">
        <v>3109.32</v>
      </c>
      <c r="E19" s="395" t="str">
        <f t="shared" si="1"/>
        <v>#REF!</v>
      </c>
    </row>
    <row r="20">
      <c r="A20" s="37" t="s">
        <v>608</v>
      </c>
      <c r="B20" s="363">
        <v>93.0</v>
      </c>
      <c r="C20" s="363">
        <v>111.0</v>
      </c>
      <c r="D20" s="363">
        <v>259.28</v>
      </c>
      <c r="E20" s="395" t="str">
        <f t="shared" si="1"/>
        <v>#REF!</v>
      </c>
    </row>
    <row r="21">
      <c r="A21" s="37" t="s">
        <v>609</v>
      </c>
      <c r="B21" s="363">
        <v>124.8</v>
      </c>
      <c r="C21" s="363">
        <v>569.91</v>
      </c>
      <c r="D21" s="363">
        <v>284.96</v>
      </c>
      <c r="E21" s="395" t="str">
        <f t="shared" si="1"/>
        <v>#REF!</v>
      </c>
    </row>
    <row r="22">
      <c r="A22" s="37" t="s">
        <v>610</v>
      </c>
      <c r="B22" s="363">
        <f t="shared" ref="B22:D22" si="2">B16/B20</f>
        <v>0.3979569892</v>
      </c>
      <c r="C22" s="363">
        <f t="shared" si="2"/>
        <v>19.06126126</v>
      </c>
      <c r="D22" s="363">
        <f t="shared" si="2"/>
        <v>4.538761185</v>
      </c>
      <c r="E22" s="395" t="str">
        <f t="shared" si="1"/>
        <v>#REF!</v>
      </c>
    </row>
    <row r="23">
      <c r="A23" s="37" t="s">
        <v>611</v>
      </c>
      <c r="B23" s="363">
        <v>11590.0</v>
      </c>
      <c r="C23" s="363">
        <v>64130.0</v>
      </c>
      <c r="D23" s="363">
        <v>73880.0</v>
      </c>
      <c r="E23" s="310">
        <f t="shared" ref="E23:E24" si="3">AVERAGE(B23:D23)</f>
        <v>49866.66667</v>
      </c>
    </row>
    <row r="24">
      <c r="A24" s="37" t="s">
        <v>612</v>
      </c>
      <c r="B24" s="363">
        <v>9637.42</v>
      </c>
      <c r="C24" s="363">
        <v>38031.46</v>
      </c>
      <c r="D24" s="363">
        <v>53063.48</v>
      </c>
      <c r="E24" s="310">
        <f t="shared" si="3"/>
        <v>33577.45333</v>
      </c>
    </row>
    <row r="25">
      <c r="A25" s="3"/>
      <c r="B25" s="396"/>
      <c r="C25" s="396"/>
      <c r="D25" s="396"/>
      <c r="E25" s="321"/>
    </row>
    <row r="26">
      <c r="A26" s="37" t="s">
        <v>613</v>
      </c>
      <c r="B26" s="364">
        <f t="shared" ref="B26:D26" si="4">B24/B13</f>
        <v>12.22883173</v>
      </c>
      <c r="C26" s="364">
        <f t="shared" si="4"/>
        <v>4.836516011</v>
      </c>
      <c r="D26" s="364">
        <f t="shared" si="4"/>
        <v>12.74700323</v>
      </c>
      <c r="E26" s="364">
        <f t="shared" ref="E26:E28" si="6">AVERAGE(B26:D26)</f>
        <v>9.937450326</v>
      </c>
    </row>
    <row r="27">
      <c r="A27" s="37" t="s">
        <v>614</v>
      </c>
      <c r="B27" s="364">
        <f t="shared" ref="B27:D27" si="5">B24/B14</f>
        <v>41.18379556</v>
      </c>
      <c r="C27" s="364">
        <f t="shared" si="5"/>
        <v>15.71482997</v>
      </c>
      <c r="D27" s="364">
        <f t="shared" si="5"/>
        <v>40.53834694</v>
      </c>
      <c r="E27" s="364">
        <f t="shared" si="6"/>
        <v>32.47899082</v>
      </c>
    </row>
    <row r="28">
      <c r="A28" s="37" t="s">
        <v>615</v>
      </c>
      <c r="B28" s="364">
        <f t="shared" ref="B28:D28" si="7">B24/B15</f>
        <v>122.7696815</v>
      </c>
      <c r="C28" s="364">
        <f t="shared" si="7"/>
        <v>17.21036293</v>
      </c>
      <c r="D28" s="364">
        <f t="shared" si="7"/>
        <v>44.14488823</v>
      </c>
      <c r="E28" s="364">
        <f t="shared" si="6"/>
        <v>61.37497756</v>
      </c>
    </row>
    <row r="29">
      <c r="A29" s="397" t="s">
        <v>616</v>
      </c>
      <c r="B29" s="352"/>
      <c r="C29" s="352"/>
      <c r="D29" s="352"/>
      <c r="E29" s="308"/>
    </row>
    <row r="30">
      <c r="A30" s="3"/>
      <c r="B30" s="393" t="s">
        <v>606</v>
      </c>
      <c r="C30" s="393" t="s">
        <v>617</v>
      </c>
      <c r="D30" s="393" t="s">
        <v>618</v>
      </c>
      <c r="E30" s="393" t="s">
        <v>619</v>
      </c>
    </row>
    <row r="31">
      <c r="A31" s="3"/>
      <c r="B31" s="394"/>
      <c r="C31" s="394"/>
      <c r="D31" s="394"/>
      <c r="E31" s="394"/>
    </row>
    <row r="32">
      <c r="A32" s="37" t="s">
        <v>613</v>
      </c>
      <c r="B32" s="364">
        <f t="shared" ref="B32:B34" si="8">E26</f>
        <v>9.937450326</v>
      </c>
      <c r="C32" s="310">
        <f t="shared" ref="C32:C34" si="9">B32*B3</f>
        <v>-62148.81434</v>
      </c>
      <c r="D32" s="310">
        <f>-'WACC &amp; Valuation'!B3</f>
        <v>0</v>
      </c>
      <c r="E32" s="364">
        <f>(C32+D32)/'customer wise revenue '!B9</f>
        <v>-180796.5508</v>
      </c>
    </row>
    <row r="33">
      <c r="A33" s="37" t="s">
        <v>614</v>
      </c>
      <c r="B33" s="364">
        <f t="shared" si="8"/>
        <v>32.47899082</v>
      </c>
      <c r="C33" s="310">
        <f t="shared" si="9"/>
        <v>29231.09174</v>
      </c>
      <c r="D33" s="310">
        <f>-'WACC &amp; Valuation'!B3</f>
        <v>0</v>
      </c>
      <c r="E33" s="364" t="str">
        <f>(C33+D33)/B9</f>
        <v>#DIV/0!</v>
      </c>
    </row>
    <row r="34">
      <c r="A34" s="37" t="s">
        <v>615</v>
      </c>
      <c r="B34" s="364">
        <f t="shared" si="8"/>
        <v>61.37497756</v>
      </c>
      <c r="C34" s="310">
        <f t="shared" si="9"/>
        <v>55237.47981</v>
      </c>
      <c r="D34" s="310">
        <f>-'WACC &amp; Valuation'!B3</f>
        <v>0</v>
      </c>
      <c r="E34" s="364" t="str">
        <f>(C34+D34)/B9</f>
        <v>#DIV/0!</v>
      </c>
    </row>
    <row r="35">
      <c r="A35" s="398" t="s">
        <v>620</v>
      </c>
      <c r="B35" s="399"/>
      <c r="C35" s="3"/>
      <c r="D35" s="3"/>
      <c r="E35" s="400" t="str">
        <f>AVERAGE(E32:E34)</f>
        <v>#DIV/0!</v>
      </c>
    </row>
    <row r="36">
      <c r="A36" s="398" t="s">
        <v>621</v>
      </c>
      <c r="B36" s="399"/>
      <c r="C36" s="3"/>
      <c r="D36" s="399"/>
      <c r="E36" s="401" t="str">
        <f>'WACC &amp; Valuation'!F20</f>
        <v/>
      </c>
    </row>
    <row r="37">
      <c r="A37" s="3"/>
      <c r="B37" s="399"/>
      <c r="C37" s="3"/>
      <c r="D37" s="399"/>
      <c r="E37" s="3"/>
    </row>
    <row r="38">
      <c r="A38" s="402" t="s">
        <v>622</v>
      </c>
      <c r="B38" s="3"/>
      <c r="C38" s="3"/>
      <c r="D38" s="3"/>
      <c r="E38" s="3"/>
    </row>
    <row r="39">
      <c r="A39" s="403" t="s">
        <v>623</v>
      </c>
      <c r="B39" s="63"/>
      <c r="C39" s="63"/>
      <c r="D39" s="63"/>
      <c r="E39" s="65"/>
    </row>
    <row r="40">
      <c r="A40" s="25"/>
      <c r="E40" s="22"/>
    </row>
    <row r="41">
      <c r="A41" s="25"/>
      <c r="E41" s="22"/>
    </row>
    <row r="42">
      <c r="A42" s="25"/>
      <c r="E42" s="22"/>
    </row>
    <row r="43">
      <c r="A43" s="25"/>
      <c r="E43" s="22"/>
    </row>
    <row r="44">
      <c r="A44" s="383"/>
      <c r="B44" s="384"/>
      <c r="C44" s="384"/>
      <c r="D44" s="384"/>
      <c r="E44" s="385"/>
    </row>
  </sheetData>
  <mergeCells count="11">
    <mergeCell ref="C30:C31"/>
    <mergeCell ref="D30:D31"/>
    <mergeCell ref="E30:E31"/>
    <mergeCell ref="A39:E44"/>
    <mergeCell ref="A11:A12"/>
    <mergeCell ref="B11:B12"/>
    <mergeCell ref="C11:C12"/>
    <mergeCell ref="D11:D12"/>
    <mergeCell ref="E11:E12"/>
    <mergeCell ref="A29:E29"/>
    <mergeCell ref="B30:B3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04" t="s">
        <v>624</v>
      </c>
      <c r="B1" s="305"/>
      <c r="C1" s="405" t="s">
        <v>625</v>
      </c>
      <c r="D1" s="305"/>
      <c r="E1" s="305"/>
      <c r="F1" s="305"/>
      <c r="G1" s="305"/>
      <c r="H1" s="406" t="s">
        <v>626</v>
      </c>
      <c r="I1" s="305"/>
      <c r="J1" s="305"/>
      <c r="K1" s="305"/>
      <c r="L1" s="305"/>
    </row>
    <row r="2">
      <c r="A2" s="407" t="s">
        <v>627</v>
      </c>
      <c r="B2" s="305"/>
      <c r="C2" s="408">
        <v>2020.0</v>
      </c>
      <c r="D2" s="408">
        <v>2021.0</v>
      </c>
      <c r="E2" s="408">
        <v>2022.0</v>
      </c>
      <c r="F2" s="408">
        <v>2023.0</v>
      </c>
      <c r="G2" s="408">
        <v>2024.0</v>
      </c>
      <c r="H2" s="302">
        <v>2025.0</v>
      </c>
      <c r="I2" s="302">
        <v>2026.0</v>
      </c>
      <c r="J2" s="302">
        <v>2027.0</v>
      </c>
      <c r="K2" s="302">
        <v>2028.0</v>
      </c>
      <c r="L2" s="302">
        <v>2029.0</v>
      </c>
    </row>
    <row r="3">
      <c r="A3" s="409" t="s">
        <v>628</v>
      </c>
      <c r="B3" s="3"/>
      <c r="C3" s="3"/>
      <c r="D3" s="3"/>
      <c r="E3" s="3"/>
      <c r="F3" s="3"/>
      <c r="G3" s="3"/>
      <c r="H3" s="3"/>
      <c r="I3" s="3"/>
      <c r="J3" s="3"/>
      <c r="K3" s="3"/>
      <c r="L3" s="3"/>
    </row>
    <row r="4">
      <c r="A4" s="3"/>
      <c r="B4" s="410" t="s">
        <v>629</v>
      </c>
      <c r="C4" s="363">
        <f>'Balance sheet'!B11/'Balance sheet'!B26</f>
        <v>0</v>
      </c>
      <c r="D4" s="363">
        <f>'Balance sheet'!C11/'Balance sheet'!C26</f>
        <v>0</v>
      </c>
      <c r="E4" s="363">
        <f>'Balance sheet'!D11/'Balance sheet'!D26</f>
        <v>0</v>
      </c>
      <c r="F4" s="363">
        <f>'Balance sheet'!E11/'Balance sheet'!E26</f>
        <v>0</v>
      </c>
      <c r="G4" s="363">
        <f>'Balance sheet'!F11/'Balance sheet'!F26</f>
        <v>0</v>
      </c>
      <c r="H4" s="411">
        <f>'Balance sheet'!H11/'Balance sheet'!H26</f>
        <v>0</v>
      </c>
      <c r="I4" s="411">
        <f>'Balance sheet'!I11/'Balance sheet'!I26</f>
        <v>0</v>
      </c>
      <c r="J4" s="411">
        <f>'Balance sheet'!J11/'Balance sheet'!J26</f>
        <v>0</v>
      </c>
      <c r="K4" s="411">
        <f>'Balance sheet'!K11/'Balance sheet'!K26</f>
        <v>0</v>
      </c>
      <c r="L4" s="411" t="str">
        <f>'Balance sheet'!L11/'Balance sheet'!L26</f>
        <v>#DIV/0!</v>
      </c>
    </row>
    <row r="5">
      <c r="A5" s="3"/>
      <c r="B5" s="410" t="s">
        <v>630</v>
      </c>
      <c r="C5" s="363">
        <f>('Balance sheet'!B11-'Balance sheet'!B9)/'Balance sheet'!B26</f>
        <v>0</v>
      </c>
      <c r="D5" s="363">
        <f>('Balance sheet'!C11-'Balance sheet'!C9)/'Balance sheet'!C26</f>
        <v>-0.01503506265</v>
      </c>
      <c r="E5" s="363">
        <f>('Balance sheet'!D11-'Balance sheet'!D9)/'Balance sheet'!D26</f>
        <v>0</v>
      </c>
      <c r="F5" s="363">
        <f>('Balance sheet'!E11-'Balance sheet'!E9)/'Balance sheet'!E26</f>
        <v>0</v>
      </c>
      <c r="G5" s="363">
        <f>('Balance sheet'!F11-'Balance sheet'!F9)/'Balance sheet'!F26</f>
        <v>0</v>
      </c>
      <c r="H5" s="411">
        <f>('Balance sheet'!H11-'Balance sheet'!H9)/'Balance sheet'!H26</f>
        <v>-0.3271839147</v>
      </c>
      <c r="I5" s="411">
        <f>('Balance sheet'!I11-'Balance sheet'!I9)/'Balance sheet'!I26</f>
        <v>-0.3393244247</v>
      </c>
      <c r="J5" s="411">
        <f>('Balance sheet'!J11-'Balance sheet'!J9)/'Balance sheet'!J26</f>
        <v>-0.3424863756</v>
      </c>
      <c r="K5" s="411">
        <f>('Balance sheet'!K11-'Balance sheet'!K9)/'Balance sheet'!K26</f>
        <v>-0.3470604755</v>
      </c>
      <c r="L5" s="411" t="str">
        <f>('Balance sheet'!L11-'Balance sheet'!L9)/'Balance sheet'!L26</f>
        <v>#DIV/0!</v>
      </c>
    </row>
    <row r="6">
      <c r="A6" s="3"/>
      <c r="B6" s="410" t="s">
        <v>631</v>
      </c>
      <c r="C6" s="363">
        <f>'Balance sheet'!B6/'Balance sheet'!B26</f>
        <v>0.3112798663</v>
      </c>
      <c r="D6" s="363">
        <f>'Balance sheet'!C6/'Balance sheet'!C26</f>
        <v>0.3063014239</v>
      </c>
      <c r="E6" s="363">
        <f>'Balance sheet'!D6/'Balance sheet'!D26</f>
        <v>0.3286164552</v>
      </c>
      <c r="F6" s="363">
        <f>'Balance sheet'!E6/'Balance sheet'!E26</f>
        <v>0.6389178511</v>
      </c>
      <c r="G6" s="363">
        <f>'Balance sheet'!F6/'Balance sheet'!F26</f>
        <v>0.2788907295</v>
      </c>
      <c r="H6" s="411">
        <f>'Balance sheet'!H6/'Balance sheet'!H26</f>
        <v>0.2557280136</v>
      </c>
      <c r="I6" s="411">
        <f>'Balance sheet'!I6/'Balance sheet'!I26</f>
        <v>0.2700690059</v>
      </c>
      <c r="J6" s="411">
        <f>'Balance sheet'!J6/'Balance sheet'!J26</f>
        <v>0.2843489762</v>
      </c>
      <c r="K6" s="411">
        <f>'Balance sheet'!K6/'Balance sheet'!K26</f>
        <v>0.3000568153</v>
      </c>
      <c r="L6" s="411" t="str">
        <f>'Balance sheet'!L6/'Balance sheet'!L26</f>
        <v>#DIV/0!</v>
      </c>
    </row>
    <row r="7">
      <c r="A7" s="409" t="s">
        <v>632</v>
      </c>
      <c r="B7" s="3"/>
      <c r="C7" s="396"/>
      <c r="D7" s="396"/>
      <c r="E7" s="396"/>
      <c r="F7" s="396"/>
      <c r="G7" s="396"/>
      <c r="H7" s="396"/>
      <c r="I7" s="396"/>
      <c r="J7" s="396"/>
      <c r="K7" s="396"/>
      <c r="L7" s="396"/>
    </row>
    <row r="8">
      <c r="A8" s="3"/>
      <c r="B8" s="410" t="s">
        <v>633</v>
      </c>
      <c r="C8" s="363">
        <f>('Balance sheet'!B27+'Balance sheet'!B25)/'Balance sheet'!B19</f>
        <v>0.05173962942</v>
      </c>
      <c r="D8" s="363">
        <f>('Balance sheet'!C27+'Balance sheet'!C25)/'Balance sheet'!C19</f>
        <v>0.05291913161</v>
      </c>
      <c r="E8" s="363">
        <f>('Balance sheet'!D27+'Balance sheet'!D25)/'Balance sheet'!D19</f>
        <v>0.05232519401</v>
      </c>
      <c r="F8" s="363">
        <f>('Balance sheet'!E27+'Balance sheet'!E25)/'Balance sheet'!E19</f>
        <v>0.04580864122</v>
      </c>
      <c r="G8" s="363">
        <f>('Balance sheet'!F27+'Balance sheet'!F25)/'Balance sheet'!F19</f>
        <v>0.04315849825</v>
      </c>
      <c r="H8" s="411">
        <f>('Balance sheet'!H27+'Balance sheet'!H25)/'Balance sheet'!H19</f>
        <v>0.04807536503</v>
      </c>
      <c r="I8" s="411">
        <f>('Balance sheet'!I27+'Balance sheet'!I25)/'Balance sheet'!I19</f>
        <v>0.04988665415</v>
      </c>
      <c r="J8" s="411">
        <f>('Balance sheet'!J27+'Balance sheet'!J25)/'Balance sheet'!J19</f>
        <v>0.05180342684</v>
      </c>
      <c r="K8" s="411">
        <f>('Balance sheet'!K27+'Balance sheet'!K25)/'Balance sheet'!K19</f>
        <v>0.05554368427</v>
      </c>
      <c r="L8" s="411" t="str">
        <f>('Balance sheet'!L27+'Balance sheet'!L25)/'Balance sheet'!L19</f>
        <v>#DIV/0!</v>
      </c>
    </row>
    <row r="9">
      <c r="A9" s="3"/>
      <c r="B9" s="410" t="s">
        <v>634</v>
      </c>
      <c r="C9" s="363">
        <f>('Balance sheet'!B27+'Balance sheet'!B25)/'Balance sheet'!B36</f>
        <v>0.4054493817</v>
      </c>
      <c r="D9" s="363">
        <f>('Balance sheet'!C27+'Balance sheet'!C25)/'Balance sheet'!C36</f>
        <v>0.2682613423</v>
      </c>
      <c r="E9" s="363">
        <f>('Balance sheet'!D27+'Balance sheet'!D25)/'Balance sheet'!D36</f>
        <v>0.2258328162</v>
      </c>
      <c r="F9" s="363">
        <f>('Balance sheet'!E27+'Balance sheet'!E25)/'Balance sheet'!E36</f>
        <v>0.1293638576</v>
      </c>
      <c r="G9" s="363">
        <f>('Balance sheet'!F27+'Balance sheet'!F25)/'Balance sheet'!F36</f>
        <v>0.1974791183</v>
      </c>
      <c r="H9" s="412">
        <f>('Balance sheet'!H27+'Balance sheet'!H25)/'Balance sheet'!H36</f>
        <v>0.1827425763</v>
      </c>
      <c r="I9" s="412">
        <f>('Balance sheet'!I27+'Balance sheet'!I25)/'Balance sheet'!I36</f>
        <v>0.1761624426</v>
      </c>
      <c r="J9" s="412">
        <f>('Balance sheet'!J27+'Balance sheet'!J25)/'Balance sheet'!J36</f>
        <v>0.1721484483</v>
      </c>
      <c r="K9" s="412">
        <f>('Balance sheet'!K27+'Balance sheet'!K25)/'Balance sheet'!K36</f>
        <v>0.175625</v>
      </c>
      <c r="L9" s="412" t="str">
        <f>('Balance sheet'!L27+'Balance sheet'!L25)/'Balance sheet'!L36</f>
        <v>#DIV/0!</v>
      </c>
    </row>
    <row r="10">
      <c r="A10" s="3"/>
      <c r="B10" s="410" t="s">
        <v>635</v>
      </c>
      <c r="C10" s="363">
        <f>'Income statement'!B11/-'Income statement'!B12</f>
        <v>0.06379406827</v>
      </c>
      <c r="D10" s="363">
        <f>'Income statement'!B11/-'Income statement'!B12</f>
        <v>0.06379406827</v>
      </c>
      <c r="E10" s="363">
        <f>'Income statement'!C11/-'Income statement'!C12</f>
        <v>0.07678244973</v>
      </c>
      <c r="F10" s="363">
        <f>'Income statement'!D11/-'Income statement'!D12</f>
        <v>0.08883826879</v>
      </c>
      <c r="G10" s="363">
        <f>'Income statement'!E11/-'Income statement'!E12</f>
        <v>0.4019270475</v>
      </c>
      <c r="H10" s="411">
        <f>'Income statement'!G11/-'Income statement'!G12</f>
        <v>1.163041307</v>
      </c>
      <c r="I10" s="411">
        <f>'Income statement'!H11/-'Income statement'!H12</f>
        <v>1.252954071</v>
      </c>
      <c r="J10" s="411">
        <f>'Income statement'!I11/-'Income statement'!I12</f>
        <v>1.347686569</v>
      </c>
      <c r="K10" s="411">
        <f>'Income statement'!J11/-'Income statement'!J12</f>
        <v>1.447734611</v>
      </c>
      <c r="L10" s="411">
        <f>'Income statement'!K11/-'Income statement'!K12</f>
        <v>1.553419725</v>
      </c>
    </row>
    <row r="11">
      <c r="A11" s="409" t="s">
        <v>636</v>
      </c>
      <c r="B11" s="3"/>
      <c r="C11" s="396"/>
      <c r="D11" s="396"/>
      <c r="E11" s="396"/>
      <c r="F11" s="396"/>
      <c r="G11" s="396"/>
      <c r="H11" s="396"/>
      <c r="I11" s="396"/>
      <c r="J11" s="396"/>
      <c r="K11" s="396"/>
      <c r="L11" s="396"/>
    </row>
    <row r="12">
      <c r="A12" s="3"/>
      <c r="B12" s="410" t="s">
        <v>637</v>
      </c>
      <c r="C12" s="396"/>
      <c r="D12" s="364">
        <f>'Income statement'!B11/'Income statement'!B6</f>
        <v>-0.01330998249</v>
      </c>
      <c r="E12" s="364">
        <f>'Income statement'!C11/'Income statement'!C6</f>
        <v>-0.01042183623</v>
      </c>
      <c r="F12" s="364">
        <f>'Income statement'!D11/'Income statement'!D6</f>
        <v>-0.01103253182</v>
      </c>
      <c r="G12" s="364">
        <f>'Income statement'!E11/'Income statement'!E6</f>
        <v>-0.08563049853</v>
      </c>
      <c r="H12" s="413">
        <f>'Income statement'!G11/'Income statement'!G6</f>
        <v>-0.01642225901</v>
      </c>
      <c r="I12" s="413">
        <f>'Income statement'!H11/'Income statement'!H6</f>
        <v>-0.01768996172</v>
      </c>
      <c r="J12" s="413">
        <f>'Income statement'!I11/'Income statement'!I6</f>
        <v>-0.01897398685</v>
      </c>
      <c r="K12" s="413">
        <f>'Income statement'!J11/'Income statement'!J6</f>
        <v>-0.02031556163</v>
      </c>
      <c r="L12" s="413">
        <f>'Income statement'!K11/'Income statement'!K6</f>
        <v>-0.02171597663</v>
      </c>
    </row>
    <row r="13">
      <c r="A13" s="3"/>
      <c r="B13" s="410" t="s">
        <v>638</v>
      </c>
      <c r="C13" s="396"/>
      <c r="D13" s="364">
        <f>'Income statement'!B16/'Income statement'!B6</f>
        <v>0.7809690601</v>
      </c>
      <c r="E13" s="364">
        <f>'Income statement'!C16/'Income statement'!C6</f>
        <v>0.9789081886</v>
      </c>
      <c r="F13" s="364">
        <f>'Income statement'!D16/'Income statement'!D6</f>
        <v>1.841725601</v>
      </c>
      <c r="G13" s="364">
        <f>'Income statement'!E16/'Income statement'!E6</f>
        <v>0.9976539589</v>
      </c>
      <c r="H13" s="413">
        <f>'Income statement'!G16/'Income statement'!G6</f>
        <v>0.5034541913</v>
      </c>
      <c r="I13" s="413">
        <f>'Income statement'!H16/'Income statement'!H6</f>
        <v>0.4969986744</v>
      </c>
      <c r="J13" s="413">
        <f>'Income statement'!I16/'Income statement'!I6</f>
        <v>0.4906852151</v>
      </c>
      <c r="K13" s="413">
        <f>'Income statement'!J16/'Income statement'!J6</f>
        <v>0.4785785713</v>
      </c>
      <c r="L13" s="413">
        <f>'Income statement'!K16/'Income statement'!K6</f>
        <v>0.465091419</v>
      </c>
    </row>
    <row r="14">
      <c r="A14" s="3"/>
      <c r="B14" s="410" t="s">
        <v>639</v>
      </c>
      <c r="C14" s="396"/>
      <c r="D14" s="363">
        <f>'Income statement'!B16/AVERAGE('Balance sheet'!B19:C19)</f>
        <v>-0.02566212621</v>
      </c>
      <c r="E14" s="363">
        <f>'Income statement'!C16/AVERAGE('Balance sheet'!C19:D19)</f>
        <v>-0.02913653921</v>
      </c>
      <c r="F14" s="363">
        <f>'Income statement'!D16/AVERAGE('Balance sheet'!D19:E19)</f>
        <v>-0.0457283132</v>
      </c>
      <c r="G14" s="363">
        <f>'Income statement'!E16/AVERAGE('Balance sheet'!E19:F19)</f>
        <v>-0.02314990448</v>
      </c>
      <c r="H14" s="411">
        <f>'Income statement'!G16/AVERAGE('Balance sheet'!G19:H19)</f>
        <v>-0.01905824313</v>
      </c>
      <c r="I14" s="411">
        <f>'Income statement'!H16/AVERAGE('Balance sheet'!H19:I19)</f>
        <v>-0.02125246913</v>
      </c>
      <c r="J14" s="411">
        <f>'Income statement'!I16/AVERAGE('Balance sheet'!I19:J19)</f>
        <v>-0.02100442739</v>
      </c>
      <c r="K14" s="411">
        <f>'Income statement'!J16/AVERAGE('Balance sheet'!J19:K19)</f>
        <v>-0.02050938286</v>
      </c>
      <c r="L14" s="411">
        <f>'Income statement'!K16/AVERAGE('Balance sheet'!K19:L19)</f>
        <v>-0.01968438633</v>
      </c>
    </row>
    <row r="15">
      <c r="A15" s="3"/>
      <c r="B15" s="410" t="s">
        <v>640</v>
      </c>
      <c r="C15" s="396"/>
      <c r="D15" s="363">
        <f>'Income statement'!B16/'Balance sheet'!C36</f>
        <v>-0.1322328754</v>
      </c>
      <c r="E15" s="363">
        <f>'Income statement'!C16/'Balance sheet'!D36</f>
        <v>-0.1194169908</v>
      </c>
      <c r="F15" s="363">
        <f>'Income statement'!D16/'Balance sheet'!E36</f>
        <v>-0.1293241297</v>
      </c>
      <c r="G15" s="363">
        <f>'Income statement'!E16/'Balance sheet'!F36</f>
        <v>-0.1025842053</v>
      </c>
      <c r="H15" s="412">
        <f>'Income statement'!G16/'Balance sheet'!H36</f>
        <v>-0.08305886658</v>
      </c>
      <c r="I15" s="412">
        <f>'Income statement'!H16/'Balance sheet'!I36</f>
        <v>-0.07607014568</v>
      </c>
      <c r="J15" s="412">
        <f>'Income statement'!I16/'Balance sheet'!J36</f>
        <v>-0.07076262498</v>
      </c>
      <c r="K15" s="412">
        <f>'Income statement'!J16/'Balance sheet'!K36</f>
        <v>-0.06574292453</v>
      </c>
      <c r="L15" s="412" t="str">
        <f>'Income statement'!K16/'Balance sheet'!L36</f>
        <v>#DIV/0!</v>
      </c>
    </row>
    <row r="16">
      <c r="A16" s="409" t="s">
        <v>641</v>
      </c>
      <c r="B16" s="3"/>
      <c r="C16" s="396"/>
      <c r="D16" s="396"/>
      <c r="E16" s="396"/>
      <c r="F16" s="396"/>
      <c r="G16" s="396"/>
      <c r="H16" s="396"/>
      <c r="I16" s="396"/>
      <c r="J16" s="396"/>
      <c r="K16" s="396"/>
      <c r="L16" s="396"/>
    </row>
    <row r="17">
      <c r="A17" s="3"/>
      <c r="B17" s="410" t="s">
        <v>642</v>
      </c>
      <c r="C17" s="396"/>
      <c r="D17" s="363">
        <f>'Income statement'!B6/AVERAGE('Balance sheet'!B8:C8)</f>
        <v>-0.2631013086</v>
      </c>
      <c r="E17" s="363">
        <f>'Income statement'!C6/AVERAGE('Balance sheet'!C8:D8)</f>
        <v>-0.2577014692</v>
      </c>
      <c r="F17" s="363">
        <f>'Income statement'!D6/AVERAGE('Balance sheet'!D8:E8)</f>
        <v>-0.220503384</v>
      </c>
      <c r="G17" s="363">
        <f>'Income statement'!E6/AVERAGE('Balance sheet'!E8:F8)</f>
        <v>-0.2185687274</v>
      </c>
      <c r="H17" s="411">
        <f>'Income statement'!G6/AVERAGE('Balance sheet'!G8:H8)</f>
        <v>-0.4397650771</v>
      </c>
      <c r="I17" s="411">
        <f>'Income statement'!H6/AVERAGE('Balance sheet'!H8:I8)</f>
        <v>-0.4317207567</v>
      </c>
      <c r="J17" s="411">
        <f>'Income statement'!I6/AVERAGE('Balance sheet'!I8:J8)</f>
        <v>-0.4254313856</v>
      </c>
      <c r="K17" s="411">
        <f>'Income statement'!J6/AVERAGE('Balance sheet'!J8:K8)</f>
        <v>-0.4201651891</v>
      </c>
      <c r="L17" s="411">
        <f>'Income statement'!K6/AVERAGE('Balance sheet'!K8:L8)</f>
        <v>-0.4120663238</v>
      </c>
    </row>
    <row r="18">
      <c r="A18" s="3"/>
      <c r="B18" s="410" t="s">
        <v>643</v>
      </c>
      <c r="C18" s="396"/>
      <c r="D18" s="363">
        <f>'Income statement'!B16/('Balance sheet'!C11-'Balance sheet'!C26)</f>
        <v>0.05492601534</v>
      </c>
      <c r="E18" s="363">
        <f>'Income statement'!C16/('Balance sheet'!D11-'Balance sheet'!D26)</f>
        <v>0.05743235866</v>
      </c>
      <c r="F18" s="363">
        <f>'Income statement'!D16/('Balance sheet'!E11-'Balance sheet'!E26)</f>
        <v>0.1429073149</v>
      </c>
      <c r="G18" s="363">
        <f>'Income statement'!E16/('Balance sheet'!F11-'Balance sheet'!F26)</f>
        <v>0.08108591245</v>
      </c>
      <c r="H18" s="411">
        <f>'Income statement'!G16/('Balance sheet'!H11-'Balance sheet'!H26)</f>
        <v>0.06318383913</v>
      </c>
      <c r="I18" s="411">
        <f>'Income statement'!H16/('Balance sheet'!I11-'Balance sheet'!I26)</f>
        <v>0.06127793404</v>
      </c>
      <c r="J18" s="411">
        <f>'Income statement'!I16/('Balance sheet'!J11-'Balance sheet'!J26)</f>
        <v>0.05949627115</v>
      </c>
      <c r="K18" s="411">
        <f>'Income statement'!J16/('Balance sheet'!K11-'Balance sheet'!K26)</f>
        <v>0.0572902067</v>
      </c>
      <c r="L18" s="411" t="str">
        <f>'Income statement'!K16/('Balance sheet'!L11-'Balance sheet'!L26)</f>
        <v>#DIV/0!</v>
      </c>
    </row>
    <row r="19">
      <c r="A19" s="3"/>
      <c r="B19" s="410" t="s">
        <v>644</v>
      </c>
      <c r="C19" s="396"/>
      <c r="D19" s="363" t="str">
        <f>'Income statement'!B16/'Balance sheet'!B13</f>
        <v>#DIV/0!</v>
      </c>
      <c r="E19" s="363" t="str">
        <f>'Income statement'!C16/'Balance sheet'!C13</f>
        <v>#DIV/0!</v>
      </c>
      <c r="F19" s="363">
        <f>'Income statement'!D16/'Balance sheet'!D13</f>
        <v>-6.121767748</v>
      </c>
      <c r="G19" s="363">
        <f>'Income statement'!E16/'Balance sheet'!E13</f>
        <v>-2.810408922</v>
      </c>
      <c r="H19" s="411" t="str">
        <f>'Income statement'!G16/'Balance sheet'!G13</f>
        <v>#VALUE!</v>
      </c>
      <c r="I19" s="411">
        <f>'Income statement'!H16/'Balance sheet'!H13</f>
        <v>-1.848181818</v>
      </c>
      <c r="J19" s="411">
        <f>'Income statement'!I16/'Balance sheet'!I13</f>
        <v>-1.8334375</v>
      </c>
      <c r="K19" s="411">
        <f>'Income statement'!J16/'Balance sheet'!J13</f>
        <v>-1.798387097</v>
      </c>
      <c r="L19" s="411">
        <f>'Income statement'!K16/'Balance sheet'!K13</f>
        <v>-1.759333333</v>
      </c>
    </row>
  </sheetData>
  <mergeCells count="4">
    <mergeCell ref="A1:B1"/>
    <mergeCell ref="C1:G1"/>
    <mergeCell ref="H1:L1"/>
    <mergeCell ref="A2:B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25"/>
  </cols>
  <sheetData>
    <row r="1">
      <c r="A1" s="414" t="s">
        <v>645</v>
      </c>
      <c r="B1" s="415" t="s">
        <v>28</v>
      </c>
      <c r="C1" s="305"/>
      <c r="D1" s="305"/>
      <c r="E1" s="305"/>
      <c r="F1" s="305"/>
      <c r="G1" s="416" t="s">
        <v>29</v>
      </c>
      <c r="H1" s="305"/>
      <c r="I1" s="305"/>
      <c r="J1" s="305"/>
      <c r="K1" s="305"/>
    </row>
    <row r="2">
      <c r="A2" s="386" t="s">
        <v>646</v>
      </c>
      <c r="B2" s="417">
        <v>2015.0</v>
      </c>
      <c r="C2" s="417">
        <v>2016.0</v>
      </c>
      <c r="D2" s="417">
        <v>2017.0</v>
      </c>
      <c r="E2" s="417">
        <v>2018.0</v>
      </c>
      <c r="F2" s="417">
        <v>2019.0</v>
      </c>
      <c r="G2" s="418">
        <v>2020.0</v>
      </c>
      <c r="H2" s="418">
        <v>2021.0</v>
      </c>
      <c r="I2" s="418">
        <v>2022.0</v>
      </c>
      <c r="J2" s="418">
        <v>2023.0</v>
      </c>
      <c r="K2" s="418">
        <v>2024.0</v>
      </c>
    </row>
    <row r="3">
      <c r="A3" s="5" t="s">
        <v>647</v>
      </c>
      <c r="B3" s="310">
        <v>4938.78</v>
      </c>
      <c r="C3" s="310">
        <v>4646.67</v>
      </c>
      <c r="D3" s="310">
        <v>6004.61</v>
      </c>
      <c r="E3" s="310">
        <v>6685.8</v>
      </c>
      <c r="F3" s="310">
        <v>7833.36</v>
      </c>
      <c r="G3" s="419">
        <f t="shared" ref="G3:K3" si="1">G6*$G$9</f>
        <v>8367.33404</v>
      </c>
      <c r="H3" s="419">
        <f t="shared" si="1"/>
        <v>9245.904114</v>
      </c>
      <c r="I3" s="419">
        <f t="shared" si="1"/>
        <v>10216.72405</v>
      </c>
      <c r="J3" s="419">
        <f t="shared" si="1"/>
        <v>11289.48007</v>
      </c>
      <c r="K3" s="419">
        <f t="shared" si="1"/>
        <v>12474.87548</v>
      </c>
    </row>
    <row r="4">
      <c r="A4" s="5" t="s">
        <v>648</v>
      </c>
      <c r="B4" s="310">
        <v>4714.29</v>
      </c>
      <c r="C4" s="310">
        <v>4425.4</v>
      </c>
      <c r="D4" s="310">
        <v>5221.4</v>
      </c>
      <c r="E4" s="310">
        <v>5470.2</v>
      </c>
      <c r="F4" s="310">
        <v>6201.41</v>
      </c>
      <c r="G4" s="419">
        <f t="shared" ref="G4:K4" si="2">G6*$G$10</f>
        <v>6787.99974</v>
      </c>
      <c r="H4" s="419">
        <f t="shared" si="2"/>
        <v>7500.739713</v>
      </c>
      <c r="I4" s="419">
        <f t="shared" si="2"/>
        <v>8288.317382</v>
      </c>
      <c r="J4" s="419">
        <f t="shared" si="2"/>
        <v>9158.590708</v>
      </c>
      <c r="K4" s="419">
        <f t="shared" si="2"/>
        <v>10120.24273</v>
      </c>
    </row>
    <row r="5">
      <c r="A5" s="5" t="s">
        <v>649</v>
      </c>
      <c r="B5" s="310">
        <v>4714.29</v>
      </c>
      <c r="C5" s="310">
        <v>4646.67</v>
      </c>
      <c r="D5" s="310">
        <v>4960.33</v>
      </c>
      <c r="E5" s="310">
        <v>4862.4</v>
      </c>
      <c r="F5" s="310">
        <v>4895.85</v>
      </c>
      <c r="G5" s="419">
        <f t="shared" ref="G5:K5" si="3">G6*$G$11</f>
        <v>5763.00132</v>
      </c>
      <c r="H5" s="419">
        <f t="shared" si="3"/>
        <v>6368.116459</v>
      </c>
      <c r="I5" s="419">
        <f t="shared" si="3"/>
        <v>7036.768687</v>
      </c>
      <c r="J5" s="419">
        <f t="shared" si="3"/>
        <v>7775.629399</v>
      </c>
      <c r="K5" s="419">
        <f t="shared" si="3"/>
        <v>8592.070486</v>
      </c>
    </row>
    <row r="6">
      <c r="A6" s="8"/>
      <c r="B6" s="420">
        <f t="shared" ref="B6:F6" si="4">SUM(B3:B5)</f>
        <v>14367.36</v>
      </c>
      <c r="C6" s="421">
        <f t="shared" si="4"/>
        <v>13718.74</v>
      </c>
      <c r="D6" s="421">
        <f t="shared" si="4"/>
        <v>16186.34</v>
      </c>
      <c r="E6" s="421">
        <f t="shared" si="4"/>
        <v>17018.4</v>
      </c>
      <c r="F6" s="421">
        <f t="shared" si="4"/>
        <v>18930.62</v>
      </c>
      <c r="G6" s="422">
        <f t="shared" ref="G6:K6" si="5">F6*(1+$G$7)</f>
        <v>20918.3351</v>
      </c>
      <c r="H6" s="423">
        <f t="shared" si="5"/>
        <v>23114.76029</v>
      </c>
      <c r="I6" s="423">
        <f t="shared" si="5"/>
        <v>25541.81012</v>
      </c>
      <c r="J6" s="423">
        <f t="shared" si="5"/>
        <v>28223.70018</v>
      </c>
      <c r="K6" s="423">
        <f t="shared" si="5"/>
        <v>31187.1887</v>
      </c>
    </row>
    <row r="7">
      <c r="A7" s="398" t="s">
        <v>650</v>
      </c>
      <c r="B7" s="3"/>
      <c r="C7" s="296">
        <f t="shared" ref="C7:F7" si="6">(C6-B6)/B6</f>
        <v>-0.0451453851</v>
      </c>
      <c r="D7" s="296">
        <f t="shared" si="6"/>
        <v>0.1798707461</v>
      </c>
      <c r="E7" s="296">
        <f t="shared" si="6"/>
        <v>0.05140507366</v>
      </c>
      <c r="F7" s="296">
        <f t="shared" si="6"/>
        <v>0.1123619142</v>
      </c>
      <c r="G7" s="296">
        <v>0.105</v>
      </c>
      <c r="H7" s="3"/>
      <c r="I7" s="3"/>
      <c r="J7" s="3"/>
      <c r="K7" s="3"/>
    </row>
    <row r="8">
      <c r="A8" s="398" t="s">
        <v>651</v>
      </c>
      <c r="B8" s="3"/>
      <c r="C8" s="3"/>
      <c r="D8" s="3"/>
      <c r="E8" s="3"/>
      <c r="F8" s="3"/>
      <c r="G8" s="3"/>
      <c r="H8" s="3"/>
      <c r="I8" s="3"/>
      <c r="J8" s="3"/>
      <c r="K8" s="3"/>
    </row>
    <row r="9">
      <c r="A9" s="5" t="s">
        <v>647</v>
      </c>
      <c r="B9" s="296">
        <f t="shared" ref="B9:F9" si="7">B3/B6</f>
        <v>0.34375</v>
      </c>
      <c r="C9" s="296">
        <f t="shared" si="7"/>
        <v>0.3387096774</v>
      </c>
      <c r="D9" s="296">
        <f t="shared" si="7"/>
        <v>0.3709677419</v>
      </c>
      <c r="E9" s="296">
        <f t="shared" si="7"/>
        <v>0.3928571429</v>
      </c>
      <c r="F9" s="296">
        <f t="shared" si="7"/>
        <v>0.4137931034</v>
      </c>
      <c r="G9" s="297">
        <v>0.4</v>
      </c>
      <c r="H9" s="3"/>
      <c r="I9" s="3"/>
      <c r="J9" s="3"/>
      <c r="K9" s="3"/>
    </row>
    <row r="10">
      <c r="A10" s="5" t="s">
        <v>648</v>
      </c>
      <c r="B10" s="296">
        <f t="shared" ref="B10:F10" si="8">B4/B6</f>
        <v>0.328125</v>
      </c>
      <c r="C10" s="296">
        <f t="shared" si="8"/>
        <v>0.3225806452</v>
      </c>
      <c r="D10" s="296">
        <f t="shared" si="8"/>
        <v>0.3225806452</v>
      </c>
      <c r="E10" s="296">
        <f t="shared" si="8"/>
        <v>0.3214285714</v>
      </c>
      <c r="F10" s="296">
        <f t="shared" si="8"/>
        <v>0.3275862069</v>
      </c>
      <c r="G10" s="297">
        <v>0.3245</v>
      </c>
      <c r="H10" s="3"/>
      <c r="I10" s="3"/>
      <c r="J10" s="3"/>
      <c r="K10" s="3"/>
    </row>
    <row r="11">
      <c r="A11" s="5" t="s">
        <v>649</v>
      </c>
      <c r="B11" s="296">
        <f t="shared" ref="B11:F11" si="9">B5/B6</f>
        <v>0.328125</v>
      </c>
      <c r="C11" s="296">
        <f t="shared" si="9"/>
        <v>0.3387096774</v>
      </c>
      <c r="D11" s="296">
        <f t="shared" si="9"/>
        <v>0.3064516129</v>
      </c>
      <c r="E11" s="296">
        <f t="shared" si="9"/>
        <v>0.2857142857</v>
      </c>
      <c r="F11" s="296">
        <f t="shared" si="9"/>
        <v>0.2586206897</v>
      </c>
      <c r="G11" s="297">
        <v>0.2755</v>
      </c>
      <c r="H11" s="3"/>
      <c r="I11" s="3"/>
      <c r="J11" s="3"/>
      <c r="K11" s="3"/>
    </row>
    <row r="12">
      <c r="A12" s="3"/>
      <c r="B12" s="3"/>
      <c r="C12" s="3"/>
      <c r="D12" s="3"/>
      <c r="E12" s="3"/>
      <c r="F12" s="3"/>
      <c r="G12" s="3"/>
      <c r="H12" s="3"/>
      <c r="I12" s="3"/>
      <c r="J12" s="3"/>
      <c r="K12" s="3"/>
    </row>
    <row r="13">
      <c r="A13" s="3"/>
      <c r="B13" s="3"/>
      <c r="C13" s="3"/>
      <c r="D13" s="3"/>
      <c r="E13" s="3"/>
      <c r="F13" s="3"/>
      <c r="G13" s="3"/>
      <c r="H13" s="3"/>
      <c r="I13" s="3"/>
      <c r="J13" s="3"/>
      <c r="K13" s="3"/>
    </row>
  </sheetData>
  <mergeCells count="2">
    <mergeCell ref="B1:F1"/>
    <mergeCell ref="G1:K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sheetData>
    <row r="1">
      <c r="A1" s="424" t="s">
        <v>652</v>
      </c>
      <c r="B1" s="305"/>
      <c r="C1" s="305"/>
      <c r="D1" s="305"/>
      <c r="E1" s="305"/>
      <c r="F1" s="305"/>
      <c r="G1" s="305"/>
      <c r="H1" s="305"/>
      <c r="I1" s="305"/>
      <c r="J1" s="305"/>
      <c r="K1" s="305"/>
      <c r="L1" s="305"/>
      <c r="M1" s="305"/>
      <c r="N1" s="305"/>
    </row>
    <row r="2">
      <c r="A2" s="425" t="s">
        <v>24</v>
      </c>
      <c r="B2" s="305"/>
      <c r="C2" s="305"/>
      <c r="D2" s="305"/>
      <c r="E2" s="305"/>
      <c r="F2" s="305"/>
      <c r="G2" s="305"/>
      <c r="H2" s="305"/>
      <c r="I2" s="305"/>
      <c r="J2" s="305"/>
      <c r="K2" s="305"/>
      <c r="L2" s="305"/>
      <c r="M2" s="305"/>
      <c r="N2" s="305"/>
    </row>
    <row r="3">
      <c r="A3" s="3"/>
      <c r="B3" s="3"/>
      <c r="C3" s="3"/>
      <c r="D3" s="3"/>
      <c r="E3" s="3"/>
      <c r="F3" s="3"/>
      <c r="G3" s="3"/>
      <c r="H3" s="3"/>
      <c r="I3" s="3"/>
      <c r="J3" s="3"/>
      <c r="K3" s="3"/>
      <c r="L3" s="3"/>
      <c r="M3" s="3"/>
      <c r="N3" s="3"/>
    </row>
    <row r="4">
      <c r="A4" s="426" t="s">
        <v>653</v>
      </c>
      <c r="B4" s="27"/>
      <c r="C4" s="27"/>
      <c r="D4" s="27"/>
      <c r="E4" s="27"/>
      <c r="F4" s="27"/>
      <c r="G4" s="294"/>
      <c r="H4" s="426" t="s">
        <v>654</v>
      </c>
      <c r="I4" s="27"/>
      <c r="J4" s="27"/>
      <c r="K4" s="27"/>
      <c r="L4" s="27"/>
      <c r="M4" s="27"/>
      <c r="N4" s="294"/>
    </row>
    <row r="5">
      <c r="A5" s="427" t="s">
        <v>655</v>
      </c>
      <c r="B5" s="305"/>
      <c r="C5" s="305"/>
      <c r="D5" s="305"/>
      <c r="E5" s="305"/>
      <c r="F5" s="305"/>
      <c r="G5" s="428"/>
      <c r="H5" s="429" t="s">
        <v>656</v>
      </c>
      <c r="I5" s="55"/>
      <c r="J5" s="55"/>
      <c r="K5" s="55"/>
      <c r="L5" s="55"/>
      <c r="M5" s="55"/>
      <c r="N5" s="56"/>
    </row>
    <row r="6">
      <c r="A6" s="430"/>
      <c r="G6" s="22"/>
      <c r="H6" s="25"/>
      <c r="N6" s="22"/>
    </row>
    <row r="7">
      <c r="A7" s="25"/>
      <c r="G7" s="22"/>
      <c r="H7" s="430"/>
      <c r="N7" s="22"/>
    </row>
    <row r="8">
      <c r="A8" s="25"/>
      <c r="G8" s="22"/>
      <c r="H8" s="25"/>
      <c r="N8" s="22"/>
    </row>
    <row r="9">
      <c r="A9" s="25"/>
      <c r="G9" s="22"/>
      <c r="H9" s="25"/>
      <c r="N9" s="22"/>
    </row>
    <row r="10">
      <c r="A10" s="25"/>
      <c r="G10" s="22"/>
      <c r="H10" s="25"/>
      <c r="N10" s="22"/>
    </row>
    <row r="11">
      <c r="A11" s="25"/>
      <c r="G11" s="22"/>
      <c r="H11" s="25"/>
      <c r="N11" s="22"/>
    </row>
    <row r="12">
      <c r="A12" s="25"/>
      <c r="G12" s="22"/>
      <c r="H12" s="25"/>
      <c r="N12" s="22"/>
    </row>
    <row r="13">
      <c r="A13" s="25"/>
      <c r="G13" s="22"/>
      <c r="H13" s="25"/>
      <c r="N13" s="22"/>
    </row>
    <row r="14">
      <c r="A14" s="25"/>
      <c r="G14" s="22"/>
      <c r="H14" s="25"/>
      <c r="N14" s="22"/>
    </row>
    <row r="15">
      <c r="A15" s="427" t="s">
        <v>657</v>
      </c>
      <c r="B15" s="305"/>
      <c r="C15" s="305"/>
      <c r="D15" s="305"/>
      <c r="E15" s="305"/>
      <c r="F15" s="305"/>
      <c r="G15" s="428"/>
      <c r="H15" s="431"/>
      <c r="I15" s="432"/>
      <c r="J15" s="432"/>
      <c r="K15" s="432"/>
      <c r="L15" s="432"/>
      <c r="M15" s="432"/>
      <c r="N15" s="433"/>
    </row>
    <row r="16">
      <c r="A16" s="430"/>
      <c r="G16" s="22"/>
      <c r="H16" s="426" t="s">
        <v>658</v>
      </c>
      <c r="I16" s="27"/>
      <c r="J16" s="27"/>
      <c r="K16" s="27"/>
      <c r="L16" s="27"/>
      <c r="M16" s="27"/>
      <c r="N16" s="294"/>
    </row>
    <row r="17">
      <c r="A17" s="25"/>
      <c r="G17" s="22"/>
      <c r="H17" s="434" t="s">
        <v>659</v>
      </c>
      <c r="I17" s="305"/>
      <c r="J17" s="305"/>
      <c r="K17" s="305"/>
      <c r="L17" s="305"/>
      <c r="M17" s="305"/>
      <c r="N17" s="428"/>
    </row>
    <row r="18">
      <c r="A18" s="25"/>
      <c r="G18" s="22"/>
      <c r="H18" s="430"/>
      <c r="N18" s="22"/>
    </row>
    <row r="19">
      <c r="A19" s="25"/>
      <c r="G19" s="22"/>
      <c r="H19" s="25"/>
      <c r="N19" s="22"/>
    </row>
    <row r="20">
      <c r="A20" s="25"/>
      <c r="G20" s="22"/>
      <c r="H20" s="25"/>
      <c r="N20" s="22"/>
    </row>
    <row r="21">
      <c r="A21" s="25"/>
      <c r="G21" s="22"/>
      <c r="H21" s="25"/>
      <c r="N21" s="22"/>
    </row>
    <row r="22">
      <c r="A22" s="25"/>
      <c r="G22" s="22"/>
      <c r="H22" s="25"/>
      <c r="N22" s="22"/>
    </row>
    <row r="23">
      <c r="A23" s="25"/>
      <c r="G23" s="22"/>
      <c r="H23" s="25"/>
      <c r="N23" s="22"/>
    </row>
    <row r="24">
      <c r="A24" s="434" t="s">
        <v>660</v>
      </c>
      <c r="B24" s="305"/>
      <c r="C24" s="305"/>
      <c r="D24" s="305"/>
      <c r="E24" s="305"/>
      <c r="F24" s="305"/>
      <c r="G24" s="428"/>
      <c r="H24" s="25"/>
      <c r="N24" s="22"/>
    </row>
    <row r="25">
      <c r="A25" s="430"/>
      <c r="G25" s="22"/>
      <c r="H25" s="25"/>
      <c r="N25" s="22"/>
    </row>
    <row r="26">
      <c r="A26" s="25"/>
      <c r="G26" s="22"/>
      <c r="H26" s="25"/>
      <c r="N26" s="22"/>
    </row>
    <row r="27">
      <c r="A27" s="25"/>
      <c r="G27" s="22"/>
      <c r="H27" s="434" t="s">
        <v>661</v>
      </c>
      <c r="I27" s="305"/>
      <c r="J27" s="305"/>
      <c r="K27" s="305"/>
      <c r="L27" s="305"/>
      <c r="M27" s="305"/>
      <c r="N27" s="428"/>
    </row>
    <row r="28">
      <c r="A28" s="25"/>
      <c r="G28" s="22"/>
      <c r="H28" s="430"/>
      <c r="N28" s="22"/>
    </row>
    <row r="29">
      <c r="A29" s="25"/>
      <c r="G29" s="22"/>
      <c r="H29" s="25"/>
      <c r="N29" s="22"/>
    </row>
    <row r="30">
      <c r="A30" s="25"/>
      <c r="G30" s="22"/>
      <c r="H30" s="25"/>
      <c r="N30" s="22"/>
    </row>
    <row r="31">
      <c r="A31" s="383"/>
      <c r="B31" s="384"/>
      <c r="C31" s="384"/>
      <c r="D31" s="384"/>
      <c r="E31" s="384"/>
      <c r="F31" s="384"/>
      <c r="G31" s="385"/>
      <c r="H31" s="25"/>
      <c r="N31" s="22"/>
    </row>
    <row r="32">
      <c r="A32" s="426" t="s">
        <v>662</v>
      </c>
      <c r="B32" s="27"/>
      <c r="C32" s="27"/>
      <c r="D32" s="27"/>
      <c r="E32" s="27"/>
      <c r="F32" s="27"/>
      <c r="G32" s="294"/>
      <c r="H32" s="25"/>
      <c r="N32" s="22"/>
    </row>
    <row r="33">
      <c r="A33" s="434" t="s">
        <v>663</v>
      </c>
      <c r="B33" s="305"/>
      <c r="C33" s="305"/>
      <c r="D33" s="305"/>
      <c r="E33" s="305"/>
      <c r="F33" s="305"/>
      <c r="G33" s="428"/>
      <c r="H33" s="25"/>
      <c r="N33" s="22"/>
    </row>
    <row r="34">
      <c r="A34" s="430"/>
      <c r="G34" s="22"/>
      <c r="H34" s="25"/>
      <c r="N34" s="22"/>
    </row>
    <row r="35">
      <c r="A35" s="25"/>
      <c r="G35" s="22"/>
      <c r="H35" s="25"/>
      <c r="N35" s="22"/>
    </row>
    <row r="36">
      <c r="A36" s="25"/>
      <c r="G36" s="22"/>
      <c r="H36" s="25"/>
      <c r="N36" s="22"/>
    </row>
    <row r="37">
      <c r="A37" s="25"/>
      <c r="G37" s="22"/>
      <c r="H37" s="25"/>
      <c r="N37" s="22"/>
    </row>
    <row r="38">
      <c r="A38" s="25"/>
      <c r="G38" s="22"/>
      <c r="H38" s="25"/>
      <c r="N38" s="22"/>
    </row>
    <row r="39">
      <c r="A39" s="25"/>
      <c r="G39" s="22"/>
      <c r="H39" s="25"/>
      <c r="N39" s="22"/>
    </row>
    <row r="40">
      <c r="A40" s="434" t="s">
        <v>664</v>
      </c>
      <c r="B40" s="305"/>
      <c r="C40" s="305"/>
      <c r="D40" s="305"/>
      <c r="E40" s="305"/>
      <c r="F40" s="305"/>
      <c r="G40" s="428"/>
      <c r="H40" s="434" t="s">
        <v>665</v>
      </c>
      <c r="I40" s="305"/>
      <c r="J40" s="305"/>
      <c r="K40" s="305"/>
      <c r="L40" s="305"/>
      <c r="M40" s="305"/>
      <c r="N40" s="428"/>
    </row>
    <row r="41">
      <c r="A41" s="430"/>
      <c r="G41" s="22"/>
      <c r="H41" s="430"/>
      <c r="N41" s="22"/>
    </row>
    <row r="42">
      <c r="A42" s="25"/>
      <c r="G42" s="22"/>
      <c r="H42" s="25"/>
      <c r="N42" s="22"/>
    </row>
    <row r="43">
      <c r="A43" s="25"/>
      <c r="G43" s="22"/>
      <c r="H43" s="25"/>
      <c r="N43" s="22"/>
    </row>
    <row r="44">
      <c r="A44" s="25"/>
      <c r="G44" s="22"/>
      <c r="H44" s="25"/>
      <c r="N44" s="22"/>
    </row>
    <row r="45">
      <c r="A45" s="25"/>
      <c r="G45" s="22"/>
      <c r="H45" s="25"/>
      <c r="N45" s="22"/>
    </row>
    <row r="46">
      <c r="A46" s="25"/>
      <c r="G46" s="22"/>
      <c r="H46" s="25"/>
      <c r="N46" s="22"/>
    </row>
    <row r="47">
      <c r="A47" s="25"/>
      <c r="G47" s="22"/>
      <c r="H47" s="383"/>
      <c r="I47" s="384"/>
      <c r="J47" s="384"/>
      <c r="K47" s="384"/>
      <c r="L47" s="384"/>
      <c r="M47" s="384"/>
      <c r="N47" s="385"/>
    </row>
    <row r="48">
      <c r="A48" s="25"/>
      <c r="G48" s="22"/>
      <c r="H48" s="3"/>
      <c r="I48" s="3"/>
      <c r="J48" s="3"/>
      <c r="K48" s="3"/>
      <c r="L48" s="3"/>
      <c r="M48" s="3"/>
      <c r="N48" s="3"/>
    </row>
    <row r="49">
      <c r="A49" s="434" t="s">
        <v>666</v>
      </c>
      <c r="B49" s="305"/>
      <c r="C49" s="305"/>
      <c r="D49" s="305"/>
      <c r="E49" s="305"/>
      <c r="F49" s="305"/>
      <c r="G49" s="428"/>
      <c r="H49" s="3"/>
      <c r="I49" s="3"/>
      <c r="J49" s="3"/>
      <c r="K49" s="3"/>
      <c r="L49" s="3"/>
      <c r="M49" s="3"/>
      <c r="N49" s="3"/>
    </row>
    <row r="50">
      <c r="A50" s="435"/>
      <c r="G50" s="22"/>
      <c r="H50" s="3"/>
      <c r="I50" s="3"/>
      <c r="J50" s="3"/>
      <c r="K50" s="3"/>
      <c r="L50" s="3"/>
      <c r="M50" s="3"/>
      <c r="N50" s="3"/>
    </row>
    <row r="51">
      <c r="A51" s="25"/>
      <c r="G51" s="22"/>
      <c r="H51" s="3"/>
      <c r="I51" s="3"/>
      <c r="J51" s="3"/>
      <c r="K51" s="3"/>
      <c r="L51" s="3"/>
      <c r="M51" s="3"/>
      <c r="N51" s="3"/>
    </row>
    <row r="52">
      <c r="A52" s="25"/>
      <c r="G52" s="22"/>
      <c r="H52" s="3"/>
      <c r="I52" s="3"/>
      <c r="J52" s="3"/>
      <c r="K52" s="3"/>
      <c r="L52" s="3"/>
      <c r="M52" s="3"/>
      <c r="N52" s="3"/>
    </row>
    <row r="53">
      <c r="A53" s="25"/>
      <c r="G53" s="22"/>
      <c r="H53" s="3"/>
      <c r="I53" s="3"/>
      <c r="J53" s="3"/>
      <c r="K53" s="3"/>
      <c r="L53" s="3"/>
      <c r="M53" s="3"/>
      <c r="N53" s="3"/>
    </row>
    <row r="54">
      <c r="A54" s="25"/>
      <c r="G54" s="22"/>
      <c r="H54" s="3"/>
      <c r="I54" s="3"/>
      <c r="J54" s="3"/>
      <c r="K54" s="3"/>
      <c r="L54" s="3"/>
      <c r="M54" s="3"/>
      <c r="N54" s="3"/>
    </row>
    <row r="55">
      <c r="A55" s="25"/>
      <c r="G55" s="22"/>
      <c r="H55" s="3"/>
      <c r="I55" s="3"/>
      <c r="J55" s="3"/>
      <c r="K55" s="3"/>
      <c r="L55" s="3"/>
      <c r="M55" s="3"/>
      <c r="N55" s="3"/>
    </row>
    <row r="56">
      <c r="A56" s="25"/>
      <c r="G56" s="22"/>
      <c r="H56" s="3"/>
      <c r="I56" s="3"/>
      <c r="J56" s="3"/>
      <c r="K56" s="3"/>
      <c r="L56" s="3"/>
      <c r="M56" s="3"/>
      <c r="N56" s="3"/>
    </row>
    <row r="57">
      <c r="A57" s="25"/>
      <c r="G57" s="22"/>
      <c r="H57" s="3"/>
      <c r="I57" s="3"/>
      <c r="J57" s="3"/>
      <c r="K57" s="3"/>
      <c r="L57" s="3"/>
      <c r="M57" s="3"/>
      <c r="N57" s="3"/>
    </row>
    <row r="58">
      <c r="A58" s="25"/>
      <c r="G58" s="22"/>
      <c r="H58" s="3"/>
      <c r="I58" s="3"/>
      <c r="J58" s="3"/>
      <c r="K58" s="3"/>
      <c r="L58" s="3"/>
      <c r="M58" s="3"/>
      <c r="N58" s="3"/>
    </row>
    <row r="59">
      <c r="A59" s="25"/>
      <c r="G59" s="22"/>
      <c r="H59" s="3"/>
      <c r="I59" s="3"/>
      <c r="J59" s="3"/>
      <c r="K59" s="3"/>
      <c r="L59" s="3"/>
      <c r="M59" s="3"/>
      <c r="N59" s="3"/>
    </row>
    <row r="60">
      <c r="A60" s="25"/>
      <c r="G60" s="22"/>
      <c r="H60" s="3"/>
      <c r="I60" s="3"/>
      <c r="J60" s="3"/>
      <c r="K60" s="3"/>
      <c r="L60" s="3"/>
      <c r="M60" s="3"/>
      <c r="N60" s="3"/>
    </row>
    <row r="61">
      <c r="A61" s="383"/>
      <c r="B61" s="384"/>
      <c r="C61" s="384"/>
      <c r="D61" s="384"/>
      <c r="E61" s="384"/>
      <c r="F61" s="384"/>
      <c r="G61" s="385"/>
      <c r="H61" s="3"/>
      <c r="I61" s="3"/>
      <c r="J61" s="3"/>
      <c r="K61" s="3"/>
      <c r="L61" s="3"/>
      <c r="M61" s="3"/>
      <c r="N61" s="3"/>
    </row>
    <row r="62">
      <c r="A62" s="37" t="s">
        <v>667</v>
      </c>
      <c r="B62" s="3"/>
      <c r="C62" s="3"/>
      <c r="D62" s="3"/>
      <c r="E62" s="3"/>
      <c r="F62" s="3"/>
      <c r="G62" s="3"/>
      <c r="H62" s="3"/>
      <c r="I62" s="3"/>
      <c r="J62" s="3"/>
      <c r="K62" s="3"/>
      <c r="L62" s="3"/>
      <c r="M62" s="3"/>
      <c r="N62" s="3"/>
    </row>
  </sheetData>
  <mergeCells count="26">
    <mergeCell ref="H16:N16"/>
    <mergeCell ref="H17:N17"/>
    <mergeCell ref="H18:N26"/>
    <mergeCell ref="H27:N27"/>
    <mergeCell ref="H28:N39"/>
    <mergeCell ref="H40:N40"/>
    <mergeCell ref="H41:N47"/>
    <mergeCell ref="A1:N1"/>
    <mergeCell ref="A2:N2"/>
    <mergeCell ref="A4:G4"/>
    <mergeCell ref="H4:N4"/>
    <mergeCell ref="A5:G5"/>
    <mergeCell ref="H5:N6"/>
    <mergeCell ref="H7:N14"/>
    <mergeCell ref="A34:G39"/>
    <mergeCell ref="A40:G40"/>
    <mergeCell ref="A41:G48"/>
    <mergeCell ref="A49:G49"/>
    <mergeCell ref="A50:G61"/>
    <mergeCell ref="A6:G14"/>
    <mergeCell ref="A15:G15"/>
    <mergeCell ref="A16:G23"/>
    <mergeCell ref="A24:G24"/>
    <mergeCell ref="A25:G31"/>
    <mergeCell ref="A32:G32"/>
    <mergeCell ref="A33:G33"/>
  </mergeCells>
  <printOptions gridLines="1" horizontalCentered="1"/>
  <pageMargins bottom="0.75" footer="0.0" header="0.0" left="0.7" right="0.7" top="0.75"/>
  <pageSetup fitToHeight="0" cellComments="atEnd" orientation="portrait"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2025-06-14T08:59:12Z</dcterms:created>
  <dc:creator>Margret Vetenibua</dc:creator>
</cp:coreProperties>
</file>