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0D14004D-7886-40C8-B681-B9C74BEE8198}" xr6:coauthVersionLast="47" xr6:coauthVersionMax="47" xr10:uidLastSave="{00000000-0000-0000-0000-000000000000}"/>
  <bookViews>
    <workbookView xWindow="-120" yWindow="-120" windowWidth="20730" windowHeight="11160" xr2:uid="{FBCB1FB3-46C0-4E1A-ACFC-78F95A7595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54" i="1" l="1"/>
  <c r="R49" i="1"/>
  <c r="R44" i="1"/>
  <c r="Q38" i="1"/>
  <c r="P38" i="1"/>
  <c r="O38" i="1"/>
  <c r="N38" i="1"/>
  <c r="M38" i="1"/>
  <c r="L38" i="1"/>
  <c r="U37" i="1"/>
  <c r="S37" i="1"/>
  <c r="R37" i="1"/>
  <c r="T37" i="1" s="1"/>
  <c r="T36" i="1"/>
  <c r="S36" i="1"/>
  <c r="U36" i="1" s="1"/>
  <c r="R36" i="1"/>
  <c r="U35" i="1"/>
  <c r="S35" i="1"/>
  <c r="R35" i="1"/>
  <c r="T35" i="1" s="1"/>
  <c r="T34" i="1"/>
  <c r="S34" i="1"/>
  <c r="U34" i="1" s="1"/>
  <c r="R34" i="1"/>
  <c r="U33" i="1"/>
  <c r="S33" i="1"/>
  <c r="R33" i="1"/>
  <c r="T33" i="1" s="1"/>
  <c r="T32" i="1"/>
  <c r="S32" i="1"/>
  <c r="U32" i="1" s="1"/>
  <c r="R32" i="1"/>
  <c r="I32" i="1"/>
  <c r="I33" i="1" s="1"/>
  <c r="I34" i="1" s="1"/>
  <c r="I35" i="1" s="1"/>
  <c r="I36" i="1" s="1"/>
  <c r="I37" i="1" s="1"/>
  <c r="U31" i="1"/>
  <c r="S31" i="1"/>
  <c r="R31" i="1"/>
  <c r="T31" i="1" s="1"/>
  <c r="I31" i="1"/>
  <c r="T30" i="1"/>
  <c r="S30" i="1"/>
  <c r="U30" i="1" s="1"/>
  <c r="R30" i="1"/>
  <c r="U29" i="1"/>
  <c r="T29" i="1"/>
  <c r="S29" i="1"/>
  <c r="R29" i="1"/>
  <c r="K29" i="1"/>
  <c r="K30" i="1" s="1"/>
  <c r="K31" i="1" s="1"/>
  <c r="K32" i="1" s="1"/>
  <c r="K33" i="1" s="1"/>
  <c r="K34" i="1" s="1"/>
  <c r="K35" i="1" s="1"/>
  <c r="K36" i="1" s="1"/>
  <c r="K37" i="1" s="1"/>
  <c r="U28" i="1"/>
  <c r="S28" i="1"/>
  <c r="R28" i="1"/>
  <c r="R38" i="1" s="1"/>
  <c r="W9" i="1"/>
  <c r="W12" i="1" s="1"/>
  <c r="F7" i="1"/>
  <c r="L7" i="1" s="1"/>
  <c r="M7" i="1" s="1"/>
  <c r="N7" i="1" s="1"/>
  <c r="P7" i="1" s="1"/>
  <c r="Q7" i="1" s="1"/>
  <c r="L6" i="1"/>
  <c r="M6" i="1" s="1"/>
  <c r="K6" i="1" s="1"/>
  <c r="G6" i="1"/>
  <c r="T28" i="1" l="1"/>
  <c r="W11" i="1"/>
  <c r="W14" i="1" s="1"/>
  <c r="W13" i="1"/>
  <c r="F8" i="1"/>
  <c r="N6" i="1"/>
  <c r="P6" i="1" s="1"/>
  <c r="Q6" i="1" s="1"/>
  <c r="G7" i="1"/>
  <c r="K7" i="1"/>
  <c r="W16" i="1" l="1"/>
  <c r="W15" i="1"/>
  <c r="L8" i="1"/>
  <c r="M8" i="1" s="1"/>
  <c r="N8" i="1" s="1"/>
  <c r="P8" i="1" s="1"/>
  <c r="Q8" i="1" s="1"/>
  <c r="G8" i="1"/>
  <c r="F9" i="1"/>
  <c r="L9" i="1" l="1"/>
  <c r="M9" i="1" s="1"/>
  <c r="N9" i="1" s="1"/>
  <c r="P9" i="1" s="1"/>
  <c r="Q9" i="1" s="1"/>
  <c r="G9" i="1"/>
  <c r="F10" i="1"/>
  <c r="K8" i="1"/>
  <c r="L10" i="1" l="1"/>
  <c r="M10" i="1" s="1"/>
  <c r="N10" i="1" s="1"/>
  <c r="P10" i="1" s="1"/>
  <c r="Q10" i="1" s="1"/>
  <c r="G10" i="1"/>
  <c r="F11" i="1"/>
  <c r="K9" i="1"/>
  <c r="K10" i="1" l="1"/>
  <c r="L11" i="1"/>
  <c r="M11" i="1" s="1"/>
  <c r="N11" i="1" s="1"/>
  <c r="P11" i="1" s="1"/>
  <c r="Q11" i="1" s="1"/>
  <c r="F12" i="1"/>
  <c r="G11" i="1"/>
  <c r="K11" i="1" l="1"/>
  <c r="L12" i="1"/>
  <c r="M12" i="1" s="1"/>
  <c r="N12" i="1" s="1"/>
  <c r="P12" i="1" s="1"/>
  <c r="Q12" i="1" s="1"/>
  <c r="F13" i="1"/>
  <c r="G12" i="1"/>
  <c r="K12" i="1" l="1"/>
  <c r="L13" i="1"/>
  <c r="M13" i="1" s="1"/>
  <c r="N13" i="1" s="1"/>
  <c r="P13" i="1" s="1"/>
  <c r="Q13" i="1" s="1"/>
  <c r="G13" i="1"/>
  <c r="F14" i="1"/>
  <c r="K13" i="1" l="1"/>
  <c r="L14" i="1"/>
  <c r="M14" i="1" s="1"/>
  <c r="N14" i="1" s="1"/>
  <c r="P14" i="1" s="1"/>
  <c r="Q14" i="1" s="1"/>
  <c r="K14" i="1"/>
  <c r="G14" i="1"/>
  <c r="F15" i="1"/>
  <c r="L15" i="1" l="1"/>
  <c r="M15" i="1" s="1"/>
  <c r="N15" i="1" s="1"/>
  <c r="P15" i="1" s="1"/>
  <c r="Q15" i="1" s="1"/>
  <c r="G15" i="1"/>
  <c r="K15" i="1" l="1"/>
</calcChain>
</file>

<file path=xl/sharedStrings.xml><?xml version="1.0" encoding="utf-8"?>
<sst xmlns="http://schemas.openxmlformats.org/spreadsheetml/2006/main" count="97" uniqueCount="83">
  <si>
    <r>
      <t xml:space="preserve">NOOR COACHING CENTRE
</t>
    </r>
    <r>
      <rPr>
        <b/>
        <u/>
        <sz val="12"/>
        <rFont val="Calibri"/>
        <family val="2"/>
        <scheme val="minor"/>
      </rPr>
      <t>Staff Salary Report For Jan 2023</t>
    </r>
  </si>
  <si>
    <t>S.no</t>
  </si>
  <si>
    <t>Name</t>
  </si>
  <si>
    <t>Designation</t>
  </si>
  <si>
    <t>Account No.</t>
  </si>
  <si>
    <t>Prev. Sal. Bal.</t>
  </si>
  <si>
    <t>Basic Salary</t>
  </si>
  <si>
    <t>Total Salary</t>
  </si>
  <si>
    <t>Adv.Paid</t>
  </si>
  <si>
    <t>Extra Time</t>
  </si>
  <si>
    <t>No. Of Days</t>
  </si>
  <si>
    <t>Deduction</t>
  </si>
  <si>
    <t>Per Day Wedge</t>
  </si>
  <si>
    <t>Current Salary</t>
  </si>
  <si>
    <t>Payable Salary</t>
  </si>
  <si>
    <t>Paid</t>
  </si>
  <si>
    <t>BalanceToPay</t>
  </si>
  <si>
    <t>Remarks</t>
  </si>
  <si>
    <t>Wasim</t>
  </si>
  <si>
    <t>English</t>
  </si>
  <si>
    <t>Fahim</t>
  </si>
  <si>
    <t>Maths</t>
  </si>
  <si>
    <t>Farooq</t>
  </si>
  <si>
    <t>Arts</t>
  </si>
  <si>
    <t>Lab</t>
  </si>
  <si>
    <t>Bio</t>
  </si>
  <si>
    <t>Comm.</t>
  </si>
  <si>
    <t>Stats</t>
  </si>
  <si>
    <t>Khan</t>
  </si>
  <si>
    <t>Urdu</t>
  </si>
  <si>
    <t>Zaman</t>
  </si>
  <si>
    <t>Islamiat</t>
  </si>
  <si>
    <t>Usman</t>
  </si>
  <si>
    <t>Business</t>
  </si>
  <si>
    <t>Wali</t>
  </si>
  <si>
    <t>Malik</t>
  </si>
  <si>
    <t>Nehal</t>
  </si>
  <si>
    <t>Noman</t>
  </si>
  <si>
    <t>Today Date</t>
  </si>
  <si>
    <t>DateOfBirth</t>
  </si>
  <si>
    <t>Total Years</t>
  </si>
  <si>
    <t>Total Months</t>
  </si>
  <si>
    <t>Total Days</t>
  </si>
  <si>
    <t>CountDaysFromBirth</t>
  </si>
  <si>
    <t>CountHoursFromBirth</t>
  </si>
  <si>
    <t>Namaz Qaza</t>
  </si>
  <si>
    <t>Date Of Birth With Total Count(Years,Months,Days,Hours)
AND
{Approx Qaza Namaz}</t>
  </si>
  <si>
    <t>1st Project</t>
  </si>
  <si>
    <t>2nd Project</t>
  </si>
  <si>
    <t>Project (3)</t>
  </si>
  <si>
    <t>Noor Fish Industries Ltd.</t>
  </si>
  <si>
    <t>S.No.</t>
  </si>
  <si>
    <t>ID</t>
  </si>
  <si>
    <t>Jan
Sale</t>
  </si>
  <si>
    <t>Feb
Sale</t>
  </si>
  <si>
    <t>Mar
Sale</t>
  </si>
  <si>
    <t>Apr
Sale</t>
  </si>
  <si>
    <t>May
Sale</t>
  </si>
  <si>
    <t>Jun
Sale</t>
  </si>
  <si>
    <t>Total
Sale</t>
  </si>
  <si>
    <t>Average
Sale</t>
  </si>
  <si>
    <t>Average Sale</t>
  </si>
  <si>
    <t>Farhan</t>
  </si>
  <si>
    <t>Ali</t>
  </si>
  <si>
    <t>Lala</t>
  </si>
  <si>
    <t>AllSupplierMonthlySale Avg.</t>
  </si>
  <si>
    <t>Count For (NUMBER)</t>
  </si>
  <si>
    <t>Noor Table For Count Formula</t>
  </si>
  <si>
    <t>Unit1</t>
  </si>
  <si>
    <t>Unit2</t>
  </si>
  <si>
    <t>Unit3</t>
  </si>
  <si>
    <t>Unit4</t>
  </si>
  <si>
    <t>acd</t>
  </si>
  <si>
    <t>dd</t>
  </si>
  <si>
    <t>a</t>
  </si>
  <si>
    <t>sd33</t>
  </si>
  <si>
    <t>Count(Alpha&amp;Number)</t>
  </si>
  <si>
    <t>df</t>
  </si>
  <si>
    <t>se</t>
  </si>
  <si>
    <t>sdf</t>
  </si>
  <si>
    <t>df4</t>
  </si>
  <si>
    <t>fg</t>
  </si>
  <si>
    <t>Count(Blank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</si>
</sst>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u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36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1">
    <xf numFmtId="0" fontId="0" fillId="0" borderId="0" xfId="0"/>
    <xf numFmtId="0" fontId="2" fillId="3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/>
    </xf>
    <xf numFmtId="164" fontId="2" fillId="4" borderId="6" xfId="1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14" fontId="5" fillId="7" borderId="6" xfId="0" applyNumberFormat="1" applyFont="1" applyFill="1" applyBorder="1" applyAlignment="1">
      <alignment horizontal="center" vertical="center"/>
    </xf>
    <xf numFmtId="15" fontId="5" fillId="7" borderId="6" xfId="0" applyNumberFormat="1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1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5" fillId="6" borderId="0" xfId="0" applyFont="1" applyFill="1" applyAlignment="1">
      <alignment horizontal="center" vertical="center"/>
    </xf>
    <xf numFmtId="0" fontId="2" fillId="6" borderId="0" xfId="0" applyFont="1" applyFill="1"/>
    <xf numFmtId="0" fontId="2" fillId="10" borderId="6" xfId="0" applyFont="1" applyFill="1" applyBorder="1" applyAlignment="1">
      <alignment horizontal="center"/>
    </xf>
    <xf numFmtId="0" fontId="2" fillId="5" borderId="14" xfId="0" applyFont="1" applyFill="1" applyBorder="1" applyAlignment="1">
      <alignment horizontal="center" vertical="center" wrapText="1"/>
    </xf>
    <xf numFmtId="0" fontId="2" fillId="12" borderId="14" xfId="0" applyFont="1" applyFill="1" applyBorder="1" applyAlignment="1">
      <alignment horizontal="center" vertical="center" wrapText="1"/>
    </xf>
    <xf numFmtId="0" fontId="2" fillId="10" borderId="14" xfId="0" applyFont="1" applyFill="1" applyBorder="1" applyAlignment="1">
      <alignment horizontal="center" vertical="center" wrapText="1"/>
    </xf>
    <xf numFmtId="0" fontId="2" fillId="13" borderId="14" xfId="0" applyFont="1" applyFill="1" applyBorder="1" applyAlignment="1">
      <alignment horizontal="center" vertical="center" wrapText="1"/>
    </xf>
    <xf numFmtId="0" fontId="7" fillId="14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12" borderId="14" xfId="0" applyFont="1" applyFill="1" applyBorder="1" applyAlignment="1">
      <alignment horizontal="center" vertical="center"/>
    </xf>
    <xf numFmtId="1" fontId="2" fillId="10" borderId="14" xfId="0" applyNumberFormat="1" applyFont="1" applyFill="1" applyBorder="1" applyAlignment="1">
      <alignment horizontal="center" vertical="center"/>
    </xf>
    <xf numFmtId="1" fontId="2" fillId="13" borderId="14" xfId="0" applyNumberFormat="1" applyFont="1" applyFill="1" applyBorder="1" applyAlignment="1">
      <alignment horizontal="center" vertical="center"/>
    </xf>
    <xf numFmtId="0" fontId="7" fillId="14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/>
    </xf>
    <xf numFmtId="0" fontId="2" fillId="5" borderId="17" xfId="0" applyFont="1" applyFill="1" applyBorder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9" xfId="0" applyFont="1" applyFill="1" applyBorder="1" applyAlignment="1">
      <alignment horizontal="center" vertical="center"/>
    </xf>
    <xf numFmtId="0" fontId="2" fillId="12" borderId="15" xfId="0" applyFont="1" applyFill="1" applyBorder="1" applyAlignment="1">
      <alignment horizontal="center" vertical="center"/>
    </xf>
    <xf numFmtId="1" fontId="5" fillId="9" borderId="14" xfId="0" applyNumberFormat="1" applyFont="1" applyFill="1" applyBorder="1" applyAlignment="1">
      <alignment horizontal="center" vertical="center"/>
    </xf>
    <xf numFmtId="1" fontId="5" fillId="9" borderId="21" xfId="0" applyNumberFormat="1" applyFont="1" applyFill="1" applyBorder="1" applyAlignment="1">
      <alignment horizontal="center" vertical="center"/>
    </xf>
    <xf numFmtId="0" fontId="2" fillId="12" borderId="6" xfId="0" applyFont="1" applyFill="1" applyBorder="1" applyAlignment="1">
      <alignment horizontal="center" vertical="center"/>
    </xf>
    <xf numFmtId="0" fontId="2" fillId="9" borderId="0" xfId="0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6" fillId="11" borderId="14" xfId="0" applyFont="1" applyFill="1" applyBorder="1" applyAlignment="1">
      <alignment horizontal="center" vertical="center"/>
    </xf>
    <xf numFmtId="0" fontId="8" fillId="15" borderId="7" xfId="0" applyFont="1" applyFill="1" applyBorder="1" applyAlignment="1">
      <alignment horizontal="center" vertical="center" wrapText="1"/>
    </xf>
    <xf numFmtId="0" fontId="8" fillId="15" borderId="20" xfId="0" applyFont="1" applyFill="1" applyBorder="1" applyAlignment="1">
      <alignment horizontal="center" vertical="center" wrapText="1"/>
    </xf>
    <xf numFmtId="0" fontId="2" fillId="16" borderId="7" xfId="0" applyFont="1" applyFill="1" applyBorder="1" applyAlignment="1">
      <alignment horizontal="center" vertical="center"/>
    </xf>
    <xf numFmtId="0" fontId="2" fillId="16" borderId="20" xfId="0" applyFont="1" applyFill="1" applyBorder="1" applyAlignment="1">
      <alignment horizontal="center" vertical="center"/>
    </xf>
    <xf numFmtId="0" fontId="2" fillId="16" borderId="12" xfId="0" applyFont="1" applyFill="1" applyBorder="1" applyAlignment="1">
      <alignment horizontal="center" vertical="center"/>
    </xf>
    <xf numFmtId="0" fontId="5" fillId="6" borderId="7" xfId="0" applyFont="1" applyFill="1" applyBorder="1" applyAlignment="1">
      <alignment horizontal="center" vertical="center"/>
    </xf>
    <xf numFmtId="0" fontId="5" fillId="6" borderId="20" xfId="0" applyFont="1" applyFill="1" applyBorder="1" applyAlignment="1">
      <alignment horizontal="center" vertical="center"/>
    </xf>
    <xf numFmtId="0" fontId="5" fillId="6" borderId="12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8" fillId="7" borderId="2" xfId="0" applyFont="1" applyFill="1" applyBorder="1" applyAlignment="1">
      <alignment horizontal="center" vertical="center"/>
    </xf>
    <xf numFmtId="0" fontId="8" fillId="7" borderId="3" xfId="0" applyFont="1" applyFill="1" applyBorder="1" applyAlignment="1">
      <alignment horizontal="center" vertical="center"/>
    </xf>
    <xf numFmtId="0" fontId="2" fillId="17" borderId="6" xfId="0" applyFont="1" applyFill="1" applyBorder="1" applyAlignment="1">
      <alignment horizontal="center" vertical="center"/>
    </xf>
    <xf numFmtId="0" fontId="8" fillId="7" borderId="13" xfId="0" applyFont="1" applyFill="1" applyBorder="1" applyAlignment="1">
      <alignment horizontal="center" vertical="center"/>
    </xf>
    <xf numFmtId="0" fontId="8" fillId="7" borderId="22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4074F-3918-408B-BCEC-993EB4F4AAAE}">
  <dimension ref="A1:W55"/>
  <sheetViews>
    <sheetView tabSelected="1" topLeftCell="H39" zoomScale="90" zoomScaleNormal="90" workbookViewId="0">
      <selection activeCell="R44" sqref="R44:T45"/>
    </sheetView>
  </sheetViews>
  <sheetFormatPr defaultRowHeight="15" x14ac:dyDescent="0.25"/>
  <cols>
    <col min="2" max="2" width="7.42578125" bestFit="1" customWidth="1"/>
    <col min="3" max="3" width="11.7109375" bestFit="1" customWidth="1"/>
    <col min="4" max="4" width="12.28515625" customWidth="1"/>
    <col min="5" max="5" width="13.28515625" bestFit="1" customWidth="1"/>
    <col min="6" max="7" width="11.140625" bestFit="1" customWidth="1"/>
    <col min="8" max="8" width="8.85546875" bestFit="1" customWidth="1"/>
    <col min="9" max="9" width="10.28515625" bestFit="1" customWidth="1"/>
    <col min="10" max="10" width="11.28515625" bestFit="1" customWidth="1"/>
    <col min="11" max="11" width="10.140625" bestFit="1" customWidth="1"/>
    <col min="12" max="12" width="14.7109375" bestFit="1" customWidth="1"/>
    <col min="13" max="13" width="13.5703125" bestFit="1" customWidth="1"/>
    <col min="14" max="14" width="13.85546875" bestFit="1" customWidth="1"/>
    <col min="15" max="15" width="6.7109375" bestFit="1" customWidth="1"/>
    <col min="16" max="16" width="13.28515625" bestFit="1" customWidth="1"/>
    <col min="17" max="17" width="8.5703125" bestFit="1" customWidth="1"/>
    <col min="22" max="22" width="22.85546875" bestFit="1" customWidth="1"/>
    <col min="23" max="23" width="12.140625" bestFit="1" customWidth="1"/>
  </cols>
  <sheetData>
    <row r="1" spans="1:23" x14ac:dyDescent="0.25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4"/>
    </row>
    <row r="2" spans="1:23" ht="15.75" thickBot="1" x14ac:dyDescent="0.3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7"/>
    </row>
    <row r="3" spans="1:23" ht="15" customHeight="1" x14ac:dyDescent="0.25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7"/>
      <c r="V3" s="48" t="s">
        <v>46</v>
      </c>
      <c r="W3" s="49"/>
    </row>
    <row r="4" spans="1:23" ht="15.75" thickBot="1" x14ac:dyDescent="0.3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7"/>
      <c r="V4" s="50"/>
      <c r="W4" s="51"/>
    </row>
    <row r="5" spans="1:23" ht="15.75" customHeight="1" thickBot="1" x14ac:dyDescent="0.3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V5" s="50"/>
      <c r="W5" s="51"/>
    </row>
    <row r="6" spans="1:23" ht="15.75" thickBot="1" x14ac:dyDescent="0.3">
      <c r="A6" s="2">
        <v>1</v>
      </c>
      <c r="B6" s="2" t="s">
        <v>37</v>
      </c>
      <c r="C6" s="2" t="s">
        <v>19</v>
      </c>
      <c r="D6" s="2">
        <v>12</v>
      </c>
      <c r="E6" s="3">
        <v>2000</v>
      </c>
      <c r="F6" s="3">
        <v>11500</v>
      </c>
      <c r="G6" s="3">
        <f>F6+E6</f>
        <v>13500</v>
      </c>
      <c r="H6" s="3">
        <v>500</v>
      </c>
      <c r="I6" s="3">
        <v>500</v>
      </c>
      <c r="J6" s="2">
        <v>28</v>
      </c>
      <c r="K6" s="4">
        <f>F6-M6</f>
        <v>1266.6666666666679</v>
      </c>
      <c r="L6" s="3">
        <f>F6/30</f>
        <v>383.33333333333331</v>
      </c>
      <c r="M6" s="4">
        <f>J6*L6-H6</f>
        <v>10233.333333333332</v>
      </c>
      <c r="N6" s="4">
        <f>E6+M6+I6</f>
        <v>12733.333333333332</v>
      </c>
      <c r="O6" s="2">
        <v>11833</v>
      </c>
      <c r="P6" s="4">
        <f>N6-O6</f>
        <v>900.33333333333212</v>
      </c>
      <c r="Q6" s="21" t="str">
        <f>IF(P6=0,"Clear",("Balance"))</f>
        <v>Balance</v>
      </c>
      <c r="V6" s="50"/>
      <c r="W6" s="51"/>
    </row>
    <row r="7" spans="1:23" ht="15.75" thickBot="1" x14ac:dyDescent="0.3">
      <c r="A7" s="2">
        <v>2</v>
      </c>
      <c r="B7" s="2" t="s">
        <v>18</v>
      </c>
      <c r="C7" s="2" t="s">
        <v>21</v>
      </c>
      <c r="D7" s="2">
        <v>23</v>
      </c>
      <c r="E7" s="3"/>
      <c r="F7" s="3">
        <f>F6+4000</f>
        <v>15500</v>
      </c>
      <c r="G7" s="3">
        <f t="shared" ref="G7:G15" si="0">F7+E7</f>
        <v>15500</v>
      </c>
      <c r="H7" s="3"/>
      <c r="I7" s="3"/>
      <c r="J7" s="2">
        <v>25</v>
      </c>
      <c r="K7" s="4">
        <f t="shared" ref="K7:K15" si="1">F7-M7</f>
        <v>2583.3333333333339</v>
      </c>
      <c r="L7" s="3">
        <f t="shared" ref="L7:L15" si="2">F7/30</f>
        <v>516.66666666666663</v>
      </c>
      <c r="M7" s="4">
        <f t="shared" ref="M7:M15" si="3">J7*L7-H7</f>
        <v>12916.666666666666</v>
      </c>
      <c r="N7" s="4">
        <f t="shared" ref="N7:N15" si="4">E7+M7+I7</f>
        <v>12916.666666666666</v>
      </c>
      <c r="O7" s="2">
        <v>12917</v>
      </c>
      <c r="P7" s="4">
        <f t="shared" ref="P7:P15" si="5">N7-O7</f>
        <v>-0.33333333333393966</v>
      </c>
      <c r="Q7" s="21" t="str">
        <f t="shared" ref="Q7:Q15" si="6">IF(P7=0,"Clear",("Balance"))</f>
        <v>Balance</v>
      </c>
      <c r="V7" s="52"/>
      <c r="W7" s="53"/>
    </row>
    <row r="8" spans="1:23" ht="16.5" thickBot="1" x14ac:dyDescent="0.3">
      <c r="A8" s="2">
        <v>3</v>
      </c>
      <c r="B8" s="2" t="s">
        <v>22</v>
      </c>
      <c r="C8" s="2" t="s">
        <v>23</v>
      </c>
      <c r="D8" s="2">
        <v>34</v>
      </c>
      <c r="E8" s="3">
        <v>3500</v>
      </c>
      <c r="F8" s="3">
        <f t="shared" ref="F8:F15" si="7">F7+4000</f>
        <v>19500</v>
      </c>
      <c r="G8" s="3">
        <f t="shared" si="0"/>
        <v>23000</v>
      </c>
      <c r="H8" s="3">
        <v>5000</v>
      </c>
      <c r="I8" s="3"/>
      <c r="J8" s="2">
        <v>30</v>
      </c>
      <c r="K8" s="4">
        <f t="shared" si="1"/>
        <v>5000</v>
      </c>
      <c r="L8" s="3">
        <f t="shared" si="2"/>
        <v>650</v>
      </c>
      <c r="M8" s="4">
        <f t="shared" si="3"/>
        <v>14500</v>
      </c>
      <c r="N8" s="4">
        <f t="shared" si="4"/>
        <v>18000</v>
      </c>
      <c r="O8" s="2">
        <v>18000</v>
      </c>
      <c r="P8" s="4">
        <f t="shared" si="5"/>
        <v>0</v>
      </c>
      <c r="Q8" s="21" t="str">
        <f t="shared" si="6"/>
        <v>Clear</v>
      </c>
      <c r="V8" s="15" t="s">
        <v>2</v>
      </c>
      <c r="W8" s="16" t="s">
        <v>18</v>
      </c>
    </row>
    <row r="9" spans="1:23" ht="16.5" thickBot="1" x14ac:dyDescent="0.3">
      <c r="A9" s="2">
        <v>4</v>
      </c>
      <c r="B9" s="2" t="s">
        <v>20</v>
      </c>
      <c r="C9" s="2" t="s">
        <v>24</v>
      </c>
      <c r="D9" s="2">
        <v>45</v>
      </c>
      <c r="E9" s="3"/>
      <c r="F9" s="3">
        <f t="shared" si="7"/>
        <v>23500</v>
      </c>
      <c r="G9" s="3">
        <f t="shared" si="0"/>
        <v>23500</v>
      </c>
      <c r="H9" s="3"/>
      <c r="I9" s="3"/>
      <c r="J9" s="2">
        <v>27</v>
      </c>
      <c r="K9" s="4">
        <f t="shared" si="1"/>
        <v>2350</v>
      </c>
      <c r="L9" s="3">
        <f t="shared" si="2"/>
        <v>783.33333333333337</v>
      </c>
      <c r="M9" s="4">
        <f t="shared" si="3"/>
        <v>21150</v>
      </c>
      <c r="N9" s="4">
        <f t="shared" si="4"/>
        <v>21150</v>
      </c>
      <c r="O9" s="2">
        <v>21150</v>
      </c>
      <c r="P9" s="4">
        <f t="shared" si="5"/>
        <v>0</v>
      </c>
      <c r="Q9" s="21" t="str">
        <f t="shared" si="6"/>
        <v>Clear</v>
      </c>
      <c r="V9" s="5" t="s">
        <v>38</v>
      </c>
      <c r="W9" s="10">
        <f ca="1">TODAY()</f>
        <v>44954</v>
      </c>
    </row>
    <row r="10" spans="1:23" ht="16.5" thickBot="1" x14ac:dyDescent="0.3">
      <c r="A10" s="2">
        <v>5</v>
      </c>
      <c r="B10" s="2" t="s">
        <v>35</v>
      </c>
      <c r="C10" s="2" t="s">
        <v>25</v>
      </c>
      <c r="D10" s="2">
        <v>56</v>
      </c>
      <c r="E10" s="3">
        <v>6000</v>
      </c>
      <c r="F10" s="3">
        <f t="shared" si="7"/>
        <v>27500</v>
      </c>
      <c r="G10" s="3">
        <f t="shared" si="0"/>
        <v>33500</v>
      </c>
      <c r="H10" s="3"/>
      <c r="I10" s="3">
        <v>2000</v>
      </c>
      <c r="J10" s="2">
        <v>28</v>
      </c>
      <c r="K10" s="4">
        <f t="shared" si="1"/>
        <v>1833.3333333333358</v>
      </c>
      <c r="L10" s="3">
        <f t="shared" si="2"/>
        <v>916.66666666666663</v>
      </c>
      <c r="M10" s="4">
        <f t="shared" si="3"/>
        <v>25666.666666666664</v>
      </c>
      <c r="N10" s="4">
        <f t="shared" si="4"/>
        <v>33666.666666666664</v>
      </c>
      <c r="O10" s="2"/>
      <c r="P10" s="4">
        <f t="shared" si="5"/>
        <v>33666.666666666664</v>
      </c>
      <c r="Q10" s="21" t="str">
        <f t="shared" si="6"/>
        <v>Balance</v>
      </c>
      <c r="V10" s="5" t="s">
        <v>39</v>
      </c>
      <c r="W10" s="11">
        <v>36819</v>
      </c>
    </row>
    <row r="11" spans="1:23" ht="16.5" thickBot="1" x14ac:dyDescent="0.3">
      <c r="A11" s="2">
        <v>6</v>
      </c>
      <c r="B11" s="2" t="s">
        <v>34</v>
      </c>
      <c r="C11" s="2" t="s">
        <v>26</v>
      </c>
      <c r="D11" s="2">
        <v>67</v>
      </c>
      <c r="E11" s="3"/>
      <c r="F11" s="3">
        <f t="shared" si="7"/>
        <v>31500</v>
      </c>
      <c r="G11" s="3">
        <f t="shared" si="0"/>
        <v>31500</v>
      </c>
      <c r="H11" s="3"/>
      <c r="I11" s="3"/>
      <c r="J11" s="2">
        <v>20</v>
      </c>
      <c r="K11" s="4">
        <f t="shared" si="1"/>
        <v>10500</v>
      </c>
      <c r="L11" s="3">
        <f t="shared" si="2"/>
        <v>1050</v>
      </c>
      <c r="M11" s="4">
        <f t="shared" si="3"/>
        <v>21000</v>
      </c>
      <c r="N11" s="4">
        <f t="shared" si="4"/>
        <v>21000</v>
      </c>
      <c r="O11" s="2">
        <v>21000</v>
      </c>
      <c r="P11" s="4">
        <f t="shared" si="5"/>
        <v>0</v>
      </c>
      <c r="Q11" s="21" t="str">
        <f t="shared" si="6"/>
        <v>Clear</v>
      </c>
      <c r="V11" s="5" t="s">
        <v>40</v>
      </c>
      <c r="W11" s="9">
        <f ca="1">DATEDIF(W10,W9,"y")</f>
        <v>22</v>
      </c>
    </row>
    <row r="12" spans="1:23" ht="16.5" thickBot="1" x14ac:dyDescent="0.3">
      <c r="A12" s="2">
        <v>7</v>
      </c>
      <c r="B12" s="2" t="s">
        <v>36</v>
      </c>
      <c r="C12" s="2" t="s">
        <v>27</v>
      </c>
      <c r="D12" s="2">
        <v>78</v>
      </c>
      <c r="E12" s="3"/>
      <c r="F12" s="3">
        <f t="shared" si="7"/>
        <v>35500</v>
      </c>
      <c r="G12" s="3">
        <f t="shared" si="0"/>
        <v>35500</v>
      </c>
      <c r="H12" s="3">
        <v>3500</v>
      </c>
      <c r="I12" s="3">
        <v>3500</v>
      </c>
      <c r="J12" s="2">
        <v>29</v>
      </c>
      <c r="K12" s="4">
        <f t="shared" si="1"/>
        <v>4683.3333333333358</v>
      </c>
      <c r="L12" s="3">
        <f t="shared" si="2"/>
        <v>1183.3333333333333</v>
      </c>
      <c r="M12" s="4">
        <f t="shared" si="3"/>
        <v>30816.666666666664</v>
      </c>
      <c r="N12" s="4">
        <f t="shared" si="4"/>
        <v>34316.666666666664</v>
      </c>
      <c r="O12" s="2"/>
      <c r="P12" s="4">
        <f t="shared" si="5"/>
        <v>34316.666666666664</v>
      </c>
      <c r="Q12" s="21" t="str">
        <f t="shared" si="6"/>
        <v>Balance</v>
      </c>
      <c r="V12" s="6" t="s">
        <v>41</v>
      </c>
      <c r="W12" s="9">
        <f ca="1">DATEDIF(W10,W9,"ym")</f>
        <v>3</v>
      </c>
    </row>
    <row r="13" spans="1:23" ht="16.5" thickBot="1" x14ac:dyDescent="0.3">
      <c r="A13" s="2">
        <v>8</v>
      </c>
      <c r="B13" s="2" t="s">
        <v>28</v>
      </c>
      <c r="C13" s="2" t="s">
        <v>29</v>
      </c>
      <c r="D13" s="2">
        <v>89</v>
      </c>
      <c r="E13" s="3">
        <v>19983</v>
      </c>
      <c r="F13" s="3">
        <f t="shared" si="7"/>
        <v>39500</v>
      </c>
      <c r="G13" s="3">
        <f t="shared" si="0"/>
        <v>59483</v>
      </c>
      <c r="H13" s="3"/>
      <c r="I13" s="3"/>
      <c r="J13" s="2">
        <v>19</v>
      </c>
      <c r="K13" s="4">
        <f t="shared" si="1"/>
        <v>14483.333333333332</v>
      </c>
      <c r="L13" s="3">
        <f t="shared" si="2"/>
        <v>1316.6666666666667</v>
      </c>
      <c r="M13" s="4">
        <f t="shared" si="3"/>
        <v>25016.666666666668</v>
      </c>
      <c r="N13" s="4">
        <f t="shared" si="4"/>
        <v>44999.666666666672</v>
      </c>
      <c r="O13" s="2">
        <v>45000</v>
      </c>
      <c r="P13" s="4">
        <f t="shared" si="5"/>
        <v>-0.33333333332848269</v>
      </c>
      <c r="Q13" s="21" t="str">
        <f t="shared" si="6"/>
        <v>Balance</v>
      </c>
      <c r="V13" s="7" t="s">
        <v>42</v>
      </c>
      <c r="W13" s="12">
        <f ca="1">DATEDIF(W10,W9,"md")</f>
        <v>8</v>
      </c>
    </row>
    <row r="14" spans="1:23" ht="16.5" thickBot="1" x14ac:dyDescent="0.3">
      <c r="A14" s="2">
        <v>9</v>
      </c>
      <c r="B14" s="2" t="s">
        <v>30</v>
      </c>
      <c r="C14" s="2" t="s">
        <v>31</v>
      </c>
      <c r="D14" s="2">
        <v>99</v>
      </c>
      <c r="E14" s="3"/>
      <c r="F14" s="3">
        <f t="shared" si="7"/>
        <v>43500</v>
      </c>
      <c r="G14" s="3">
        <f t="shared" si="0"/>
        <v>43500</v>
      </c>
      <c r="H14" s="3"/>
      <c r="I14" s="3"/>
      <c r="J14" s="2">
        <v>25</v>
      </c>
      <c r="K14" s="4">
        <f t="shared" si="1"/>
        <v>7250</v>
      </c>
      <c r="L14" s="3">
        <f t="shared" si="2"/>
        <v>1450</v>
      </c>
      <c r="M14" s="4">
        <f t="shared" si="3"/>
        <v>36250</v>
      </c>
      <c r="N14" s="4">
        <f t="shared" si="4"/>
        <v>36250</v>
      </c>
      <c r="O14" s="2">
        <v>36250</v>
      </c>
      <c r="P14" s="4">
        <f t="shared" si="5"/>
        <v>0</v>
      </c>
      <c r="Q14" s="21" t="str">
        <f t="shared" si="6"/>
        <v>Clear</v>
      </c>
      <c r="V14" s="8" t="s">
        <v>43</v>
      </c>
      <c r="W14" s="13">
        <f ca="1">W11*365</f>
        <v>8030</v>
      </c>
    </row>
    <row r="15" spans="1:23" ht="16.5" thickBot="1" x14ac:dyDescent="0.3">
      <c r="A15" s="2">
        <v>10</v>
      </c>
      <c r="B15" s="2" t="s">
        <v>32</v>
      </c>
      <c r="C15" s="2" t="s">
        <v>33</v>
      </c>
      <c r="D15" s="2">
        <v>22</v>
      </c>
      <c r="E15" s="3">
        <v>15500</v>
      </c>
      <c r="F15" s="3">
        <f t="shared" si="7"/>
        <v>47500</v>
      </c>
      <c r="G15" s="3">
        <f t="shared" si="0"/>
        <v>63000</v>
      </c>
      <c r="H15" s="3"/>
      <c r="I15" s="3">
        <v>1000</v>
      </c>
      <c r="J15" s="2">
        <v>24</v>
      </c>
      <c r="K15" s="4">
        <f t="shared" si="1"/>
        <v>9500</v>
      </c>
      <c r="L15" s="3">
        <f t="shared" si="2"/>
        <v>1583.3333333333333</v>
      </c>
      <c r="M15" s="4">
        <f t="shared" si="3"/>
        <v>38000</v>
      </c>
      <c r="N15" s="4">
        <f t="shared" si="4"/>
        <v>54500</v>
      </c>
      <c r="O15" s="2">
        <v>54500</v>
      </c>
      <c r="P15" s="4">
        <f t="shared" si="5"/>
        <v>0</v>
      </c>
      <c r="Q15" s="21" t="str">
        <f t="shared" si="6"/>
        <v>Clear</v>
      </c>
      <c r="V15" s="7" t="s">
        <v>44</v>
      </c>
      <c r="W15" s="14">
        <f ca="1">W14*24</f>
        <v>192720</v>
      </c>
    </row>
    <row r="16" spans="1:23" ht="16.5" thickBot="1" x14ac:dyDescent="0.3">
      <c r="V16" s="17" t="s">
        <v>45</v>
      </c>
      <c r="W16" s="18">
        <f ca="1">W14*6</f>
        <v>48180</v>
      </c>
    </row>
    <row r="17" spans="9:22" x14ac:dyDescent="0.25">
      <c r="I17" s="20" t="s">
        <v>47</v>
      </c>
    </row>
    <row r="18" spans="9:22" ht="15.75" x14ac:dyDescent="0.25">
      <c r="V18" s="19" t="s">
        <v>48</v>
      </c>
    </row>
    <row r="22" spans="9:22" x14ac:dyDescent="0.25">
      <c r="L22" s="41" t="s">
        <v>49</v>
      </c>
    </row>
    <row r="23" spans="9:22" ht="15.75" thickBot="1" x14ac:dyDescent="0.3"/>
    <row r="24" spans="9:22" ht="16.5" thickTop="1" thickBot="1" x14ac:dyDescent="0.3">
      <c r="I24" s="54" t="s">
        <v>50</v>
      </c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</row>
    <row r="25" spans="9:22" ht="16.5" thickTop="1" thickBot="1" x14ac:dyDescent="0.3"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</row>
    <row r="26" spans="9:22" ht="16.5" thickTop="1" thickBot="1" x14ac:dyDescent="0.3"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</row>
    <row r="27" spans="9:22" ht="31.5" thickTop="1" thickBot="1" x14ac:dyDescent="0.3">
      <c r="I27" s="22" t="s">
        <v>51</v>
      </c>
      <c r="J27" s="22" t="s">
        <v>2</v>
      </c>
      <c r="K27" s="22" t="s">
        <v>52</v>
      </c>
      <c r="L27" s="22" t="s">
        <v>53</v>
      </c>
      <c r="M27" s="22" t="s">
        <v>54</v>
      </c>
      <c r="N27" s="22" t="s">
        <v>55</v>
      </c>
      <c r="O27" s="22" t="s">
        <v>56</v>
      </c>
      <c r="P27" s="22" t="s">
        <v>57</v>
      </c>
      <c r="Q27" s="22" t="s">
        <v>58</v>
      </c>
      <c r="R27" s="23" t="s">
        <v>59</v>
      </c>
      <c r="S27" s="24" t="s">
        <v>60</v>
      </c>
      <c r="T27" s="25" t="s">
        <v>61</v>
      </c>
      <c r="U27" s="26" t="s">
        <v>17</v>
      </c>
    </row>
    <row r="28" spans="9:22" ht="16.5" thickTop="1" thickBot="1" x14ac:dyDescent="0.3">
      <c r="I28" s="27">
        <v>1</v>
      </c>
      <c r="J28" s="27" t="s">
        <v>37</v>
      </c>
      <c r="K28" s="27">
        <v>222</v>
      </c>
      <c r="L28" s="27">
        <v>100</v>
      </c>
      <c r="M28" s="27">
        <v>200</v>
      </c>
      <c r="N28" s="27">
        <v>300</v>
      </c>
      <c r="O28" s="27">
        <v>400</v>
      </c>
      <c r="P28" s="27">
        <v>500</v>
      </c>
      <c r="Q28" s="27">
        <v>600</v>
      </c>
      <c r="R28" s="28">
        <f>SUM(L28:Q28)</f>
        <v>2100</v>
      </c>
      <c r="S28" s="29">
        <f>AVERAGE(L28:Q28)</f>
        <v>350</v>
      </c>
      <c r="T28" s="30">
        <f>R28/6</f>
        <v>350</v>
      </c>
      <c r="U28" s="31" t="str">
        <f>IF(S28&gt;1000,"GOOD",("FINE"))</f>
        <v>FINE</v>
      </c>
    </row>
    <row r="29" spans="9:22" ht="16.5" thickTop="1" thickBot="1" x14ac:dyDescent="0.3">
      <c r="I29" s="27">
        <v>2</v>
      </c>
      <c r="J29" s="27" t="s">
        <v>18</v>
      </c>
      <c r="K29" s="27">
        <f>K28+1</f>
        <v>223</v>
      </c>
      <c r="L29" s="27">
        <v>2000</v>
      </c>
      <c r="M29" s="27">
        <v>4999</v>
      </c>
      <c r="N29" s="27">
        <v>150</v>
      </c>
      <c r="O29" s="27">
        <v>200</v>
      </c>
      <c r="P29" s="27">
        <v>250</v>
      </c>
      <c r="Q29" s="27">
        <v>300</v>
      </c>
      <c r="R29" s="28">
        <f t="shared" ref="R29:R37" si="8">SUM(L29:Q29)</f>
        <v>7899</v>
      </c>
      <c r="S29" s="29">
        <f t="shared" ref="S29:S37" si="9">AVERAGE(L29:Q29)</f>
        <v>1316.5</v>
      </c>
      <c r="T29" s="30">
        <f t="shared" ref="T29:T37" si="10">R29/6</f>
        <v>1316.5</v>
      </c>
      <c r="U29" s="31" t="str">
        <f t="shared" ref="U29:U37" si="11">IF(S29&gt;1000,"GOOD",("FINE"))</f>
        <v>GOOD</v>
      </c>
    </row>
    <row r="30" spans="9:22" ht="16.5" thickTop="1" thickBot="1" x14ac:dyDescent="0.3">
      <c r="I30" s="27">
        <v>3</v>
      </c>
      <c r="J30" s="27" t="s">
        <v>20</v>
      </c>
      <c r="K30" s="27">
        <f t="shared" ref="K30:K37" si="12">K29+1</f>
        <v>224</v>
      </c>
      <c r="L30" s="27">
        <v>1500</v>
      </c>
      <c r="M30" s="27">
        <v>220</v>
      </c>
      <c r="N30" s="27">
        <v>320</v>
      </c>
      <c r="O30" s="27">
        <v>430</v>
      </c>
      <c r="P30" s="27">
        <v>540</v>
      </c>
      <c r="Q30" s="27">
        <v>650</v>
      </c>
      <c r="R30" s="28">
        <f t="shared" si="8"/>
        <v>3660</v>
      </c>
      <c r="S30" s="29">
        <f t="shared" si="9"/>
        <v>610</v>
      </c>
      <c r="T30" s="30">
        <f t="shared" si="10"/>
        <v>610</v>
      </c>
      <c r="U30" s="31" t="str">
        <f t="shared" si="11"/>
        <v>FINE</v>
      </c>
    </row>
    <row r="31" spans="9:22" ht="16.5" thickTop="1" thickBot="1" x14ac:dyDescent="0.3">
      <c r="I31" s="27">
        <f>I30+1</f>
        <v>4</v>
      </c>
      <c r="J31" s="27" t="s">
        <v>22</v>
      </c>
      <c r="K31" s="27">
        <f t="shared" si="12"/>
        <v>225</v>
      </c>
      <c r="L31" s="27">
        <v>1000</v>
      </c>
      <c r="M31" s="27">
        <v>2000</v>
      </c>
      <c r="N31" s="27">
        <v>3000</v>
      </c>
      <c r="O31" s="27">
        <v>4000</v>
      </c>
      <c r="P31" s="27">
        <v>5000</v>
      </c>
      <c r="Q31" s="27">
        <v>6000</v>
      </c>
      <c r="R31" s="28">
        <f t="shared" si="8"/>
        <v>21000</v>
      </c>
      <c r="S31" s="29">
        <f t="shared" si="9"/>
        <v>3500</v>
      </c>
      <c r="T31" s="30">
        <f t="shared" si="10"/>
        <v>3500</v>
      </c>
      <c r="U31" s="31" t="str">
        <f t="shared" si="11"/>
        <v>GOOD</v>
      </c>
    </row>
    <row r="32" spans="9:22" ht="16.5" thickTop="1" thickBot="1" x14ac:dyDescent="0.3">
      <c r="I32" s="27">
        <f t="shared" ref="I32:I37" si="13">I31+1</f>
        <v>5</v>
      </c>
      <c r="J32" s="27" t="s">
        <v>62</v>
      </c>
      <c r="K32" s="27">
        <f t="shared" si="12"/>
        <v>226</v>
      </c>
      <c r="L32" s="27">
        <v>1400</v>
      </c>
      <c r="M32" s="27">
        <v>50</v>
      </c>
      <c r="N32" s="27">
        <v>30</v>
      </c>
      <c r="O32" s="27">
        <v>40</v>
      </c>
      <c r="P32" s="27">
        <v>50</v>
      </c>
      <c r="Q32" s="27">
        <v>60</v>
      </c>
      <c r="R32" s="28">
        <f t="shared" si="8"/>
        <v>1630</v>
      </c>
      <c r="S32" s="29">
        <f t="shared" si="9"/>
        <v>271.66666666666669</v>
      </c>
      <c r="T32" s="30">
        <f t="shared" si="10"/>
        <v>271.66666666666669</v>
      </c>
      <c r="U32" s="31" t="str">
        <f t="shared" si="11"/>
        <v>FINE</v>
      </c>
    </row>
    <row r="33" spans="9:21" ht="16.5" thickTop="1" thickBot="1" x14ac:dyDescent="0.3">
      <c r="I33" s="27">
        <f t="shared" si="13"/>
        <v>6</v>
      </c>
      <c r="J33" s="27" t="s">
        <v>34</v>
      </c>
      <c r="K33" s="27">
        <f t="shared" si="12"/>
        <v>227</v>
      </c>
      <c r="L33" s="27">
        <v>25</v>
      </c>
      <c r="M33" s="27">
        <v>8887</v>
      </c>
      <c r="N33" s="27">
        <v>35</v>
      </c>
      <c r="O33" s="27">
        <v>40</v>
      </c>
      <c r="P33" s="27">
        <v>45</v>
      </c>
      <c r="Q33" s="27">
        <v>50</v>
      </c>
      <c r="R33" s="28">
        <f t="shared" si="8"/>
        <v>9082</v>
      </c>
      <c r="S33" s="29">
        <f t="shared" si="9"/>
        <v>1513.6666666666667</v>
      </c>
      <c r="T33" s="30">
        <f t="shared" si="10"/>
        <v>1513.6666666666667</v>
      </c>
      <c r="U33" s="31" t="str">
        <f t="shared" si="11"/>
        <v>GOOD</v>
      </c>
    </row>
    <row r="34" spans="9:21" ht="16.5" thickTop="1" thickBot="1" x14ac:dyDescent="0.3">
      <c r="I34" s="27">
        <f t="shared" si="13"/>
        <v>7</v>
      </c>
      <c r="J34" s="27" t="s">
        <v>63</v>
      </c>
      <c r="K34" s="27">
        <f t="shared" si="12"/>
        <v>228</v>
      </c>
      <c r="L34" s="27">
        <v>222</v>
      </c>
      <c r="M34" s="27">
        <v>333</v>
      </c>
      <c r="N34" s="27">
        <v>444</v>
      </c>
      <c r="O34" s="27">
        <v>555</v>
      </c>
      <c r="P34" s="27">
        <v>666</v>
      </c>
      <c r="Q34" s="27">
        <v>777</v>
      </c>
      <c r="R34" s="28">
        <f t="shared" si="8"/>
        <v>2997</v>
      </c>
      <c r="S34" s="29">
        <f t="shared" si="9"/>
        <v>499.5</v>
      </c>
      <c r="T34" s="30">
        <f t="shared" si="10"/>
        <v>499.5</v>
      </c>
      <c r="U34" s="31" t="str">
        <f t="shared" si="11"/>
        <v>FINE</v>
      </c>
    </row>
    <row r="35" spans="9:21" ht="16.5" thickTop="1" thickBot="1" x14ac:dyDescent="0.3">
      <c r="I35" s="27">
        <f t="shared" si="13"/>
        <v>8</v>
      </c>
      <c r="J35" s="27" t="s">
        <v>64</v>
      </c>
      <c r="K35" s="27">
        <f t="shared" si="12"/>
        <v>229</v>
      </c>
      <c r="L35" s="27">
        <v>888</v>
      </c>
      <c r="M35" s="27">
        <v>777</v>
      </c>
      <c r="N35" s="27">
        <v>665</v>
      </c>
      <c r="O35" s="27">
        <v>443</v>
      </c>
      <c r="P35" s="27">
        <v>223</v>
      </c>
      <c r="Q35" s="27">
        <v>456</v>
      </c>
      <c r="R35" s="28">
        <f t="shared" si="8"/>
        <v>3452</v>
      </c>
      <c r="S35" s="29">
        <f t="shared" si="9"/>
        <v>575.33333333333337</v>
      </c>
      <c r="T35" s="30">
        <f t="shared" si="10"/>
        <v>575.33333333333337</v>
      </c>
      <c r="U35" s="31" t="str">
        <f t="shared" si="11"/>
        <v>FINE</v>
      </c>
    </row>
    <row r="36" spans="9:21" ht="16.5" thickTop="1" thickBot="1" x14ac:dyDescent="0.3">
      <c r="I36" s="32">
        <f t="shared" si="13"/>
        <v>9</v>
      </c>
      <c r="J36" s="32" t="s">
        <v>30</v>
      </c>
      <c r="K36" s="32">
        <f t="shared" si="12"/>
        <v>230</v>
      </c>
      <c r="L36" s="27">
        <v>234</v>
      </c>
      <c r="M36" s="27">
        <v>456</v>
      </c>
      <c r="N36" s="27">
        <v>654</v>
      </c>
      <c r="O36" s="27">
        <v>342</v>
      </c>
      <c r="P36" s="27">
        <v>233</v>
      </c>
      <c r="Q36" s="27">
        <v>455</v>
      </c>
      <c r="R36" s="28">
        <f t="shared" si="8"/>
        <v>2374</v>
      </c>
      <c r="S36" s="29">
        <f t="shared" si="9"/>
        <v>395.66666666666669</v>
      </c>
      <c r="T36" s="30">
        <f t="shared" si="10"/>
        <v>395.66666666666669</v>
      </c>
      <c r="U36" s="31" t="str">
        <f t="shared" si="11"/>
        <v>FINE</v>
      </c>
    </row>
    <row r="37" spans="9:21" ht="16.5" thickTop="1" thickBot="1" x14ac:dyDescent="0.3">
      <c r="I37" s="33">
        <f t="shared" si="13"/>
        <v>10</v>
      </c>
      <c r="J37" s="34" t="s">
        <v>28</v>
      </c>
      <c r="K37" s="35">
        <f t="shared" si="12"/>
        <v>231</v>
      </c>
      <c r="L37" s="36">
        <v>677</v>
      </c>
      <c r="M37" s="32">
        <v>854</v>
      </c>
      <c r="N37" s="32">
        <v>345</v>
      </c>
      <c r="O37" s="32">
        <v>623</v>
      </c>
      <c r="P37" s="32">
        <v>344</v>
      </c>
      <c r="Q37" s="32">
        <v>766</v>
      </c>
      <c r="R37" s="37">
        <f t="shared" si="8"/>
        <v>3609</v>
      </c>
      <c r="S37" s="29">
        <f t="shared" si="9"/>
        <v>601.5</v>
      </c>
      <c r="T37" s="30">
        <f t="shared" si="10"/>
        <v>601.5</v>
      </c>
      <c r="U37" s="31" t="str">
        <f t="shared" si="11"/>
        <v>FINE</v>
      </c>
    </row>
    <row r="38" spans="9:21" ht="20.25" thickTop="1" thickBot="1" x14ac:dyDescent="0.3">
      <c r="I38" s="55" t="s">
        <v>65</v>
      </c>
      <c r="J38" s="56"/>
      <c r="K38" s="56"/>
      <c r="L38" s="38">
        <f>AVERAGE(L28:L37)</f>
        <v>804.6</v>
      </c>
      <c r="M38" s="38">
        <f t="shared" ref="M38:Q38" si="14">AVERAGE(M28:M37)</f>
        <v>1877.6</v>
      </c>
      <c r="N38" s="38">
        <f t="shared" si="14"/>
        <v>594.29999999999995</v>
      </c>
      <c r="O38" s="38">
        <f t="shared" si="14"/>
        <v>707.3</v>
      </c>
      <c r="P38" s="38">
        <f t="shared" si="14"/>
        <v>785.1</v>
      </c>
      <c r="Q38" s="39">
        <f t="shared" si="14"/>
        <v>1011.4</v>
      </c>
      <c r="R38" s="40">
        <f>SUBTOTAL(9,R28:R37)</f>
        <v>57803</v>
      </c>
    </row>
    <row r="42" spans="9:21" ht="15.75" thickBot="1" x14ac:dyDescent="0.3"/>
    <row r="43" spans="9:21" ht="15.75" thickBot="1" x14ac:dyDescent="0.3">
      <c r="R43" s="57" t="s">
        <v>66</v>
      </c>
      <c r="S43" s="58"/>
      <c r="T43" s="59"/>
    </row>
    <row r="44" spans="9:21" ht="16.5" thickBot="1" x14ac:dyDescent="0.3">
      <c r="L44" s="60" t="s">
        <v>67</v>
      </c>
      <c r="M44" s="61"/>
      <c r="N44" s="61"/>
      <c r="O44" s="61"/>
      <c r="P44" s="62"/>
      <c r="R44" s="63">
        <f>COUNT(P46:P53)</f>
        <v>1</v>
      </c>
      <c r="S44" s="64"/>
      <c r="T44" s="65"/>
    </row>
    <row r="45" spans="9:21" ht="15.75" thickBot="1" x14ac:dyDescent="0.3">
      <c r="L45" s="66" t="s">
        <v>51</v>
      </c>
      <c r="M45" s="66" t="s">
        <v>68</v>
      </c>
      <c r="N45" s="66" t="s">
        <v>69</v>
      </c>
      <c r="O45" s="66" t="s">
        <v>70</v>
      </c>
      <c r="P45" s="66" t="s">
        <v>71</v>
      </c>
      <c r="R45" s="67"/>
      <c r="S45" s="68"/>
      <c r="T45" s="69"/>
    </row>
    <row r="46" spans="9:21" ht="15.75" thickBot="1" x14ac:dyDescent="0.3">
      <c r="L46" s="70">
        <v>1</v>
      </c>
      <c r="M46" s="70" t="s">
        <v>72</v>
      </c>
      <c r="N46" s="70">
        <v>2</v>
      </c>
      <c r="O46" s="70">
        <v>3</v>
      </c>
      <c r="P46" s="70"/>
    </row>
    <row r="47" spans="9:21" ht="15.75" thickBot="1" x14ac:dyDescent="0.3">
      <c r="L47" s="70">
        <v>2</v>
      </c>
      <c r="M47" s="70">
        <v>1</v>
      </c>
      <c r="N47" s="70" t="s">
        <v>73</v>
      </c>
      <c r="O47" s="70" t="s">
        <v>74</v>
      </c>
      <c r="P47" s="70" t="s">
        <v>75</v>
      </c>
    </row>
    <row r="48" spans="9:21" ht="15.75" thickBot="1" x14ac:dyDescent="0.3">
      <c r="L48" s="70">
        <v>3</v>
      </c>
      <c r="M48" s="70">
        <v>1</v>
      </c>
      <c r="N48" s="70"/>
      <c r="O48" s="70">
        <v>332</v>
      </c>
      <c r="P48" s="70" t="s">
        <v>73</v>
      </c>
      <c r="R48" s="57" t="s">
        <v>76</v>
      </c>
      <c r="S48" s="58"/>
      <c r="T48" s="59"/>
    </row>
    <row r="49" spans="12:20" ht="15.75" thickBot="1" x14ac:dyDescent="0.3">
      <c r="L49" s="70">
        <v>4</v>
      </c>
      <c r="M49" s="70"/>
      <c r="N49" s="70"/>
      <c r="O49" s="70" t="s">
        <v>77</v>
      </c>
      <c r="P49" s="70"/>
      <c r="R49" s="63">
        <f>COUNTA(L46:P46)</f>
        <v>4</v>
      </c>
      <c r="S49" s="64"/>
      <c r="T49" s="65"/>
    </row>
    <row r="50" spans="12:20" ht="15.75" thickBot="1" x14ac:dyDescent="0.3">
      <c r="L50" s="70">
        <v>5</v>
      </c>
      <c r="M50" s="70">
        <v>2224</v>
      </c>
      <c r="N50" s="70" t="s">
        <v>78</v>
      </c>
      <c r="O50" s="70">
        <v>344</v>
      </c>
      <c r="P50" s="70"/>
      <c r="R50" s="67"/>
      <c r="S50" s="68"/>
      <c r="T50" s="69"/>
    </row>
    <row r="51" spans="12:20" ht="15.75" thickBot="1" x14ac:dyDescent="0.3">
      <c r="L51" s="70">
        <v>6</v>
      </c>
      <c r="M51" s="70" t="s">
        <v>79</v>
      </c>
      <c r="N51" s="70">
        <v>236</v>
      </c>
      <c r="O51" s="70"/>
      <c r="P51" s="70"/>
    </row>
    <row r="52" spans="12:20" ht="15.75" thickBot="1" x14ac:dyDescent="0.3">
      <c r="L52" s="70">
        <v>7</v>
      </c>
      <c r="M52" s="70" t="s">
        <v>72</v>
      </c>
      <c r="N52" s="70"/>
      <c r="O52" s="70"/>
      <c r="P52" s="70">
        <v>44</v>
      </c>
    </row>
    <row r="53" spans="12:20" ht="15.75" thickBot="1" x14ac:dyDescent="0.3">
      <c r="L53" s="70">
        <v>8</v>
      </c>
      <c r="M53" s="70"/>
      <c r="N53" s="70" t="s">
        <v>80</v>
      </c>
      <c r="O53" s="70"/>
      <c r="P53" s="70" t="s">
        <v>81</v>
      </c>
      <c r="R53" s="57" t="s">
        <v>82</v>
      </c>
      <c r="S53" s="58"/>
      <c r="T53" s="59"/>
    </row>
    <row r="54" spans="12:20" x14ac:dyDescent="0.25">
      <c r="R54" s="63">
        <f>COUNTBLANK(L46:P46)</f>
        <v>1</v>
      </c>
      <c r="S54" s="64"/>
      <c r="T54" s="65"/>
    </row>
    <row r="55" spans="12:20" ht="15.75" thickBot="1" x14ac:dyDescent="0.3">
      <c r="R55" s="67"/>
      <c r="S55" s="68"/>
      <c r="T55" s="69"/>
    </row>
  </sheetData>
  <mergeCells count="11">
    <mergeCell ref="R54:T55"/>
    <mergeCell ref="L44:P44"/>
    <mergeCell ref="R44:T45"/>
    <mergeCell ref="R48:T48"/>
    <mergeCell ref="R49:T50"/>
    <mergeCell ref="R53:T53"/>
    <mergeCell ref="A1:Q4"/>
    <mergeCell ref="V3:W7"/>
    <mergeCell ref="I24:U26"/>
    <mergeCell ref="I38:K38"/>
    <mergeCell ref="R43:T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Muhammadi-Laptop</dc:creator>
  <cp:lastModifiedBy>Muhammadi-Laptop</cp:lastModifiedBy>
  <dcterms:created xsi:type="dcterms:W3CDTF">2023-01-25T21:06:19Z</dcterms:created>
  <dcterms:modified xsi:type="dcterms:W3CDTF">2023-01-27T20:27:11Z</dcterms:modified>
</cp:coreProperties>
</file>