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ang\Downloads\Bootscamp Data Analytics\Module 1\"/>
    </mc:Choice>
  </mc:AlternateContent>
  <xr:revisionPtr revIDLastSave="0" documentId="13_ncr:1_{60E0ED85-5E71-46AD-BA5A-26C9521E0A88}" xr6:coauthVersionLast="47" xr6:coauthVersionMax="47" xr10:uidLastSave="{00000000-0000-0000-0000-000000000000}"/>
  <bookViews>
    <workbookView xWindow="15" yWindow="645" windowWidth="29865" windowHeight="14835" firstSheet="6" activeTab="9" xr2:uid="{00000000-000D-0000-FFFF-FFFF00000000}"/>
  </bookViews>
  <sheets>
    <sheet name="Kickstarters" sheetId="1" r:id="rId1"/>
    <sheet name="Edinburgh Research" sheetId="7" r:id="rId2"/>
    <sheet name="Parent category statistics" sheetId="2" r:id="rId3"/>
    <sheet name="Subcategory Statistics" sheetId="5" r:id="rId4"/>
    <sheet name="Outcomes Based on Launch Date" sheetId="6" r:id="rId5"/>
    <sheet name="Successful US Kickstarters" sheetId="16" r:id="rId6"/>
    <sheet name="Failed US Kickstarters" sheetId="17" r:id="rId7"/>
    <sheet name="Descriptive Statistics" sheetId="11" r:id="rId8"/>
    <sheet name="Theater Outcomes by Launch Date" sheetId="19" r:id="rId9"/>
    <sheet name="Outcomes Based on Goals" sheetId="20" r:id="rId10"/>
  </sheets>
  <definedNames>
    <definedName name="_xlnm._FilterDatabase" localSheetId="0" hidden="1">Kickstarters!$A$1:$U$4115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20" l="1"/>
  <c r="C10" i="20"/>
  <c r="B10" i="20"/>
  <c r="D13" i="20"/>
  <c r="D12" i="20"/>
  <c r="D11" i="20"/>
  <c r="D9" i="20"/>
  <c r="D8" i="20"/>
  <c r="C9" i="20"/>
  <c r="D7" i="20"/>
  <c r="C7" i="20"/>
  <c r="D6" i="20"/>
  <c r="C2" i="20"/>
  <c r="D5" i="20"/>
  <c r="D4" i="20"/>
  <c r="D3" i="20"/>
  <c r="D2" i="20"/>
  <c r="C13" i="20"/>
  <c r="C12" i="20"/>
  <c r="C11" i="20"/>
  <c r="C8" i="20"/>
  <c r="B7" i="20"/>
  <c r="E7" i="20" s="1"/>
  <c r="C6" i="20"/>
  <c r="C5" i="20"/>
  <c r="B12" i="20"/>
  <c r="B11" i="20"/>
  <c r="B9" i="20"/>
  <c r="E9" i="20" s="1"/>
  <c r="B8" i="20"/>
  <c r="B6" i="20"/>
  <c r="B5" i="20"/>
  <c r="E5" i="20" s="1"/>
  <c r="C4" i="20"/>
  <c r="C3" i="20"/>
  <c r="B3" i="20"/>
  <c r="E3" i="20" s="1"/>
  <c r="B2" i="20"/>
  <c r="B13" i="20"/>
  <c r="B4" i="20"/>
  <c r="C14" i="11"/>
  <c r="C13" i="11"/>
  <c r="B14" i="11"/>
  <c r="B13" i="11"/>
  <c r="C12" i="11"/>
  <c r="C11" i="11"/>
  <c r="B12" i="11"/>
  <c r="B11" i="11"/>
  <c r="C7" i="11"/>
  <c r="C6" i="11"/>
  <c r="B5" i="11"/>
  <c r="B7" i="11" s="1"/>
  <c r="C5" i="11"/>
  <c r="C4" i="11"/>
  <c r="B6" i="11"/>
  <c r="B4" i="11"/>
  <c r="C10" i="11"/>
  <c r="C9" i="11"/>
  <c r="B10" i="11"/>
  <c r="B9" i="11"/>
  <c r="C3" i="11"/>
  <c r="C2" i="11"/>
  <c r="B3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G17" i="6"/>
  <c r="G16" i="6"/>
  <c r="G15" i="6"/>
  <c r="G14" i="6"/>
  <c r="G13" i="6"/>
  <c r="G12" i="6"/>
  <c r="G11" i="6"/>
  <c r="G10" i="6"/>
  <c r="G9" i="6"/>
  <c r="G8" i="6"/>
  <c r="G7" i="6"/>
  <c r="G6" i="6"/>
  <c r="F17" i="19"/>
  <c r="F16" i="19"/>
  <c r="F15" i="19"/>
  <c r="F14" i="19"/>
  <c r="F13" i="19"/>
  <c r="F12" i="19"/>
  <c r="F11" i="19"/>
  <c r="F10" i="19"/>
  <c r="F9" i="19"/>
  <c r="F8" i="19"/>
  <c r="F7" i="19"/>
  <c r="F6" i="19"/>
  <c r="E8" i="20" l="1"/>
  <c r="E11" i="20"/>
  <c r="E12" i="20"/>
  <c r="E4" i="20"/>
  <c r="G7" i="20"/>
  <c r="H7" i="20"/>
  <c r="E13" i="20"/>
  <c r="G12" i="20"/>
  <c r="E10" i="20"/>
  <c r="F10" i="20" s="1"/>
  <c r="G4" i="20"/>
  <c r="H4" i="20"/>
  <c r="H5" i="20"/>
  <c r="E6" i="20"/>
  <c r="F6" i="20" s="1"/>
  <c r="G5" i="20"/>
  <c r="G6" i="20"/>
  <c r="H9" i="20"/>
  <c r="H11" i="20"/>
  <c r="G3" i="20"/>
  <c r="G9" i="20"/>
  <c r="H8" i="20"/>
  <c r="G8" i="20"/>
  <c r="H12" i="20"/>
  <c r="G13" i="20"/>
  <c r="H3" i="20"/>
  <c r="G11" i="20"/>
  <c r="H13" i="20"/>
  <c r="F13" i="20"/>
  <c r="F12" i="20"/>
  <c r="F11" i="20"/>
  <c r="F9" i="20"/>
  <c r="E2" i="20"/>
  <c r="G2" i="20" s="1"/>
  <c r="F8" i="20"/>
  <c r="F7" i="20"/>
  <c r="F5" i="20"/>
  <c r="F4" i="20"/>
  <c r="F3" i="20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20" l="1"/>
  <c r="H10" i="20"/>
  <c r="G10" i="20"/>
  <c r="H2" i="20"/>
  <c r="F2" i="20"/>
</calcChain>
</file>

<file path=xl/sharedStrings.xml><?xml version="1.0" encoding="utf-8"?>
<sst xmlns="http://schemas.openxmlformats.org/spreadsheetml/2006/main" count="38404" uniqueCount="8421">
  <si>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</si>
  <si>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</si>
  <si>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</si>
  <si>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</si>
  <si>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</si>
  <si>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</si>
  <si>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</si>
  <si>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</si>
  <si>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</si>
  <si>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</si>
  <si>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</si>
  <si>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</si>
  <si>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</si>
  <si>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</si>
  <si>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</si>
  <si>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</si>
  <si>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</si>
  <si>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</si>
  <si>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</si>
  <si>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</si>
  <si>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</si>
  <si>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</si>
  <si>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</si>
  <si>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</si>
  <si>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</si>
  <si>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</si>
  <si>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</si>
  <si>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</si>
  <si>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</si>
  <si>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</si>
  <si>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</si>
  <si>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</si>
  <si>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</si>
  <si>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</si>
  <si>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</si>
  <si>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</si>
  <si>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</si>
  <si>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</si>
  <si>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</si>
  <si>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</si>
  <si>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</si>
  <si>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</si>
  <si>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</si>
  <si>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</si>
  <si>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</si>
  <si>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</si>
  <si>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</si>
  <si>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</si>
  <si>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</si>
  <si>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</si>
  <si>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</si>
  <si>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</si>
  <si>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</si>
  <si>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</si>
  <si>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</si>
  <si>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</si>
  <si>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</si>
  <si>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</si>
  <si>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</si>
  <si>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</si>
  <si>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</si>
  <si>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</si>
  <si>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</si>
  <si>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</si>
  <si>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</si>
  <si>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</si>
  <si>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</si>
  <si>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</si>
  <si>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</si>
  <si>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</si>
  <si>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</si>
  <si>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</si>
  <si>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</si>
  <si>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</si>
  <si>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</si>
  <si>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</si>
  <si>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</si>
  <si>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</si>
  <si>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</si>
  <si>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</si>
  <si>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</si>
  <si>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</si>
  <si>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</si>
  <si>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</si>
  <si>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</si>
  <si>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</si>
  <si>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</si>
  <si>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</si>
  <si>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</si>
  <si>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</si>
  <si>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</si>
  <si>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</si>
  <si>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</si>
  <si>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</si>
  <si>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</si>
  <si>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</si>
  <si>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</si>
  <si>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</si>
  <si>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</si>
  <si>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</si>
  <si>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</si>
  <si>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</si>
  <si>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</si>
  <si>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</si>
  <si>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</si>
  <si>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</si>
  <si>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</si>
  <si>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</si>
  <si>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</si>
  <si>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</si>
  <si>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</si>
  <si>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</si>
  <si>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</si>
  <si>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</si>
  <si>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</si>
  <si>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</si>
  <si>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</si>
  <si>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</si>
  <si>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</si>
  <si>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</si>
  <si>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</si>
  <si>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</si>
  <si>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</si>
  <si>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</si>
  <si>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</si>
  <si>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</si>
  <si>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</si>
  <si>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</si>
  <si>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</si>
  <si>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</si>
  <si>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</si>
  <si>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</si>
  <si>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</si>
  <si>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</si>
  <si>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</si>
  <si>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</si>
  <si>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</si>
  <si>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</si>
  <si>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</si>
  <si>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</si>
  <si>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</si>
  <si>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</si>
  <si>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</si>
  <si>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</si>
  <si>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</si>
  <si>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</si>
  <si>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</si>
  <si>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</si>
  <si>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</si>
  <si>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</si>
  <si>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</si>
  <si>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</si>
  <si>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</si>
  <si>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</si>
  <si>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</si>
  <si>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</si>
  <si>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</si>
  <si>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</si>
  <si>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</si>
  <si>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</si>
  <si>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</si>
  <si>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</si>
  <si>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</si>
  <si>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</si>
  <si>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</si>
  <si>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</si>
  <si>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</si>
  <si>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</si>
  <si>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</si>
  <si>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</si>
  <si>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</si>
  <si>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</si>
  <si>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</si>
  <si>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</si>
  <si>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</si>
  <si>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</si>
  <si>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</si>
  <si>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</si>
  <si>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</si>
  <si>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</si>
  <si>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</si>
  <si>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</si>
  <si>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</si>
  <si>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</si>
  <si>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</si>
  <si>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</si>
  <si>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</si>
  <si>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</si>
  <si>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</si>
  <si>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</si>
  <si>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</si>
  <si>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</si>
  <si>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</si>
  <si>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</si>
  <si>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</si>
  <si>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</si>
  <si>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</si>
  <si>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</si>
  <si>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</si>
  <si>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</si>
  <si>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</si>
  <si>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</si>
  <si>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</si>
  <si>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</si>
  <si>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</si>
  <si>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</si>
  <si>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</si>
  <si>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</si>
  <si>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</si>
  <si>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</si>
  <si>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</si>
  <si>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</si>
  <si>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</si>
  <si>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</si>
  <si>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</si>
  <si>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</si>
  <si>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</si>
  <si>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</si>
  <si>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</si>
  <si>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</si>
  <si>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</si>
  <si>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</si>
  <si>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</si>
  <si>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</si>
  <si>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</si>
  <si>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</si>
  <si>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</si>
  <si>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</si>
  <si>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</si>
  <si>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</si>
  <si>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</si>
  <si>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</si>
  <si>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</si>
  <si>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</si>
  <si>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</si>
  <si>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</si>
  <si>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</si>
  <si>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</si>
  <si>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</si>
  <si>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</si>
  <si>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</si>
  <si>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</si>
  <si>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</si>
  <si>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</si>
  <si>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</si>
  <si>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</si>
  <si>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</si>
  <si>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</si>
  <si>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</si>
  <si>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</si>
  <si>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</si>
  <si>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</si>
  <si>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</si>
  <si>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</si>
  <si>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</si>
  <si>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</si>
  <si>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</si>
  <si>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</si>
  <si>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</si>
  <si>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</si>
  <si>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</si>
  <si>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</si>
  <si>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</si>
  <si>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</si>
  <si>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</si>
  <si>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</si>
  <si>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</si>
  <si>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</si>
  <si>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</si>
  <si>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</si>
  <si>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</si>
  <si>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</si>
  <si>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</si>
  <si>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</si>
  <si>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</si>
  <si>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</si>
  <si>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</si>
  <si>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</si>
  <si>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</si>
  <si>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</si>
  <si>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</si>
  <si>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</si>
  <si>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</si>
  <si>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</si>
  <si>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</si>
  <si>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</si>
  <si>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</si>
  <si>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</si>
  <si>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</si>
  <si>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</si>
  <si>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</si>
  <si>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</si>
  <si>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</si>
  <si>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</si>
  <si>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</si>
  <si>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</si>
  <si>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</si>
  <si>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</si>
  <si>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</si>
  <si>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</si>
  <si>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</si>
  <si>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</si>
  <si>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</si>
  <si>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</si>
  <si>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</si>
  <si>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</si>
  <si>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</si>
  <si>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</si>
  <si>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</si>
  <si>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</si>
  <si>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</si>
  <si>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</si>
  <si>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</si>
  <si>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</si>
  <si>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</si>
  <si>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</si>
  <si>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</si>
  <si>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</si>
  <si>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</si>
  <si>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</si>
  <si>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</si>
  <si>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</si>
  <si>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</si>
  <si>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</si>
  <si>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</si>
  <si>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</si>
  <si>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</si>
  <si>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</si>
  <si>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</si>
  <si>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</si>
  <si>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</si>
  <si>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</si>
  <si>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</si>
  <si>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</si>
  <si>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</si>
  <si>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</si>
  <si>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</si>
  <si>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</si>
  <si>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</si>
  <si>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</si>
  <si>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</si>
  <si>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</si>
  <si>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</si>
  <si>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</si>
  <si>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</si>
  <si>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</si>
  <si>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</si>
  <si>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</si>
  <si>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</si>
  <si>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</si>
  <si>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</si>
  <si>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</si>
  <si>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</si>
  <si>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</si>
  <si>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</si>
  <si>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</si>
  <si>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</si>
  <si>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</si>
  <si>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</si>
  <si>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</si>
  <si>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</si>
  <si>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</si>
  <si>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</si>
  <si>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</si>
  <si>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</si>
  <si>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</si>
  <si>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</si>
  <si>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</si>
  <si>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</si>
  <si>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</si>
  <si>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</si>
  <si>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</si>
  <si>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</si>
  <si>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</si>
  <si>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</si>
  <si>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</si>
  <si>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</si>
  <si>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</si>
  <si>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</si>
  <si>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</si>
  <si>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</si>
  <si>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</si>
  <si>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</si>
  <si>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</si>
  <si>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</si>
  <si>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</si>
  <si>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</si>
  <si>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</si>
  <si>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</si>
  <si>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</si>
  <si>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</si>
  <si>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</si>
  <si>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</si>
  <si>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</si>
  <si>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</si>
  <si>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</si>
  <si>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</si>
  <si>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</si>
  <si>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</si>
  <si>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</si>
  <si>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</si>
  <si>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</si>
  <si>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</si>
  <si>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</si>
  <si>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</si>
  <si>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</si>
  <si>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</si>
  <si>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</si>
  <si>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</si>
  <si>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</si>
  <si>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</si>
  <si>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</si>
  <si>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</si>
  <si>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</si>
  <si>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</si>
  <si>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</si>
  <si>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</si>
  <si>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</si>
  <si>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</si>
  <si>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</si>
  <si>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</si>
  <si>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</si>
  <si>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</si>
  <si>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</si>
  <si>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</si>
  <si>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</si>
  <si>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</si>
  <si>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</si>
  <si>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</si>
  <si>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</si>
  <si>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</si>
  <si>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</si>
  <si>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</si>
  <si>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</si>
  <si>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</si>
  <si>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</si>
  <si>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</si>
  <si>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</si>
  <si>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</si>
  <si>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</si>
  <si>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</si>
  <si>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</si>
  <si>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</si>
  <si>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</si>
  <si>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</si>
  <si>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</si>
  <si>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</si>
  <si>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</si>
  <si>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</si>
  <si>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</si>
  <si>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</si>
  <si>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</si>
  <si>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</si>
  <si>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</si>
  <si>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</si>
  <si>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</si>
  <si>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</si>
  <si>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</si>
  <si>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</si>
  <si>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</si>
  <si>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</si>
  <si>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</si>
  <si>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</si>
  <si>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</si>
  <si>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</si>
  <si>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</si>
  <si>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</si>
  <si>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</si>
  <si>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</si>
  <si>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</si>
  <si>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</si>
  <si>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</si>
  <si>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</si>
  <si>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</si>
  <si>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</si>
  <si>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</si>
  <si>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</si>
  <si>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</si>
  <si>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</si>
  <si>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</si>
  <si>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</si>
  <si>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</si>
  <si>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</si>
  <si>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</si>
  <si>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</si>
  <si>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</si>
  <si>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</si>
  <si>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</si>
  <si>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</si>
  <si>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</si>
  <si>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</si>
  <si>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</si>
  <si>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</si>
  <si>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</si>
  <si>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</si>
  <si>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</si>
  <si>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</si>
  <si>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</si>
  <si>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</si>
  <si>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</si>
  <si>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</si>
  <si>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</si>
  <si>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</si>
  <si>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</si>
  <si>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</si>
  <si>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</si>
  <si>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</si>
  <si>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</si>
  <si>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</si>
  <si>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</si>
  <si>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</si>
  <si>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</si>
  <si>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</si>
  <si>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</si>
  <si>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</si>
  <si>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</si>
  <si>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</si>
  <si>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</si>
  <si>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</si>
  <si>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</si>
  <si>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</si>
  <si>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</si>
  <si>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</si>
  <si>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</si>
  <si>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</si>
  <si>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</si>
  <si>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</si>
  <si>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</si>
  <si>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</si>
  <si>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</si>
  <si>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</si>
  <si>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</si>
  <si>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</si>
  <si>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</si>
  <si>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</si>
  <si>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</si>
  <si>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</si>
  <si>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</si>
  <si>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</si>
  <si>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</si>
  <si>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</si>
  <si>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</si>
  <si>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</si>
  <si>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</si>
  <si>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</si>
  <si>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</si>
  <si>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</si>
  <si>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</si>
  <si>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</si>
  <si>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</si>
  <si>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</si>
  <si>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</si>
  <si>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</si>
  <si>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</si>
  <si>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</si>
  <si>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</si>
  <si>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</si>
  <si>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</si>
  <si>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</si>
  <si>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</si>
  <si>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</si>
  <si>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</si>
  <si>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</si>
  <si>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</si>
  <si>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</si>
  <si>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</si>
  <si>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</si>
  <si>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</si>
  <si>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</si>
  <si>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</si>
  <si>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</si>
  <si>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</si>
  <si>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</si>
  <si>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</si>
  <si>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</si>
  <si>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</si>
  <si>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</si>
  <si>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</si>
  <si>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</si>
  <si>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</si>
  <si>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</si>
  <si>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</si>
  <si>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</si>
  <si>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</si>
  <si>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</si>
  <si>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</si>
  <si>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</si>
  <si>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</si>
  <si>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</si>
  <si>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</si>
  <si>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</si>
  <si>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</si>
  <si>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</si>
  <si>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</si>
  <si>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</si>
  <si>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</si>
  <si>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</si>
  <si>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</si>
  <si>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</si>
  <si>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</si>
  <si>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</si>
  <si>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</si>
  <si>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</si>
  <si>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</si>
  <si>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</si>
  <si>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</si>
  <si>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</si>
  <si>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</si>
  <si>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</si>
  <si>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</si>
  <si>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</si>
  <si>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</si>
  <si>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</si>
  <si>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</si>
  <si>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</si>
  <si>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</si>
  <si>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</si>
  <si>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</si>
  <si>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</si>
  <si>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</si>
  <si>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</si>
  <si>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</si>
  <si>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</si>
  <si>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</si>
  <si>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</si>
  <si>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</si>
  <si>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</si>
  <si>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</si>
  <si>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</si>
  <si>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</si>
  <si>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</si>
  <si>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</si>
  <si>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</si>
  <si>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</si>
  <si>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</si>
  <si>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</si>
  <si>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</si>
  <si>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</si>
  <si>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</si>
  <si>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</si>
  <si>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</si>
  <si>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</si>
  <si>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</si>
  <si>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</si>
  <si>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</si>
  <si>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</si>
  <si>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</si>
  <si>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</si>
  <si>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</si>
  <si>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</si>
  <si>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</si>
  <si>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</si>
  <si>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</si>
  <si>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</si>
  <si>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</si>
  <si>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</si>
  <si>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</si>
  <si>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</si>
  <si>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</si>
  <si>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</si>
  <si>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</si>
  <si>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</si>
  <si>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</si>
  <si>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</si>
  <si>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</si>
  <si>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</si>
  <si>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</si>
  <si>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</si>
  <si>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</si>
  <si>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</si>
  <si>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</si>
  <si>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</si>
  <si>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</si>
  <si>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</si>
  <si>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</si>
  <si>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</si>
  <si>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</si>
  <si>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</si>
  <si>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</si>
  <si>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</si>
  <si>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</si>
  <si>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</si>
  <si>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</si>
  <si>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</si>
  <si>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</si>
  <si>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</si>
  <si>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</si>
  <si>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</si>
  <si>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</si>
  <si>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</si>
  <si>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</si>
  <si>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</si>
  <si>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</si>
  <si>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</si>
  <si>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</si>
  <si>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</si>
  <si>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</si>
  <si>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</si>
  <si>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</si>
  <si>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</si>
  <si>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</si>
  <si>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</si>
  <si>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</si>
  <si>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</si>
  <si>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</si>
  <si>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</si>
  <si>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</si>
  <si>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</si>
  <si>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</si>
  <si>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</si>
  <si>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</si>
  <si>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</si>
  <si>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</si>
  <si>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</si>
  <si>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</si>
  <si>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</si>
  <si>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</si>
  <si>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</si>
  <si>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</si>
  <si>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</si>
  <si>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</si>
  <si>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</si>
  <si>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</si>
  <si>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</si>
  <si>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</si>
  <si>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</si>
  <si>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</si>
  <si>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</si>
  <si>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</si>
  <si>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</si>
  <si>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</si>
  <si>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</si>
  <si>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</si>
  <si>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</si>
  <si>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</si>
  <si>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</si>
  <si>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</si>
  <si>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</si>
  <si>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</si>
  <si>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</si>
  <si>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</si>
  <si>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</si>
  <si>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</si>
  <si>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</si>
  <si>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</si>
  <si>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</si>
  <si>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</si>
  <si>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</si>
  <si>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</si>
  <si>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</si>
  <si>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</si>
  <si>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</si>
  <si>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</si>
  <si>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</si>
  <si>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</si>
  <si>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</si>
  <si>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</si>
  <si>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</si>
  <si>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</si>
  <si>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</si>
  <si>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</si>
  <si>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</si>
  <si>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</si>
  <si>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</si>
  <si>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</si>
  <si>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</si>
  <si>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</si>
  <si>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</si>
  <si>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</si>
  <si>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</si>
  <si>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</si>
  <si>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</si>
  <si>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</si>
  <si>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</si>
  <si>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</si>
  <si>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</si>
  <si>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</si>
  <si>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</si>
  <si>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</si>
  <si>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</si>
  <si>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</si>
  <si>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</si>
  <si>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</si>
  <si>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</si>
  <si>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</si>
  <si>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</si>
  <si>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</si>
  <si>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</si>
  <si>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</si>
  <si>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</si>
  <si>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</si>
  <si>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</si>
  <si>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</si>
  <si>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</si>
  <si>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</si>
  <si>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</si>
  <si>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</si>
  <si>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</si>
  <si>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</si>
  <si>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</si>
  <si>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</si>
  <si>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</si>
  <si>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</si>
  <si>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</si>
  <si>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</si>
  <si>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</si>
  <si>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</si>
  <si>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</si>
  <si>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</si>
  <si>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</si>
  <si>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</si>
  <si>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</si>
  <si>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</si>
  <si>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</si>
  <si>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</si>
  <si>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</si>
  <si>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</si>
  <si>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</si>
  <si>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</si>
  <si>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</si>
  <si>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</si>
  <si>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</si>
  <si>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</si>
  <si>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</si>
  <si>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</si>
  <si>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</si>
  <si>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</si>
  <si>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</si>
  <si>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</si>
  <si>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</si>
  <si>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</si>
  <si>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</si>
  <si>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</si>
  <si>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</si>
  <si>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</si>
  <si>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</si>
  <si>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</si>
  <si>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</si>
  <si>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</si>
  <si>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</si>
  <si>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</si>
  <si>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</si>
  <si>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</si>
  <si>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</si>
  <si>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</si>
  <si>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</si>
  <si>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</si>
  <si>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</si>
  <si>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</si>
  <si>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</si>
  <si>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</si>
  <si>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</si>
  <si>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</si>
  <si>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</si>
  <si>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</si>
  <si>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</si>
  <si>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</si>
  <si>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</si>
  <si>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</si>
  <si>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</si>
  <si>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</si>
  <si>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</si>
  <si>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</si>
  <si>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</si>
  <si>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</si>
  <si>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</si>
  <si>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</si>
  <si>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</si>
  <si>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</si>
  <si>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</si>
  <si>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</si>
  <si>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</si>
  <si>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</si>
  <si>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</si>
  <si>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</si>
  <si>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</si>
  <si>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</si>
  <si>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</si>
  <si>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</si>
  <si>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</si>
  <si>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</si>
  <si>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</si>
  <si>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</si>
  <si>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</si>
  <si>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</si>
  <si>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</si>
  <si>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</si>
  <si>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</si>
  <si>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</si>
  <si>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</si>
  <si>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</si>
  <si>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</si>
  <si>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</si>
  <si>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</si>
  <si>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</si>
  <si>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</si>
  <si>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</si>
  <si>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</si>
  <si>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</si>
  <si>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</si>
  <si>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</si>
  <si>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</si>
  <si>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</si>
  <si>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</si>
  <si>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</si>
  <si>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</si>
  <si>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</si>
  <si>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</si>
  <si>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</si>
  <si>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</si>
  <si>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</si>
  <si>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</si>
  <si>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</si>
  <si>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</si>
  <si>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</si>
  <si>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</si>
  <si>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</si>
  <si>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</si>
  <si>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</si>
  <si>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</si>
  <si>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</si>
  <si>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</si>
  <si>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</si>
  <si>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</si>
  <si>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</si>
  <si>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</si>
  <si>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</si>
  <si>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</si>
  <si>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</si>
  <si>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</si>
  <si>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</si>
  <si>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</si>
  <si>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</si>
  <si>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</si>
  <si>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</si>
  <si>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</si>
  <si>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</si>
  <si>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</si>
  <si>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</si>
  <si>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</si>
  <si>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</si>
  <si>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</si>
  <si>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</si>
  <si>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</si>
  <si>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</si>
  <si>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</si>
  <si>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</si>
  <si>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</si>
  <si>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</si>
  <si>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</si>
  <si>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</si>
  <si>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</si>
  <si>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</si>
  <si>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</si>
  <si>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</si>
  <si>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</si>
  <si>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</si>
  <si>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</si>
  <si>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</si>
  <si>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</si>
  <si>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</si>
  <si>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</si>
  <si>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</si>
  <si>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</si>
  <si>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</si>
  <si>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</si>
  <si>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</si>
  <si>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</si>
  <si>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</si>
  <si>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</si>
  <si>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</si>
  <si>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</si>
  <si>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</si>
  <si>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</si>
  <si>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</si>
  <si>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</si>
  <si>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</si>
  <si>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</si>
  <si>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</si>
  <si>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</si>
  <si>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</si>
  <si>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</si>
  <si>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</si>
  <si>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</si>
  <si>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</si>
  <si>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</si>
  <si>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</si>
  <si>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</si>
  <si>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</si>
  <si>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</si>
  <si>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</si>
  <si>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</si>
  <si>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</si>
  <si>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</si>
  <si>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</si>
  <si>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</si>
  <si>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</si>
  <si>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</si>
  <si>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</si>
  <si>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</si>
  <si>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</si>
  <si>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</si>
  <si>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</si>
  <si>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</si>
  <si>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</si>
  <si>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</si>
  <si>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</si>
  <si>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</si>
  <si>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</si>
  <si>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</si>
  <si>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</si>
  <si>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</si>
  <si>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</si>
  <si>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</si>
  <si>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</si>
  <si>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</si>
  <si>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</si>
  <si>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</si>
  <si>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</si>
  <si>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</si>
  <si>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</si>
  <si>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</si>
  <si>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</si>
  <si>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</si>
  <si>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</si>
  <si>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</si>
  <si>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</si>
  <si>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</si>
  <si>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</si>
  <si>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</si>
  <si>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</si>
  <si>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</si>
  <si>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</si>
  <si>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</si>
  <si>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</si>
  <si>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</si>
  <si>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</si>
  <si>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</si>
  <si>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</si>
  <si>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</si>
  <si>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</si>
  <si>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</si>
  <si>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</si>
  <si>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</si>
  <si>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</si>
  <si>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</si>
  <si>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</si>
  <si>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</si>
  <si>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</si>
  <si>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</si>
  <si>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</si>
  <si>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</si>
  <si>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</si>
  <si>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</si>
  <si>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</si>
  <si>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</si>
  <si>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</si>
  <si>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</si>
  <si>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</si>
  <si>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</si>
  <si>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</si>
  <si>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</si>
  <si>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</si>
  <si>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</si>
  <si>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</si>
  <si>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</si>
  <si>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</si>
  <si>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</si>
  <si>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</si>
  <si>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</si>
  <si>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</si>
  <si>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</si>
  <si>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</si>
  <si>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</si>
  <si>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</si>
  <si>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</si>
  <si>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</si>
  <si>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</si>
  <si>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</si>
  <si>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</si>
  <si>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</si>
  <si>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</si>
  <si>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</si>
  <si>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</si>
  <si>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</si>
  <si>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</si>
  <si>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</si>
  <si>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</si>
  <si>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</si>
  <si>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</si>
  <si>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</si>
  <si>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</si>
  <si>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</si>
  <si>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</si>
  <si>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</si>
  <si>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</si>
  <si>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</si>
  <si>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</si>
  <si>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</si>
  <si>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</si>
  <si>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</si>
  <si>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</si>
  <si>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</si>
  <si>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</si>
  <si>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</si>
  <si>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</si>
  <si>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</si>
  <si>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</si>
  <si>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</si>
  <si>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</si>
  <si>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</si>
  <si>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</si>
  <si>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</si>
  <si>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</si>
  <si>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</si>
  <si>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</si>
  <si>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</si>
  <si>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</si>
  <si>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</si>
  <si>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</si>
  <si>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</si>
  <si>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</si>
  <si>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</si>
  <si>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</si>
  <si>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</si>
  <si>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</si>
  <si>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</si>
  <si>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</si>
  <si>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</si>
  <si>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</si>
  <si>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</si>
  <si>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</si>
  <si>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</si>
  <si>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</si>
  <si>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</si>
  <si>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</si>
  <si>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</si>
  <si>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</si>
  <si>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</si>
  <si>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</si>
  <si>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</si>
  <si>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</si>
  <si>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</si>
  <si>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</si>
  <si>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</si>
  <si>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</si>
  <si>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</si>
  <si>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</si>
  <si>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</si>
  <si>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</si>
  <si>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</si>
  <si>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</si>
  <si>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</si>
  <si>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</si>
  <si>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</si>
  <si>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</si>
  <si>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</si>
  <si>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</si>
  <si>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</si>
  <si>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</si>
  <si>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</si>
  <si>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</si>
  <si>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</si>
  <si>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</si>
  <si>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</si>
  <si>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</si>
  <si>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</si>
  <si>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</si>
  <si>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</si>
  <si>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</si>
  <si>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</si>
  <si>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</si>
  <si>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</si>
  <si>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</si>
  <si>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</si>
  <si>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</si>
  <si>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</si>
  <si>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</si>
  <si>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</si>
  <si>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</si>
  <si>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</si>
  <si>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</si>
  <si>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</si>
  <si>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</si>
  <si>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</si>
  <si>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</si>
  <si>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</si>
  <si>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</si>
  <si>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</si>
  <si>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</si>
  <si>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</si>
  <si>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</si>
  <si>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</si>
  <si>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</si>
  <si>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</si>
  <si>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</si>
  <si>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</si>
  <si>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</si>
  <si>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</si>
  <si>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</si>
  <si>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</si>
  <si>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</si>
  <si>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</si>
  <si>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</si>
  <si>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</si>
  <si>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</si>
  <si>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</si>
  <si>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</si>
  <si>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</si>
  <si>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</si>
  <si>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</si>
  <si>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</si>
  <si>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</si>
  <si>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</si>
  <si>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</si>
  <si>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</si>
  <si>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</si>
  <si>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</si>
  <si>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</si>
  <si>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</si>
  <si>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</si>
  <si>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</si>
  <si>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</si>
  <si>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</si>
  <si>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</si>
  <si>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</si>
  <si>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</si>
  <si>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</si>
  <si>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</si>
  <si>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</si>
  <si>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</si>
  <si>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</si>
  <si>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</si>
  <si>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</si>
  <si>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</si>
  <si>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</si>
  <si>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</si>
  <si>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</si>
  <si>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</si>
  <si>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</si>
  <si>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</si>
  <si>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</si>
  <si>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</si>
  <si>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</si>
  <si>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</si>
  <si>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</si>
  <si>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</si>
  <si>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</si>
  <si>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</si>
  <si>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</si>
  <si>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</si>
  <si>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</si>
  <si>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</si>
  <si>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</si>
  <si>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</si>
  <si>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</si>
  <si>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</si>
  <si>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</si>
  <si>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</si>
  <si>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</si>
  <si>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</si>
  <si>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</si>
  <si>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</si>
  <si>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</si>
  <si>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</si>
  <si>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</si>
  <si>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</si>
  <si>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</si>
  <si>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</si>
  <si>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</si>
  <si>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</si>
  <si>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</si>
  <si>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</si>
  <si>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</si>
  <si>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</si>
  <si>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</si>
  <si>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</si>
  <si>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</si>
  <si>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</si>
  <si>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</si>
  <si>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</si>
  <si>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</si>
  <si>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</si>
  <si>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</si>
  <si>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</si>
  <si>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</si>
  <si>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</si>
  <si>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</si>
  <si>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</si>
  <si>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</si>
  <si>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</si>
  <si>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</si>
  <si>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</si>
  <si>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</si>
  <si>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</si>
  <si>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</si>
  <si>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</si>
  <si>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</si>
  <si>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</si>
  <si>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</si>
  <si>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</si>
  <si>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</si>
  <si>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</si>
  <si>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</si>
  <si>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</si>
  <si>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</si>
  <si>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</si>
  <si>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</si>
  <si>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</si>
  <si>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</si>
  <si>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</si>
  <si>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</si>
  <si>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</si>
  <si>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</si>
  <si>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</si>
  <si>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</si>
  <si>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</si>
  <si>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</si>
  <si>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</si>
  <si>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</si>
  <si>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</si>
  <si>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</si>
  <si>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</si>
  <si>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</si>
  <si>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</si>
  <si>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</si>
  <si>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</si>
  <si>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</si>
  <si>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</si>
  <si>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</si>
  <si>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</si>
  <si>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</si>
  <si>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</si>
  <si>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</si>
  <si>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</si>
  <si>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</si>
  <si>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</si>
  <si>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</si>
  <si>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</si>
  <si>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</si>
  <si>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</si>
  <si>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</si>
  <si>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</si>
  <si>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</si>
  <si>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</si>
  <si>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</si>
  <si>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</si>
  <si>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</si>
  <si>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</si>
  <si>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</si>
  <si>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</si>
  <si>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</si>
  <si>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</si>
  <si>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</si>
  <si>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</si>
  <si>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</si>
  <si>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</si>
  <si>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</si>
  <si>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</si>
  <si>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</si>
  <si>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</si>
  <si>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</si>
  <si>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</si>
  <si>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</si>
  <si>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</si>
  <si>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</si>
  <si>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</si>
  <si>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</si>
  <si>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</si>
  <si>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</si>
  <si>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</si>
  <si>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</si>
  <si>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</si>
  <si>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</si>
  <si>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</si>
  <si>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</si>
  <si>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</si>
  <si>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</si>
  <si>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</si>
  <si>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</si>
  <si>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</si>
  <si>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</si>
  <si>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</si>
  <si>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</si>
  <si>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</si>
  <si>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</si>
  <si>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</si>
  <si>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</si>
  <si>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</si>
  <si>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</si>
  <si>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</si>
  <si>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</si>
  <si>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</si>
  <si>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</si>
  <si>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</si>
  <si>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</si>
  <si>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</si>
  <si>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</si>
  <si>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</si>
  <si>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</si>
  <si>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</si>
  <si>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</si>
  <si>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</si>
  <si>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</si>
  <si>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</si>
  <si>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</si>
  <si>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</si>
  <si>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</si>
  <si>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</si>
  <si>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</si>
  <si>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</si>
  <si>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</si>
  <si>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</si>
  <si>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</si>
  <si>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</si>
  <si>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</si>
  <si>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</si>
  <si>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</si>
  <si>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</si>
  <si>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</si>
  <si>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</si>
  <si>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</si>
  <si>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</si>
  <si>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</si>
  <si>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</si>
  <si>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</si>
  <si>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</si>
  <si>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</si>
  <si>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</si>
  <si>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</si>
  <si>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</si>
  <si>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</si>
  <si>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</si>
  <si>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</si>
  <si>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</si>
  <si>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</si>
  <si>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</si>
  <si>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</si>
  <si>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</si>
  <si>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</si>
  <si>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</si>
  <si>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</si>
  <si>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</si>
  <si>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</si>
  <si>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</si>
  <si>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</si>
  <si>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</si>
  <si>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</si>
  <si>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</si>
  <si>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</si>
  <si>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</si>
  <si>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</si>
  <si>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</si>
  <si>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</si>
  <si>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</si>
  <si>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</si>
  <si>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</si>
  <si>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</si>
  <si>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</si>
  <si>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</si>
  <si>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</si>
  <si>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</si>
  <si>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</si>
  <si>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</si>
  <si>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</si>
  <si>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</si>
  <si>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</si>
  <si>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</si>
  <si>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</si>
  <si>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</si>
  <si>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</si>
  <si>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</si>
  <si>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</si>
  <si>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</si>
  <si>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</si>
  <si>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</si>
  <si>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</si>
  <si>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</si>
  <si>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</si>
  <si>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</si>
  <si>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</si>
  <si>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</si>
  <si>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</si>
  <si>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</si>
  <si>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</si>
  <si>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</si>
  <si>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</si>
  <si>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</si>
  <si>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</si>
  <si>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</si>
  <si>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</si>
  <si>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</si>
  <si>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</si>
  <si>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</si>
  <si>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</si>
  <si>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</si>
  <si>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</si>
  <si>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</si>
  <si>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</si>
  <si>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</si>
  <si>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</si>
  <si>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</si>
  <si>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</si>
  <si>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</si>
  <si>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</si>
  <si>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</si>
  <si>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</si>
  <si>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</si>
  <si>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</si>
  <si>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</si>
  <si>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</si>
  <si>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</si>
  <si>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</si>
  <si>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</si>
  <si>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</si>
  <si>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</si>
  <si>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</si>
  <si>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</si>
  <si>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</si>
  <si>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</si>
  <si>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</si>
  <si>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</si>
  <si>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</si>
  <si>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</si>
  <si>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</si>
  <si>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</si>
  <si>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</si>
  <si>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</si>
  <si>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</si>
  <si>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</si>
  <si>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</si>
  <si>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</si>
  <si>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</si>
  <si>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</si>
  <si>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</si>
  <si>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</si>
  <si>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</si>
  <si>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</si>
  <si>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</si>
  <si>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</si>
  <si>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</si>
  <si>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</si>
  <si>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</si>
  <si>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</si>
  <si>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</si>
  <si>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</si>
  <si>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</si>
  <si>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</si>
  <si>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</si>
  <si>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</si>
  <si>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</si>
  <si>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</si>
  <si>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</si>
  <si>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</si>
  <si>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</si>
  <si>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</si>
  <si>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</si>
  <si>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</si>
  <si>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</si>
  <si>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</si>
  <si>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</si>
  <si>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</si>
  <si>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</si>
  <si>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</si>
  <si>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</si>
  <si>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</si>
  <si>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</si>
  <si>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</si>
  <si>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</si>
  <si>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</si>
  <si>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</si>
  <si>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</si>
  <si>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</si>
  <si>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</si>
  <si>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</si>
  <si>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</si>
  <si>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</si>
  <si>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</si>
  <si>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</si>
  <si>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</si>
  <si>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</si>
  <si>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</si>
  <si>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</si>
  <si>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</si>
  <si>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</si>
  <si>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</si>
  <si>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</si>
  <si>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</si>
  <si>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</si>
  <si>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</si>
  <si>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</si>
  <si>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</si>
  <si>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</si>
  <si>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</si>
  <si>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</si>
  <si>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</si>
  <si>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</si>
  <si>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</si>
  <si>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</si>
  <si>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</si>
  <si>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</si>
  <si>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</si>
  <si>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</si>
  <si>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</si>
  <si>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</si>
  <si>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</si>
  <si>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</si>
  <si>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</si>
  <si>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</si>
  <si>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</si>
  <si>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</si>
  <si>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</si>
  <si>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</si>
  <si>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</si>
  <si>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</si>
  <si>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</si>
  <si>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</si>
  <si>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</si>
  <si>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</si>
  <si>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</si>
  <si>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</si>
  <si>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</si>
  <si>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</si>
  <si>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</si>
  <si>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</si>
  <si>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</si>
  <si>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</si>
  <si>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</si>
  <si>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</si>
  <si>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</si>
  <si>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</si>
  <si>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</si>
  <si>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</si>
  <si>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</si>
  <si>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</si>
  <si>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</si>
  <si>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</si>
  <si>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</si>
  <si>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</si>
  <si>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</si>
  <si>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</si>
  <si>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</si>
  <si>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</si>
  <si>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</si>
  <si>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</si>
  <si>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</si>
  <si>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</si>
  <si>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</si>
  <si>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</si>
  <si>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</si>
  <si>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</si>
  <si>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</si>
  <si>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</si>
  <si>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</si>
  <si>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</si>
  <si>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</si>
  <si>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</si>
  <si>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</si>
  <si>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</si>
  <si>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</si>
  <si>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</si>
  <si>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</si>
  <si>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</si>
  <si>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</si>
  <si>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</si>
  <si>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</si>
  <si>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</si>
  <si>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</si>
  <si>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</si>
  <si>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</si>
  <si>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</si>
  <si>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</si>
  <si>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</si>
  <si>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</si>
  <si>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</si>
  <si>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</si>
  <si>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</si>
  <si>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</si>
  <si>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</si>
  <si>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</si>
  <si>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</si>
  <si>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</si>
  <si>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</si>
  <si>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</si>
  <si>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</si>
  <si>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</si>
  <si>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</si>
  <si>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</si>
  <si>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</si>
  <si>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</si>
  <si>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</si>
  <si>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</si>
  <si>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</si>
  <si>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</si>
  <si>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</si>
  <si>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</si>
  <si>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</si>
  <si>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</si>
  <si>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</si>
  <si>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</si>
  <si>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</si>
  <si>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</si>
  <si>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</si>
  <si>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</si>
  <si>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</si>
  <si>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</si>
  <si>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</si>
  <si>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</si>
  <si>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</si>
  <si>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</si>
  <si>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</si>
  <si>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</si>
  <si>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</si>
  <si>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</si>
  <si>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</si>
  <si>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</si>
  <si>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</si>
  <si>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</si>
  <si>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</si>
  <si>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</si>
  <si>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</si>
  <si>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</si>
  <si>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</si>
  <si>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</si>
  <si>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</si>
  <si>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</si>
  <si>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</si>
  <si>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</si>
  <si>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</si>
  <si>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</si>
  <si>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</si>
  <si>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</si>
  <si>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</si>
  <si>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</si>
  <si>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</si>
  <si>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</si>
  <si>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</si>
  <si>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</si>
  <si>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</si>
  <si>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</si>
  <si>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</si>
  <si>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</si>
  <si>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</si>
  <si>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</si>
  <si>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</si>
  <si>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</si>
  <si>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</si>
  <si>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</si>
  <si>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</si>
  <si>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</si>
  <si>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</si>
  <si>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</si>
  <si>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</si>
  <si>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</si>
  <si>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</si>
  <si>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</si>
  <si>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</si>
  <si>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</si>
  <si>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</si>
  <si>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</si>
  <si>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</si>
  <si>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</si>
  <si>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</si>
  <si>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</si>
  <si>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</si>
  <si>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</si>
  <si>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</si>
  <si>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</si>
  <si>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</si>
  <si>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</si>
  <si>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</si>
  <si>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</si>
  <si>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</si>
  <si>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</si>
  <si>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</si>
  <si>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</si>
  <si>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</si>
  <si>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</si>
  <si>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</si>
  <si>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</si>
  <si>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</si>
  <si>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</si>
  <si>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</si>
  <si>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</si>
  <si>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</si>
  <si>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</si>
  <si>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</si>
  <si>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</si>
  <si>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</si>
  <si>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</si>
  <si>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</si>
  <si>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</si>
  <si>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</si>
  <si>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</si>
  <si>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</si>
  <si>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</si>
  <si>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</si>
  <si>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</si>
  <si>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</si>
  <si>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</si>
  <si>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</si>
  <si>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</si>
  <si>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</si>
  <si>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</si>
  <si>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</si>
  <si>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</si>
  <si>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</si>
  <si>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</si>
  <si>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</si>
  <si>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</si>
  <si>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</si>
  <si>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</si>
  <si>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</si>
  <si>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</si>
  <si>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</si>
  <si>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</si>
  <si>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</si>
  <si>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</si>
  <si>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</si>
  <si>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</si>
  <si>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</si>
  <si>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</si>
  <si>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</si>
  <si>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</si>
  <si>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</si>
  <si>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</si>
  <si>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</si>
  <si>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</si>
  <si>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</si>
  <si>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</si>
  <si>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</si>
  <si>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</si>
  <si>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</si>
  <si>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</si>
  <si>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</si>
  <si>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</si>
  <si>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</si>
  <si>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</si>
  <si>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</si>
  <si>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</si>
  <si>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</si>
  <si>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</si>
  <si>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</si>
  <si>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</si>
  <si>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</si>
  <si>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</si>
  <si>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</si>
  <si>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</si>
  <si>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</si>
  <si>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</si>
  <si>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</si>
  <si>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</si>
  <si>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</si>
  <si>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</si>
  <si>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</si>
  <si>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</si>
  <si>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</si>
  <si>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</si>
  <si>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</si>
  <si>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</si>
  <si>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</si>
  <si>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</si>
  <si>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</si>
  <si>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</si>
  <si>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</si>
  <si>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</si>
  <si>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</si>
  <si>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</si>
  <si>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</si>
  <si>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</si>
  <si>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</si>
  <si>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</si>
  <si>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</si>
  <si>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</si>
  <si>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</si>
  <si>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</si>
  <si>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</si>
  <si>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</si>
  <si>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</si>
  <si>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</si>
  <si>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</si>
  <si>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</si>
  <si>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</si>
  <si>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</si>
  <si>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</si>
  <si>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</si>
  <si>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</si>
  <si>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</si>
  <si>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</si>
  <si>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</si>
  <si>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</si>
  <si>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</si>
  <si>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</si>
  <si>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</si>
  <si>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</si>
  <si>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</si>
  <si>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</si>
  <si>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</si>
  <si>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</si>
  <si>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</si>
  <si>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</si>
  <si>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</si>
  <si>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</si>
  <si>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</si>
  <si>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</si>
  <si>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</si>
  <si>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</si>
  <si>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</si>
  <si>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</si>
  <si>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</si>
  <si>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</si>
  <si>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</si>
  <si>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</si>
  <si>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</si>
  <si>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</si>
  <si>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</si>
  <si>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</si>
  <si>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</si>
  <si>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</si>
  <si>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</si>
  <si>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</si>
  <si>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</si>
  <si>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</si>
  <si>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</si>
  <si>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</si>
  <si>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</si>
  <si>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</si>
  <si>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</si>
  <si>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</si>
  <si>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</si>
  <si>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</si>
  <si>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</si>
  <si>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</si>
  <si>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</si>
  <si>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</si>
  <si>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</si>
  <si>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</si>
  <si>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</si>
  <si>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</si>
  <si>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</si>
  <si>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</si>
  <si>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</si>
  <si>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</si>
  <si>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</si>
  <si>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</si>
  <si>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</si>
  <si>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</si>
  <si>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</si>
  <si>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</si>
  <si>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</si>
  <si>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</si>
  <si>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</si>
  <si>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</si>
  <si>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</si>
  <si>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</si>
  <si>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</si>
  <si>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</si>
  <si>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</si>
  <si>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</si>
  <si>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</si>
  <si>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</si>
  <si>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</si>
  <si>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</si>
  <si>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</si>
  <si>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</si>
  <si>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</si>
  <si>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</si>
  <si>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</si>
  <si>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</si>
  <si>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</si>
  <si>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</si>
  <si>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</si>
  <si>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</si>
  <si>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</si>
  <si>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</si>
  <si>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</si>
  <si>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</si>
  <si>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</si>
  <si>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</si>
  <si>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</si>
  <si>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</si>
  <si>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</si>
  <si>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</si>
  <si>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</si>
  <si>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</si>
  <si>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</si>
  <si>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</si>
  <si>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</si>
  <si>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</si>
  <si>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</si>
  <si>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</si>
  <si>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</si>
  <si>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</si>
  <si>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</si>
  <si>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</si>
  <si>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</si>
  <si>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</si>
  <si>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</si>
  <si>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</si>
  <si>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</si>
  <si>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</si>
  <si>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</si>
  <si>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</si>
  <si>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</si>
  <si>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</si>
  <si>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</si>
  <si>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</si>
  <si>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</si>
  <si>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</si>
  <si>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</si>
  <si>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</si>
  <si>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</si>
  <si>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</si>
  <si>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</si>
  <si>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</si>
  <si>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</si>
  <si>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</si>
  <si>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</si>
  <si>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</si>
  <si>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</si>
  <si>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</si>
  <si>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</si>
  <si>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</si>
  <si>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</si>
  <si>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</si>
  <si>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</si>
  <si>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</si>
  <si>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</si>
  <si>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</si>
  <si>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</si>
  <si>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</si>
  <si>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</si>
  <si>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</si>
  <si>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</si>
  <si>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</si>
  <si>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</si>
  <si>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</si>
  <si>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</si>
  <si>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</si>
  <si>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</si>
  <si>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</si>
  <si>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</si>
  <si>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</si>
  <si>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</si>
  <si>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</si>
  <si>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</si>
  <si>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</si>
  <si>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</si>
  <si>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</si>
  <si>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</si>
  <si>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</si>
  <si>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</si>
  <si>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</si>
  <si>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</si>
  <si>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</si>
  <si>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</si>
  <si>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</si>
  <si>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</si>
  <si>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</si>
  <si>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</si>
  <si>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</si>
  <si>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</si>
  <si>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</si>
  <si>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</si>
  <si>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</si>
  <si>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</si>
  <si>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</si>
  <si>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</si>
  <si>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</si>
  <si>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</si>
  <si>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</si>
  <si>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</si>
  <si>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</si>
  <si>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</si>
  <si>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</si>
  <si>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</si>
  <si>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</si>
  <si>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</si>
  <si>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</si>
  <si>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</si>
  <si>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</si>
  <si>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</si>
  <si>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</si>
  <si>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</si>
  <si>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</si>
  <si>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</si>
  <si>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</si>
  <si>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</si>
  <si>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</si>
  <si>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</si>
  <si>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</si>
  <si>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</si>
  <si>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</si>
  <si>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</si>
  <si>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</si>
  <si>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</si>
  <si>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</si>
  <si>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</si>
  <si>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</si>
  <si>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</si>
  <si>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</si>
  <si>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</si>
  <si>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</si>
  <si>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</si>
  <si>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</si>
  <si>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</si>
  <si>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</si>
  <si>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</si>
  <si>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</si>
  <si>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</si>
  <si>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</si>
  <si>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</si>
  <si>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</si>
  <si>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</si>
  <si>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</si>
  <si>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</si>
  <si>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</si>
  <si>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</si>
  <si>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</si>
  <si>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</si>
  <si>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</si>
  <si>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</si>
  <si>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</si>
  <si>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</si>
  <si>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</si>
  <si>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</si>
  <si>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</si>
  <si>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</si>
  <si>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</si>
  <si>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</si>
  <si>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</si>
  <si>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</si>
  <si>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</si>
  <si>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</si>
  <si>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</si>
  <si>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</si>
  <si>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</si>
  <si>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</si>
  <si>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</si>
  <si>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</si>
  <si>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</si>
  <si>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</si>
  <si>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</si>
  <si>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</si>
  <si>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</si>
  <si>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</si>
  <si>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</si>
  <si>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</si>
  <si>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</si>
  <si>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</si>
  <si>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</si>
  <si>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</si>
  <si>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</si>
  <si>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</si>
  <si>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</si>
  <si>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</si>
  <si>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</si>
  <si>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</si>
  <si>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</si>
  <si>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</si>
  <si>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</si>
  <si>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</si>
  <si>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</si>
  <si>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</si>
  <si>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</si>
  <si>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</si>
  <si>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</si>
  <si>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</si>
  <si>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</si>
  <si>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</si>
  <si>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</si>
  <si>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</si>
  <si>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</si>
  <si>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</si>
  <si>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</si>
  <si>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</si>
  <si>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</si>
  <si>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</si>
  <si>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</si>
  <si>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</si>
  <si>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</si>
  <si>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</si>
  <si>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</si>
  <si>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</si>
  <si>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</si>
  <si>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</si>
  <si>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</si>
  <si>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</si>
  <si>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</si>
  <si>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</si>
  <si>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</si>
  <si>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</si>
  <si>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</si>
  <si>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</si>
  <si>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</si>
  <si>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</si>
  <si>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</si>
  <si>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</si>
  <si>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</si>
  <si>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</si>
  <si>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</si>
  <si>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</si>
  <si>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</si>
  <si>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</si>
  <si>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</si>
  <si>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</si>
  <si>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</si>
  <si>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</si>
  <si>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</si>
  <si>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</si>
  <si>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</si>
  <si>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</si>
  <si>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</si>
  <si>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</si>
  <si>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</si>
  <si>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</si>
  <si>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</si>
  <si>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</si>
  <si>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</si>
  <si>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</si>
  <si>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</si>
  <si>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</si>
  <si>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</si>
  <si>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</si>
  <si>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</si>
  <si>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</si>
  <si>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</si>
  <si>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</si>
  <si>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</si>
  <si>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</si>
  <si>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</si>
  <si>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</si>
  <si>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</si>
  <si>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</si>
  <si>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</si>
  <si>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</si>
  <si>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</si>
  <si>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</si>
  <si>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</si>
  <si>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</si>
  <si>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</si>
  <si>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</si>
  <si>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</si>
  <si>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</si>
  <si>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</si>
  <si>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</si>
  <si>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</si>
  <si>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</si>
  <si>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</si>
  <si>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</si>
  <si>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</si>
  <si>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</si>
  <si>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</si>
  <si>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</si>
  <si>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</si>
  <si>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</si>
  <si>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</si>
  <si>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</si>
  <si>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</si>
  <si>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</si>
  <si>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</si>
  <si>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</si>
  <si>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</si>
  <si>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</si>
  <si>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</si>
  <si>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</si>
  <si>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</si>
  <si>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</si>
  <si>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</si>
  <si>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</si>
  <si>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</si>
  <si>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</si>
  <si>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</si>
  <si>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</si>
  <si>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</si>
  <si>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</si>
  <si>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</si>
  <si>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</si>
  <si>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</si>
  <si>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</si>
  <si>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</si>
  <si>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</si>
  <si>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</si>
  <si>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</si>
  <si>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</si>
  <si>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</si>
  <si>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</si>
  <si>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</si>
  <si>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</si>
  <si>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</si>
  <si>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</si>
  <si>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</si>
  <si>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</si>
  <si>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</si>
  <si>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</si>
  <si>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</si>
  <si>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</si>
  <si>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</si>
  <si>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</si>
  <si>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</si>
  <si>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</si>
  <si>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</si>
  <si>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</si>
  <si>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</si>
  <si>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</si>
  <si>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</si>
  <si>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</si>
  <si>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</si>
  <si>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</si>
  <si>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</si>
  <si>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</si>
  <si>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</si>
  <si>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</si>
  <si>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</si>
  <si>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</si>
  <si>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</si>
  <si>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</si>
  <si>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</si>
  <si>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</si>
  <si>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</si>
  <si>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</si>
  <si>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</si>
  <si>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</si>
  <si>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</si>
  <si>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</si>
  <si>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</si>
  <si>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</si>
  <si>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</si>
  <si>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</si>
  <si>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</si>
  <si>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</si>
  <si>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</si>
  <si>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</si>
  <si>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</si>
  <si>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</si>
  <si>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</si>
  <si>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</si>
  <si>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</si>
  <si>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</si>
  <si>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</si>
  <si>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</si>
  <si>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</si>
  <si>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</si>
  <si>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</si>
  <si>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</si>
  <si>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</si>
  <si>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</si>
  <si>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</si>
  <si>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</si>
  <si>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</si>
  <si>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</si>
  <si>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</si>
  <si>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</si>
  <si>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</si>
  <si>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</si>
  <si>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</si>
  <si>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</si>
  <si>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</si>
  <si>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</si>
  <si>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</si>
  <si>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</si>
  <si>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</si>
  <si>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</si>
  <si>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</si>
  <si>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</si>
  <si>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</si>
  <si>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</si>
  <si>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</si>
  <si>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</si>
  <si>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</si>
  <si>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</si>
  <si>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</si>
  <si>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</si>
  <si>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</si>
  <si>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</si>
  <si>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</si>
  <si>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</si>
  <si>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</si>
  <si>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</si>
  <si>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</si>
  <si>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</si>
  <si>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</si>
  <si>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</si>
  <si>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</si>
  <si>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</si>
  <si>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</si>
  <si>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</si>
  <si>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</si>
  <si>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</si>
  <si>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</si>
  <si>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</si>
  <si>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</si>
  <si>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</si>
  <si>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</si>
  <si>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</si>
  <si>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</si>
  <si>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</si>
  <si>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</si>
  <si>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</si>
  <si>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</si>
  <si>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</si>
  <si>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</si>
  <si>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</si>
  <si>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</si>
  <si>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</si>
  <si>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</si>
  <si>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</si>
  <si>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</si>
  <si>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</si>
  <si>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</si>
  <si>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</si>
  <si>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</si>
  <si>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</si>
  <si>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</si>
  <si>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</si>
  <si>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</si>
  <si>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</si>
  <si>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</si>
  <si>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</si>
  <si>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</si>
  <si>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</si>
  <si>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</si>
  <si>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</si>
  <si>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</si>
  <si>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</si>
  <si>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</si>
  <si>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</si>
  <si>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</si>
  <si>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</si>
  <si>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</si>
  <si>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</si>
  <si>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</si>
  <si>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</si>
  <si>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</si>
  <si>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</si>
  <si>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</si>
  <si>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</si>
  <si>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</si>
  <si>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</si>
  <si>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</si>
  <si>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</si>
  <si>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</si>
  <si>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</si>
  <si>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</si>
  <si>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</si>
  <si>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</si>
  <si>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</si>
  <si>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</si>
  <si>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</si>
  <si>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</si>
  <si>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</si>
  <si>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</si>
  <si>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</si>
  <si>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</si>
  <si>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</si>
  <si>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</si>
  <si>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</si>
  <si>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</si>
  <si>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</si>
  <si>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</si>
  <si>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</si>
  <si>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</si>
  <si>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</si>
  <si>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</si>
  <si>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</si>
  <si>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</si>
  <si>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</si>
  <si>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</si>
  <si>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</si>
  <si>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</si>
  <si>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</si>
  <si>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</si>
  <si>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</si>
  <si>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</si>
  <si>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</si>
  <si>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</si>
  <si>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</si>
  <si>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</si>
  <si>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</si>
  <si>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</si>
  <si>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</si>
  <si>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</si>
  <si>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</si>
  <si>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</si>
  <si>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</si>
  <si>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</si>
  <si>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</si>
  <si>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</si>
  <si>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</si>
  <si>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</si>
  <si>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</si>
  <si>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</si>
  <si>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</si>
  <si>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</si>
  <si>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</si>
  <si>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</si>
  <si>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</si>
  <si>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</si>
  <si>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</si>
  <si>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</si>
  <si>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</si>
  <si>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</si>
  <si>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</si>
  <si>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</si>
  <si>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</si>
  <si>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</si>
  <si>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</si>
  <si>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</si>
  <si>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</si>
  <si>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</si>
  <si>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</si>
  <si>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</si>
  <si>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</si>
  <si>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</si>
  <si>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</si>
  <si>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</si>
  <si>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</si>
  <si>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</si>
  <si>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</si>
  <si>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</si>
  <si>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</si>
  <si>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</si>
  <si>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</si>
  <si>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</si>
  <si>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</si>
  <si>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</si>
  <si>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</si>
  <si>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</si>
  <si>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</si>
  <si>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</si>
  <si>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</si>
  <si>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</si>
  <si>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</si>
  <si>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</si>
  <si>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</si>
  <si>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</si>
  <si>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</si>
  <si>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</si>
  <si>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</si>
  <si>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</si>
  <si>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</si>
  <si>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</si>
  <si>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</si>
  <si>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</si>
  <si>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</si>
  <si>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</si>
  <si>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</si>
  <si>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</si>
  <si>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</si>
  <si>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</si>
  <si>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</si>
  <si>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</si>
  <si>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</si>
  <si>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</si>
  <si>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</si>
  <si>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</si>
  <si>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</si>
  <si>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</si>
  <si>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</si>
  <si>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</si>
  <si>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</si>
  <si>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</si>
  <si>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</si>
  <si>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</si>
  <si>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</si>
  <si>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</si>
  <si>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</si>
  <si>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</si>
  <si>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</si>
  <si>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</si>
  <si>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</si>
  <si>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</si>
  <si>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</si>
  <si>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</si>
  <si>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</si>
  <si>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</si>
  <si>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</si>
  <si>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</si>
  <si>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</si>
  <si>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</si>
  <si>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</si>
  <si>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</si>
  <si>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</si>
  <si>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</si>
  <si>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</si>
  <si>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</si>
  <si>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</si>
  <si>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</si>
  <si>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</si>
  <si>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</si>
  <si>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</si>
  <si>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</si>
  <si>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</si>
  <si>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</si>
  <si>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</si>
  <si>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</si>
  <si>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</si>
  <si>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</si>
  <si>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</si>
  <si>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</si>
  <si>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</si>
  <si>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</si>
  <si>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</si>
  <si>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</si>
  <si>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</si>
  <si>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</si>
  <si>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</si>
  <si>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</si>
  <si>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</si>
  <si>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</si>
  <si>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</si>
  <si>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</si>
  <si>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</si>
  <si>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</si>
  <si>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</si>
  <si>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</si>
  <si>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</si>
  <si>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</si>
  <si>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</si>
  <si>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</si>
  <si>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</si>
  <si>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</si>
  <si>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</si>
  <si>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</si>
  <si>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</si>
  <si>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</si>
  <si>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</si>
  <si>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</si>
  <si>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</si>
  <si>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</si>
  <si>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</si>
  <si>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</si>
  <si>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</si>
  <si>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</si>
  <si>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</si>
  <si>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</si>
  <si>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</si>
  <si>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</si>
  <si>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</si>
  <si>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</si>
  <si>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</si>
  <si>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</si>
  <si>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</si>
  <si>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</si>
  <si>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</si>
  <si>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</si>
  <si>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</si>
  <si>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</si>
  <si>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</si>
  <si>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</si>
  <si>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</si>
  <si>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</si>
  <si>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</si>
  <si>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</si>
  <si>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</si>
  <si>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</si>
  <si>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</si>
  <si>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</si>
  <si>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</si>
  <si>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</si>
  <si>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</si>
  <si>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</si>
  <si>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</si>
  <si>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</si>
  <si>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</si>
  <si>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</si>
  <si>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</si>
  <si>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</si>
  <si>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</si>
  <si>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</si>
  <si>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</si>
  <si>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</si>
  <si>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</si>
  <si>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</si>
  <si>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</si>
  <si>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</si>
  <si>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</si>
  <si>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</si>
  <si>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</si>
  <si>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</si>
  <si>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</si>
  <si>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</si>
  <si>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</si>
  <si>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</si>
  <si>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</si>
  <si>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</si>
  <si>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</si>
  <si>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</si>
  <si>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</si>
  <si>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</si>
  <si>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</si>
  <si>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</si>
  <si>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</si>
  <si>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</si>
  <si>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</si>
  <si>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</si>
  <si>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</si>
  <si>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</si>
  <si>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</si>
  <si>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</si>
  <si>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</si>
  <si>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</si>
  <si>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</si>
  <si>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</si>
  <si>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</si>
  <si>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</si>
  <si>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</si>
  <si>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</si>
  <si>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</si>
  <si>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</si>
  <si>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</si>
  <si>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</si>
  <si>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</si>
  <si>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</si>
  <si>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</si>
  <si>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</si>
  <si>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</si>
  <si>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</si>
  <si>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</si>
  <si>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</si>
  <si>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</si>
  <si>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</si>
  <si>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</si>
  <si>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</si>
  <si>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</si>
  <si>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</si>
  <si>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</si>
  <si>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</si>
  <si>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</si>
  <si>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</si>
  <si>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</si>
  <si>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</si>
  <si>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</si>
  <si>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</si>
  <si>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</si>
  <si>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</si>
  <si>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</si>
  <si>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</si>
  <si>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</si>
  <si>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</si>
  <si>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</si>
  <si>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</si>
  <si>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</si>
  <si>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</si>
  <si>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</si>
  <si>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</si>
  <si>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</si>
  <si>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</si>
  <si>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</si>
  <si>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</si>
  <si>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</si>
  <si>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</si>
  <si>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</si>
  <si>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</si>
  <si>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</si>
  <si>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</si>
  <si>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</si>
  <si>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</si>
  <si>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</si>
  <si>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</si>
  <si>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</si>
  <si>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</si>
  <si>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</si>
  <si>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</si>
  <si>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</si>
  <si>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</si>
  <si>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</si>
  <si>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</si>
  <si>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</si>
  <si>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</si>
  <si>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</si>
  <si>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</si>
  <si>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</si>
  <si>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</si>
  <si>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</si>
  <si>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</si>
  <si>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</si>
  <si>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</si>
  <si>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</si>
  <si>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</si>
  <si>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</si>
  <si>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</si>
  <si>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</si>
  <si>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</si>
  <si>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</si>
  <si>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</si>
  <si>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</si>
  <si>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</si>
  <si>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</si>
  <si>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</si>
  <si>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</si>
  <si>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</si>
  <si>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</si>
  <si>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</si>
  <si>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</si>
  <si>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</si>
  <si>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</si>
  <si>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</si>
  <si>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</si>
  <si>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</si>
  <si>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</si>
  <si>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</si>
  <si>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</si>
  <si>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</si>
  <si>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</si>
  <si>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</si>
  <si>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</si>
  <si>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</si>
  <si>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</si>
  <si>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</si>
  <si>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</si>
  <si>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</si>
  <si>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</si>
  <si>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</si>
  <si>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</si>
  <si>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</si>
  <si>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</si>
  <si>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</si>
  <si>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</si>
  <si>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</si>
  <si>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</si>
  <si>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</si>
  <si>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</si>
  <si>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</si>
  <si>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</si>
  <si>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</si>
  <si>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</si>
  <si>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</si>
  <si>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</si>
  <si>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</si>
  <si>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</si>
  <si>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</si>
  <si>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</si>
  <si>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</si>
  <si>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</si>
  <si>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</si>
  <si>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</si>
  <si>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</si>
  <si>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</si>
  <si>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</si>
  <si>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</si>
  <si>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</si>
  <si>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</si>
  <si>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</si>
  <si>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</si>
  <si>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</si>
  <si>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</si>
  <si>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</si>
  <si>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</si>
  <si>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</si>
  <si>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</si>
  <si>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</si>
  <si>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</si>
  <si>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</si>
  <si>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</si>
  <si>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</si>
  <si>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</si>
  <si>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</si>
  <si>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</si>
  <si>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</si>
  <si>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</si>
  <si>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</si>
  <si>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</si>
  <si>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</si>
  <si>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</si>
  <si>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</si>
  <si>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</si>
  <si>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</si>
  <si>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</si>
  <si>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</si>
  <si>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</si>
  <si>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</si>
  <si>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</si>
  <si>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</si>
  <si>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</si>
  <si>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</si>
  <si>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</si>
  <si>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</si>
  <si>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</si>
  <si>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</si>
  <si>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</si>
  <si>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</si>
  <si>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</si>
  <si>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</si>
  <si>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</si>
  <si>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</si>
  <si>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</si>
  <si>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</si>
  <si>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</si>
  <si>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</si>
  <si>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</si>
  <si>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</si>
  <si>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</si>
  <si>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</si>
  <si>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</si>
  <si>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</si>
  <si>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</si>
  <si>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</si>
  <si>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</si>
  <si>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</si>
  <si>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</si>
  <si>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</si>
  <si>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</si>
  <si>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</si>
  <si>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</si>
  <si>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</si>
  <si>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</si>
  <si>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</si>
  <si>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</si>
  <si>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</si>
  <si>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</si>
  <si>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</si>
  <si>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</si>
  <si>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</si>
  <si>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</si>
  <si>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</si>
  <si>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</si>
  <si>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</si>
  <si>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</si>
  <si>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</si>
  <si>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</si>
  <si>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</si>
  <si>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</si>
  <si>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</si>
  <si>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</si>
  <si>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</si>
  <si>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</si>
  <si>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</si>
  <si>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</si>
  <si>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</si>
  <si>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</si>
  <si>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</si>
  <si>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</si>
  <si>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</si>
  <si>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</si>
  <si>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</si>
  <si>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</si>
  <si>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</si>
  <si>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</si>
  <si>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</si>
  <si>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</si>
  <si>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</si>
  <si>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</si>
  <si>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</si>
  <si>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</si>
  <si>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</si>
  <si>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</si>
  <si>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</si>
  <si>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</si>
  <si>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</si>
  <si>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</si>
  <si>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</si>
  <si>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</si>
  <si>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</si>
  <si>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</si>
  <si>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</si>
  <si>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</si>
  <si>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</si>
  <si>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</si>
  <si>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</si>
  <si>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</si>
  <si>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</si>
  <si>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</si>
  <si>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</si>
  <si>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</si>
  <si>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</si>
  <si>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</si>
  <si>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</si>
  <si>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</si>
  <si>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</si>
  <si>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</si>
  <si>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</si>
  <si>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</si>
  <si>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</si>
  <si>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</si>
  <si>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</si>
  <si>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</si>
  <si>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</si>
  <si>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</si>
  <si>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</si>
  <si>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</si>
  <si>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</si>
  <si>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</si>
  <si>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</si>
  <si>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</si>
  <si>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</si>
  <si>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</si>
  <si>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</si>
  <si>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</si>
  <si>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</si>
  <si>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</si>
  <si>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</si>
  <si>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</si>
  <si>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</si>
  <si>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</si>
  <si>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</si>
  <si>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</si>
  <si>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</si>
  <si>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</si>
  <si>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</si>
  <si>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</si>
  <si>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</si>
  <si>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</si>
  <si>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</si>
  <si>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</si>
  <si>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</si>
  <si>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</si>
  <si>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</si>
  <si>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</si>
  <si>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</si>
  <si>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</si>
  <si>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</si>
  <si>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</si>
  <si>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</si>
  <si>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</si>
  <si>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</si>
  <si>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</si>
  <si>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</si>
  <si>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</si>
  <si>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</si>
  <si>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</si>
  <si>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</si>
  <si>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</si>
  <si>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</si>
  <si>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</si>
  <si>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</si>
  <si>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</si>
  <si>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</si>
  <si>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</si>
  <si>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</si>
  <si>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</si>
  <si>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</si>
  <si>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</si>
  <si>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</si>
  <si>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</si>
  <si>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</si>
  <si>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</si>
  <si>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</si>
  <si>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</si>
  <si>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</si>
  <si>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</si>
  <si>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</si>
  <si>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</si>
  <si>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</si>
  <si>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</si>
  <si>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</si>
  <si>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</si>
  <si>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</si>
  <si>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</si>
  <si>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</si>
  <si>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</si>
  <si>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</si>
  <si>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</si>
  <si>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</si>
  <si>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</si>
  <si>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</si>
  <si>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</si>
  <si>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</si>
  <si>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</si>
  <si>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</si>
  <si>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</si>
  <si>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</si>
  <si>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</si>
  <si>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</si>
  <si>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</si>
  <si>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</si>
  <si>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</si>
  <si>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</si>
  <si>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</si>
  <si>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</si>
  <si>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</si>
  <si>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</si>
  <si>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</si>
  <si>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</si>
  <si>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</si>
  <si>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</si>
  <si>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</si>
  <si>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</si>
  <si>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</si>
  <si>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</si>
  <si>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</si>
  <si>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</si>
  <si>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</si>
  <si>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</si>
  <si>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</si>
  <si>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</si>
  <si>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</si>
  <si>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</si>
  <si>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</si>
  <si>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</si>
  <si>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</si>
  <si>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</si>
  <si>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</si>
  <si>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</si>
  <si>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</si>
  <si>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</si>
  <si>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</si>
  <si>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</si>
  <si>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</si>
  <si>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</si>
  <si>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</si>
  <si>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</si>
  <si>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</si>
  <si>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</si>
  <si>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</si>
  <si>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</si>
  <si>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</si>
  <si>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</si>
  <si>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</si>
  <si>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</si>
  <si>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</si>
  <si>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</si>
  <si>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</si>
  <si>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</si>
  <si>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</si>
  <si>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</si>
  <si>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</si>
  <si>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</si>
  <si>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</si>
  <si>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</si>
  <si>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</si>
  <si>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</si>
  <si>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</si>
  <si>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</si>
  <si>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</si>
  <si>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</si>
  <si>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</si>
  <si>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</si>
  <si>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</si>
  <si>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</si>
  <si>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</si>
  <si>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</si>
  <si>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</si>
  <si>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</si>
  <si>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</si>
  <si>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</si>
  <si>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</si>
  <si>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</si>
  <si>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</si>
  <si>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</si>
  <si>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</si>
  <si>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</si>
  <si>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</si>
  <si>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</si>
  <si>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</si>
  <si>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</si>
  <si>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</si>
  <si>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</si>
  <si>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</si>
  <si>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</si>
  <si>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</si>
  <si>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</si>
  <si>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</si>
  <si>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</si>
  <si>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</si>
  <si>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</si>
  <si>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</si>
  <si>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</si>
  <si>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</si>
  <si>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</si>
  <si>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</si>
  <si>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</si>
  <si>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</si>
  <si>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</si>
  <si>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</si>
  <si>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</si>
  <si>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</si>
  <si>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</si>
  <si>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</si>
  <si>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</si>
  <si>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</si>
  <si>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</si>
  <si>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</si>
  <si>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</si>
  <si>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</si>
  <si>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</si>
  <si>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</si>
  <si>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</si>
  <si>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</si>
  <si>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</si>
  <si>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</si>
  <si>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</si>
  <si>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</si>
  <si>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</si>
  <si>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</si>
  <si>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</si>
  <si>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</si>
  <si>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</si>
  <si>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</si>
  <si>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</si>
  <si>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</si>
  <si>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</si>
  <si>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</si>
  <si>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</si>
  <si>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</si>
  <si>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</si>
  <si>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</si>
  <si>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</si>
  <si>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</si>
  <si>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</si>
  <si>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</si>
  <si>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</si>
  <si>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</si>
  <si>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</si>
  <si>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</si>
  <si>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</si>
  <si>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</si>
  <si>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</si>
  <si>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</si>
  <si>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</si>
  <si>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</si>
  <si>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</si>
  <si>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</si>
  <si>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</si>
  <si>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</si>
  <si>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</si>
  <si>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</si>
  <si>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</si>
  <si>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</si>
  <si>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</si>
  <si>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</si>
  <si>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</si>
  <si>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</si>
  <si>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</si>
  <si>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</si>
  <si>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</si>
  <si>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</si>
  <si>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</si>
  <si>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</si>
  <si>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</si>
  <si>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</si>
  <si>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</si>
  <si>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</si>
  <si>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</si>
  <si>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</si>
  <si>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</si>
  <si>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</si>
  <si>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</si>
  <si>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</si>
  <si>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</si>
  <si>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</si>
  <si>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</si>
  <si>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</si>
  <si>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</si>
  <si>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</si>
  <si>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</si>
  <si>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</si>
  <si>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</si>
  <si>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</si>
  <si>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</si>
  <si>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</si>
  <si>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</si>
  <si>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</si>
  <si>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</si>
  <si>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</si>
  <si>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</si>
  <si>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</si>
  <si>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</si>
  <si>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</si>
  <si>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</si>
  <si>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</si>
  <si>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</si>
  <si>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</si>
  <si>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</si>
  <si>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</si>
  <si>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</si>
  <si>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</si>
  <si>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</si>
  <si>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</si>
  <si>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</si>
  <si>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</si>
  <si>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</si>
  <si>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</si>
  <si>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</si>
  <si>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</si>
  <si>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</si>
  <si>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</si>
  <si>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</si>
  <si>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</si>
  <si>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</si>
  <si>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</si>
  <si>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</si>
  <si>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</si>
  <si>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</si>
  <si>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</si>
  <si>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</si>
  <si>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</si>
  <si>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</si>
  <si>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</si>
  <si>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</si>
  <si>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</si>
  <si>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</si>
  <si>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</si>
  <si>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</si>
  <si>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</si>
  <si>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</si>
  <si>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</si>
  <si>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</si>
  <si>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</si>
  <si>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</si>
  <si>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</si>
  <si>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</si>
  <si>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</si>
  <si>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</si>
  <si>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</si>
  <si>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</si>
  <si>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</si>
  <si>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</si>
  <si>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</si>
  <si>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</si>
  <si>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</si>
  <si>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</si>
  <si>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</si>
  <si>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</si>
  <si>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</si>
  <si>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</si>
  <si>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</si>
  <si>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</si>
  <si>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</si>
  <si>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</si>
  <si>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</si>
  <si>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</si>
  <si>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</si>
  <si>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</si>
  <si>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</si>
  <si>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</si>
  <si>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</si>
  <si>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</si>
  <si>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</si>
  <si>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</si>
  <si>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</si>
  <si>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</si>
  <si>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</si>
  <si>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</si>
  <si>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</si>
  <si>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</si>
  <si>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</si>
  <si>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</si>
  <si>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</si>
  <si>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</si>
  <si>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</si>
  <si>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</si>
  <si>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</si>
  <si>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</si>
  <si>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</si>
  <si>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</si>
  <si>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</si>
  <si>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</si>
  <si>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</si>
  <si>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</si>
  <si>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</si>
  <si>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</si>
  <si>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</si>
  <si>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</si>
  <si>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</si>
  <si>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</si>
  <si>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</si>
  <si>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</si>
  <si>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</si>
  <si>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</si>
  <si>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</si>
  <si>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</si>
  <si>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</si>
  <si>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</si>
  <si>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</si>
  <si>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</si>
  <si>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</si>
  <si>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</si>
  <si>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</si>
  <si>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</si>
  <si>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</si>
  <si>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</si>
  <si>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</si>
  <si>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</si>
  <si>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</si>
  <si>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</si>
  <si>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</si>
  <si>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</si>
  <si>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</si>
  <si>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</si>
  <si>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</si>
  <si>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</si>
  <si>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</si>
  <si>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</si>
  <si>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</si>
  <si>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</si>
  <si>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</si>
  <si>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</si>
  <si>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</si>
  <si>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</si>
  <si>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</si>
  <si>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</si>
  <si>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</si>
  <si>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</si>
  <si>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</si>
  <si>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</si>
  <si>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</si>
  <si>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</si>
  <si>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</si>
  <si>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</si>
  <si>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</si>
  <si>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</si>
  <si>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</si>
  <si>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</si>
  <si>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</si>
  <si>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</si>
  <si>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</si>
  <si>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</si>
  <si>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</si>
  <si>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</si>
  <si>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</si>
  <si>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</si>
  <si>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</si>
  <si>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</si>
  <si>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</si>
  <si>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</si>
  <si>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</si>
  <si>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</si>
  <si>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</si>
  <si>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</si>
  <si>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</si>
  <si>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</si>
  <si>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</si>
  <si>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</si>
  <si>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</si>
  <si>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</si>
  <si>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</si>
  <si>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</si>
  <si>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</si>
  <si>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</si>
  <si>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</si>
  <si>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</si>
  <si>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</si>
  <si>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</si>
  <si>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</si>
  <si>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</si>
  <si>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</si>
  <si>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</si>
  <si>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</si>
  <si>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</si>
  <si>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</si>
  <si>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</si>
  <si>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</si>
  <si>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</si>
  <si>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</si>
  <si>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</si>
  <si>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</si>
  <si>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</si>
  <si>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</si>
  <si>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</si>
  <si>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</si>
  <si>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</si>
  <si>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</si>
  <si>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</si>
  <si>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</si>
  <si>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</si>
  <si>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</si>
  <si>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</si>
  <si>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</si>
  <si>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</si>
  <si>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</si>
  <si>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</si>
  <si>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</si>
  <si>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</si>
  <si>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</si>
  <si>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</si>
  <si>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</si>
  <si>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</si>
  <si>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</si>
  <si>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</si>
  <si>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</si>
  <si>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</si>
  <si>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</si>
  <si>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</si>
  <si>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</si>
  <si>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</si>
  <si>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</si>
  <si>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</si>
  <si>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</si>
  <si>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</si>
  <si>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</si>
  <si>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</si>
  <si>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</si>
  <si>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</si>
  <si>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</si>
  <si>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</si>
  <si>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</si>
  <si>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</si>
  <si>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</si>
  <si>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</si>
  <si>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</si>
  <si>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</si>
  <si>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</si>
  <si>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</si>
  <si>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</si>
  <si>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</si>
  <si>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</si>
  <si>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</si>
  <si>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</si>
  <si>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</si>
  <si>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</si>
  <si>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</si>
  <si>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</si>
  <si>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</si>
  <si>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</si>
  <si>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</si>
  <si>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</si>
  <si>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</si>
  <si>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</si>
  <si>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</si>
  <si>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</si>
  <si>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</si>
  <si>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</si>
  <si>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</si>
  <si>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</si>
  <si>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</si>
  <si>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</si>
  <si>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</si>
  <si>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</si>
  <si>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</si>
  <si>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</si>
  <si>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</si>
  <si>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</si>
  <si>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</si>
  <si>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</si>
  <si>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</si>
  <si>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</si>
  <si>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</si>
  <si>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</si>
  <si>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</si>
  <si>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</si>
  <si>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</si>
  <si>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</si>
  <si>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</si>
  <si>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</si>
  <si>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</si>
  <si>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</si>
  <si>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</si>
  <si>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</si>
  <si>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</si>
  <si>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</si>
  <si>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</si>
  <si>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</si>
  <si>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</si>
  <si>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</si>
  <si>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</si>
  <si>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</si>
  <si>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</si>
  <si>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</si>
  <si>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</si>
  <si>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</si>
  <si>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</si>
  <si>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</si>
  <si>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</si>
  <si>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</si>
  <si>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</si>
  <si>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</si>
  <si>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</si>
  <si>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</si>
  <si>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</si>
  <si>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</si>
  <si>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</si>
  <si>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</si>
  <si>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</si>
  <si>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</si>
  <si>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</si>
  <si>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</si>
  <si>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</si>
  <si>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</si>
  <si>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</si>
  <si>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</si>
  <si>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</si>
  <si>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</si>
  <si>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</si>
  <si>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</si>
  <si>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</si>
  <si>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</si>
  <si>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</si>
  <si>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</si>
  <si>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</si>
  <si>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</si>
  <si>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</si>
  <si>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</si>
  <si>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</si>
  <si>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</si>
  <si>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</si>
  <si>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</si>
  <si>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</si>
  <si>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</si>
  <si>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</si>
  <si>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</si>
  <si>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</si>
  <si>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</si>
  <si>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</si>
  <si>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</si>
  <si>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</si>
  <si>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</si>
  <si>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</si>
  <si>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</si>
  <si>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</si>
  <si>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</si>
  <si>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</si>
  <si>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</si>
  <si>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</si>
  <si>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</si>
  <si>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</si>
  <si>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</si>
  <si>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</si>
  <si>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</si>
  <si>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</si>
  <si>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</si>
  <si>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</si>
  <si>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</si>
  <si>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</si>
  <si>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</si>
  <si>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</si>
  <si>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</si>
  <si>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</si>
  <si>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</si>
  <si>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</si>
  <si>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</si>
  <si>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</si>
  <si>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</si>
  <si>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</si>
  <si>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</si>
  <si>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</si>
  <si>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</si>
  <si>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</si>
  <si>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</si>
  <si>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</si>
  <si>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</si>
  <si>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</si>
  <si>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</si>
  <si>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</si>
  <si>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</si>
  <si>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</si>
  <si>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</si>
  <si>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</si>
  <si>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</si>
  <si>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</si>
  <si>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</si>
  <si>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</si>
  <si>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</si>
  <si>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</si>
  <si>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</si>
  <si>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</si>
  <si>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</si>
  <si>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</si>
  <si>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</si>
  <si>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</si>
  <si>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</si>
  <si>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</si>
  <si>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</si>
  <si>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</si>
  <si>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</si>
  <si>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</si>
  <si>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</si>
  <si>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</si>
  <si>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</si>
  <si>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</si>
  <si>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</si>
  <si>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</si>
  <si>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</si>
  <si>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</si>
  <si>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</si>
  <si>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</si>
  <si>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</si>
  <si>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</si>
  <si>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</si>
  <si>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</si>
  <si>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</si>
  <si>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</si>
  <si>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</si>
  <si>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</si>
  <si>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</si>
  <si>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</si>
  <si>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</si>
  <si>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</si>
  <si>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</si>
  <si>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</si>
  <si>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</si>
  <si>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</si>
  <si>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</si>
  <si>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</si>
  <si>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</si>
  <si>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</si>
  <si>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</si>
  <si>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</si>
  <si>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</si>
  <si>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</si>
  <si>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</si>
  <si>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</si>
  <si>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</si>
  <si>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</si>
  <si>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</si>
  <si>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</si>
  <si>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</si>
  <si>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</si>
  <si>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</si>
  <si>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</si>
  <si>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</si>
  <si>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</si>
  <si>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</si>
  <si>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</si>
  <si>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</si>
  <si>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</si>
  <si>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</si>
  <si>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</si>
  <si>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</si>
  <si>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</si>
  <si>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</si>
  <si>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</si>
  <si>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</si>
  <si>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</si>
  <si>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</si>
  <si>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</si>
  <si>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</si>
  <si>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</si>
  <si>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</si>
  <si>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</si>
  <si>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</si>
  <si>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</si>
  <si>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</si>
  <si>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</si>
  <si>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</si>
  <si>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</si>
  <si>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</si>
  <si>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</si>
  <si>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</si>
  <si>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</si>
  <si>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</si>
  <si>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</si>
  <si>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</si>
  <si>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</si>
  <si>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</si>
  <si>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</si>
  <si>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</si>
  <si>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</si>
  <si>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</si>
  <si>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</si>
  <si>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</si>
  <si>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</si>
  <si>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</si>
  <si>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</si>
  <si>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</si>
  <si>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</si>
  <si>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</si>
  <si>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</si>
  <si>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</si>
  <si>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</si>
  <si>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</si>
  <si>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</si>
  <si>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</si>
  <si>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</si>
  <si>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</si>
  <si>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</si>
  <si>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</si>
  <si>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</si>
  <si>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</si>
  <si>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</si>
  <si>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</si>
  <si>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</si>
  <si>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</si>
  <si>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</si>
  <si>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</si>
  <si>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</si>
  <si>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</si>
  <si>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</si>
  <si>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</si>
  <si>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</si>
  <si>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</si>
  <si>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</si>
  <si>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</si>
  <si>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</si>
  <si>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</si>
  <si>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</si>
  <si>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</si>
  <si>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</si>
  <si>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</si>
  <si>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</si>
  <si>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</si>
  <si>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</si>
  <si>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</si>
  <si>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</si>
  <si>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</si>
  <si>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</si>
  <si>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</si>
  <si>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</si>
  <si>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</si>
  <si>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</si>
  <si>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</si>
  <si>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</si>
  <si>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</si>
  <si>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</si>
  <si>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</si>
  <si>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</si>
  <si>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</si>
  <si>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</si>
  <si>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</si>
  <si>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</si>
  <si>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</si>
  <si>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</si>
  <si>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</si>
  <si>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</si>
  <si>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</si>
  <si>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</si>
  <si>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</si>
  <si>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</si>
  <si>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</si>
  <si>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</si>
  <si>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</si>
  <si>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</si>
  <si>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</si>
  <si>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</si>
  <si>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</si>
  <si>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</si>
  <si>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</si>
  <si>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</si>
  <si>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</si>
  <si>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</si>
  <si>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</si>
  <si>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</si>
  <si>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</si>
  <si>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</si>
  <si>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</si>
  <si>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</si>
  <si>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</si>
  <si>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</si>
  <si>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</si>
  <si>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</si>
  <si>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</si>
  <si>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</si>
  <si>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</si>
  <si>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</si>
  <si>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</si>
  <si>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</si>
  <si>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</si>
  <si>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</si>
  <si>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</si>
  <si>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</si>
  <si>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</si>
  <si>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</si>
  <si>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</si>
  <si>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</si>
  <si>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</si>
  <si>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</si>
  <si>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</si>
  <si>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</si>
  <si>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</si>
  <si>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</si>
  <si>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</si>
  <si>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</si>
  <si>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</si>
  <si>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</si>
  <si>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</si>
  <si>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</si>
  <si>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</si>
  <si>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</si>
  <si>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</si>
  <si>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</si>
  <si>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</si>
  <si>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</si>
  <si>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</si>
  <si>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</si>
  <si>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</si>
  <si>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</si>
  <si>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</si>
  <si>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</si>
  <si>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</si>
  <si>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</si>
  <si>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</si>
  <si>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</si>
  <si>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</si>
  <si>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</si>
  <si>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</si>
  <si>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</si>
  <si>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</si>
  <si>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</si>
  <si>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</si>
  <si>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</si>
  <si>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</si>
  <si>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</si>
  <si>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</si>
  <si>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</si>
  <si>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</si>
  <si>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</si>
  <si>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</si>
  <si>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</si>
  <si>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</si>
  <si>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</si>
  <si>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</si>
  <si>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</si>
  <si>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</si>
  <si>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</si>
  <si>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</si>
  <si>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</si>
  <si>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</si>
  <si>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</si>
  <si>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</si>
  <si>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</si>
  <si>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</si>
  <si>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</si>
  <si>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</si>
  <si>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</si>
  <si>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</si>
  <si>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</si>
  <si>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</si>
  <si>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</si>
  <si>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</si>
  <si>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</si>
  <si>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</si>
  <si>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</si>
  <si>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</si>
  <si>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</si>
  <si>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</si>
  <si>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</si>
  <si>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</si>
  <si>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</si>
  <si>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</si>
  <si>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</si>
  <si>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</si>
  <si>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</si>
  <si>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</si>
  <si>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</si>
  <si>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</si>
  <si>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</si>
  <si>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</si>
  <si>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</si>
  <si>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</si>
  <si>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</si>
  <si>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</si>
  <si>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</si>
  <si>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</si>
  <si>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</si>
  <si>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</si>
  <si>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</si>
  <si>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</si>
  <si>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</si>
  <si>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</si>
  <si>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</si>
  <si>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</si>
  <si>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</si>
  <si>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</si>
  <si>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</si>
  <si>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</si>
  <si>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</si>
  <si>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</si>
  <si>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</si>
  <si>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</si>
  <si>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</si>
  <si>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</si>
  <si>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</si>
  <si>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</si>
  <si>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</si>
  <si>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</si>
  <si>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</si>
  <si>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</si>
  <si>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</si>
  <si>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</si>
  <si>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</si>
  <si>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</si>
  <si>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</si>
  <si>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</si>
  <si>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</si>
  <si>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</si>
  <si>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</si>
  <si>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</si>
  <si>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</si>
  <si>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</si>
  <si>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</si>
  <si>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</si>
  <si>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</si>
  <si>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</si>
  <si>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</si>
  <si>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</si>
  <si>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</si>
  <si>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</si>
  <si>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</si>
  <si>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</si>
  <si>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</si>
  <si>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</si>
  <si>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</si>
  <si>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</si>
  <si>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</si>
  <si>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</si>
  <si>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</si>
  <si>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</si>
  <si>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</si>
  <si>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</si>
  <si>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</si>
  <si>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</si>
  <si>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</si>
  <si>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</si>
  <si>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</si>
  <si>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</si>
  <si>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</si>
  <si>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</si>
  <si>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</si>
  <si>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</si>
  <si>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</si>
  <si>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</si>
  <si>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</si>
  <si>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</si>
  <si>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</si>
  <si>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</si>
  <si>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</si>
  <si>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</si>
  <si>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</si>
  <si>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</si>
  <si>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</si>
  <si>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</si>
  <si>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</si>
  <si>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</si>
  <si>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</si>
  <si>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</si>
  <si>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</si>
  <si>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</si>
  <si>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</si>
  <si>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</si>
  <si>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</si>
  <si>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</si>
  <si>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</si>
  <si>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</si>
  <si>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</si>
  <si>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</si>
  <si>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</si>
  <si>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</si>
  <si>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</si>
  <si>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</si>
  <si>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</si>
  <si>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</si>
  <si>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</si>
  <si>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</si>
  <si>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</si>
  <si>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</si>
  <si>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</si>
  <si>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</si>
  <si>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</si>
  <si>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</si>
  <si>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</si>
  <si>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</si>
  <si>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</si>
  <si>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</si>
  <si>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</si>
  <si>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</si>
  <si>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</si>
  <si>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</si>
  <si>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</si>
  <si>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</si>
  <si>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</si>
  <si>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</si>
  <si>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</si>
  <si>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</si>
  <si>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</si>
  <si>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</si>
  <si>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</si>
  <si>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</si>
  <si>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</si>
  <si>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</si>
  <si>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</si>
  <si>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</si>
  <si>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</si>
  <si>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</si>
  <si>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</si>
  <si>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</si>
  <si>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</si>
  <si>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</si>
  <si>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</si>
  <si>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</si>
  <si>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</si>
  <si>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</si>
  <si>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</si>
  <si>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</si>
  <si>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</si>
  <si>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</si>
  <si>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</si>
  <si>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</si>
  <si>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</si>
  <si>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</si>
  <si>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</si>
  <si>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</si>
  <si>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</si>
  <si>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</si>
  <si>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</si>
  <si>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</si>
  <si>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</si>
  <si>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</si>
  <si>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</si>
  <si>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</si>
  <si>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</si>
  <si>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</si>
  <si>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</si>
  <si>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</si>
  <si>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</si>
  <si>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</si>
  <si>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</si>
  <si>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</si>
  <si>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</si>
  <si>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</si>
  <si>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</si>
  <si>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</si>
  <si>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</si>
  <si>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</si>
  <si>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</si>
  <si>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</si>
  <si>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</si>
  <si>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</si>
  <si>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</si>
  <si>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</si>
  <si>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</si>
  <si>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</si>
  <si>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</si>
  <si>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</si>
  <si>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</si>
  <si>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</si>
  <si>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</si>
  <si>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</si>
  <si>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</si>
  <si>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</si>
  <si>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</si>
  <si>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</si>
  <si>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</si>
  <si>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</si>
  <si>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</si>
  <si>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</si>
  <si>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</si>
  <si>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</si>
  <si>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</si>
  <si>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</si>
  <si>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</si>
  <si>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</si>
  <si>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</si>
  <si>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</si>
  <si>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</si>
  <si>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</si>
  <si>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</si>
  <si>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</si>
  <si>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</si>
  <si>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</si>
  <si>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</si>
  <si>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</si>
  <si>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</si>
  <si>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</si>
  <si>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</si>
  <si>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</si>
  <si>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</si>
  <si>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</si>
  <si>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</si>
  <si>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</si>
  <si>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</si>
  <si>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</si>
  <si>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</si>
  <si>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</si>
  <si>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</si>
  <si>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</si>
  <si>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</si>
  <si>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</si>
  <si>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</si>
  <si>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</si>
  <si>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</si>
  <si>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</si>
  <si>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</si>
  <si>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</si>
  <si>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</si>
  <si>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</si>
  <si>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</si>
  <si>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</si>
  <si>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</si>
  <si>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</si>
  <si>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</si>
  <si>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</si>
  <si>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</si>
  <si>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</si>
  <si>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</si>
  <si>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</si>
  <si>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</si>
  <si>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</si>
  <si>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</si>
  <si>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</si>
  <si>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</si>
  <si>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</si>
  <si>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</si>
  <si>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</si>
  <si>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</si>
  <si>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</si>
  <si>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</si>
  <si>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</si>
  <si>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</si>
  <si>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</si>
  <si>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</si>
  <si>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</si>
  <si>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</si>
  <si>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</si>
  <si>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</si>
  <si>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</si>
  <si>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</si>
  <si>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</si>
  <si>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</si>
  <si>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</si>
  <si>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</si>
  <si>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</si>
  <si>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</si>
  <si>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</si>
  <si>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</si>
  <si>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</si>
  <si>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</si>
  <si>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</si>
  <si>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</si>
  <si>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</si>
  <si>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</si>
  <si>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</si>
  <si>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</si>
  <si>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</si>
  <si>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</si>
  <si>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</si>
  <si>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</si>
  <si>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</si>
  <si>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</si>
  <si>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</si>
  <si>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</si>
  <si>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</si>
  <si>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</si>
  <si>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</si>
  <si>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</si>
  <si>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</si>
  <si>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</si>
  <si>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</si>
  <si>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</si>
  <si>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</si>
  <si>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</si>
  <si>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</si>
  <si>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</si>
  <si>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</si>
  <si>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</si>
  <si>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</si>
  <si>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</si>
  <si>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</si>
  <si>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</si>
  <si>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</si>
  <si>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</si>
  <si>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</si>
  <si>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</si>
  <si>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</si>
  <si>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</si>
  <si>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</si>
  <si>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</si>
  <si>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</si>
  <si>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</si>
  <si>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</si>
  <si>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</si>
  <si>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</si>
  <si>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</si>
  <si>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</si>
  <si>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</si>
  <si>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</si>
  <si>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</si>
  <si>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</si>
  <si>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</si>
  <si>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</si>
  <si>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</si>
  <si>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</si>
  <si>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</si>
  <si>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</si>
  <si>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</si>
  <si>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</si>
  <si>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</si>
  <si>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</si>
  <si>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</si>
  <si>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</si>
  <si>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</si>
  <si>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</si>
  <si>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</si>
  <si>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</si>
  <si>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</si>
  <si>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</si>
  <si>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</si>
  <si>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</si>
  <si>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</si>
  <si>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</si>
  <si>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</si>
  <si>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</si>
  <si>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</si>
  <si>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</si>
  <si>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</si>
  <si>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</si>
  <si>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</si>
  <si>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</si>
  <si>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</si>
  <si>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</si>
  <si>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</si>
  <si>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</si>
  <si>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</si>
  <si>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</si>
  <si>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</si>
  <si>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</si>
  <si>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</si>
  <si>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</si>
  <si>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</si>
  <si>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</si>
  <si>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</si>
  <si>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</si>
  <si>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</si>
  <si>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</si>
  <si>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</si>
  <si>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</si>
  <si>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</si>
  <si>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</si>
  <si>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</si>
  <si>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</si>
  <si>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</si>
  <si>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</si>
  <si>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</si>
  <si>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</si>
  <si>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</si>
  <si>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</si>
  <si>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</si>
  <si>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</si>
  <si>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</si>
  <si>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</si>
  <si>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</si>
  <si>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</si>
  <si>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</si>
  <si>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</si>
  <si>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</si>
  <si>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</si>
  <si>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</si>
  <si>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</si>
  <si>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</si>
  <si>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</si>
  <si>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</si>
  <si>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</si>
  <si>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</si>
  <si>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</si>
  <si>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</si>
  <si>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</si>
  <si>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</si>
  <si>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</si>
  <si>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</si>
  <si>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</si>
  <si>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</si>
  <si>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</si>
  <si>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</si>
  <si>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</si>
  <si>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</si>
  <si>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</si>
  <si>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</si>
  <si>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</si>
  <si>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</si>
  <si>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</si>
  <si>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</si>
  <si>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</si>
  <si>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</si>
  <si>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</si>
  <si>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</si>
  <si>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</si>
  <si>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</si>
  <si>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</si>
  <si>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</si>
  <si>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</si>
  <si>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</si>
  <si>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</si>
  <si>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</si>
  <si>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</si>
  <si>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</si>
  <si>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</si>
  <si>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</si>
  <si>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</si>
  <si>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</si>
  <si>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</si>
  <si>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</si>
  <si>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</si>
  <si>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</si>
  <si>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</si>
  <si>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</si>
  <si>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</si>
  <si>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</si>
  <si>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</si>
  <si>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</si>
  <si>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</si>
  <si>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</si>
  <si>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</si>
  <si>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</si>
  <si>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</si>
  <si>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</si>
  <si>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</si>
  <si>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</si>
  <si>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</si>
  <si>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</si>
  <si>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</si>
  <si>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</si>
  <si>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</si>
  <si>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</si>
  <si>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</si>
  <si>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</si>
  <si>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</si>
  <si>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</si>
  <si>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</si>
  <si>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</si>
  <si>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</si>
  <si>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</si>
  <si>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</si>
  <si>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</si>
  <si>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</si>
  <si>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</si>
  <si>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</si>
  <si>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</si>
  <si>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</si>
  <si>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</si>
  <si>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</si>
  <si>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</si>
  <si>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</si>
  <si>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</si>
  <si>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</si>
  <si>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</si>
  <si>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</si>
  <si>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</si>
  <si>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</si>
  <si>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</si>
  <si>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</si>
  <si>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</si>
  <si>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</si>
  <si>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</si>
  <si>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</si>
  <si>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</si>
  <si>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</si>
  <si>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</si>
  <si>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</si>
  <si>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</si>
  <si>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</si>
  <si>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</si>
  <si>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</si>
  <si>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</si>
  <si>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</si>
  <si>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</si>
  <si>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</si>
  <si>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</si>
  <si>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</si>
  <si>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</si>
  <si>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</si>
  <si>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</si>
  <si>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</si>
  <si>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</si>
  <si>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</si>
  <si>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</si>
  <si>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</si>
  <si>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</si>
  <si>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</si>
  <si>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</si>
  <si>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</si>
  <si>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</si>
  <si>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</si>
  <si>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</si>
  <si>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</si>
  <si>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</si>
  <si>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</si>
  <si>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</si>
  <si>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</si>
  <si>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</si>
  <si>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</si>
  <si>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</si>
  <si>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</si>
  <si>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</si>
  <si>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</si>
  <si>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</si>
  <si>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</si>
  <si>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</si>
  <si>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</si>
  <si>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</si>
  <si>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</si>
  <si>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</si>
  <si>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</si>
  <si>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</si>
  <si>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</si>
  <si>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</si>
  <si>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</si>
  <si>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</si>
  <si>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</si>
  <si>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</si>
  <si>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</si>
  <si>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</si>
  <si>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</si>
  <si>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</si>
  <si>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</si>
  <si>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</si>
  <si>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</si>
  <si>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</si>
  <si>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</si>
  <si>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</si>
  <si>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</si>
  <si>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</si>
  <si>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</si>
  <si>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</si>
  <si>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</si>
  <si>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</si>
  <si>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</si>
  <si>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</si>
  <si>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</si>
  <si>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</si>
  <si>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</si>
  <si>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</si>
  <si>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</si>
  <si>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</si>
  <si>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</si>
  <si>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</si>
  <si>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</si>
  <si>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</si>
  <si>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</si>
  <si>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</si>
  <si>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</si>
  <si>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</si>
  <si>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</si>
  <si>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</si>
  <si>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</si>
  <si>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</si>
  <si>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</si>
  <si>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</si>
  <si>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</si>
  <si>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</si>
  <si>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</si>
  <si>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</si>
  <si>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</si>
  <si>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</si>
  <si>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</si>
  <si>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</si>
  <si>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</si>
  <si>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</si>
  <si>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</si>
  <si>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</si>
  <si>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</si>
  <si>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</si>
  <si>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</si>
  <si>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</si>
  <si>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</si>
  <si>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</si>
  <si>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</si>
  <si>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</si>
  <si>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</si>
  <si>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</si>
  <si>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</si>
  <si>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</si>
  <si>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</si>
  <si>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</si>
  <si>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</si>
  <si>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</si>
  <si>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</si>
  <si>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</si>
  <si>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</si>
  <si>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</si>
  <si>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</si>
  <si>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</si>
  <si>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</si>
  <si>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</si>
  <si>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</si>
  <si>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</si>
  <si>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</si>
  <si>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</si>
  <si>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</si>
  <si>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</si>
  <si>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</si>
  <si>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</si>
  <si>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</si>
  <si>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</si>
  <si>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</si>
  <si>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</si>
  <si>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</si>
  <si>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</si>
  <si>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</si>
  <si>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</si>
  <si>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</si>
  <si>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</si>
  <si>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</si>
  <si>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</si>
  <si>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</si>
  <si>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</si>
  <si>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</si>
  <si>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</si>
  <si>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</si>
  <si>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</si>
  <si>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</si>
  <si>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</si>
  <si>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</si>
  <si>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</si>
  <si>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</si>
  <si>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</si>
  <si>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</si>
  <si>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</si>
  <si>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</si>
  <si>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</si>
  <si>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</si>
  <si>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</si>
  <si>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</si>
  <si>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</si>
  <si>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</si>
  <si>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</si>
  <si>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</si>
  <si>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</si>
  <si>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</si>
  <si>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</si>
  <si>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</si>
  <si>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</si>
  <si>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</si>
  <si>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</si>
  <si>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</si>
  <si>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</si>
  <si>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</si>
  <si>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</si>
  <si>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</si>
  <si>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</si>
  <si>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</si>
  <si>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</si>
  <si>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</si>
  <si>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</si>
  <si>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</si>
  <si>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</si>
  <si>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</si>
  <si>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</si>
  <si>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</si>
  <si>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</si>
  <si>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</si>
  <si>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</si>
  <si>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</si>
  <si>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</si>
  <si>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</si>
  <si>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</si>
  <si>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</si>
  <si>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</si>
  <si>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</si>
  <si>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</si>
  <si>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</si>
  <si>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</si>
  <si>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</si>
  <si>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</si>
  <si>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</si>
  <si>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</si>
  <si>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</si>
  <si>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</si>
  <si>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</si>
  <si>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</si>
  <si>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</si>
  <si>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</si>
  <si>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</si>
  <si>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</si>
  <si>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</si>
  <si>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</si>
  <si>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</si>
  <si>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</si>
  <si>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</si>
  <si>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</si>
  <si>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</si>
  <si>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</si>
  <si>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</si>
  <si>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</si>
  <si>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</si>
  <si>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</si>
  <si>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</si>
  <si>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</si>
  <si>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</si>
  <si>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</si>
  <si>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</si>
  <si>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</si>
  <si>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</si>
  <si>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</si>
  <si>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</si>
  <si>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</si>
  <si>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</si>
  <si>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</si>
  <si>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</si>
  <si>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</si>
  <si>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</si>
  <si>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</si>
  <si>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</si>
  <si>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</si>
  <si>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</si>
  <si>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</si>
  <si>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</si>
  <si>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</si>
  <si>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</si>
  <si>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</si>
  <si>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</si>
  <si>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</si>
  <si>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</si>
  <si>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</si>
  <si>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</si>
  <si>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</si>
  <si>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</si>
  <si>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</si>
  <si>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</si>
  <si>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</si>
  <si>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</si>
  <si>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</si>
  <si>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</si>
  <si>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</si>
  <si>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</si>
  <si>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</si>
  <si>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</si>
  <si>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</si>
  <si>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</si>
  <si>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</si>
  <si>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</si>
  <si>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</si>
  <si>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</si>
  <si>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</si>
  <si>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</si>
  <si>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</si>
  <si>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</si>
  <si>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</si>
  <si>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</si>
  <si>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</si>
  <si>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</si>
  <si>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</si>
  <si>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</si>
  <si>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</si>
  <si>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</si>
  <si>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</si>
  <si>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</si>
  <si>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</si>
  <si>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</si>
  <si>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</si>
  <si>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</si>
  <si>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</si>
  <si>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</si>
  <si>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</si>
  <si>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</si>
  <si>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</si>
  <si>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</si>
  <si>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</si>
  <si>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</si>
  <si>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</si>
  <si>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</si>
  <si>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</si>
  <si>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</si>
  <si>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</si>
  <si>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</si>
  <si>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</si>
  <si>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</si>
  <si>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</si>
  <si>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</si>
  <si>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</si>
  <si>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</si>
  <si>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</si>
  <si>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</si>
  <si>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</si>
  <si>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</si>
  <si>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</si>
  <si>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</si>
  <si>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</si>
  <si>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</si>
  <si>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</si>
  <si>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</si>
  <si>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</si>
  <si>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</si>
  <si>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</si>
  <si>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</si>
  <si>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</si>
  <si>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</si>
  <si>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</si>
  <si>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</si>
  <si>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</si>
  <si>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</si>
  <si>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</si>
  <si>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</si>
  <si>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</si>
  <si>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</si>
  <si>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</si>
  <si>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</si>
  <si>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</si>
  <si>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</si>
  <si>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</si>
  <si>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</si>
  <si>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</si>
  <si>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</si>
  <si>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</si>
  <si>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</si>
  <si>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</si>
  <si>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</si>
  <si>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</si>
  <si>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</si>
  <si>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</si>
  <si>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</si>
  <si>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</si>
  <si>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</si>
  <si>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</si>
  <si>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</si>
  <si>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</si>
  <si>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</si>
  <si>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</si>
  <si>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</si>
  <si>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</si>
  <si>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</si>
  <si>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</si>
  <si>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</si>
  <si>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</si>
  <si>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</si>
  <si>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</si>
  <si>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</si>
  <si>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</si>
  <si>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</si>
  <si>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</si>
  <si>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</si>
  <si>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</si>
  <si>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</si>
  <si>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</si>
  <si>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</si>
  <si>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</si>
  <si>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</si>
  <si>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</si>
  <si>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</si>
  <si>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</si>
  <si>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</si>
  <si>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</si>
  <si>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</si>
  <si>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</si>
  <si>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</si>
  <si>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</si>
  <si>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</si>
  <si>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</si>
  <si>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</si>
  <si>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</si>
  <si>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</si>
  <si>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</si>
  <si>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</si>
  <si>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</si>
  <si>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</si>
  <si>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</si>
  <si>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</si>
  <si>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</si>
  <si>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</si>
  <si>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</si>
  <si>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</si>
  <si>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</si>
  <si>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</si>
  <si>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</si>
  <si>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</si>
  <si>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</si>
  <si>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</si>
  <si>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</si>
  <si>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</si>
  <si>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</si>
  <si>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</si>
  <si>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</si>
  <si>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</si>
  <si>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</si>
  <si>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</si>
  <si>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</si>
  <si>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</si>
  <si>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</si>
  <si>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</si>
  <si>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</si>
  <si>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</si>
  <si>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</si>
  <si>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</si>
  <si>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</si>
  <si>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</si>
  <si>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</si>
  <si>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</si>
  <si>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</si>
  <si>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</si>
  <si>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</si>
  <si>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</si>
  <si>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</si>
  <si>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</si>
  <si>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</si>
  <si>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</si>
  <si>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</si>
  <si>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</si>
  <si>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</si>
  <si>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</si>
  <si>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</si>
  <si>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</si>
  <si>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</si>
  <si>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</si>
  <si>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</si>
  <si>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</si>
  <si>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</si>
  <si>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</si>
  <si>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</si>
  <si>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</si>
  <si>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</si>
  <si>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</si>
  <si>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</si>
  <si>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</si>
  <si>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</si>
  <si>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</si>
  <si>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</si>
  <si>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</si>
  <si>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</si>
  <si>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</si>
  <si>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</si>
  <si>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</si>
  <si>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</si>
  <si>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</si>
  <si>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</si>
  <si>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</si>
  <si>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</si>
  <si>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</si>
  <si>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</si>
  <si>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</si>
  <si>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</si>
  <si>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</si>
  <si>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</si>
  <si>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</si>
  <si>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</si>
  <si>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</si>
  <si>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</si>
  <si>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</si>
  <si>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</si>
  <si>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</si>
  <si>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</si>
  <si>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</si>
  <si>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</si>
  <si>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</si>
  <si>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</si>
  <si>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</si>
  <si>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</si>
  <si>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</si>
  <si>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</si>
  <si>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</si>
  <si>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</si>
  <si>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</si>
  <si>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</si>
  <si>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</si>
  <si>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</si>
  <si>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</si>
  <si>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</si>
  <si>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</si>
  <si>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</si>
  <si>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</si>
  <si>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</si>
  <si>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</si>
  <si>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</si>
  <si>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</si>
  <si>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</si>
  <si>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</si>
  <si>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</si>
  <si>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</si>
  <si>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</si>
  <si>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</si>
  <si>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</si>
  <si>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</si>
  <si>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</si>
  <si>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</si>
  <si>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</si>
  <si>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</si>
  <si>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</si>
  <si>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</si>
  <si>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</si>
  <si>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</si>
  <si>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</si>
  <si>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</si>
  <si>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</si>
  <si>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</si>
  <si>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</si>
  <si>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</si>
  <si>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</si>
  <si>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</si>
  <si>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</si>
  <si>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</si>
  <si>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</si>
  <si>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</si>
  <si>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</si>
  <si>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</si>
  <si>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</si>
  <si>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</si>
  <si>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</si>
  <si>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</si>
  <si>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</si>
  <si>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</si>
  <si>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</si>
  <si>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</si>
  <si>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</si>
  <si>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</si>
  <si>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</si>
  <si>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</si>
  <si>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</si>
  <si>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</si>
  <si>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</si>
  <si>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</si>
  <si>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</si>
  <si>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</si>
  <si>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</si>
  <si>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</si>
  <si>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</si>
  <si>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</si>
  <si>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</si>
  <si>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</si>
  <si>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</si>
  <si>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</si>
  <si>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</si>
  <si>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</si>
  <si>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</si>
  <si>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</si>
  <si>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</si>
  <si>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</si>
  <si>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</si>
  <si>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</si>
  <si>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</si>
  <si>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</si>
  <si>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</si>
  <si>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</si>
  <si>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</si>
  <si>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</si>
  <si>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</si>
  <si>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</si>
  <si>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</si>
  <si>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</si>
  <si>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</si>
  <si>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</si>
  <si>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</si>
  <si>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</si>
  <si>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</si>
  <si>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</si>
  <si>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</si>
  <si>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</si>
  <si>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</si>
  <si>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</si>
  <si>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</si>
  <si>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</si>
  <si>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</si>
  <si>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</si>
  <si>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</si>
  <si>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</si>
  <si>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</si>
  <si>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</si>
  <si>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</si>
  <si>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</si>
  <si>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</si>
  <si>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</si>
  <si>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</si>
  <si>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</si>
  <si>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</si>
  <si>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</si>
  <si>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</si>
  <si>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</si>
  <si>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</si>
  <si>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</si>
  <si>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</si>
  <si>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</si>
  <si>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</si>
  <si>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</si>
  <si>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</si>
  <si>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</si>
  <si>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</si>
  <si>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</si>
  <si>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</si>
  <si>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</si>
  <si>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</si>
  <si>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</si>
  <si>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</si>
  <si>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</si>
  <si>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</si>
  <si>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</si>
  <si>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</si>
  <si>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</si>
  <si>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</si>
  <si>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</si>
  <si>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</si>
  <si>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</si>
  <si>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</si>
  <si>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</si>
  <si>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</si>
  <si>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</si>
  <si>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</si>
  <si>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</si>
  <si>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</si>
  <si>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</si>
  <si>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</si>
  <si>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</si>
  <si>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</si>
  <si>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</si>
  <si>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</si>
  <si>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</si>
  <si>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</si>
  <si>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</si>
  <si>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</si>
  <si>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</si>
  <si>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</si>
  <si>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</si>
  <si>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</si>
  <si>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</si>
  <si>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</si>
  <si>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</si>
  <si>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</si>
  <si>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</si>
  <si>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</si>
  <si>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</si>
  <si>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</si>
  <si>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</si>
  <si>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</si>
  <si>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</si>
  <si>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</si>
  <si>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</si>
  <si>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</si>
  <si>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</si>
  <si>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</si>
  <si>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</si>
  <si>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</si>
  <si>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</si>
  <si>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</si>
  <si>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</si>
  <si>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</si>
  <si>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</si>
  <si>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</si>
  <si>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</si>
  <si>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</si>
  <si>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</si>
  <si>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</si>
  <si>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</si>
  <si>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</si>
  <si>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</si>
  <si>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</si>
  <si>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</si>
  <si>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</si>
  <si>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</si>
  <si>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</si>
  <si>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</si>
  <si>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</si>
  <si>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</si>
  <si>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</si>
  <si>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</si>
  <si>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</si>
  <si>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</si>
  <si>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</si>
  <si>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</si>
  <si>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</si>
  <si>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</si>
  <si>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</si>
  <si>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</si>
  <si>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</si>
  <si>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</si>
  <si>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</si>
  <si>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</si>
  <si>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</si>
  <si>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</si>
  <si>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</si>
  <si>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</si>
  <si>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</si>
  <si>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</si>
  <si>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</si>
  <si>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</si>
  <si>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</si>
  <si>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</si>
  <si>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</si>
  <si>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</si>
  <si>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</si>
  <si>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</si>
  <si>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</si>
  <si>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</si>
  <si>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</si>
  <si>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</si>
  <si>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</si>
  <si>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</si>
  <si>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</si>
  <si>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</si>
  <si>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</si>
  <si>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</si>
  <si>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</si>
  <si>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</si>
  <si>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</si>
  <si>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</si>
  <si>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</si>
  <si>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</si>
  <si>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</si>
  <si>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</si>
  <si>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</si>
  <si>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</si>
  <si>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</si>
  <si>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</si>
  <si>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</si>
  <si>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</si>
  <si>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</si>
  <si>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</si>
  <si>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</si>
  <si>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</si>
  <si>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</si>
  <si>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</si>
  <si>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</si>
  <si>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</si>
  <si>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</si>
  <si>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</si>
  <si>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</si>
  <si>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</si>
  <si>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</si>
  <si>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</si>
  <si>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</si>
  <si>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</si>
  <si>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</si>
  <si>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</si>
  <si>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</si>
  <si>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</si>
  <si>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</si>
  <si>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</si>
  <si>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</si>
  <si>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</si>
  <si>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</si>
  <si>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</si>
  <si>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</si>
  <si>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</si>
  <si>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</si>
  <si>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</si>
  <si>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</si>
  <si>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</si>
  <si>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</si>
  <si>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</si>
  <si>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</si>
  <si>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</si>
  <si>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</si>
  <si>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</si>
  <si>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</si>
  <si>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</si>
  <si>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</si>
  <si>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</si>
  <si>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</si>
  <si>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</si>
  <si>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</si>
  <si>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</si>
  <si>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</si>
  <si>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</si>
  <si>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</si>
  <si>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</si>
  <si>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</si>
  <si>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</si>
  <si>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</si>
  <si>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</si>
  <si>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</si>
  <si>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</si>
  <si>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</si>
  <si>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</si>
  <si>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</si>
  <si>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</si>
  <si>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</si>
  <si>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</si>
  <si>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</si>
  <si>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</si>
  <si>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</si>
  <si>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</si>
  <si>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</si>
  <si>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</si>
  <si>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</si>
  <si>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</si>
  <si>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</si>
  <si>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</si>
  <si>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</si>
  <si>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</si>
  <si>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</si>
  <si>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</si>
  <si>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</si>
  <si>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</si>
  <si>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</si>
  <si>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</si>
  <si>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</si>
  <si>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</si>
  <si>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</si>
  <si>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</si>
  <si>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</si>
  <si>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</si>
  <si>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</si>
  <si>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</si>
  <si>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</si>
  <si>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</si>
  <si>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</si>
  <si>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</si>
  <si>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</si>
  <si>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</si>
  <si>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</si>
  <si>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</si>
  <si>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</si>
  <si>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</si>
  <si>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</si>
  <si>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</si>
  <si>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</si>
  <si>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</si>
  <si>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</si>
  <si>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</si>
  <si>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</si>
  <si>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</si>
  <si>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</si>
  <si>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</si>
  <si>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</si>
  <si>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</si>
  <si>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</si>
  <si>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</si>
  <si>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</si>
  <si>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</si>
  <si>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</si>
  <si>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</si>
  <si>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</si>
  <si>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</si>
  <si>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</si>
  <si>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</si>
  <si>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</si>
  <si>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</si>
  <si>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</si>
  <si>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</si>
  <si>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</si>
  <si>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</si>
  <si>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</si>
  <si>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</si>
  <si>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</si>
  <si>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</si>
  <si>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</si>
  <si>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</si>
  <si>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</si>
  <si>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</si>
  <si>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</si>
  <si>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</si>
  <si>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</si>
  <si>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</si>
  <si>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</si>
  <si>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</si>
  <si>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</si>
  <si>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</si>
  <si>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</si>
  <si>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</si>
  <si>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</si>
  <si>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</si>
  <si>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</si>
  <si>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</si>
  <si>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</si>
  <si>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</si>
  <si>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</si>
  <si>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</si>
  <si>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</si>
  <si>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</si>
  <si>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</si>
  <si>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</si>
  <si>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</si>
  <si>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</si>
  <si>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</si>
  <si>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</si>
  <si>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</si>
  <si>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</si>
  <si>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</si>
  <si>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</si>
  <si>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</si>
  <si>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</si>
  <si>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</si>
  <si>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</si>
  <si>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</si>
  <si>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</si>
  <si>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</si>
  <si>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</si>
  <si>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</si>
  <si>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</si>
  <si>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</si>
  <si>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</si>
  <si>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</si>
  <si>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</si>
  <si>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</si>
  <si>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</si>
  <si>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</si>
  <si>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</si>
  <si>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</si>
  <si>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</si>
  <si>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</si>
  <si>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</si>
  <si>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</si>
  <si>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</si>
  <si>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</si>
  <si>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</si>
  <si>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</si>
  <si>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</si>
  <si>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</si>
  <si>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</si>
  <si>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</si>
  <si>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</si>
  <si>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</si>
  <si>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</si>
  <si>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</si>
  <si>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</si>
  <si>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</si>
  <si>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</si>
  <si>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</si>
  <si>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</si>
  <si>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</si>
  <si>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</si>
  <si>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</si>
  <si>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</si>
  <si>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</si>
  <si>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</si>
  <si>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</si>
  <si>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</si>
  <si>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</si>
  <si>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</si>
  <si>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</si>
  <si>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</si>
  <si>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</si>
  <si>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</si>
  <si>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</si>
  <si>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</si>
  <si>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</si>
  <si>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</si>
  <si>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</si>
  <si>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</si>
  <si>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</si>
  <si>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</si>
  <si>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</si>
  <si>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</si>
  <si>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</si>
  <si>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</si>
  <si>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</si>
  <si>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</si>
  <si>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</si>
  <si>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</si>
  <si>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</si>
  <si>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</si>
  <si>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</si>
  <si>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</si>
  <si>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</si>
  <si>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</si>
  <si>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</si>
  <si>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</si>
  <si>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</si>
  <si>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</si>
  <si>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</si>
  <si>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</si>
  <si>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</si>
  <si>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</si>
  <si>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</si>
  <si>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</si>
  <si>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</si>
  <si>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</si>
  <si>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</si>
  <si>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</si>
  <si>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</si>
  <si>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</si>
  <si>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</si>
  <si>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</si>
  <si>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</si>
  <si>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</si>
  <si>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</si>
  <si>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</si>
  <si>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</si>
  <si>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</si>
  <si>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</si>
  <si>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</si>
  <si>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</si>
  <si>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</si>
  <si>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</si>
  <si>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</si>
  <si>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</si>
  <si>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</si>
  <si>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</si>
  <si>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</si>
  <si>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</si>
  <si>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</si>
  <si>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</si>
  <si>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</si>
  <si>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</si>
  <si>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</si>
  <si>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</si>
  <si>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</si>
  <si>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</si>
  <si>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</si>
  <si>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</si>
  <si>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</si>
  <si>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</si>
  <si>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</si>
  <si>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</si>
  <si>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</si>
  <si>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</si>
  <si>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</si>
  <si>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</si>
  <si>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</si>
  <si>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</si>
  <si>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</si>
  <si>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</si>
  <si>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</si>
  <si>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</si>
  <si>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</si>
  <si>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</si>
  <si>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</si>
  <si>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</si>
  <si>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</si>
  <si>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</si>
  <si>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</si>
  <si>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</si>
  <si>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</si>
  <si>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</si>
  <si>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</si>
  <si>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</si>
  <si>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</si>
  <si>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</si>
  <si>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</si>
  <si>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</si>
  <si>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</si>
  <si>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</si>
  <si>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</si>
  <si>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</si>
  <si>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</si>
  <si>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</si>
  <si>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</si>
  <si>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</si>
  <si>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</si>
  <si>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</si>
  <si>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</si>
  <si>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</si>
  <si>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</si>
  <si>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</si>
  <si>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</si>
  <si>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</si>
  <si>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</si>
  <si>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</si>
  <si>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</si>
  <si>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</si>
  <si>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</si>
  <si>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</si>
  <si>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</si>
  <si>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</si>
  <si>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</si>
  <si>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</si>
  <si>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</si>
  <si>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</si>
  <si>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</si>
  <si>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</si>
  <si>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</si>
  <si>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</si>
  <si>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</si>
  <si>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</si>
  <si>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</si>
  <si>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</si>
  <si>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</si>
  <si>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</si>
  <si>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</si>
  <si>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</si>
  <si>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</si>
  <si>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</si>
  <si>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</si>
  <si>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</si>
  <si>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</si>
  <si>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</si>
  <si>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</si>
  <si>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</si>
  <si>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</si>
  <si>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</si>
  <si>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</si>
  <si>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</si>
  <si>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</si>
  <si>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</si>
  <si>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</si>
  <si>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</si>
  <si>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</si>
  <si>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</si>
  <si>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</si>
  <si>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</si>
  <si>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</si>
  <si>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</si>
  <si>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</si>
  <si>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</si>
  <si>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</si>
  <si>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</si>
  <si>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</si>
  <si>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</si>
  <si>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</si>
  <si>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</si>
  <si>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</si>
  <si>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</si>
  <si>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</si>
  <si>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</si>
  <si>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</si>
  <si>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</si>
  <si>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</si>
  <si>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</si>
  <si>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</si>
  <si>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</si>
  <si>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</si>
  <si>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</si>
  <si>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</si>
  <si>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</si>
  <si>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</si>
  <si>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</si>
  <si>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</si>
  <si>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</si>
  <si>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</si>
  <si>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</si>
  <si>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</si>
  <si>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</si>
  <si>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</si>
  <si>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</si>
  <si>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</si>
  <si>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</si>
  <si>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</si>
  <si>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</si>
  <si>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</si>
  <si>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</si>
  <si>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</si>
  <si>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</si>
  <si>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</si>
  <si>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</si>
  <si>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</si>
  <si>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</si>
  <si>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</si>
  <si>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</si>
  <si>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</si>
  <si>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</si>
  <si>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</si>
  <si>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</si>
  <si>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</si>
  <si>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</si>
  <si>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</si>
  <si>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</si>
  <si>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</si>
  <si>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</si>
  <si>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</si>
  <si>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</si>
  <si>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</si>
  <si>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</si>
  <si>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</si>
  <si>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</si>
  <si>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</si>
  <si>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</si>
  <si>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</si>
  <si>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</si>
  <si>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</si>
  <si>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</si>
  <si>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</si>
  <si>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</si>
  <si>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</si>
  <si>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</si>
  <si>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</si>
  <si>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</si>
  <si>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</si>
  <si>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</si>
  <si>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</si>
  <si>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</si>
  <si>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</si>
  <si>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</si>
  <si>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</si>
  <si>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</si>
  <si>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</si>
  <si>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</si>
  <si>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</si>
  <si>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</si>
  <si>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</si>
  <si>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</si>
  <si>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</si>
  <si>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</si>
  <si>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</si>
  <si>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</si>
  <si>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</si>
  <si>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</si>
  <si>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</si>
  <si>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</si>
  <si>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</si>
  <si>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</si>
  <si>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</si>
  <si>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</si>
  <si>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</si>
  <si>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</si>
  <si>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</si>
  <si>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</si>
  <si>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</si>
  <si>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</si>
  <si>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</si>
  <si>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</si>
  <si>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</si>
  <si>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</si>
  <si>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</si>
  <si>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</si>
  <si>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</si>
  <si>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</si>
  <si>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</si>
  <si>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</si>
  <si>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</si>
  <si>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</si>
  <si>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</si>
  <si>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</si>
  <si>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</si>
  <si>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</si>
  <si>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</si>
  <si>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</si>
  <si>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</si>
  <si>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</si>
  <si>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</si>
  <si>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</si>
  <si>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</si>
  <si>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</si>
  <si>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</si>
  <si>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</si>
  <si>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</si>
  <si>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</si>
  <si>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</si>
  <si>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</si>
  <si>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</si>
  <si>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</si>
  <si>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</si>
  <si>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</si>
  <si>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</si>
  <si>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</si>
  <si>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</si>
  <si>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</si>
  <si>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</si>
  <si>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</si>
  <si>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</si>
  <si>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</si>
  <si>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</si>
  <si>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</si>
  <si>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</si>
  <si>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</si>
  <si>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</si>
  <si>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</si>
  <si>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</si>
  <si>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</si>
  <si>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</si>
  <si>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</si>
  <si>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</si>
  <si>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</si>
  <si>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</si>
  <si>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</si>
  <si>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</si>
  <si>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</si>
  <si>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</si>
  <si>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</si>
  <si>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</si>
  <si>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</si>
  <si>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</si>
  <si>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</si>
  <si>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</si>
  <si>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</si>
  <si>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</si>
  <si>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</si>
  <si>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</si>
  <si>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</si>
  <si>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</si>
  <si>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</si>
  <si>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</si>
  <si>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</si>
  <si>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</si>
  <si>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</si>
  <si>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</si>
  <si>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</si>
  <si>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</si>
  <si>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</si>
  <si>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</si>
  <si>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</si>
  <si>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</si>
  <si>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</si>
  <si>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</si>
  <si>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</si>
  <si>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</si>
  <si>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</si>
  <si>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</si>
  <si>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</si>
  <si>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</si>
  <si>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</si>
  <si>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</si>
  <si>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</si>
  <si>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</si>
  <si>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</si>
  <si>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</si>
  <si>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</si>
  <si>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</si>
  <si>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</si>
  <si>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</si>
  <si>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</si>
  <si>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</si>
  <si>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</si>
  <si>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</si>
  <si>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</si>
  <si>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</si>
  <si>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</si>
  <si>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</si>
  <si>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</si>
  <si>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</si>
  <si>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</si>
  <si>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</si>
  <si>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</si>
  <si>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</si>
  <si>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</si>
  <si>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</si>
  <si>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</si>
  <si>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</si>
  <si>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</si>
  <si>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</si>
  <si>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</si>
  <si>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</si>
  <si>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</si>
  <si>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</si>
  <si>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</si>
  <si>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</si>
  <si>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</si>
  <si>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</si>
  <si>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</si>
  <si>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</si>
  <si>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</si>
  <si>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</si>
  <si>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</si>
  <si>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</si>
  <si>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</si>
  <si>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</si>
  <si>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</si>
  <si>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</si>
  <si>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</si>
  <si>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</si>
  <si>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</si>
  <si>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</si>
  <si>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</si>
  <si>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</si>
  <si>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</si>
  <si>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</si>
  <si>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</si>
  <si>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</si>
  <si>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</si>
  <si>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</si>
  <si>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</si>
  <si>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</si>
  <si>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</si>
  <si>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</si>
  <si>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</si>
  <si>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</si>
  <si>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</si>
  <si>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</si>
  <si>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</si>
  <si>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</si>
  <si>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</si>
  <si>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</si>
  <si>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</si>
  <si>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</si>
  <si>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</si>
  <si>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</si>
  <si>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</si>
  <si>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</si>
  <si>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</si>
  <si>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</si>
  <si>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</si>
  <si>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</si>
  <si>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</si>
  <si>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</si>
  <si>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</si>
  <si>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</si>
  <si>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</si>
  <si>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</si>
  <si>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</si>
  <si>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</si>
  <si>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</si>
  <si>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</si>
  <si>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</si>
  <si>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</si>
  <si>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</si>
  <si>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</si>
  <si>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</si>
  <si>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</si>
  <si>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</si>
  <si>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</si>
  <si>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</si>
  <si>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</si>
  <si>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</si>
  <si>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</si>
  <si>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</si>
  <si>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</si>
  <si>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</si>
  <si>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</si>
  <si>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</si>
  <si>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</si>
  <si>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</si>
  <si>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</si>
  <si>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</si>
  <si>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</si>
  <si>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</si>
  <si>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</si>
  <si>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</si>
  <si>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</si>
  <si>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</si>
  <si>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</si>
  <si>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</si>
  <si>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</si>
  <si>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</si>
  <si>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</si>
  <si>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</si>
  <si>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</si>
  <si>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</si>
  <si>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</si>
  <si>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</si>
  <si>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</si>
  <si>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</si>
  <si>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</si>
  <si>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</si>
  <si>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</si>
  <si>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</si>
  <si>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</si>
  <si>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</si>
  <si>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</si>
  <si>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</si>
  <si>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</si>
  <si>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</si>
  <si>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</si>
  <si>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</si>
  <si>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</si>
  <si>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</si>
  <si>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</si>
  <si>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</si>
  <si>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</si>
  <si>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</si>
  <si>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</si>
  <si>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</si>
  <si>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</si>
  <si>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</si>
  <si>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</si>
  <si>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</si>
  <si>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</si>
  <si>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</si>
  <si>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</si>
  <si>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</si>
  <si>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</si>
  <si>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</si>
  <si>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</si>
  <si>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</si>
  <si>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</si>
  <si>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</si>
  <si>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</si>
  <si>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</si>
  <si>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</si>
  <si>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</si>
  <si>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</si>
  <si>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</si>
  <si>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</si>
  <si>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</si>
  <si>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</si>
  <si>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</si>
  <si>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</si>
  <si>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</si>
  <si>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</si>
  <si>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</si>
  <si>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</si>
  <si>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</si>
  <si>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</si>
  <si>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</si>
  <si>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</si>
  <si>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</si>
  <si>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</si>
  <si>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</si>
  <si>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</si>
  <si>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</si>
  <si>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</si>
  <si>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</si>
  <si>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</si>
  <si>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</si>
  <si>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</si>
  <si>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</si>
  <si>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</si>
  <si>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</si>
  <si>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</si>
  <si>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</si>
  <si>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</si>
  <si>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</si>
  <si>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</si>
  <si>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</si>
  <si>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</si>
  <si>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</si>
  <si>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</si>
  <si>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</si>
  <si>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</si>
  <si>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</si>
  <si>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</si>
  <si>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</si>
  <si>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</si>
  <si>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</si>
  <si>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</si>
  <si>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</si>
  <si>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</si>
  <si>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</si>
  <si>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</si>
  <si>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</si>
  <si>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</si>
  <si>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</si>
  <si>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</si>
  <si>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</si>
  <si>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</si>
  <si>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</si>
  <si>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</si>
  <si>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</si>
  <si>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</si>
  <si>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</si>
  <si>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</si>
  <si>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</si>
  <si>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</si>
  <si>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</si>
  <si>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</si>
  <si>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</si>
  <si>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</si>
  <si>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</si>
  <si>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</si>
  <si>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</si>
  <si>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</si>
  <si>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</si>
  <si>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</si>
  <si>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</si>
  <si>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</si>
  <si>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</si>
  <si>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</si>
  <si>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</si>
  <si>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</si>
  <si>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</si>
  <si>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</si>
  <si>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</si>
  <si>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</si>
  <si>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</si>
  <si>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</si>
  <si>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</si>
  <si>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</si>
  <si>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</si>
  <si>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</si>
  <si>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</si>
  <si>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</si>
  <si>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</si>
  <si>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</si>
  <si>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</si>
  <si>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</si>
  <si>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</si>
  <si>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</si>
  <si>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</si>
  <si>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</si>
  <si>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</si>
  <si>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</si>
  <si>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</si>
  <si>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</si>
  <si>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</si>
  <si>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</si>
  <si>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</si>
  <si>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</si>
  <si>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</si>
  <si>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</si>
  <si>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</si>
  <si>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</si>
  <si>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</si>
  <si>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</si>
  <si>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</si>
  <si>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</si>
  <si>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</si>
  <si>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</si>
  <si>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</si>
  <si>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</si>
  <si>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</si>
  <si>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</si>
  <si>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</si>
  <si>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</si>
  <si>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</si>
  <si>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</si>
  <si>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</si>
  <si>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</si>
  <si>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</si>
  <si>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</si>
  <si>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</si>
  <si>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</si>
  <si>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</si>
  <si>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</si>
  <si>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</si>
  <si>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</si>
  <si>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</si>
  <si>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</si>
  <si>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</si>
  <si>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</si>
  <si>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</si>
  <si>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</si>
  <si>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</si>
  <si>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</si>
  <si>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</si>
  <si>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</si>
  <si>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</si>
  <si>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</si>
  <si>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</si>
  <si>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</si>
  <si>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</si>
  <si>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</si>
  <si>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</si>
  <si>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</si>
  <si>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</si>
  <si>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</si>
  <si>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</si>
  <si>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</si>
  <si>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</si>
  <si>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</si>
  <si>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</si>
  <si>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</si>
  <si>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</si>
  <si>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</si>
  <si>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</si>
  <si>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</si>
  <si>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</si>
  <si>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</si>
  <si>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</si>
  <si>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</si>
  <si>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</si>
  <si>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</si>
  <si>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</si>
  <si>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</si>
  <si>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</si>
  <si>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</si>
  <si>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</si>
  <si>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</si>
  <si>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</si>
  <si>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</si>
  <si>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</si>
  <si>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</si>
  <si>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</si>
  <si>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</si>
  <si>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</si>
  <si>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</si>
  <si>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</si>
  <si>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</si>
  <si>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</si>
  <si>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</si>
  <si>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</si>
  <si>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</si>
  <si>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</si>
  <si>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</si>
  <si>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</si>
  <si>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</si>
  <si>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</si>
  <si>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</si>
  <si>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</si>
  <si>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</si>
  <si>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</si>
  <si>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</si>
  <si>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</si>
  <si>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</si>
  <si>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</si>
  <si>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</si>
  <si>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</si>
  <si>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</si>
  <si>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</si>
  <si>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</si>
  <si>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</si>
  <si>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</si>
  <si>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</si>
  <si>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</si>
  <si>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</si>
  <si>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</si>
  <si>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</si>
  <si>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</si>
  <si>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</si>
  <si>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</si>
  <si>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</si>
  <si>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</si>
  <si>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</si>
  <si>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</si>
  <si>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</si>
  <si>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</si>
  <si>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</si>
  <si>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</si>
  <si>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</si>
  <si>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</si>
  <si>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</si>
  <si>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</si>
  <si>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</si>
  <si>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</si>
  <si>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</si>
  <si>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</si>
  <si>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</si>
  <si>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</si>
  <si>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</si>
  <si>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</si>
  <si>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</si>
  <si>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</si>
  <si>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</si>
  <si>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</si>
  <si>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</si>
  <si>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</si>
  <si>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</si>
  <si>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</si>
  <si>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</si>
  <si>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</si>
  <si>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</si>
  <si>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</si>
  <si>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</si>
  <si>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</si>
  <si>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</si>
  <si>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</si>
  <si>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</si>
  <si>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</si>
  <si>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</si>
  <si>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</si>
  <si>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</si>
  <si>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</si>
  <si>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</si>
  <si>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</si>
  <si>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</si>
  <si>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</si>
  <si>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</si>
  <si>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</si>
  <si>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</si>
  <si>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</si>
  <si>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</si>
  <si>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</si>
  <si>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</si>
  <si>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</si>
  <si>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</si>
  <si>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</si>
  <si>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</si>
  <si>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</si>
  <si>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</si>
  <si>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</si>
  <si>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</si>
  <si>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</si>
  <si>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</si>
  <si>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</si>
  <si>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</si>
  <si>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</si>
  <si>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</si>
  <si>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</si>
  <si>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</si>
  <si>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</si>
  <si>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</si>
  <si>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</si>
  <si>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</si>
  <si>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</si>
  <si>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</si>
  <si>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</si>
  <si>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</si>
  <si>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</si>
  <si>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</si>
  <si>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</si>
  <si>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</si>
  <si>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</si>
  <si>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</si>
  <si>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</si>
  <si>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</si>
  <si>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</si>
  <si>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</si>
  <si>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</si>
  <si>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</si>
  <si>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</si>
  <si>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</si>
  <si>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</si>
  <si>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</si>
  <si>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</si>
  <si>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</si>
  <si>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</si>
  <si>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</si>
  <si>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</si>
  <si>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</si>
  <si>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</si>
  <si>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</si>
  <si>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</si>
  <si>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</si>
  <si>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</si>
  <si>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</si>
  <si>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</si>
  <si>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</si>
  <si>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</si>
  <si>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</si>
  <si>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</si>
  <si>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</si>
  <si>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</si>
  <si>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</si>
  <si>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</si>
  <si>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</si>
  <si>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</si>
  <si>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</si>
  <si>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</si>
  <si>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</si>
  <si>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</si>
  <si>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</si>
  <si>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</si>
  <si>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</si>
  <si>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</si>
  <si>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</si>
  <si>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</si>
  <si>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</si>
  <si>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</si>
  <si>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</si>
  <si>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</si>
  <si>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</si>
  <si>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</si>
  <si>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</si>
  <si>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</si>
  <si>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</si>
  <si>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</si>
  <si>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</si>
  <si>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</si>
  <si>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</si>
  <si>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</si>
  <si>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</si>
  <si>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</si>
  <si>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</si>
  <si>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</si>
  <si>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</si>
  <si>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</si>
  <si>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</si>
  <si>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</si>
  <si>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</si>
  <si>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</si>
  <si>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</si>
  <si>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</si>
  <si>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</si>
  <si>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</si>
  <si>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</si>
  <si>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</si>
  <si>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</si>
  <si>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</si>
  <si>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</si>
  <si>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</si>
  <si>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</si>
  <si>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</si>
  <si>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</si>
  <si>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</si>
  <si>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</si>
  <si>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</si>
  <si>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</si>
  <si>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</si>
  <si>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</si>
  <si>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</si>
  <si>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</si>
  <si>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</si>
  <si>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</si>
  <si>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</si>
  <si>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</si>
  <si>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</si>
  <si>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</si>
  <si>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</si>
  <si>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</si>
  <si>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</si>
  <si>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</si>
  <si>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</si>
  <si>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</si>
  <si>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</si>
  <si>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</si>
  <si>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</si>
  <si>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</si>
  <si>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</si>
  <si>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</si>
  <si>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</si>
  <si>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</si>
  <si>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</si>
  <si>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</si>
  <si>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</si>
  <si>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</si>
  <si>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</si>
  <si>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</si>
  <si>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</si>
  <si>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</si>
  <si>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</si>
  <si>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</si>
  <si>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</si>
  <si>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</si>
  <si>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</si>
  <si>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</si>
  <si>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</si>
  <si>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</si>
  <si>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</si>
  <si>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</si>
  <si>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</si>
  <si>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</si>
  <si>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</si>
  <si>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</si>
  <si>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</si>
  <si>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</si>
  <si>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</si>
  <si>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</si>
  <si>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</si>
  <si>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</si>
  <si>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</si>
  <si>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</si>
  <si>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</si>
  <si>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</si>
  <si>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</si>
  <si>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</si>
  <si>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</si>
  <si>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</si>
  <si>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</si>
  <si>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</si>
  <si>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</si>
  <si>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</si>
  <si>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</si>
  <si>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</si>
  <si>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</si>
  <si>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</si>
  <si>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</si>
  <si>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</si>
  <si>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</si>
  <si>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</si>
  <si>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</si>
  <si>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</si>
  <si>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</si>
  <si>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</si>
  <si>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</si>
  <si>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</si>
  <si>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</si>
  <si>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</si>
  <si>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</si>
  <si>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</si>
  <si>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</si>
  <si>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</si>
  <si>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</si>
  <si>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</si>
  <si>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</si>
  <si>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</si>
  <si>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</si>
  <si>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</si>
  <si>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</si>
  <si>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</si>
  <si>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</si>
  <si>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</si>
  <si>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</si>
  <si>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</si>
  <si>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</si>
  <si>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</si>
  <si>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</si>
  <si>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</si>
  <si>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</si>
  <si>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</si>
  <si>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</si>
  <si>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</si>
  <si>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</si>
  <si>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</si>
  <si>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</si>
  <si>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</si>
  <si>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</si>
  <si>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</si>
  <si>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</si>
  <si>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</si>
  <si>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</si>
  <si>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</si>
  <si>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</si>
  <si>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</si>
  <si>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</si>
  <si>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</si>
  <si>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</si>
  <si>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</si>
  <si>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</si>
  <si>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</si>
  <si>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</si>
  <si>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</si>
  <si>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</si>
  <si>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</si>
  <si>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</si>
  <si>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</si>
  <si>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</si>
  <si>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</si>
  <si>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</si>
  <si>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</si>
  <si>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</si>
  <si>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</si>
  <si>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</si>
  <si>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</si>
  <si>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</si>
  <si>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</si>
  <si>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</si>
  <si>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</si>
  <si>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</si>
  <si>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</si>
  <si>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</si>
  <si>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</si>
  <si>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</si>
  <si>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</si>
  <si>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</si>
  <si>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</si>
  <si>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</si>
  <si>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</si>
  <si>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</si>
  <si>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</si>
  <si>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</si>
  <si>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</si>
  <si>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</si>
  <si>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</si>
  <si>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</si>
  <si>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</si>
  <si>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</si>
  <si>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</si>
  <si>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</si>
  <si>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</si>
  <si>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</si>
  <si>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</si>
  <si>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</si>
  <si>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</si>
  <si>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</si>
  <si>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</si>
  <si>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</si>
  <si>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</si>
  <si>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</si>
  <si>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</si>
  <si>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</si>
  <si>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</si>
  <si>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</si>
  <si>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</si>
  <si>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</si>
  <si>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</si>
  <si>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</si>
  <si>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</si>
  <si>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</si>
  <si>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</si>
  <si>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</si>
  <si>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</si>
  <si>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</si>
  <si>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</si>
  <si>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</si>
  <si>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</si>
  <si>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</si>
  <si>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</si>
  <si>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</si>
  <si>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</si>
  <si>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</si>
  <si>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</si>
  <si>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</si>
  <si>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</si>
  <si>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</si>
  <si>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</si>
  <si>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</si>
  <si>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</si>
  <si>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</si>
  <si>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</si>
  <si>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</si>
  <si>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</si>
  <si>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</si>
  <si>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</si>
  <si>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</si>
  <si>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</si>
  <si>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</si>
  <si>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</si>
  <si>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</si>
  <si>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</si>
  <si>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</si>
  <si>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</si>
  <si>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</si>
  <si>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</si>
  <si>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</si>
  <si>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</si>
  <si>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</si>
  <si>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</si>
  <si>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</si>
  <si>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</si>
  <si>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</si>
  <si>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</si>
  <si>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</si>
  <si>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</si>
  <si>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</si>
  <si>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</si>
  <si>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</si>
  <si>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</si>
  <si>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</si>
  <si>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</si>
  <si>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</si>
  <si>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</si>
  <si>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</si>
  <si>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</si>
  <si>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</si>
  <si>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</si>
  <si>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</si>
  <si>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</si>
  <si>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</si>
  <si>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</si>
  <si>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</si>
  <si>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</si>
  <si>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</si>
  <si>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</si>
  <si>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</si>
  <si>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</si>
  <si>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</si>
  <si>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</si>
  <si>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</si>
  <si>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</si>
  <si>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</si>
  <si>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</si>
  <si>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</si>
  <si>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</si>
  <si>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</si>
  <si>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</si>
  <si>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</si>
  <si>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</si>
  <si>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</si>
  <si>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</si>
  <si>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</si>
  <si>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</si>
  <si>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</si>
  <si>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</si>
  <si>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</si>
  <si>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</si>
  <si>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</si>
  <si>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</si>
  <si>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</si>
  <si>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</si>
  <si>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</si>
  <si>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</si>
  <si>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</si>
  <si>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</si>
  <si>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</si>
  <si>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</si>
  <si>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</si>
  <si>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</si>
  <si>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</si>
  <si>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</si>
  <si>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</si>
  <si>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</si>
  <si>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</si>
  <si>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</si>
  <si>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</si>
  <si>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</si>
  <si>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</si>
  <si>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</si>
  <si>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</si>
  <si>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</si>
  <si>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</si>
  <si>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</si>
  <si>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</si>
  <si>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</si>
  <si>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</si>
  <si>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</si>
  <si>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</si>
  <si>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</si>
  <si>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</si>
  <si>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</si>
  <si>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</si>
  <si>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</si>
  <si>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</si>
  <si>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</si>
  <si>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</si>
  <si>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</si>
  <si>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</si>
  <si>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</si>
  <si>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</si>
  <si>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</si>
  <si>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</si>
  <si>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</si>
  <si>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</si>
  <si>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</si>
  <si>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</si>
  <si>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</si>
  <si>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</si>
  <si>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</si>
  <si>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</si>
  <si>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</si>
  <si>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</si>
  <si>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</si>
  <si>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</si>
  <si>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</si>
  <si>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</si>
  <si>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</si>
  <si>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</si>
  <si>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</si>
  <si>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</si>
  <si>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</si>
  <si>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</si>
  <si>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</si>
  <si>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</si>
  <si>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</si>
  <si>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</si>
  <si>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</si>
  <si>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</si>
  <si>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</si>
  <si>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</si>
  <si>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</si>
  <si>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</si>
  <si>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</si>
  <si>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</si>
  <si>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</si>
  <si>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</si>
  <si>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</si>
  <si>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</si>
  <si>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</si>
  <si>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</si>
  <si>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</si>
  <si>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</si>
  <si>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</si>
  <si>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</si>
  <si>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</si>
  <si>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</si>
  <si>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</si>
  <si>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</si>
  <si>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</si>
  <si>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</si>
  <si>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</si>
  <si>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</si>
  <si>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</si>
  <si>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</si>
  <si>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</si>
  <si>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</si>
  <si>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</si>
  <si>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</si>
  <si>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</si>
  <si>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</si>
  <si>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</si>
  <si>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</si>
  <si>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</si>
  <si>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</si>
  <si>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</si>
  <si>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</si>
  <si>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</si>
  <si>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</si>
  <si>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</si>
  <si>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</si>
  <si>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</si>
  <si>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</si>
  <si>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</si>
  <si>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</si>
  <si>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</si>
  <si>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</si>
  <si>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</si>
  <si>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</si>
  <si>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</si>
  <si>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</si>
  <si>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</si>
  <si>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</si>
  <si>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</si>
  <si>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</si>
  <si>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</si>
  <si>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</si>
  <si>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</si>
  <si>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</si>
  <si>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</si>
  <si>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</si>
  <si>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</si>
  <si>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</si>
  <si>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</si>
  <si>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</si>
  <si>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</si>
  <si>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</si>
  <si>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</si>
  <si>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</si>
  <si>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</si>
  <si>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</si>
  <si>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</si>
  <si>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</si>
  <si>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</si>
  <si>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</si>
  <si>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</si>
  <si>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</si>
  <si>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</si>
  <si>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</si>
  <si>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</si>
  <si>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</si>
  <si>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</si>
  <si>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</si>
  <si>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</si>
  <si>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</si>
  <si>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</si>
  <si>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</si>
  <si>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</si>
  <si>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</si>
  <si>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</si>
  <si>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</si>
  <si>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</si>
  <si>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</si>
  <si>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</si>
  <si>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</si>
  <si>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</si>
  <si>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</si>
  <si>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</si>
  <si>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</si>
  <si>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</si>
  <si>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</si>
  <si>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</si>
  <si>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</si>
  <si>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</si>
  <si>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</si>
  <si>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</si>
  <si>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</si>
  <si>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</si>
  <si>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</si>
  <si>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</si>
  <si>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</si>
  <si>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</si>
  <si>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</si>
  <si>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</si>
  <si>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</si>
  <si>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</si>
  <si>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</si>
  <si>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</si>
  <si>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</si>
  <si>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</si>
  <si>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</si>
  <si>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</si>
  <si>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</si>
  <si>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</si>
  <si>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</si>
  <si>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</si>
  <si>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</si>
  <si>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</si>
  <si>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</si>
  <si>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</si>
  <si>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</si>
  <si>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</si>
  <si>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</si>
  <si>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</si>
  <si>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</si>
  <si>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</si>
  <si>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</si>
  <si>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</si>
  <si>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</si>
  <si>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</si>
  <si>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</si>
  <si>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</si>
  <si>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</si>
  <si>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</si>
  <si>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</si>
  <si>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</si>
  <si>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</si>
  <si>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</si>
  <si>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</si>
  <si>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</si>
  <si>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</si>
  <si>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</si>
  <si>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</si>
  <si>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</si>
  <si>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</si>
  <si>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</si>
  <si>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</si>
  <si>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</si>
  <si>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</si>
  <si>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</si>
  <si>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</si>
  <si>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</si>
  <si>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</si>
  <si>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</si>
  <si>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</si>
  <si>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</si>
  <si>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</si>
  <si>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</si>
  <si>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</si>
  <si>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</si>
  <si>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</si>
  <si>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</si>
  <si>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</si>
  <si>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</si>
  <si>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</si>
  <si>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</si>
  <si>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</si>
  <si>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</si>
  <si>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</si>
  <si>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</si>
  <si>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</si>
  <si>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</si>
  <si>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</si>
  <si>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</si>
  <si>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</si>
  <si>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</si>
  <si>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</si>
  <si>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</si>
  <si>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</si>
  <si>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</si>
  <si>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</si>
  <si>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</si>
  <si>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</si>
  <si>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</si>
  <si>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</si>
  <si>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</si>
  <si>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</si>
  <si>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</si>
  <si>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</si>
  <si>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</si>
  <si>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</si>
  <si>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</si>
  <si>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</si>
  <si>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</si>
  <si>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</si>
  <si>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</si>
  <si>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</si>
  <si>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</si>
  <si>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</si>
  <si>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</si>
  <si>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</si>
  <si>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</si>
  <si>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</si>
  <si>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</si>
  <si>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</si>
  <si>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</si>
  <si>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</si>
  <si>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</si>
  <si>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</si>
  <si>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</si>
  <si>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</si>
  <si>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</si>
  <si>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</si>
  <si>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</si>
  <si>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</si>
  <si>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</si>
  <si>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</si>
  <si>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</si>
  <si>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</si>
  <si>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</si>
  <si>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</si>
  <si>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</si>
  <si>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</si>
  <si>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</si>
  <si>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</si>
  <si>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</si>
  <si>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</si>
  <si>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</si>
  <si>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</si>
  <si>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</si>
  <si>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</si>
  <si>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</si>
  <si>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</si>
  <si>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</si>
  <si>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</si>
  <si>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</si>
  <si>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</si>
  <si>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</si>
  <si>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</si>
  <si>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</si>
  <si>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</si>
  <si>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</si>
  <si>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</si>
  <si>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</si>
  <si>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</si>
  <si>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</si>
  <si>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</si>
  <si>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</si>
  <si>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</si>
  <si>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</si>
  <si>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</si>
  <si>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</si>
  <si>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</si>
  <si>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</si>
  <si>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</si>
  <si>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</si>
  <si>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</si>
  <si>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</si>
  <si>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</si>
  <si>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</si>
  <si>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</si>
  <si>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</si>
  <si>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</si>
  <si>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</si>
  <si>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</si>
  <si>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</si>
  <si>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</si>
  <si>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</si>
  <si>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</si>
  <si>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</si>
  <si>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</si>
  <si>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</si>
  <si>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</si>
  <si>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</si>
  <si>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</si>
  <si>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</si>
  <si>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</si>
  <si>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</si>
  <si>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</si>
  <si>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</si>
  <si>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</si>
  <si>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</si>
  <si>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</si>
  <si>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</si>
  <si>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</si>
  <si>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</si>
  <si>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</si>
  <si>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</si>
  <si>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</si>
  <si>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</si>
  <si>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</si>
  <si>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</si>
  <si>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</si>
  <si>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</si>
  <si>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</si>
  <si>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</si>
  <si>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</si>
  <si>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</si>
  <si>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</si>
  <si>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</si>
  <si>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</si>
  <si>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</si>
  <si>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</si>
  <si>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</si>
  <si>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</si>
  <si>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</si>
  <si>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</si>
  <si>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</si>
  <si>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</si>
  <si>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</si>
  <si>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</si>
  <si>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</si>
  <si>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</si>
  <si>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</si>
  <si>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</si>
  <si>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</si>
  <si>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</si>
  <si>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</si>
  <si>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</si>
  <si>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</si>
  <si>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</si>
  <si>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</si>
  <si>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</si>
  <si>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</si>
  <si>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</si>
  <si>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</si>
  <si>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</si>
  <si>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</si>
  <si>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</si>
  <si>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</si>
  <si>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</si>
  <si>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</si>
  <si>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</si>
  <si>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</si>
  <si>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</si>
  <si>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</si>
  <si>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</si>
  <si>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</si>
  <si>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</si>
  <si>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</si>
  <si>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</si>
  <si>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</si>
  <si>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</si>
  <si>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</si>
  <si>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</si>
  <si>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</si>
  <si>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</si>
  <si>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</si>
  <si>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</si>
  <si>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</si>
  <si>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</si>
  <si>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</si>
  <si>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</si>
  <si>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</si>
  <si>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</si>
  <si>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</si>
  <si>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</si>
  <si>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</si>
  <si>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</si>
  <si>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</si>
  <si>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</si>
  <si>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</si>
  <si>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</si>
  <si>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</si>
  <si>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</si>
  <si>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</si>
  <si>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</si>
  <si>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</si>
  <si>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</si>
  <si>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</si>
  <si>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</si>
  <si>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</si>
  <si>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</si>
  <si>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</si>
  <si>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</si>
  <si>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</si>
  <si>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</si>
  <si>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</si>
  <si>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</si>
  <si>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</si>
  <si>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</si>
  <si>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</si>
  <si>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</si>
  <si>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</si>
  <si>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</si>
  <si>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</si>
  <si>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</si>
  <si>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</si>
  <si>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</si>
  <si>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</si>
  <si>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</si>
  <si>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</si>
  <si>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</si>
  <si>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</si>
  <si>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</si>
  <si>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</si>
  <si>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</si>
  <si>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</si>
  <si>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</si>
  <si>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</si>
  <si>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</si>
  <si>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</si>
  <si>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</si>
  <si>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</si>
  <si>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</si>
  <si>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</si>
  <si>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</si>
  <si>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</si>
  <si>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</si>
  <si>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</si>
  <si>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</si>
  <si>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</si>
  <si>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</si>
  <si>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</si>
  <si>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</si>
  <si>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</si>
  <si>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</si>
  <si>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</si>
  <si>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</si>
  <si>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</si>
  <si>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</si>
  <si>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</si>
  <si>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</si>
  <si>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</si>
  <si>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</si>
  <si>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</si>
  <si>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</si>
  <si>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</si>
  <si>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</si>
  <si>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</si>
  <si>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</si>
  <si>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</si>
  <si>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</si>
  <si>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</si>
  <si>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</si>
  <si>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</si>
  <si>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</si>
  <si>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</si>
  <si>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</si>
  <si>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</si>
  <si>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</si>
  <si>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</si>
  <si>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</si>
  <si>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</si>
  <si>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</si>
  <si>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</si>
  <si>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</si>
  <si>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</si>
  <si>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</si>
  <si>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</si>
  <si>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</si>
  <si>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</si>
  <si>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</si>
  <si>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</si>
  <si>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</si>
  <si>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</si>
  <si>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</si>
  <si>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</si>
  <si>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</si>
  <si>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</si>
  <si>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</si>
  <si>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</si>
  <si>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</si>
  <si>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</si>
  <si>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</si>
  <si>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</si>
  <si>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</si>
  <si>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</si>
  <si>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</si>
  <si>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</si>
  <si>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</si>
  <si>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</si>
  <si>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</si>
  <si>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</si>
  <si>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</si>
  <si>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</si>
  <si>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</si>
  <si>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</si>
  <si>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</si>
  <si>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</si>
  <si>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</si>
  <si>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</si>
  <si>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</si>
  <si>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</si>
  <si>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</si>
  <si>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</si>
  <si>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</si>
  <si>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</si>
  <si>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</si>
  <si>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</si>
  <si>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</si>
  <si>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</si>
  <si>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</si>
  <si>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</si>
  <si>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</si>
  <si>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</si>
  <si>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</si>
  <si>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</si>
  <si>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</si>
  <si>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</si>
  <si>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</si>
  <si>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</si>
  <si>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</si>
  <si>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</si>
  <si>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</si>
  <si>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</si>
  <si>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</si>
  <si>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</si>
  <si>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</si>
  <si>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</si>
  <si>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</si>
  <si>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</si>
  <si>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</si>
  <si>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</si>
  <si>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</si>
  <si>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</si>
  <si>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</si>
  <si>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</si>
  <si>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</si>
  <si>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</si>
  <si>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</si>
  <si>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</si>
  <si>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</si>
  <si>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</si>
  <si>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</si>
  <si>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</si>
  <si>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</si>
  <si>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</si>
  <si>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</si>
  <si>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</si>
  <si>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</si>
  <si>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</si>
  <si>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</si>
  <si>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</si>
  <si>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</si>
  <si>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</si>
  <si>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</si>
  <si>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</si>
  <si>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</si>
  <si>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</si>
  <si>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</si>
  <si>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</si>
  <si>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</si>
  <si>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</si>
  <si>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</si>
  <si>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</si>
  <si>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</si>
  <si>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</si>
  <si>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</si>
  <si>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</si>
  <si>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</si>
  <si>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</si>
  <si>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</si>
  <si>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</si>
  <si>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</si>
  <si>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</si>
  <si>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</si>
  <si>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</si>
  <si>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</si>
  <si>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</si>
  <si>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</si>
  <si>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</si>
  <si>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</si>
  <si>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</si>
  <si>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</si>
  <si>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</si>
  <si>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</si>
  <si>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</si>
  <si>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</si>
  <si>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</si>
  <si>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</si>
  <si>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</si>
  <si>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</si>
  <si>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</si>
  <si>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</si>
  <si>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</si>
  <si>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</si>
  <si>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</si>
  <si>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</si>
  <si>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</si>
  <si>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</si>
  <si>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</si>
  <si>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</si>
  <si>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</si>
  <si>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</si>
  <si>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</si>
  <si>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</si>
  <si>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</si>
  <si>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</si>
  <si>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</si>
  <si>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</si>
  <si>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</si>
  <si>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</si>
  <si>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</si>
  <si>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</si>
  <si>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</si>
  <si>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</si>
  <si>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</si>
  <si>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</si>
  <si>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</si>
  <si>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</si>
  <si>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</si>
  <si>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</si>
  <si>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</si>
  <si>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</si>
  <si>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</si>
  <si>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</si>
  <si>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</si>
  <si>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</si>
  <si>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</si>
  <si>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</si>
  <si>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</si>
  <si>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</si>
  <si>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</si>
  <si>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</si>
  <si>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</si>
  <si>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</si>
  <si>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</si>
  <si>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</si>
  <si>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</si>
  <si>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</si>
  <si>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</si>
  <si>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</si>
  <si>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</si>
  <si>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</si>
  <si>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</si>
  <si>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</si>
  <si>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</si>
  <si>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</si>
  <si>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</si>
  <si>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</si>
  <si>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</si>
  <si>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</si>
  <si>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</si>
  <si>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</si>
  <si>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</si>
  <si>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</si>
  <si>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</si>
  <si>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</si>
  <si>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</si>
  <si>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</si>
  <si>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</si>
  <si>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</si>
  <si>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</si>
  <si>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</si>
  <si>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</si>
  <si>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</si>
  <si>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</si>
  <si>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</si>
  <si>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</si>
  <si>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</si>
  <si>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</si>
  <si>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</si>
  <si>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</si>
  <si>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</si>
  <si>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</si>
  <si>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</si>
  <si>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</si>
  <si>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</si>
  <si>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</si>
  <si>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</si>
  <si>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</si>
  <si>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</si>
  <si>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</si>
  <si>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</si>
  <si>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</si>
  <si>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</si>
  <si>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</si>
  <si>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</si>
  <si>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</si>
  <si>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</si>
  <si>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</si>
  <si>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</si>
  <si>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</si>
  <si>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</si>
  <si>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</si>
  <si>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</si>
  <si>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</si>
  <si>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</si>
  <si>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</si>
  <si>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</si>
  <si>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</si>
  <si>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</si>
  <si>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</si>
  <si>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</si>
  <si>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</si>
  <si>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</si>
  <si>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</si>
  <si>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</si>
  <si>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</si>
  <si>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</si>
  <si>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</si>
  <si>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</si>
  <si>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</si>
  <si>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</si>
  <si>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</si>
  <si>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</si>
  <si>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</si>
  <si>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</si>
  <si>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</si>
  <si>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</si>
  <si>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</si>
  <si>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</si>
  <si>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</si>
  <si>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</si>
  <si>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</si>
  <si>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</si>
  <si>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</si>
  <si>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</si>
  <si>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</si>
  <si>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</si>
  <si>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</si>
  <si>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</si>
  <si>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</si>
  <si>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</si>
  <si>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</si>
  <si>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</si>
  <si>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</si>
  <si>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</si>
  <si>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</si>
  <si>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</si>
  <si>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</si>
  <si>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</si>
  <si>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</si>
  <si>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</si>
  <si>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</si>
  <si>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</si>
  <si>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</si>
  <si>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</si>
  <si>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</si>
  <si>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</si>
  <si>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</si>
  <si>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</si>
  <si>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</si>
  <si>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</si>
  <si>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</si>
  <si>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</si>
  <si>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</si>
  <si>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</si>
  <si>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</si>
  <si>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</si>
  <si>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</si>
  <si>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</si>
  <si>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</si>
  <si>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</si>
  <si>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</si>
  <si>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</si>
  <si>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</si>
  <si>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</si>
  <si>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</si>
  <si>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</si>
  <si>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</si>
  <si>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</si>
  <si>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</si>
  <si>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</si>
  <si>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</si>
  <si>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</si>
  <si>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</si>
  <si>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</si>
  <si>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</si>
  <si>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</si>
  <si>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</si>
  <si>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</si>
  <si>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</si>
  <si>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</si>
  <si>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</si>
  <si>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</si>
  <si>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</si>
  <si>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</si>
  <si>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</si>
  <si>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</si>
  <si>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</si>
  <si>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</si>
  <si>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</si>
  <si>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</si>
  <si>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</si>
  <si>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</si>
  <si>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</si>
  <si>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</si>
  <si>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</si>
  <si>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</si>
  <si>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</si>
  <si>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</si>
  <si>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</si>
  <si>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</si>
  <si>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</si>
  <si>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</si>
  <si>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</si>
  <si>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</si>
  <si>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</si>
  <si>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</si>
  <si>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</si>
  <si>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</si>
  <si>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</si>
  <si>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</si>
  <si>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</si>
  <si>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</si>
  <si>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</si>
  <si>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</si>
  <si>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</si>
  <si>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</si>
  <si>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</si>
  <si>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</si>
  <si>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</si>
  <si>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</si>
  <si>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</si>
  <si>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</si>
  <si>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</si>
  <si>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</si>
  <si>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</si>
  <si>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</si>
  <si>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</si>
  <si>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</si>
  <si>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</si>
  <si>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</si>
  <si>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</si>
  <si>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</si>
  <si>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</si>
  <si>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</si>
  <si>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</si>
  <si>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</si>
  <si>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</si>
  <si>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</si>
  <si>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</si>
  <si>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</si>
  <si>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</si>
  <si>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</si>
  <si>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</si>
  <si>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</si>
  <si>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</si>
  <si>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</si>
  <si>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</si>
  <si>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</si>
  <si>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</si>
  <si>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</si>
  <si>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</si>
  <si>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</si>
  <si>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</si>
  <si>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</si>
  <si>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</si>
  <si>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</si>
  <si>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</si>
  <si>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</si>
  <si>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</si>
  <si>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</si>
  <si>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</si>
  <si>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</si>
  <si>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</si>
  <si>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</si>
  <si>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</si>
  <si>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</si>
  <si>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</si>
  <si>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</si>
  <si>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</si>
  <si>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</si>
  <si>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</si>
  <si>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</si>
  <si>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</si>
  <si>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</si>
  <si>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</si>
  <si>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</si>
  <si>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</si>
  <si>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</si>
  <si>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</si>
  <si>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</si>
  <si>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</si>
  <si>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</si>
  <si>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</si>
  <si>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</si>
  <si>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</si>
  <si>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</si>
  <si>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</si>
  <si>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</si>
  <si>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</si>
  <si>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</si>
  <si>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</si>
  <si>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</si>
  <si>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</si>
  <si>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</si>
  <si>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</si>
  <si>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</si>
  <si>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</si>
  <si>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</si>
  <si>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</si>
  <si>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</si>
  <si>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</si>
  <si>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</si>
  <si>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</si>
  <si>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</si>
  <si>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</si>
  <si>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</si>
  <si>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</si>
  <si>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</si>
  <si>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</si>
  <si>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</si>
  <si>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</si>
  <si>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</si>
  <si>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</si>
  <si>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</si>
  <si>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</si>
  <si>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</si>
  <si>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</si>
  <si>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</si>
  <si>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</si>
  <si>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</si>
  <si>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</si>
  <si>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</si>
  <si>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</si>
  <si>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</si>
  <si>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</si>
  <si>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</si>
  <si>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</si>
  <si>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</si>
  <si>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</si>
  <si>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</si>
  <si>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</si>
  <si>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</si>
  <si>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</si>
  <si>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</si>
  <si>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</si>
  <si>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</si>
  <si>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</si>
  <si>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</si>
  <si>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</si>
  <si>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</si>
  <si>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</si>
  <si>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</si>
  <si>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</si>
  <si>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</si>
  <si>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</si>
  <si>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</si>
  <si>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</si>
  <si>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</si>
  <si>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</si>
  <si>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</si>
  <si>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</si>
  <si>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</si>
  <si>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</si>
  <si>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</si>
  <si>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</si>
  <si>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</si>
  <si>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</si>
  <si>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</si>
  <si>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</si>
  <si>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</si>
  <si>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</si>
  <si>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</si>
  <si>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</si>
  <si>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</si>
  <si>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</si>
  <si>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</si>
  <si>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</si>
  <si>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</si>
  <si>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</si>
  <si>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</si>
  <si>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</si>
  <si>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</si>
  <si>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</si>
  <si>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</si>
  <si>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</si>
  <si>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</si>
  <si>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</si>
  <si>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</si>
  <si>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</si>
  <si>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</si>
  <si>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</si>
  <si>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</si>
  <si>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</si>
  <si>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</si>
  <si>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</si>
  <si>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</si>
  <si>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</si>
  <si>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</si>
  <si>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</si>
  <si>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</si>
  <si>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</si>
  <si>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</si>
  <si>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</si>
  <si>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</si>
  <si>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</si>
  <si>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</si>
  <si>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</si>
  <si>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</si>
  <si>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</si>
  <si>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</si>
  <si>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</si>
  <si>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</si>
  <si>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</si>
  <si>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</si>
  <si>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</si>
  <si>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</si>
  <si>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</si>
  <si>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</si>
  <si>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</si>
  <si>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</si>
  <si>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</si>
  <si>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</si>
  <si>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</si>
  <si>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</si>
  <si>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</si>
  <si>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</si>
  <si>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</si>
  <si>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</si>
  <si>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</si>
  <si>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</si>
  <si>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</si>
  <si>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</si>
  <si>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</si>
  <si>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</si>
  <si>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</si>
  <si>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</si>
  <si>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</si>
  <si>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</si>
  <si>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</si>
  <si>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</si>
  <si>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</si>
  <si>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</si>
  <si>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</si>
  <si>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</si>
  <si>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</si>
  <si>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</si>
  <si>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</si>
  <si>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</si>
  <si>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</si>
  <si>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</si>
  <si>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</si>
  <si>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</si>
  <si>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</si>
  <si>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</si>
  <si>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</si>
  <si>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</si>
  <si>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</si>
  <si>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</si>
  <si>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</si>
  <si>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</si>
  <si>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</si>
  <si>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</si>
  <si>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</si>
  <si>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</si>
  <si>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</si>
  <si>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</si>
  <si>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</si>
  <si>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</si>
  <si>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</si>
  <si>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</si>
  <si>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</si>
  <si>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</si>
  <si>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</si>
  <si>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</si>
  <si>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</si>
  <si>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</si>
  <si>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</si>
  <si>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</si>
  <si>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</si>
  <si>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</si>
  <si>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</si>
  <si>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</si>
  <si>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</si>
  <si>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</si>
  <si>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</si>
  <si>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</si>
  <si>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</si>
  <si>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</si>
  <si>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</si>
  <si>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</si>
  <si>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</si>
  <si>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</si>
  <si>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</si>
  <si>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</si>
  <si>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</si>
  <si>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</si>
  <si>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</si>
  <si>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</si>
  <si>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</si>
  <si>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</si>
  <si>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</si>
  <si>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</si>
  <si>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</si>
  <si>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</si>
  <si>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</si>
  <si>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</si>
  <si>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</si>
  <si>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</si>
  <si>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</si>
  <si>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</si>
  <si>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</si>
  <si>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</si>
  <si>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</si>
  <si>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</si>
  <si>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</si>
  <si>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</si>
  <si>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</si>
  <si>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</si>
  <si>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</si>
  <si>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</si>
  <si>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</si>
  <si>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</si>
  <si>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</si>
  <si>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</si>
  <si>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</si>
  <si>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</si>
  <si>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</si>
  <si>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</si>
  <si>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</si>
  <si>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</si>
  <si>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</si>
  <si>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</si>
  <si>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</si>
  <si>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</si>
  <si>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</si>
  <si>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</si>
  <si>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</si>
  <si>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</si>
  <si>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</si>
  <si>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</si>
  <si>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</si>
  <si>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</si>
  <si>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</si>
  <si>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</si>
  <si>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</si>
  <si>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</si>
  <si>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</si>
  <si>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</si>
  <si>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</si>
  <si>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</si>
  <si>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</si>
  <si>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</si>
  <si>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</si>
  <si>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</si>
  <si>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</si>
  <si>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</si>
  <si>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</si>
  <si>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</si>
  <si>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</si>
  <si>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</si>
  <si>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</si>
  <si>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</si>
  <si>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</si>
  <si>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</si>
  <si>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</si>
  <si>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</si>
  <si>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</si>
  <si>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</si>
  <si>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</si>
  <si>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</si>
  <si>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</si>
  <si>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</si>
  <si>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</si>
  <si>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</si>
  <si>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</si>
  <si>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</si>
  <si>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</si>
  <si>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</si>
  <si>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</si>
  <si>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</si>
  <si>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</si>
  <si>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</si>
  <si>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</si>
  <si>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</si>
  <si>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</si>
  <si>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</si>
  <si>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</si>
  <si>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</si>
  <si>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</si>
  <si>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</si>
  <si>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</si>
  <si>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</si>
  <si>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</si>
  <si>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</si>
  <si>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</si>
  <si>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</si>
  <si>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</si>
  <si>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</si>
  <si>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</si>
  <si>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</si>
  <si>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</si>
  <si>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</si>
  <si>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</si>
  <si>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</si>
  <si>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</si>
  <si>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</si>
  <si>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</si>
  <si>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</si>
  <si>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</si>
  <si>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</si>
  <si>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</si>
  <si>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</si>
  <si>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</si>
  <si>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</si>
  <si>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</si>
  <si>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</si>
  <si>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</si>
  <si>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</si>
  <si>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</si>
  <si>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</si>
  <si>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</si>
  <si>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</si>
  <si>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</si>
  <si>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</si>
  <si>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</si>
  <si>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</si>
  <si>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</si>
  <si>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</si>
  <si>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</si>
  <si>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</si>
  <si>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</si>
  <si>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</si>
  <si>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</si>
  <si>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</si>
  <si>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</si>
  <si>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</si>
  <si>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</si>
  <si>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</si>
  <si>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</si>
  <si>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</si>
  <si>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</si>
  <si>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</si>
  <si>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</si>
  <si>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</si>
  <si>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</si>
  <si>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</si>
  <si>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</si>
  <si>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</si>
  <si>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</si>
  <si>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</si>
  <si>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</si>
  <si>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</si>
  <si>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</si>
  <si>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</si>
  <si>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</si>
  <si>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</si>
  <si>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</si>
  <si>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</si>
  <si>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</si>
  <si>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</si>
  <si>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</si>
  <si>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</si>
  <si>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</si>
  <si>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</si>
  <si>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</si>
  <si>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</si>
  <si>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</si>
  <si>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</si>
  <si>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</si>
  <si>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</si>
  <si>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</si>
  <si>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</si>
  <si>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</si>
  <si>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</si>
  <si>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</si>
  <si>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</si>
  <si>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</si>
  <si>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</si>
  <si>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</si>
  <si>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</si>
  <si>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</si>
  <si>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</si>
  <si>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</si>
  <si>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</si>
  <si>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</si>
  <si>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</si>
  <si>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</si>
  <si>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</si>
  <si>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</si>
  <si>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</si>
  <si>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</si>
  <si>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</si>
  <si>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</si>
  <si>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</si>
  <si>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</si>
  <si>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</si>
  <si>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</si>
  <si>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</si>
  <si>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</si>
  <si>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</si>
  <si>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</si>
  <si>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</si>
  <si>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</si>
  <si>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</si>
  <si>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</si>
  <si>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</si>
  <si>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</si>
  <si>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</si>
  <si>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</si>
  <si>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</si>
  <si>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</si>
  <si>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</si>
  <si>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</si>
  <si>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</si>
  <si>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</si>
  <si>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</si>
  <si>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</si>
  <si>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</si>
  <si>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</si>
  <si>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</si>
  <si>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</si>
  <si>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</si>
  <si>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</si>
  <si>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</si>
  <si>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</si>
  <si>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</si>
  <si>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</si>
  <si>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</si>
  <si>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</si>
  <si>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</si>
  <si>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</si>
  <si>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</si>
  <si>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</si>
  <si>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</si>
  <si>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</si>
  <si>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</si>
  <si>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</si>
  <si>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</si>
  <si>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</si>
  <si>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</si>
  <si>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</si>
  <si>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</si>
  <si>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</si>
  <si>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</si>
  <si>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</si>
  <si>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</si>
  <si>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</si>
  <si>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</si>
  <si>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</si>
  <si>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</si>
  <si>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</si>
  <si>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</si>
  <si>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</si>
  <si>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</si>
  <si>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</si>
  <si>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</si>
  <si>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</si>
  <si>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</si>
  <si>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</si>
  <si>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</si>
  <si>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</si>
  <si>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</si>
  <si>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</si>
  <si>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</si>
  <si>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</si>
  <si>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</si>
  <si>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</si>
  <si>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</si>
  <si>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</si>
  <si>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</si>
  <si>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</si>
  <si>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</si>
  <si>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</si>
  <si>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</si>
  <si>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</si>
  <si>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</si>
  <si>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</si>
  <si>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</si>
  <si>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</si>
  <si>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</si>
  <si>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</si>
  <si>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</si>
  <si>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</si>
  <si>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</si>
  <si>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</si>
  <si>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</si>
  <si>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</si>
  <si>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</si>
  <si>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</si>
  <si>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</si>
  <si>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</si>
  <si>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</si>
  <si>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</si>
  <si>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</si>
  <si>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</si>
  <si>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</si>
  <si>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</si>
  <si>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</si>
  <si>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</si>
  <si>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</si>
  <si>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</si>
  <si>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</si>
  <si>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</si>
  <si>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</si>
  <si>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</si>
  <si>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</si>
  <si>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</si>
  <si>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</si>
  <si>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</si>
  <si>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</si>
  <si>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</si>
  <si>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</si>
  <si>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</si>
  <si>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</si>
  <si>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</si>
  <si>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</si>
  <si>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</si>
  <si>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</si>
  <si>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</si>
  <si>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</si>
  <si>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</si>
  <si>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</si>
  <si>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</si>
  <si>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</si>
  <si>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</si>
  <si>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</si>
  <si>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</si>
  <si>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</si>
  <si>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</si>
  <si>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</si>
  <si>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</si>
  <si>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</si>
  <si>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</si>
  <si>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</si>
  <si>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</si>
  <si>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</si>
  <si>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</si>
  <si>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</si>
  <si>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</si>
  <si>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</si>
  <si>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</si>
  <si>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</si>
  <si>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</si>
  <si>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</si>
  <si>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</si>
  <si>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</si>
  <si>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</si>
  <si>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</si>
  <si>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</si>
  <si>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</si>
  <si>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</si>
  <si>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</si>
  <si>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</si>
  <si>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</si>
  <si>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</si>
  <si>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</si>
  <si>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</si>
  <si>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</si>
  <si>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</si>
  <si>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</si>
  <si>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</si>
  <si>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</si>
  <si>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</si>
  <si>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</si>
  <si>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</si>
  <si>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</si>
  <si>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</si>
  <si>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</si>
  <si>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</si>
  <si>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</si>
  <si>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</si>
  <si>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</si>
  <si>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</si>
  <si>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</si>
  <si>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</si>
  <si>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</si>
  <si>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</si>
  <si>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</si>
  <si>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</si>
  <si>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</si>
  <si>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</si>
  <si>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</si>
  <si>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</si>
  <si>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</si>
  <si>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</si>
  <si>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</si>
  <si>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</si>
  <si>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</si>
  <si>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</si>
  <si>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</si>
  <si>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</si>
  <si>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</si>
  <si>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</si>
  <si>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</si>
  <si>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</si>
  <si>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</si>
  <si>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</si>
  <si>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</si>
  <si>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</si>
  <si>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</si>
  <si>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</si>
  <si>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</si>
  <si>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</si>
  <si>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</si>
  <si>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</si>
  <si>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</si>
  <si>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</si>
  <si>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</si>
  <si>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</si>
  <si>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</si>
  <si>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</si>
  <si>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</si>
  <si>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</si>
  <si>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</si>
  <si>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</si>
  <si>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</si>
  <si>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</si>
  <si>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</si>
  <si>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</si>
  <si>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</si>
  <si>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</si>
  <si>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</si>
  <si>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</si>
  <si>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</si>
  <si>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</si>
  <si>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</si>
  <si>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</si>
  <si>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</si>
  <si>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</si>
  <si>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</si>
  <si>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</si>
  <si>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</si>
  <si>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</si>
  <si>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</si>
  <si>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</si>
  <si>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</si>
  <si>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</si>
  <si>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</si>
  <si>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</si>
  <si>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</si>
  <si>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</si>
  <si>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</si>
  <si>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</si>
  <si>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</si>
  <si>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</si>
  <si>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</si>
  <si>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</si>
  <si>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</si>
  <si>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</si>
  <si>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</si>
  <si>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</si>
  <si>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</si>
  <si>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</si>
  <si>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</si>
  <si>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</si>
  <si>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</si>
  <si>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</si>
  <si>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</si>
  <si>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</si>
  <si>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</si>
  <si>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</si>
  <si>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</si>
  <si>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</si>
  <si>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</si>
  <si>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</si>
  <si>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</si>
  <si>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</si>
  <si>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</si>
  <si>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</si>
  <si>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</si>
  <si>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</si>
  <si>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</si>
  <si>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</si>
  <si>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</si>
  <si>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</si>
  <si>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</si>
  <si>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</si>
  <si>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</si>
  <si>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</si>
  <si>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</si>
  <si>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</si>
  <si>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</si>
  <si>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</si>
  <si>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</si>
  <si>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</si>
  <si>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</si>
  <si>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</si>
  <si>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</si>
  <si>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</si>
  <si>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</si>
  <si>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</si>
  <si>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</si>
  <si>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</si>
  <si>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</si>
  <si>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</si>
  <si>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</si>
  <si>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</si>
  <si>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</si>
  <si>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</si>
  <si>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</si>
  <si>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</si>
  <si>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</si>
  <si>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</si>
  <si>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</si>
  <si>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</si>
  <si>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</si>
  <si>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</si>
  <si>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</si>
  <si>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</si>
  <si>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</si>
  <si>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</si>
  <si>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</si>
  <si>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</si>
  <si>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</si>
  <si>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</si>
  <si>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</si>
  <si>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</si>
  <si>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</si>
  <si>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</si>
  <si>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</si>
  <si>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</si>
  <si>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</si>
  <si>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</si>
  <si>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</si>
  <si>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</si>
  <si>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</si>
  <si>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</si>
  <si>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</si>
  <si>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</si>
  <si>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</si>
  <si>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</si>
  <si>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</si>
  <si>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</si>
  <si>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</si>
  <si>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</si>
  <si>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</si>
  <si>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</si>
  <si>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</si>
  <si>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</si>
  <si>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</si>
  <si>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</si>
  <si>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</si>
  <si>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</si>
  <si>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</si>
  <si>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</si>
  <si>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</si>
  <si>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</si>
  <si>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</si>
  <si>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</si>
  <si>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</si>
  <si>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</si>
  <si>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</si>
  <si>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</si>
  <si>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</si>
  <si>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</si>
  <si>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</si>
  <si>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</si>
  <si>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</si>
  <si>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</si>
  <si>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</si>
  <si>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</si>
  <si>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</si>
  <si>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</si>
  <si>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</si>
  <si>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</si>
  <si>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</si>
  <si>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</si>
  <si>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</si>
  <si>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</si>
  <si>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</si>
  <si>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</si>
  <si>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</si>
  <si>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</si>
  <si>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</si>
  <si>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</si>
  <si>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</si>
  <si>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</si>
  <si>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</si>
  <si>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</si>
  <si>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</si>
  <si>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</si>
  <si>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</si>
  <si>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</si>
  <si>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</si>
  <si>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</si>
  <si>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</si>
  <si>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</si>
  <si>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</si>
  <si>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</si>
  <si>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</si>
  <si>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</si>
  <si>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</si>
  <si>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</si>
  <si>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</si>
  <si>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</si>
  <si>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</si>
  <si>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</si>
  <si>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</si>
  <si>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</si>
  <si>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</si>
  <si>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</si>
  <si>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</si>
  <si>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</si>
  <si>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</si>
  <si>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</si>
  <si>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</si>
  <si>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</si>
  <si>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</si>
  <si>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</si>
  <si>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</si>
  <si>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</si>
  <si>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</si>
  <si>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</si>
  <si>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</si>
  <si>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</si>
  <si>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</si>
  <si>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</si>
  <si>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</si>
  <si>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</si>
  <si>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</si>
  <si>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</si>
  <si>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</si>
  <si>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</si>
  <si>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</si>
  <si>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</si>
  <si>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</si>
  <si>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</si>
  <si>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</si>
  <si>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</si>
  <si>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</si>
  <si>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</si>
  <si>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</si>
  <si>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</si>
  <si>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</si>
  <si>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</si>
  <si>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</si>
  <si>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</si>
  <si>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</si>
  <si>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</si>
  <si>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</si>
  <si>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</si>
  <si>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</si>
  <si>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</si>
  <si>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</si>
  <si>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</si>
  <si>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</si>
  <si>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</si>
  <si>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</si>
  <si>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</si>
  <si>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</si>
  <si>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</si>
  <si>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</si>
  <si>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</si>
  <si>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</si>
  <si>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</si>
  <si>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</si>
  <si>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</si>
  <si>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</si>
  <si>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</si>
  <si>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</si>
  <si>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</si>
  <si>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</si>
  <si>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</si>
  <si>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</si>
  <si>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</si>
  <si>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</si>
  <si>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</si>
  <si>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</si>
  <si>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</si>
  <si>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</si>
  <si>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</si>
  <si>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</si>
  <si>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</si>
  <si>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</si>
  <si>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</si>
  <si>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</si>
  <si>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</si>
  <si>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</si>
  <si>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</si>
  <si>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</si>
  <si>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</si>
  <si>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</si>
  <si>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</si>
  <si>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</si>
  <si>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</si>
  <si>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</si>
  <si>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</si>
  <si>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</si>
  <si>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</si>
  <si>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</si>
  <si>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</si>
  <si>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</si>
  <si>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</si>
  <si>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</si>
  <si>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</si>
  <si>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</si>
  <si>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successful rate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</si>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</sst>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2-4AEB-9495-38A91712893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2-4AEB-9495-38A91712893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2-4AEB-9495-38A91712893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2-4AEB-9495-38A917128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170719"/>
        <c:axId val="490169887"/>
      </c:barChart>
      <c:catAx>
        <c:axId val="49017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69887"/>
        <c:crosses val="autoZero"/>
        <c:auto val="1"/>
        <c:lblAlgn val="ctr"/>
        <c:lblOffset val="100"/>
        <c:noMultiLvlLbl val="0"/>
      </c:catAx>
      <c:valAx>
        <c:axId val="49016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7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'Subcategory Statistics'!$B$6:$B$27</c:f>
              <c:numCache>
                <c:formatCode>General</c:formatCode>
                <c:ptCount val="21"/>
                <c:pt idx="0">
                  <c:v>33</c:v>
                </c:pt>
                <c:pt idx="1">
                  <c:v>164</c:v>
                </c:pt>
                <c:pt idx="2">
                  <c:v>30</c:v>
                </c:pt>
                <c:pt idx="3">
                  <c:v>103</c:v>
                </c:pt>
                <c:pt idx="4">
                  <c:v>138</c:v>
                </c:pt>
                <c:pt idx="5">
                  <c:v>7</c:v>
                </c:pt>
                <c:pt idx="6">
                  <c:v>14</c:v>
                </c:pt>
                <c:pt idx="7">
                  <c:v>45</c:v>
                </c:pt>
                <c:pt idx="8">
                  <c:v>49</c:v>
                </c:pt>
                <c:pt idx="9">
                  <c:v>62</c:v>
                </c:pt>
                <c:pt idx="10">
                  <c:v>412</c:v>
                </c:pt>
                <c:pt idx="11">
                  <c:v>35</c:v>
                </c:pt>
                <c:pt idx="12">
                  <c:v>20</c:v>
                </c:pt>
                <c:pt idx="13">
                  <c:v>240</c:v>
                </c:pt>
                <c:pt idx="14">
                  <c:v>48</c:v>
                </c:pt>
                <c:pt idx="15">
                  <c:v>34</c:v>
                </c:pt>
                <c:pt idx="16">
                  <c:v>31</c:v>
                </c:pt>
                <c:pt idx="17">
                  <c:v>68</c:v>
                </c:pt>
                <c:pt idx="18">
                  <c:v>52</c:v>
                </c:pt>
                <c:pt idx="19">
                  <c:v>49</c:v>
                </c:pt>
                <c:pt idx="2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E-487C-AE5B-314F3ACA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005839"/>
        <c:axId val="2053005007"/>
      </c:barChart>
      <c:catAx>
        <c:axId val="205300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05007"/>
        <c:crosses val="autoZero"/>
        <c:auto val="1"/>
        <c:lblAlgn val="ctr"/>
        <c:lblOffset val="100"/>
        <c:noMultiLvlLbl val="0"/>
      </c:catAx>
      <c:valAx>
        <c:axId val="20530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0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A-48EC-91F9-170C783537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A-46B5-8797-E0BACA70F6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A-46B5-8797-E0BACA70F6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AA-46B5-8797-E0BACA70F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744591"/>
        <c:axId val="814747503"/>
      </c:lineChart>
      <c:catAx>
        <c:axId val="8147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7503"/>
        <c:crosses val="autoZero"/>
        <c:auto val="1"/>
        <c:lblAlgn val="ctr"/>
        <c:lblOffset val="100"/>
        <c:noMultiLvlLbl val="0"/>
      </c:catAx>
      <c:valAx>
        <c:axId val="8147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7-4D96-8777-42B76BA0C7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7-4D96-8777-42B76BA0C7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7-4D96-8777-42B76BA0C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119792"/>
        <c:axId val="1655117296"/>
      </c:lineChart>
      <c:catAx>
        <c:axId val="16551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7296"/>
        <c:crosses val="autoZero"/>
        <c:auto val="1"/>
        <c:lblAlgn val="ctr"/>
        <c:lblOffset val="100"/>
        <c:noMultiLvlLbl val="0"/>
      </c:catAx>
      <c:valAx>
        <c:axId val="165511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percentage vs Goals amount</a:t>
            </a:r>
          </a:p>
        </c:rich>
      </c:tx>
      <c:layout>
        <c:manualLayout>
          <c:xMode val="edge"/>
          <c:yMode val="edge"/>
          <c:x val="0.1992084426946631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54-4467-AFD0-04FEB526303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54-4467-AFD0-04FEB526303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54-4467-AFD0-04FEB526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809248"/>
        <c:axId val="1551808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54-4467-AFD0-04FEB52630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54-4467-AFD0-04FEB52630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54-4467-AFD0-04FEB52630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54-4467-AFD0-04FEB5263036}"/>
                  </c:ext>
                </c:extLst>
              </c15:ser>
            </c15:filteredLineSeries>
          </c:ext>
        </c:extLst>
      </c:lineChart>
      <c:catAx>
        <c:axId val="15518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08416"/>
        <c:crosses val="autoZero"/>
        <c:auto val="1"/>
        <c:lblAlgn val="ctr"/>
        <c:lblOffset val="100"/>
        <c:noMultiLvlLbl val="0"/>
      </c:catAx>
      <c:valAx>
        <c:axId val="15518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7BF5365-054F-47AF-B554-1B08F13AF0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68284A-D481-49BE-B8E7-85D035F371D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15462</xdr:colOff>
      <xdr:row>4117</xdr:row>
      <xdr:rowOff>247</xdr:rowOff>
    </xdr:from>
    <xdr:to>
      <xdr:col>14</xdr:col>
      <xdr:colOff>1225260</xdr:colOff>
      <xdr:row>4148</xdr:row>
      <xdr:rowOff>57211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2B8A4F-B010-414F-8A7C-F62180734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74462" y="2694813247"/>
              <a:ext cx="8867898" cy="5962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17</xdr:row>
      <xdr:rowOff>66675</xdr:rowOff>
    </xdr:from>
    <xdr:to>
      <xdr:col>13</xdr:col>
      <xdr:colOff>123825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34669-6395-4A2E-9E6C-BC2CB9344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</xdr:row>
      <xdr:rowOff>38100</xdr:rowOff>
    </xdr:from>
    <xdr:to>
      <xdr:col>18</xdr:col>
      <xdr:colOff>485775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29F5D-B680-4787-827D-80F42751C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6</xdr:row>
      <xdr:rowOff>142875</xdr:rowOff>
    </xdr:from>
    <xdr:to>
      <xdr:col>15</xdr:col>
      <xdr:colOff>504825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84FA2-6C22-43B7-9550-AB7698EC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13</xdr:row>
      <xdr:rowOff>185737</xdr:rowOff>
    </xdr:from>
    <xdr:to>
      <xdr:col>16</xdr:col>
      <xdr:colOff>495300</xdr:colOff>
      <xdr:row>31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A76D1-A40B-4D98-A820-4850784AF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223837</xdr:colOff>
      <xdr:row>17</xdr:row>
      <xdr:rowOff>157162</xdr:rowOff>
    </xdr:from>
    <xdr:to>
      <xdr:col>5</xdr:col>
      <xdr:colOff>1290637</xdr:colOff>
      <xdr:row>32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8EE6F-CFD7-4AF9-80FF-2668EF895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88.025043171299" createdVersion="7" refreshedVersion="7" minRefreshableVersion="3" recordCount="4114" xr:uid="{ADB1E329-8136-48AB-AC3A-9433BB6369E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88.044407870373" createdVersion="7" refreshedVersion="7" minRefreshableVersion="3" recordCount="4114" xr:uid="{C2AB564D-F81A-452D-B081-35181DD88DF3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93.947856481478" createdVersion="7" refreshedVersion="7" minRefreshableVersion="3" recordCount="4114" xr:uid="{EBE5A0D9-9C6A-43FB-8A32-685506FF90CC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A8708-5794-425C-A59D-751F21488D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0ADF2-68D6-4D18-B685-B5990C965C9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E07E7-FEF7-4B01-AA05-D4E4080E61F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D5F23-3584-4246-9A4A-DA807CA2BF5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G1" zoomScale="85" zoomScaleNormal="85" workbookViewId="0">
      <pane ySplit="1" topLeftCell="A2" activePane="bottomLeft" state="frozen"/>
      <selection pane="bottomLeft" activeCell="U6" sqref="U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8.5703125" customWidth="1"/>
    <col min="15" max="15" width="27.85546875" customWidth="1"/>
    <col min="16" max="16" width="23.85546875" customWidth="1"/>
    <col min="17" max="17" width="32.42578125" customWidth="1"/>
    <col min="18" max="18" width="56.28515625" customWidth="1"/>
    <col min="19" max="19" width="23.28515625" customWidth="1"/>
    <col min="20" max="20" width="31.28515625" customWidth="1"/>
    <col min="21" max="21" width="20.5703125" customWidth="1"/>
  </cols>
  <sheetData>
    <row r="1" spans="1:21" s="13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  <c r="U1" s="13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9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9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9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9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9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9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9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9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9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9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9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9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9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9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9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9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9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9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9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9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9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9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9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9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9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9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9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9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9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9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9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9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9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9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9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9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9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9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9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9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9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9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9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9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9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9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9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9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9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9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9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9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9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9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9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9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9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9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9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9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9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9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9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9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9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9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9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9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9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9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9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9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9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9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9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9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9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9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9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9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9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9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9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9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9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9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9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9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9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9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9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9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9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9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9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9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9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9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9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9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9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9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9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9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9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9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9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9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9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9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9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9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9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9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9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9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9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9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9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9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9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9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9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9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9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9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9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9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9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9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9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9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9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9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9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9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9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9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9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9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9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9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9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9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9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9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9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9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9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9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9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9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9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9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9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9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9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9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9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9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9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9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9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9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9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9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9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9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9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9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9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9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9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9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9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9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9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9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9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9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9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9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9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9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9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9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9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9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9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9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9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9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9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9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9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9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9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9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9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9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9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9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9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9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9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9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9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9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9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9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9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9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9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9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9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9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9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9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9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9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9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9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9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9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9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9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9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9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9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9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9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9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9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9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9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9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9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9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9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9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9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9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9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9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9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9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9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9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9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9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9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9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9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9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9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9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9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9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9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9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9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9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9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9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9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9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9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9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9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9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9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9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9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9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9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9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9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9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9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9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9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9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9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9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9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9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9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9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9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9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9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9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9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9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9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9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9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9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9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9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9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9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9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9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9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9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9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9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9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9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9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9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9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9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9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9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9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9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9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9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9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9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9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9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9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9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9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9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9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9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9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9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9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9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9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9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9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9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9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9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9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9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9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9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9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9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9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9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9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9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9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9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9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9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9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9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9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9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9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9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9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9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9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9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9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9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9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9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9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9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9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9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9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9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9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9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9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9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9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9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9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9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9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9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9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9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9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9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9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9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9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9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9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9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9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9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9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9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9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9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9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9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9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9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9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9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9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9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9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9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9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9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9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9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9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9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9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9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9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9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9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9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9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9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9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9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9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9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9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9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9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9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9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9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9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9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9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9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9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9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9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9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9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9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9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9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9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9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9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9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9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9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9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9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9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9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9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9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9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9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9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9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9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9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9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9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9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9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9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9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9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9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9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9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9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9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9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9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9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9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9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9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9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9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9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9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9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9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9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9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9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9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9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9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9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9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9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9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9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9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9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9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9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9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9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9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9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9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9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9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9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9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9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9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9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9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9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9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9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9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9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9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9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9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9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9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9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9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9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9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9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9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9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9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9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9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9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9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9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9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9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9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9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9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9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9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9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9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9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9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9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9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9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9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9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9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9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9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9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9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9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9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9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9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9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9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9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9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9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9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9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9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9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9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9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9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9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9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9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9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9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9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9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9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9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9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9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9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9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9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9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9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9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9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9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9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9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9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9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9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9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9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9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9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9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9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9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9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9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9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9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9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9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9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9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9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9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9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9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9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9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9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9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9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9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9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9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9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9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9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9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9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9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9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9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9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9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9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9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9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9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9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9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9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9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9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9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9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9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9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9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9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9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9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9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9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9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9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9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9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9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9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9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9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9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9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9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9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9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9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9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9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9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9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9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9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9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9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9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9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9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9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9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9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9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9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9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9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9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9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9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9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9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9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9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9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9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9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9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9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9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9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9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9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9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9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9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9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9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9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9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9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9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9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9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9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9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9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9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9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9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9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9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9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9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9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9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9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9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9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9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9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9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9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9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9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9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9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9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9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9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9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9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9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9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9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9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9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9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9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9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9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9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9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9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9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9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9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9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9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9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9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9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9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9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9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9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9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9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9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9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9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9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9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9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9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9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9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9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9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9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9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9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9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9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9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9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9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9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9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9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9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9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9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9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9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9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9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9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9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9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9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9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9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9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9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9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9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9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9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9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9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9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9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9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9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9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9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9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9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9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9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9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9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9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9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9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9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9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9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9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9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9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9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9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9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9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9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9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9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9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9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9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9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9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9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9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9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9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9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9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9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9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9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9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9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9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9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9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9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9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9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9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9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9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9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9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9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9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9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9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9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9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9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9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9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9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9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9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9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9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9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9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9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9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9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9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9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9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9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9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9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9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9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9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9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9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9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9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9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9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9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9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9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9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9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9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9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9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9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9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9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9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/>
  <conditionalFormatting sqref="F1:F1048576">
    <cfRule type="cellIs" dxfId="14" priority="7" operator="equal">
      <formula>"canceled"</formula>
    </cfRule>
    <cfRule type="cellIs" dxfId="13" priority="8" operator="equal">
      <formula>"failed"</formula>
    </cfRule>
    <cfRule type="cellIs" dxfId="12" priority="9" operator="equal">
      <formula>"successful"</formula>
    </cfRule>
    <cfRule type="cellIs" dxfId="11" priority="10" operator="equal">
      <formula>"sucessful"</formula>
    </cfRule>
    <cfRule type="cellIs" dxfId="10" priority="11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">
    <cfRule type="colorScale" priority="12">
      <colorScale>
        <cfvo type="min"/>
        <cfvo type="percentile" val="90"/>
        <color rgb="FFFF0000"/>
        <color rgb="FF00B0F0"/>
      </colorScale>
    </cfRule>
    <cfRule type="colorScale" priority="13">
      <colorScale>
        <cfvo type="percent" val="0"/>
        <cfvo type="num" val="0"/>
        <color rgb="FFFF0000"/>
        <color rgb="FF00B0F0"/>
      </colorScale>
    </cfRule>
    <cfRule type="colorScale" priority="1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BD2AE-56AD-4081-BC3C-6125BA126AE7}">
  <sheetPr codeName="Sheet2"/>
  <dimension ref="A1:D6"/>
  <sheetViews>
    <sheetView zoomScale="70" zoomScaleNormal="70" workbookViewId="0">
      <selection activeCell="F2" sqref="F2"/>
    </sheetView>
  </sheetViews>
  <sheetFormatPr defaultRowHeight="15" x14ac:dyDescent="0.25"/>
  <cols>
    <col min="1" max="1" width="36.85546875" customWidth="1"/>
    <col min="2" max="2" width="26.7109375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ht="255" x14ac:dyDescent="0.25">
      <c r="A2" t="s">
        <v>3473</v>
      </c>
      <c r="B2" s="3" t="str">
        <f>VLOOKUP(A2,Kickstarters!B:C,2,)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</row>
    <row r="3" spans="1:4" ht="255" x14ac:dyDescent="0.25">
      <c r="A3" t="s">
        <v>3616</v>
      </c>
      <c r="B3" s="3" t="str">
        <f>VLOOKUP(A3,Kickstarters!B:C,2,)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</row>
    <row r="4" spans="1:4" ht="285" x14ac:dyDescent="0.25">
      <c r="A4" t="s">
        <v>3178</v>
      </c>
      <c r="B4" s="3" t="str">
        <f>VLOOKUP(A4,Kickstarters!B:C,2,)</f>
        <v>Cutting Off Kate Bush is a one-woman show written &amp; performed by Lucy Benson-Brown, premiering at the Edinburgh Fringe Festival 2014</v>
      </c>
      <c r="C4">
        <f>VLOOKUP(A4,Kickstarters!B:E,3,FALSE)</f>
        <v>1500</v>
      </c>
      <c r="D4">
        <f>VLOOKUP(A4,Kickstarters!B:E,4,FALSE)</f>
        <v>2576</v>
      </c>
    </row>
    <row r="5" spans="1:4" ht="60" x14ac:dyDescent="0.25">
      <c r="A5" t="s">
        <v>3329</v>
      </c>
      <c r="B5" s="3" t="str">
        <f>VLOOKUP(A5,Kickstarters!B:C,2,)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</row>
    <row r="6" spans="1:4" ht="90" x14ac:dyDescent="0.25">
      <c r="A6" t="s">
        <v>3221</v>
      </c>
      <c r="B6" s="3" t="str">
        <f>VLOOKUP(A6,Kickstarters!B:C,2,)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A26E-B31F-40D4-A3B7-2739214ABC98}">
  <sheetPr codeName="Sheet3"/>
  <dimension ref="A1:F6"/>
  <sheetViews>
    <sheetView workbookViewId="0">
      <selection activeCell="O45" sqref="O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8360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5DB0-C130-4C74-8209-4C8C51E398B1}">
  <sheetPr codeName="Sheet4"/>
  <dimension ref="A1:C27"/>
  <sheetViews>
    <sheetView workbookViewId="0">
      <selection activeCell="K45" sqref="K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0" t="s">
        <v>8222</v>
      </c>
      <c r="B1" t="s">
        <v>8223</v>
      </c>
    </row>
    <row r="2" spans="1:3" x14ac:dyDescent="0.25">
      <c r="A2" s="10" t="s">
        <v>8358</v>
      </c>
      <c r="B2" t="s">
        <v>8360</v>
      </c>
    </row>
    <row r="4" spans="1:3" x14ac:dyDescent="0.25">
      <c r="A4" s="10" t="s">
        <v>8364</v>
      </c>
      <c r="B4" s="10" t="s">
        <v>8363</v>
      </c>
    </row>
    <row r="5" spans="1:3" x14ac:dyDescent="0.25">
      <c r="A5" s="10" t="s">
        <v>8361</v>
      </c>
      <c r="B5" t="s">
        <v>8218</v>
      </c>
      <c r="C5" t="s">
        <v>8362</v>
      </c>
    </row>
    <row r="6" spans="1:3" x14ac:dyDescent="0.25">
      <c r="A6" s="11" t="s">
        <v>8352</v>
      </c>
      <c r="B6" s="12">
        <v>33</v>
      </c>
      <c r="C6" s="12">
        <v>33</v>
      </c>
    </row>
    <row r="7" spans="1:3" x14ac:dyDescent="0.25">
      <c r="A7" s="11" t="s">
        <v>8313</v>
      </c>
      <c r="B7" s="12">
        <v>164</v>
      </c>
      <c r="C7" s="12">
        <v>164</v>
      </c>
    </row>
    <row r="8" spans="1:3" x14ac:dyDescent="0.25">
      <c r="A8" s="11" t="s">
        <v>8328</v>
      </c>
      <c r="B8" s="12">
        <v>30</v>
      </c>
      <c r="C8" s="12">
        <v>30</v>
      </c>
    </row>
    <row r="9" spans="1:3" x14ac:dyDescent="0.25">
      <c r="A9" s="11" t="s">
        <v>8347</v>
      </c>
      <c r="B9" s="12">
        <v>103</v>
      </c>
      <c r="C9" s="12">
        <v>103</v>
      </c>
    </row>
    <row r="10" spans="1:3" x14ac:dyDescent="0.25">
      <c r="A10" s="11" t="s">
        <v>8327</v>
      </c>
      <c r="B10" s="12">
        <v>138</v>
      </c>
      <c r="C10" s="12">
        <v>138</v>
      </c>
    </row>
    <row r="11" spans="1:3" x14ac:dyDescent="0.25">
      <c r="A11" s="11" t="s">
        <v>8354</v>
      </c>
      <c r="B11" s="12">
        <v>7</v>
      </c>
      <c r="C11" s="12">
        <v>7</v>
      </c>
    </row>
    <row r="12" spans="1:3" x14ac:dyDescent="0.25">
      <c r="A12" s="11" t="s">
        <v>8325</v>
      </c>
      <c r="B12" s="12">
        <v>14</v>
      </c>
      <c r="C12" s="12">
        <v>14</v>
      </c>
    </row>
    <row r="13" spans="1:3" x14ac:dyDescent="0.25">
      <c r="A13" s="11" t="s">
        <v>8357</v>
      </c>
      <c r="B13" s="12">
        <v>45</v>
      </c>
      <c r="C13" s="12">
        <v>45</v>
      </c>
    </row>
    <row r="14" spans="1:3" x14ac:dyDescent="0.25">
      <c r="A14" s="11" t="s">
        <v>8321</v>
      </c>
      <c r="B14" s="12">
        <v>49</v>
      </c>
      <c r="C14" s="12">
        <v>49</v>
      </c>
    </row>
    <row r="15" spans="1:3" x14ac:dyDescent="0.25">
      <c r="A15" s="11" t="s">
        <v>8337</v>
      </c>
      <c r="B15" s="12">
        <v>62</v>
      </c>
      <c r="C15" s="12">
        <v>62</v>
      </c>
    </row>
    <row r="16" spans="1:3" x14ac:dyDescent="0.25">
      <c r="A16" s="11" t="s">
        <v>8316</v>
      </c>
      <c r="B16" s="12">
        <v>412</v>
      </c>
      <c r="C16" s="12">
        <v>412</v>
      </c>
    </row>
    <row r="17" spans="1:3" x14ac:dyDescent="0.25">
      <c r="A17" s="11" t="s">
        <v>8344</v>
      </c>
      <c r="B17" s="12">
        <v>35</v>
      </c>
      <c r="C17" s="12">
        <v>35</v>
      </c>
    </row>
    <row r="18" spans="1:3" x14ac:dyDescent="0.25">
      <c r="A18" s="11" t="s">
        <v>8340</v>
      </c>
      <c r="B18" s="12">
        <v>20</v>
      </c>
      <c r="C18" s="12">
        <v>20</v>
      </c>
    </row>
    <row r="19" spans="1:3" x14ac:dyDescent="0.25">
      <c r="A19" s="11" t="s">
        <v>8324</v>
      </c>
      <c r="B19" s="12">
        <v>240</v>
      </c>
      <c r="C19" s="12">
        <v>240</v>
      </c>
    </row>
    <row r="20" spans="1:3" x14ac:dyDescent="0.25">
      <c r="A20" s="11" t="s">
        <v>8310</v>
      </c>
      <c r="B20" s="12">
        <v>48</v>
      </c>
      <c r="C20" s="12">
        <v>48</v>
      </c>
    </row>
    <row r="21" spans="1:3" x14ac:dyDescent="0.25">
      <c r="A21" s="11" t="s">
        <v>8350</v>
      </c>
      <c r="B21" s="12">
        <v>34</v>
      </c>
      <c r="C21" s="12">
        <v>34</v>
      </c>
    </row>
    <row r="22" spans="1:3" x14ac:dyDescent="0.25">
      <c r="A22" s="11" t="s">
        <v>8353</v>
      </c>
      <c r="B22" s="12">
        <v>31</v>
      </c>
      <c r="C22" s="12">
        <v>31</v>
      </c>
    </row>
    <row r="23" spans="1:3" x14ac:dyDescent="0.25">
      <c r="A23" s="11" t="s">
        <v>8355</v>
      </c>
      <c r="B23" s="12">
        <v>68</v>
      </c>
      <c r="C23" s="12">
        <v>68</v>
      </c>
    </row>
    <row r="24" spans="1:3" x14ac:dyDescent="0.25">
      <c r="A24" s="11" t="s">
        <v>8349</v>
      </c>
      <c r="B24" s="12">
        <v>52</v>
      </c>
      <c r="C24" s="12">
        <v>52</v>
      </c>
    </row>
    <row r="25" spans="1:3" x14ac:dyDescent="0.25">
      <c r="A25" s="11" t="s">
        <v>8309</v>
      </c>
      <c r="B25" s="12">
        <v>49</v>
      </c>
      <c r="C25" s="12">
        <v>49</v>
      </c>
    </row>
    <row r="26" spans="1:3" x14ac:dyDescent="0.25">
      <c r="A26" s="11" t="s">
        <v>8319</v>
      </c>
      <c r="B26" s="12">
        <v>17</v>
      </c>
      <c r="C26" s="12">
        <v>17</v>
      </c>
    </row>
    <row r="27" spans="1:3" x14ac:dyDescent="0.25">
      <c r="A27" s="11" t="s">
        <v>8362</v>
      </c>
      <c r="B27" s="12">
        <v>1651</v>
      </c>
      <c r="C27" s="12">
        <v>1651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514E-E8C3-423F-B2D4-113EA4018382}">
  <sheetPr codeName="Sheet5"/>
  <dimension ref="A1:G18"/>
  <sheetViews>
    <sheetView workbookViewId="0">
      <selection activeCell="A9" sqref="A9:XF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.7109375" customWidth="1"/>
  </cols>
  <sheetData>
    <row r="1" spans="1:7" x14ac:dyDescent="0.25">
      <c r="A1" s="10" t="s">
        <v>8365</v>
      </c>
      <c r="B1" t="s">
        <v>8360</v>
      </c>
    </row>
    <row r="2" spans="1:7" x14ac:dyDescent="0.25">
      <c r="A2" s="10" t="s">
        <v>8380</v>
      </c>
      <c r="B2" t="s">
        <v>8360</v>
      </c>
    </row>
    <row r="4" spans="1:7" x14ac:dyDescent="0.25">
      <c r="A4" s="10" t="s">
        <v>8364</v>
      </c>
      <c r="B4" s="10" t="s">
        <v>8363</v>
      </c>
    </row>
    <row r="5" spans="1:7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8420</v>
      </c>
    </row>
    <row r="6" spans="1:7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  <c r="G6" s="19">
        <f>GETPIVOTDATA("outcomes",$A$4,"outcomes","successful","Date Created Conversion",1)/GETPIVOTDATA("outcomes",$A$4,"Date Created Conversion",1)</f>
        <v>0.49591280653950953</v>
      </c>
    </row>
    <row r="7" spans="1:7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  <c r="G7" s="19">
        <f>GETPIVOTDATA("outcomes",$A$4,"outcomes","successful","Date Created Conversion",2)/GETPIVOTDATA("outcomes",$A$4,"Date Created Conversion",2)</f>
        <v>0.57223796033994334</v>
      </c>
    </row>
    <row r="8" spans="1:7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  <c r="G8" s="19">
        <f>GETPIVOTDATA("outcomes",$A$4,"outcomes","successful","Date Created Conversion",3)/GETPIVOTDATA("outcomes",$A$4,"Date Created Conversion",3)</f>
        <v>0.52023121387283233</v>
      </c>
    </row>
    <row r="9" spans="1:7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  <c r="G9" s="19">
        <f>GETPIVOTDATA("outcomes",$A$4,"outcomes","successful","Date Created Conversion",4)/GETPIVOTDATA("outcomes",$A$4,"Date Created Conversion",4)</f>
        <v>0.59813084112149528</v>
      </c>
    </row>
    <row r="10" spans="1:7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  <c r="G10" s="19">
        <f>GETPIVOTDATA("outcomes",$A$4,"outcomes","successful","Date Created Conversion",5)/GETPIVOTDATA("outcomes",$A$4,"Date Created Conversion",5)</f>
        <v>0.60621761658031093</v>
      </c>
    </row>
    <row r="11" spans="1:7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  <c r="G11" s="19">
        <f>GETPIVOTDATA("outcomes",$A$4,"outcomes","successful","Date Created Conversion",6)/GETPIVOTDATA("outcomes",$A$4,"Date Created Conversion",6)</f>
        <v>0.54805194805194801</v>
      </c>
    </row>
    <row r="12" spans="1:7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  <c r="G12" s="19">
        <f>GETPIVOTDATA("outcomes",$A$4,"outcomes","successful","Date Created Conversion",7)/GETPIVOTDATA("outcomes",$A$4,"Date Created Conversion",7)</f>
        <v>0.50129198966408273</v>
      </c>
    </row>
    <row r="13" spans="1:7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  <c r="G13" s="19">
        <f>GETPIVOTDATA("outcomes",$A$4,"outcomes","successful","Date Created Conversion",8)/GETPIVOTDATA("outcomes",$A$4,"Date Created Conversion",8)</f>
        <v>0.49849849849849848</v>
      </c>
    </row>
    <row r="14" spans="1:7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  <c r="G14" s="19">
        <f>GETPIVOTDATA("outcomes",$A$4,"outcomes","successful","Date Created Conversion",9)/GETPIVOTDATA("outcomes",$A$4,"Date Created Conversion",9)</f>
        <v>0.49328859060402686</v>
      </c>
    </row>
    <row r="15" spans="1:7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  <c r="G15" s="19">
        <f>GETPIVOTDATA("outcomes",$A$4,"outcomes","successful","Date Created Conversion",10)/GETPIVOTDATA("outcomes",$A$4,"Date Created Conversion",10)</f>
        <v>0.51988636363636365</v>
      </c>
    </row>
    <row r="16" spans="1:7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  <c r="G16" s="19">
        <f>GETPIVOTDATA("outcomes",$A$4,"outcomes","successful","Date Created Conversion",11)/GETPIVOTDATA("outcomes",$A$4,"Date Created Conversion",11)</f>
        <v>0.54790419161676651</v>
      </c>
    </row>
    <row r="17" spans="1:7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  <c r="G17" s="19">
        <f>GETPIVOTDATA("outcomes",$A$4,"outcomes","successful","Date Created Conversion",12)/GETPIVOTDATA("outcomes",$A$4,"Date Created Conversion",12)</f>
        <v>0.44047619047619047</v>
      </c>
    </row>
    <row r="18" spans="1:7" x14ac:dyDescent="0.25">
      <c r="A18" s="15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122E-53EF-4E5F-A743-610293338C3F}">
  <sheetPr codeName="Sheet6"/>
  <dimension ref="A1:T413"/>
  <sheetViews>
    <sheetView workbookViewId="0">
      <selection activeCell="W3" sqref="W3"/>
    </sheetView>
  </sheetViews>
  <sheetFormatPr defaultRowHeight="15" x14ac:dyDescent="0.25"/>
  <cols>
    <col min="4" max="4" width="2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"sucessful"</formula>
    </cfRule>
    <cfRule type="cellIs" dxfId="5" priority="8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413 O1:P1">
    <cfRule type="colorScale" priority="9">
      <colorScale>
        <cfvo type="min"/>
        <cfvo type="percentile" val="90"/>
        <color rgb="FFFF0000"/>
        <color rgb="FF00B0F0"/>
      </colorScale>
    </cfRule>
    <cfRule type="colorScale" priority="10">
      <colorScale>
        <cfvo type="percent" val="0"/>
        <cfvo type="num" val="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C0A9-6D2B-4FC4-9CBA-587AE90EEC10}">
  <sheetPr codeName="Sheet7"/>
  <dimension ref="A1:T251"/>
  <sheetViews>
    <sheetView workbookViewId="0">
      <selection activeCell="K3" sqref="K3"/>
    </sheetView>
  </sheetViews>
  <sheetFormatPr defaultRowHeight="15" x14ac:dyDescent="0.25"/>
  <cols>
    <col min="4" max="4" width="16.140625" customWidth="1"/>
    <col min="5" max="5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"sucessful"</formula>
    </cfRule>
    <cfRule type="cellIs" dxfId="0" priority="8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251">
    <cfRule type="colorScale" priority="9">
      <colorScale>
        <cfvo type="min"/>
        <cfvo type="percentile" val="90"/>
        <color rgb="FFFF0000"/>
        <color rgb="FF00B0F0"/>
      </colorScale>
    </cfRule>
    <cfRule type="colorScale" priority="10">
      <colorScale>
        <cfvo type="percent" val="0"/>
        <cfvo type="num" val="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86FA-EBAE-4650-A05A-136EAD997D3A}">
  <sheetPr codeName="Sheet8"/>
  <dimension ref="A1:C14"/>
  <sheetViews>
    <sheetView workbookViewId="0">
      <selection activeCell="N18" sqref="N17:N18"/>
    </sheetView>
  </sheetViews>
  <sheetFormatPr defaultRowHeight="15" x14ac:dyDescent="0.25"/>
  <cols>
    <col min="1" max="1" width="32" customWidth="1"/>
    <col min="2" max="2" width="15.140625" style="16" customWidth="1"/>
    <col min="3" max="3" width="17.42578125" style="16" customWidth="1"/>
  </cols>
  <sheetData>
    <row r="1" spans="1:3" x14ac:dyDescent="0.25">
      <c r="B1" s="16" t="s">
        <v>8385</v>
      </c>
      <c r="C1" s="16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C060-EAE9-4A42-9DE6-809178B79A29}">
  <sheetPr codeName="Sheet9"/>
  <dimension ref="A1:F18"/>
  <sheetViews>
    <sheetView workbookViewId="0">
      <selection activeCell="A10" sqref="A10:XFD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3.5703125" customWidth="1"/>
  </cols>
  <sheetData>
    <row r="1" spans="1:6" x14ac:dyDescent="0.25">
      <c r="A1" s="10" t="s">
        <v>8365</v>
      </c>
      <c r="B1" t="s">
        <v>8315</v>
      </c>
    </row>
    <row r="2" spans="1:6" x14ac:dyDescent="0.25">
      <c r="A2" s="10" t="s">
        <v>8399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  <c r="F5" t="s">
        <v>8419</v>
      </c>
    </row>
    <row r="6" spans="1:6" x14ac:dyDescent="0.25">
      <c r="A6" s="15" t="s">
        <v>8374</v>
      </c>
      <c r="B6" s="12">
        <v>56</v>
      </c>
      <c r="C6" s="12">
        <v>33</v>
      </c>
      <c r="D6" s="12">
        <v>7</v>
      </c>
      <c r="E6" s="12">
        <v>96</v>
      </c>
      <c r="F6" s="19">
        <f>GETPIVOTDATA("outcomes",$A$4,"outcomes","successful","Date Created Conversion",1)/GETPIVOTDATA("outcomes",$A$4,"Date Created Conversion",1)</f>
        <v>0.58333333333333337</v>
      </c>
    </row>
    <row r="7" spans="1:6" x14ac:dyDescent="0.25">
      <c r="A7" s="15" t="s">
        <v>8375</v>
      </c>
      <c r="B7" s="12">
        <v>71</v>
      </c>
      <c r="C7" s="12">
        <v>39</v>
      </c>
      <c r="D7" s="12">
        <v>3</v>
      </c>
      <c r="E7" s="12">
        <v>113</v>
      </c>
      <c r="F7" s="19">
        <f>GETPIVOTDATA("outcomes",$A$4,"outcomes","successful","Date Created Conversion",2)/GETPIVOTDATA("outcomes",$A$4,"Date Created Conversion",2)</f>
        <v>0.62831858407079644</v>
      </c>
    </row>
    <row r="8" spans="1:6" x14ac:dyDescent="0.25">
      <c r="A8" s="15" t="s">
        <v>8376</v>
      </c>
      <c r="B8" s="12">
        <v>56</v>
      </c>
      <c r="C8" s="12">
        <v>33</v>
      </c>
      <c r="D8" s="12">
        <v>3</v>
      </c>
      <c r="E8" s="12">
        <v>92</v>
      </c>
      <c r="F8" s="19">
        <f>GETPIVOTDATA("outcomes",$A$4,"outcomes","successful","Date Created Conversion",3)/GETPIVOTDATA("outcomes",$A$4,"Date Created Conversion",3)</f>
        <v>0.60869565217391308</v>
      </c>
    </row>
    <row r="9" spans="1:6" x14ac:dyDescent="0.25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  <c r="F9" s="19">
        <f>GETPIVOTDATA("outcomes",$A$4,"outcomes","successful","Date Created Conversion",4)/GETPIVOTDATA("outcomes",$A$4,"Date Created Conversion",4)</f>
        <v>0.62831858407079644</v>
      </c>
    </row>
    <row r="10" spans="1:6" x14ac:dyDescent="0.25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  <c r="F10" s="19">
        <f>GETPIVOTDATA("outcomes",$A$4,"outcomes","successful","Date Created Conversion",5)/GETPIVOTDATA("outcomes",$A$4,"Date Created Conversion",5)</f>
        <v>0.66867469879518071</v>
      </c>
    </row>
    <row r="11" spans="1:6" x14ac:dyDescent="0.25">
      <c r="A11" s="15" t="s">
        <v>8378</v>
      </c>
      <c r="B11" s="12">
        <v>100</v>
      </c>
      <c r="C11" s="12">
        <v>49</v>
      </c>
      <c r="D11" s="12">
        <v>4</v>
      </c>
      <c r="E11" s="12">
        <v>153</v>
      </c>
      <c r="F11" s="19">
        <f>GETPIVOTDATA("outcomes",$A$4,"outcomes","successful","Date Created Conversion",6)/GETPIVOTDATA("outcomes",$A$4,"Date Created Conversion",6)</f>
        <v>0.65359477124183007</v>
      </c>
    </row>
    <row r="12" spans="1:6" x14ac:dyDescent="0.25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  <c r="F12" s="19">
        <f>GETPIVOTDATA("outcomes",$A$4,"outcomes","successful","Date Created Conversion",7)/GETPIVOTDATA("outcomes",$A$4,"Date Created Conversion",7)</f>
        <v>0.63043478260869568</v>
      </c>
    </row>
    <row r="13" spans="1:6" x14ac:dyDescent="0.25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  <c r="F13" s="19">
        <f>GETPIVOTDATA("outcomes",$A$4,"outcomes","successful","Date Created Conversion",8)/GETPIVOTDATA("outcomes",$A$4,"Date Created Conversion",8)</f>
        <v>0.58536585365853655</v>
      </c>
    </row>
    <row r="14" spans="1:6" x14ac:dyDescent="0.25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  <c r="F14" s="19">
        <f>GETPIVOTDATA("outcomes",$A$4,"outcomes","successful","Date Created Conversion",9)/GETPIVOTDATA("outcomes",$A$4,"Date Created Conversion",9)</f>
        <v>0.60824742268041232</v>
      </c>
    </row>
    <row r="15" spans="1:6" x14ac:dyDescent="0.25">
      <c r="A15" s="15" t="s">
        <v>8372</v>
      </c>
      <c r="B15" s="12">
        <v>65</v>
      </c>
      <c r="C15" s="12">
        <v>50</v>
      </c>
      <c r="D15" s="12"/>
      <c r="E15" s="12">
        <v>115</v>
      </c>
      <c r="F15" s="19">
        <f>GETPIVOTDATA("outcomes",$A$4,"outcomes","successful","Date Created Conversion",10)/GETPIVOTDATA("outcomes",$A$4,"Date Created Conversion",10)</f>
        <v>0.56521739130434778</v>
      </c>
    </row>
    <row r="16" spans="1:6" x14ac:dyDescent="0.25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  <c r="F16" s="19">
        <f>GETPIVOTDATA("outcomes",$A$4,"outcomes","successful","Date Created Conversion",11)/GETPIVOTDATA("outcomes",$A$4,"Date Created Conversion",11)</f>
        <v>0.61363636363636365</v>
      </c>
    </row>
    <row r="17" spans="1:6" x14ac:dyDescent="0.25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  <c r="F17" s="19">
        <f>GETPIVOTDATA("outcomes",$A$4,"outcomes","successful","Date Created Conversion",12)/GETPIVOTDATA("outcomes",$A$4,"Date Created Conversion",12)</f>
        <v>0.49333333333333335</v>
      </c>
    </row>
    <row r="18" spans="1:6" x14ac:dyDescent="0.25">
      <c r="A18" s="15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0AC9-4F62-407D-B9AB-FF1758506192}">
  <dimension ref="A1:H13"/>
  <sheetViews>
    <sheetView tabSelected="1" workbookViewId="0">
      <selection activeCell="H20" sqref="H19:H20"/>
    </sheetView>
  </sheetViews>
  <sheetFormatPr defaultRowHeight="15" x14ac:dyDescent="0.25"/>
  <cols>
    <col min="1" max="1" width="18.42578125" customWidth="1"/>
    <col min="2" max="2" width="22.42578125" customWidth="1"/>
    <col min="3" max="3" width="19.140625" customWidth="1"/>
    <col min="4" max="4" width="18.5703125" customWidth="1"/>
    <col min="5" max="5" width="14.85546875" customWidth="1"/>
    <col min="6" max="6" width="20.5703125" customWidth="1"/>
    <col min="7" max="7" width="17.28515625" customWidth="1"/>
    <col min="8" max="8" width="22.42578125" customWidth="1"/>
  </cols>
  <sheetData>
    <row r="1" spans="1:8" x14ac:dyDescent="0.25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COUNTIFS(Kickstarters!$D:$D,"&lt;1000", Kickstarters!$F:$F,"successful",Kickstarters!$R:$R,"plays")</f>
        <v>141</v>
      </c>
      <c r="C2">
        <f>COUNTIFS(Kickstarters!$D:$D,"&lt;1000", Kickstarters!$F:$F,"failed",Kickstarters!$R:$R,"plays")</f>
        <v>45</v>
      </c>
      <c r="D2">
        <f>COUNTIFS(Kickstarters!$D:$D,"&lt;1000", Kickstarters!$F:$F,"canceled",Kickstarters!$R:$R,"plays")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8408</v>
      </c>
      <c r="B3">
        <f>COUNTIFS(Kickstarters!$D:$D,"&gt;=1000",Kickstarters!$F:$F,"successful",Kickstarters!$D:$D,"&lt;=4999",Kickstarters!$R:$R,"plays")</f>
        <v>388</v>
      </c>
      <c r="C3">
        <f>COUNTIFS(Kickstarters!$D:$D,"&gt;=1000",Kickstarters!$F:$F,"failed",Kickstarters!$D:$D,"&lt;=4999",Kickstarters!$R:$R,"plays")</f>
        <v>146</v>
      </c>
      <c r="D3">
        <f>COUNTIFS(Kickstarters!$D:$D,"&gt;=1000",Kickstarters!$F:$F,"canceled",Kickstarters!$D:$D,"&lt;=4999",Kickstarters!$R:$R,"plays")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8409</v>
      </c>
      <c r="B4">
        <f>COUNTIFS(Kickstarters!$D:$D, "&gt;=5000",Kickstarters!$F:$F,"successful",Kickstarters!$D:$D,"&lt;=9999",Kickstarters!$R:$R,"plays")</f>
        <v>93</v>
      </c>
      <c r="C4">
        <f>COUNTIFS(Kickstarters!$D:$D, "&gt;=5000",Kickstarters!$F:$F,"failed",Kickstarters!$D:$D,"&lt;=9999",Kickstarters!$R:$R,"plays")</f>
        <v>76</v>
      </c>
      <c r="D4">
        <f>COUNTIFS(Kickstarters!$D:$D, "&gt;=5000",Kickstarters!$F:$F,"canceled",Kickstarters!$D:$D,"&lt;=9999",Kickstarters!$R:$R,"plays")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COUNTIFS(Kickstarters!$D:$D,"&gt;=10000",Kickstarters!$F:$F,"successful",Kickstarters!$D:$D,"&lt;=14999",Kickstarters!$R:$R,"plays")</f>
        <v>39</v>
      </c>
      <c r="C5">
        <f>COUNTIFS(Kickstarters!$D:$D,"&gt;=10000",Kickstarters!$F:$F,"failed",Kickstarters!$D:$D,"&lt;=14999",Kickstarters!$R:$R,"plays")</f>
        <v>33</v>
      </c>
      <c r="D5">
        <f>COUNTIFS(Kickstarters!$D:$D,"&gt;=10000",Kickstarters!$F:$F,"canceled",Kickstarters!$D:$D,"&lt;=14999",Kickstarters!$R:$R,"plays")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COUNTIFS(Kickstarters!$D:$D,"&gt;=15000",Kickstarters!$F:$F,"successful",Kickstarters!$D:$D,"&lt;=19999",Kickstarters!$R:$R,"plays")</f>
        <v>12</v>
      </c>
      <c r="C6">
        <f>COUNTIFS(Kickstarters!$D:$D,"&gt;=15000",Kickstarters!$F:$F,"Failed",Kickstarters!$D:$D,"&lt;=19999",Kickstarters!$R:$R,"plays")</f>
        <v>12</v>
      </c>
      <c r="D6">
        <f>COUNTIFS(Kickstarters!$D:$D,"&gt;=15000",Kickstarters!$F:$F,"canceled",Kickstarters!$D:$D,"&lt;=19999",Kickstarters!$R:$R,"plays")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COUNTIFS(Kickstarters!$D:$D,"&gt;=20000",Kickstarters!$F:$F,"successful",Kickstarters!$D:$D,"&lt;=24999",Kickstarters!$R:$R,"plays")</f>
        <v>9</v>
      </c>
      <c r="C7">
        <f>COUNTIFS(Kickstarters!$D:$D,"&gt;=20000",Kickstarters!$F:$F,"Failed",Kickstarters!$D:$D,"&lt;=24999",Kickstarters!$R:$R,"plays")</f>
        <v>11</v>
      </c>
      <c r="D7">
        <f>COUNTIFS(Kickstarters!$D:$D,"&gt;=20000",Kickstarters!$F:$F,"canceled",Kickstarters!$D:$D,"&lt;=24999",Kickstarters!$R:$R,"plays")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8413</v>
      </c>
      <c r="B8">
        <f>COUNTIFS(Kickstarters!$D:$D,"&gt;=25000",Kickstarters!$F:$F,"successful",Kickstarters!$D:$D,"&lt;=29999",Kickstarters!$R:$R,"plays")</f>
        <v>1</v>
      </c>
      <c r="C8">
        <f>COUNTIFS(Kickstarters!$D:$D,"&gt;=25000",Kickstarters!$F:$F,"Failed",Kickstarters!$D:$D,"&lt;=29999",Kickstarters!$R:$R,"plays")</f>
        <v>4</v>
      </c>
      <c r="D8">
        <f>COUNTIFS(Kickstarters!$D:$D,"&gt;=25000",Kickstarters!$F:$F,"canceled",Kickstarters!$D:$D,"&lt;=29999",Kickstarters!$R:$R,"plays")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8414</v>
      </c>
      <c r="B9">
        <f>COUNTIFS(Kickstarters!$D:$D,"&gt;=30000",Kickstarters!$F:$F,"successful",Kickstarters!$D:$D,"&lt;=34999",Kickstarters!$R:$R,"plays")</f>
        <v>3</v>
      </c>
      <c r="C9">
        <f>COUNTIFS(Kickstarters!$D:$D,"&gt;=30000",Kickstarters!$F:$F,"Failed",Kickstarters!$D:$D,"&lt;=34999",Kickstarters!$R:$R,"plays")</f>
        <v>8</v>
      </c>
      <c r="D9">
        <f>COUNTIFS(Kickstarters!$D:$D,"&gt;=30000",Kickstarters!$F:$F,"canceled",Kickstarters!$D:$D,"&lt;=34999",Kickstarters!$R:$R,"plays")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8418</v>
      </c>
      <c r="B10">
        <f>COUNTIFS(Kickstarters!$D:$D,"&gt;=35000",Kickstarters!$F:$F,"successful",Kickstarters!$D:$D,"&lt;=39999",Kickstarters!$R:$R,"plays")</f>
        <v>4</v>
      </c>
      <c r="C10">
        <f>COUNTIFS(Kickstarters!$D:$D,"&gt;=35000",Kickstarters!$F:$F,"Failed",Kickstarters!$D:$D,"&lt;=39999",Kickstarters!$R:$R,"plays")</f>
        <v>2</v>
      </c>
      <c r="D10">
        <f>COUNTIFS(Kickstarters!$D:$D,"&gt;=35000",Kickstarters!$F:$F,"canceled",Kickstarters!$D:$D,"&lt;=39999",Kickstarters!$R:$R,"plays")</f>
        <v>0</v>
      </c>
      <c r="E10">
        <f>SUM(B10:D10)</f>
        <v>6</v>
      </c>
      <c r="F10" s="18">
        <f>B10/E10</f>
        <v>0.66666666666666663</v>
      </c>
      <c r="G10" s="18">
        <f>C10/E10</f>
        <v>0.33333333333333331</v>
      </c>
      <c r="H10" s="18">
        <f>D10/E10</f>
        <v>0</v>
      </c>
    </row>
    <row r="11" spans="1:8" x14ac:dyDescent="0.25">
      <c r="A11" t="s">
        <v>8415</v>
      </c>
      <c r="B11">
        <f>COUNTIFS(Kickstarters!$D:$D,"&gt;=40000",Kickstarters!$F:$F,"successful",Kickstarters!$D:$D,"&lt;=44999",Kickstarters!$R:$R,"plays")</f>
        <v>2</v>
      </c>
      <c r="C11">
        <f>COUNTIFS(Kickstarters!$D:$D,"&gt;=40000",Kickstarters!$F:$F,"Failed",Kickstarters!$D:$D,"&lt;=44999",Kickstarters!$R:$R,"plays")</f>
        <v>1</v>
      </c>
      <c r="D11">
        <f>COUNTIFS(Kickstarters!$D:$D,"&gt;=40000",Kickstarters!$F:$F,"canceled",Kickstarters!$D:$D,"&lt;=44999",Kickstarters!$R:$R,"plays")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COUNTIFS(Kickstarters!$D:$D,"&gt;=45000",Kickstarters!$F:$F,"successful",Kickstarters!$D:$D,"&lt;=49999",Kickstarters!$R:$R,"plays")</f>
        <v>0</v>
      </c>
      <c r="C12">
        <f>COUNTIFS(Kickstarters!$D:$D,"&gt;=45000",Kickstarters!$F:$F,"Failed",Kickstarters!$D:$D,"&lt;=49999",Kickstarters!$R:$R,"plays")</f>
        <v>1</v>
      </c>
      <c r="D12">
        <f>COUNTIFS(Kickstarters!$D:$D,"&gt;=45000",Kickstarters!$F:$F,"canceled",Kickstarters!$D:$D,"&lt;=49999",Kickstarters!$R:$R,"plays")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COUNTIFS(Kickstarters!$D:$D,"&gt;50000",Kickstarters!$F:$F,"successful",Kickstarters!$R:$R,"plays")</f>
        <v>2</v>
      </c>
      <c r="C13">
        <f>COUNTIFS(Kickstarters!$D:$D,"&gt;50000",Kickstarters!$F:$F,"Failed",Kickstarters!$R:$R,"plays")</f>
        <v>10</v>
      </c>
      <c r="D13">
        <f>COUNTIFS(Kickstarters!$D:$D,"&gt;50000",Kickstarters!$F:$F,"canceled",Kickstarters!$R:$R,"plays")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CDD7CF478CA94EAA9855F560DEFDC7" ma:contentTypeVersion="2" ma:contentTypeDescription="Create a new document." ma:contentTypeScope="" ma:versionID="2f679591cdb44fa7fd88c0b006991012">
  <xsd:schema xmlns:xsd="http://www.w3.org/2001/XMLSchema" xmlns:xs="http://www.w3.org/2001/XMLSchema" xmlns:p="http://schemas.microsoft.com/office/2006/metadata/properties" xmlns:ns3="3d45a1f2-a04f-4dd6-b0ed-98b18e3e885e" targetNamespace="http://schemas.microsoft.com/office/2006/metadata/properties" ma:root="true" ma:fieldsID="587ba6d47deffc5237fee7ff6fb27073" ns3:_="">
    <xsd:import namespace="3d45a1f2-a04f-4dd6-b0ed-98b18e3e885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45a1f2-a04f-4dd6-b0ed-98b18e3e8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0B4BA3-80CE-4BC1-B2E3-F65848C969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44A0D2-93C9-4B05-8859-6A2367730F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45a1f2-a04f-4dd6-b0ed-98b18e3e88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98B68C0-9304-4631-8DB4-4758973A0D1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3d45a1f2-a04f-4dd6-b0ed-98b18e3e885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Kickstarters</vt:lpstr>
      <vt:lpstr>Edinburgh Research</vt:lpstr>
      <vt:lpstr>Parent 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huanhui huang</cp:lastModifiedBy>
  <dcterms:created xsi:type="dcterms:W3CDTF">2017-04-20T15:17:24Z</dcterms:created>
  <dcterms:modified xsi:type="dcterms:W3CDTF">2021-10-30T06:56:02Z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0x01010094CDD7CF478CA94EAA9855F560DEFDC7</vt:lpwstr>
  </property>
</Properties>
</file>