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xr:revisionPtr revIDLastSave="0" documentId="13_ncr:1_{64F49FD2-80E3-447D-A407-D6523E8378A8}" xr6:coauthVersionLast="38" xr6:coauthVersionMax="38" xr10:uidLastSave="{00000000-0000-0000-0000-000000000000}"/>
  <bookViews>
    <workbookView xWindow="0" yWindow="0" windowWidth="23040" windowHeight="8778" activeTab="4" xr2:uid="{00000000-000D-0000-FFFF-FFFF00000000}"/>
  </bookViews>
  <sheets>
    <sheet name="Documentation" sheetId="4" r:id="rId1"/>
    <sheet name="Branch locations" sheetId="7" r:id="rId2"/>
    <sheet name="Candidate base locations" sheetId="8" r:id="rId3"/>
    <sheet name="Master city info" sheetId="9" r:id="rId4"/>
    <sheet name="Model" sheetId="6" r:id="rId5"/>
    <sheet name="Question" sheetId="5" r:id="rId6"/>
  </sheets>
  <definedNames>
    <definedName name="_AtRisk_SimSetting_AutomaticallyGenerateReports" hidden="1">FALSE</definedName>
    <definedName name="_AtRisk_SimSetting_AutomaticResultsDisplayMode" localSheetId="3" hidden="1">2</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localSheetId="3" hidden="1">FALSE</definedName>
    <definedName name="_AtRisk_SimSetting_SmartSensitivityAnalysisEnabled" hidden="1">FALSE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1" hidden="1">'Branch locations'!$B$1:$C$28</definedName>
    <definedName name="_xlnm._FilterDatabase" localSheetId="3" hidden="1">'Master city info'!$A$1:$C$76</definedName>
    <definedName name="Pal_Workbook_GUID" localSheetId="3" hidden="1">"PZ98VZP4P9H1D2NW9W4KFVRQ"</definedName>
    <definedName name="Pal_Workbook_GUID" hidden="1">"2ZCV84VN7EFTSA14ET1ET17A"</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localSheetId="3" hidden="1">TRUE</definedName>
    <definedName name="RiskMonitorConvergence" hidden="1">TRUE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olver_adj" localSheetId="4" hidden="1">Model!$B$7,Model!$B$12,Model!$B$17:$B$43</definedName>
    <definedName name="solver_cvg" localSheetId="4" hidden="1">0.0001</definedName>
    <definedName name="solver_drv" localSheetId="4" hidden="1">2</definedName>
    <definedName name="solver_eng" localSheetId="4" hidden="1">3</definedName>
    <definedName name="solver_est" localSheetId="4" hidden="1">1</definedName>
    <definedName name="solver_itr" localSheetId="4" hidden="1">2147483647</definedName>
    <definedName name="solver_lhs1" localSheetId="4" hidden="1">Model!$B$12</definedName>
    <definedName name="solver_lhs2" localSheetId="4" hidden="1">Model!$B$12</definedName>
    <definedName name="solver_lhs3" localSheetId="4" hidden="1">Model!$B$12</definedName>
    <definedName name="solver_lhs4" localSheetId="4" hidden="1">Model!$B$17:$B$43</definedName>
    <definedName name="solver_lhs5" localSheetId="4" hidden="1">Model!$B$17:$B$43</definedName>
    <definedName name="solver_lhs6" localSheetId="4" hidden="1">Model!$B$17:$B$43</definedName>
    <definedName name="solver_lhs7" localSheetId="4" hidden="1">Model!$B$7</definedName>
    <definedName name="solver_lhs8" localSheetId="4" hidden="1">Model!$B$7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um" localSheetId="4" hidden="1">8</definedName>
    <definedName name="solver_nwt" localSheetId="4" hidden="1">1</definedName>
    <definedName name="solver_opt" localSheetId="4" hidden="1">Model!$F$46</definedName>
    <definedName name="solver_pre" localSheetId="4" hidden="1">0.000001</definedName>
    <definedName name="solver_rbv" localSheetId="4" hidden="1">2</definedName>
    <definedName name="solver_rel1" localSheetId="4" hidden="1">1</definedName>
    <definedName name="solver_rel2" localSheetId="4" hidden="1">4</definedName>
    <definedName name="solver_rel3" localSheetId="4" hidden="1">3</definedName>
    <definedName name="solver_rel4" localSheetId="4" hidden="1">1</definedName>
    <definedName name="solver_rel5" localSheetId="4" hidden="1">6</definedName>
    <definedName name="solver_rel6" localSheetId="4" hidden="1">3</definedName>
    <definedName name="solver_rel7" localSheetId="4" hidden="1">1</definedName>
    <definedName name="solver_rel8" localSheetId="4" hidden="1">3</definedName>
    <definedName name="solver_rhs1" localSheetId="4" hidden="1">Model!$D$12</definedName>
    <definedName name="solver_rhs2" localSheetId="4" hidden="1">integer</definedName>
    <definedName name="solver_rhs3" localSheetId="4" hidden="1">Model!$C$12</definedName>
    <definedName name="solver_rhs4" localSheetId="4" hidden="1">Model!$C$5</definedName>
    <definedName name="solver_rhs5" localSheetId="4" hidden="1">AllDifferent</definedName>
    <definedName name="solver_rhs6" localSheetId="4" hidden="1">Model!$C$4</definedName>
    <definedName name="solver_rhs7" localSheetId="4" hidden="1">Model!$D$7</definedName>
    <definedName name="solver_rhs8" localSheetId="4" hidden="1">Model!$C$7</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2</definedName>
    <definedName name="solver_val" localSheetId="4" hidden="1">0</definedName>
    <definedName name="solver_ver" localSheetId="4" hidden="1">3</definedName>
    <definedName name="STWBD_StatToolsScatterplot_DisplayCorrelationCoefficient" hidden="1">"TRUE"</definedName>
    <definedName name="STWBD_StatToolsScatterplot_HasDefaultInfo" hidden="1">"TRUE"</definedName>
    <definedName name="STWBD_StatToolsScatterplot_VarSelectorDefaultDataSet" hidden="1">"DG112DE1EF"</definedName>
    <definedName name="STWBD_StatToolsScatterplot_XVariableList" hidden="1">2</definedName>
    <definedName name="STWBD_StatToolsScatterplot_XVariableList_1" hidden="1">"U_x0001_VG2D57BF831D729B26_x0001_"</definedName>
    <definedName name="STWBD_StatToolsScatterplot_XVariableList_2" hidden="1">"U_x0001_VG1E330A271EE8C447_x0001_"</definedName>
    <definedName name="STWBD_StatToolsScatterplot_YVariableList" hidden="1">1</definedName>
    <definedName name="STWBD_StatToolsScatterplot_YVariableList_1" hidden="1">"U_x0001_VGFC9F36D570F001_x0001_"</definedName>
  </definedNames>
  <calcPr calcId="191029" calcMode="manual"/>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7" i="6" l="1"/>
  <c r="I43" i="6" l="1"/>
  <c r="J43" i="6" s="1"/>
  <c r="C43" i="6"/>
  <c r="D43" i="6" s="1"/>
  <c r="I42" i="6"/>
  <c r="J42" i="6" s="1"/>
  <c r="C42" i="6"/>
  <c r="D42" i="6" s="1"/>
  <c r="I41" i="6"/>
  <c r="J41" i="6" s="1"/>
  <c r="C41" i="6"/>
  <c r="E41" i="6" s="1"/>
  <c r="I40" i="6"/>
  <c r="J40" i="6" s="1"/>
  <c r="C40" i="6"/>
  <c r="E40" i="6" s="1"/>
  <c r="I39" i="6"/>
  <c r="J39" i="6" s="1"/>
  <c r="C39" i="6"/>
  <c r="D39" i="6" s="1"/>
  <c r="I38" i="6"/>
  <c r="J38" i="6" s="1"/>
  <c r="C38" i="6"/>
  <c r="D38" i="6" s="1"/>
  <c r="I37" i="6"/>
  <c r="J37" i="6" s="1"/>
  <c r="C37" i="6"/>
  <c r="E37" i="6" s="1"/>
  <c r="I36" i="6"/>
  <c r="J36" i="6" s="1"/>
  <c r="C36" i="6"/>
  <c r="E36" i="6" s="1"/>
  <c r="I35" i="6"/>
  <c r="J35" i="6" s="1"/>
  <c r="C35" i="6"/>
  <c r="D35" i="6" s="1"/>
  <c r="I34" i="6"/>
  <c r="J34" i="6" s="1"/>
  <c r="C34" i="6"/>
  <c r="D34" i="6" s="1"/>
  <c r="I33" i="6"/>
  <c r="J33" i="6" s="1"/>
  <c r="C33" i="6"/>
  <c r="E33" i="6" s="1"/>
  <c r="I32" i="6"/>
  <c r="J32" i="6" s="1"/>
  <c r="C32" i="6"/>
  <c r="E32" i="6" s="1"/>
  <c r="I31" i="6"/>
  <c r="J31" i="6" s="1"/>
  <c r="C31" i="6"/>
  <c r="E31" i="6" s="1"/>
  <c r="I30" i="6"/>
  <c r="J30" i="6" s="1"/>
  <c r="C30" i="6"/>
  <c r="D30" i="6" s="1"/>
  <c r="I29" i="6"/>
  <c r="J29" i="6" s="1"/>
  <c r="C29" i="6"/>
  <c r="E29" i="6" s="1"/>
  <c r="I28" i="6"/>
  <c r="J28" i="6" s="1"/>
  <c r="C28" i="6"/>
  <c r="E28" i="6" s="1"/>
  <c r="I27" i="6"/>
  <c r="J27" i="6" s="1"/>
  <c r="C27" i="6"/>
  <c r="D27" i="6" s="1"/>
  <c r="I26" i="6"/>
  <c r="J26" i="6" s="1"/>
  <c r="C26" i="6"/>
  <c r="D26" i="6" s="1"/>
  <c r="I25" i="6"/>
  <c r="J25" i="6" s="1"/>
  <c r="C25" i="6"/>
  <c r="E25" i="6" s="1"/>
  <c r="I24" i="6"/>
  <c r="J24" i="6" s="1"/>
  <c r="C24" i="6"/>
  <c r="D24" i="6" s="1"/>
  <c r="I23" i="6"/>
  <c r="J23" i="6" s="1"/>
  <c r="C23" i="6"/>
  <c r="E23" i="6" s="1"/>
  <c r="I22" i="6"/>
  <c r="J22" i="6" s="1"/>
  <c r="C22" i="6"/>
  <c r="D22" i="6" s="1"/>
  <c r="I21" i="6"/>
  <c r="J21" i="6" s="1"/>
  <c r="C21" i="6"/>
  <c r="I20" i="6"/>
  <c r="J20" i="6" s="1"/>
  <c r="C20" i="6"/>
  <c r="D20" i="6" s="1"/>
  <c r="I19" i="6"/>
  <c r="J19" i="6" s="1"/>
  <c r="C19" i="6"/>
  <c r="E19" i="6" s="1"/>
  <c r="I18" i="6"/>
  <c r="J18" i="6" s="1"/>
  <c r="C18" i="6"/>
  <c r="D18" i="6" s="1"/>
  <c r="I17" i="6"/>
  <c r="J17" i="6" s="1"/>
  <c r="C17" i="6"/>
  <c r="E17" i="6" s="1"/>
  <c r="H16" i="6"/>
  <c r="C16" i="6"/>
  <c r="E16" i="6" s="1"/>
  <c r="E27" i="6" l="1"/>
  <c r="D28" i="6"/>
  <c r="D31" i="6"/>
  <c r="E39" i="6"/>
  <c r="D36" i="6"/>
  <c r="E18" i="6"/>
  <c r="D23" i="6"/>
  <c r="E20" i="6"/>
  <c r="E35" i="6"/>
  <c r="D40" i="6"/>
  <c r="D19" i="6"/>
  <c r="E30" i="6"/>
  <c r="E38" i="6"/>
  <c r="E22" i="6"/>
  <c r="E43" i="6"/>
  <c r="E26" i="6"/>
  <c r="E34" i="6"/>
  <c r="E42" i="6"/>
  <c r="C44" i="6"/>
  <c r="D21" i="6"/>
  <c r="D29" i="6"/>
  <c r="D37" i="6"/>
  <c r="D16" i="6"/>
  <c r="E21" i="6"/>
  <c r="D32" i="6"/>
  <c r="E24" i="6"/>
  <c r="D25" i="6"/>
  <c r="D33" i="6"/>
  <c r="D41" i="6"/>
  <c r="D17" i="6"/>
  <c r="F27" i="6" l="1"/>
  <c r="G27" i="6" s="1"/>
  <c r="F28" i="6"/>
  <c r="G28" i="6" s="1"/>
  <c r="F18" i="6"/>
  <c r="G18" i="6" s="1"/>
  <c r="F39" i="6"/>
  <c r="G39" i="6" s="1"/>
  <c r="F31" i="6"/>
  <c r="G31" i="6" s="1"/>
  <c r="F19" i="6"/>
  <c r="G19" i="6" s="1"/>
  <c r="F40" i="6"/>
  <c r="G40" i="6" s="1"/>
  <c r="F24" i="6"/>
  <c r="G24" i="6" s="1"/>
  <c r="F23" i="6"/>
  <c r="G23" i="6" s="1"/>
  <c r="F36" i="6"/>
  <c r="G36" i="6" s="1"/>
  <c r="F43" i="6"/>
  <c r="G43" i="6" s="1"/>
  <c r="F33" i="6"/>
  <c r="G33" i="6" s="1"/>
  <c r="F35" i="6"/>
  <c r="G35" i="6" s="1"/>
  <c r="F20" i="6"/>
  <c r="G20" i="6" s="1"/>
  <c r="F38" i="6"/>
  <c r="G38" i="6" s="1"/>
  <c r="F42" i="6"/>
  <c r="G42" i="6" s="1"/>
  <c r="F30" i="6"/>
  <c r="G30" i="6" s="1"/>
  <c r="F22" i="6"/>
  <c r="G22" i="6" s="1"/>
  <c r="E44" i="6"/>
  <c r="D44" i="6"/>
  <c r="F37" i="6"/>
  <c r="G37" i="6" s="1"/>
  <c r="F17" i="6"/>
  <c r="G17" i="6" s="1"/>
  <c r="K17" i="6" s="1"/>
  <c r="F21" i="6"/>
  <c r="G21" i="6" s="1"/>
  <c r="F34" i="6"/>
  <c r="G34" i="6" s="1"/>
  <c r="F29" i="6"/>
  <c r="G29" i="6" s="1"/>
  <c r="F26" i="6"/>
  <c r="G26" i="6" s="1"/>
  <c r="F25" i="6"/>
  <c r="G25" i="6" s="1"/>
  <c r="F41" i="6"/>
  <c r="G41" i="6" s="1"/>
  <c r="F32" i="6"/>
  <c r="G32" i="6" s="1"/>
  <c r="H18" i="6" l="1"/>
  <c r="K18" i="6" s="1"/>
  <c r="H19" i="6" s="1"/>
  <c r="K19" i="6" s="1"/>
  <c r="H20" i="6" s="1"/>
  <c r="K20" i="6" s="1"/>
  <c r="H21" i="6" s="1"/>
  <c r="K21" i="6" s="1"/>
  <c r="H22" i="6" s="1"/>
  <c r="K22" i="6" s="1"/>
  <c r="H23" i="6" s="1"/>
  <c r="K23" i="6" s="1"/>
  <c r="F44" i="6"/>
  <c r="G44" i="6" s="1"/>
  <c r="H24" i="6" l="1"/>
  <c r="K24" i="6" s="1"/>
  <c r="H25" i="6" s="1"/>
  <c r="K25" i="6" s="1"/>
  <c r="H26" i="6" s="1"/>
  <c r="K26" i="6" l="1"/>
  <c r="H27" i="6" l="1"/>
  <c r="K27" i="6" l="1"/>
  <c r="H28" i="6" l="1"/>
  <c r="K28" i="6" s="1"/>
  <c r="H29" i="6" s="1"/>
  <c r="K29" i="6" s="1"/>
  <c r="H30" i="6" s="1"/>
  <c r="K30" i="6" s="1"/>
  <c r="H31" i="6" s="1"/>
  <c r="K31" i="6" s="1"/>
  <c r="H32" i="6" s="1"/>
  <c r="K32" i="6" l="1"/>
  <c r="H33" i="6" l="1"/>
  <c r="K33" i="6" s="1"/>
  <c r="H34" i="6" s="1"/>
  <c r="K34" i="6" s="1"/>
  <c r="H35" i="6" s="1"/>
  <c r="K35" i="6" l="1"/>
  <c r="H36" i="6" l="1"/>
  <c r="K36" i="6" s="1"/>
  <c r="H37" i="6" s="1"/>
  <c r="K37" i="6" s="1"/>
  <c r="H38" i="6" s="1"/>
  <c r="K38" i="6" s="1"/>
  <c r="H39" i="6" s="1"/>
  <c r="K39" i="6" s="1"/>
  <c r="H40" i="6" s="1"/>
  <c r="K40" i="6" l="1"/>
  <c r="H41" i="6" l="1"/>
  <c r="K41" i="6" l="1"/>
  <c r="H42" i="6" l="1"/>
  <c r="K42" i="6" s="1"/>
  <c r="H43" i="6" s="1"/>
  <c r="H6" i="6" s="1"/>
  <c r="H5" i="6" l="1"/>
  <c r="H8" i="6"/>
  <c r="K43" i="6"/>
  <c r="I6" i="6" s="1"/>
  <c r="J6" i="6" s="1"/>
  <c r="H7" i="6"/>
  <c r="I5" i="6" l="1"/>
  <c r="J5" i="6" s="1"/>
  <c r="I8" i="6"/>
  <c r="J8" i="6" s="1"/>
  <c r="H44" i="6"/>
  <c r="K44" i="6" s="1"/>
  <c r="I7" i="6"/>
  <c r="J7" i="6" s="1"/>
  <c r="J10" i="6" l="1"/>
  <c r="F46" i="6" s="1"/>
</calcChain>
</file>

<file path=xl/sharedStrings.xml><?xml version="1.0" encoding="utf-8"?>
<sst xmlns="http://schemas.openxmlformats.org/spreadsheetml/2006/main" count="164" uniqueCount="123">
  <si>
    <t>Last name</t>
  </si>
  <si>
    <t>First name</t>
  </si>
  <si>
    <t>IU e-mail address</t>
  </si>
  <si>
    <t>Gore</t>
  </si>
  <si>
    <t>Casey</t>
  </si>
  <si>
    <t>cjgore@iu.edu</t>
  </si>
  <si>
    <t>Liuwie</t>
  </si>
  <si>
    <t>Kelvin</t>
  </si>
  <si>
    <t>kliuwie@iu.edu</t>
  </si>
  <si>
    <t>Zelenka</t>
  </si>
  <si>
    <t>Michael</t>
  </si>
  <si>
    <t>mwzelenk@indiana.edu</t>
  </si>
  <si>
    <t>Branch code</t>
  </si>
  <si>
    <t>Branch</t>
  </si>
  <si>
    <t># cars in fleet</t>
  </si>
  <si>
    <t>Amsterdam, Netherlands</t>
  </si>
  <si>
    <t>Antwerp, Belgium</t>
  </si>
  <si>
    <t>Barcelona, Spain</t>
  </si>
  <si>
    <t>Berlin, Germany</t>
  </si>
  <si>
    <t>Birmingham, England</t>
  </si>
  <si>
    <t>Budapest, Hungary</t>
  </si>
  <si>
    <t>Cologne, Germany</t>
  </si>
  <si>
    <t>Copenhagen, Denmark</t>
  </si>
  <si>
    <t>Dublin, Ireland</t>
  </si>
  <si>
    <t>Glasgow, United Kingdom</t>
  </si>
  <si>
    <t>Gothenburg, Sweden</t>
  </si>
  <si>
    <t>Hanover, Germany</t>
  </si>
  <si>
    <t>Helsinki, Finland</t>
  </si>
  <si>
    <t>Lisbon, Portugal</t>
  </si>
  <si>
    <t>London, England</t>
  </si>
  <si>
    <t>Madrid, Spain</t>
  </si>
  <si>
    <t>Manchester, England</t>
  </si>
  <si>
    <t>Mannheim, Germany</t>
  </si>
  <si>
    <t>Milan, Italy</t>
  </si>
  <si>
    <t>Munich, Germany</t>
  </si>
  <si>
    <t>Oslo, Norway</t>
  </si>
  <si>
    <t>Paris, France</t>
  </si>
  <si>
    <t>Prague, Czech Republic</t>
  </si>
  <si>
    <t>Stockholm, Sweden</t>
  </si>
  <si>
    <t>Vienna, Austria</t>
  </si>
  <si>
    <t>Warsaw, Poland</t>
  </si>
  <si>
    <t>Zürich, Switzerland</t>
  </si>
  <si>
    <t>Lyon, France</t>
  </si>
  <si>
    <t>Casalecchio di Reno, Italy</t>
  </si>
  <si>
    <t>Brussels, Belgium</t>
  </si>
  <si>
    <t>Frankfurt, Germany</t>
  </si>
  <si>
    <t>Gdansk, Poland</t>
  </si>
  <si>
    <t>Belgrade, Serbia</t>
  </si>
  <si>
    <t>City, Country</t>
  </si>
  <si>
    <t>Latitude (decimal)</t>
  </si>
  <si>
    <t>Longitude (decimal)</t>
  </si>
  <si>
    <t>Aberdeen, Scotland</t>
  </si>
  <si>
    <t>Ankara, Turkey</t>
  </si>
  <si>
    <t>Antalya, Turkey</t>
  </si>
  <si>
    <t>Arnheim, Netherlands</t>
  </si>
  <si>
    <t>Athens, Greece</t>
  </si>
  <si>
    <t>Berne, Switzerland</t>
  </si>
  <si>
    <t>Bordeaux, France</t>
  </si>
  <si>
    <t>Bremen, Germany</t>
  </si>
  <si>
    <t>Bristol, England</t>
  </si>
  <si>
    <t>Brno, Czech Republic</t>
  </si>
  <si>
    <t>Bucharest, Romania</t>
  </si>
  <si>
    <t>Catania, Italy</t>
  </si>
  <si>
    <t>Chita, Russia</t>
  </si>
  <si>
    <t>Cork, Ireland</t>
  </si>
  <si>
    <t>Dortmund, Germany</t>
  </si>
  <si>
    <t>Edinburgh, Scotland</t>
  </si>
  <si>
    <t>Fornebu, Norway</t>
  </si>
  <si>
    <t>Hamburg, Germany</t>
  </si>
  <si>
    <t>Hammerfest, Norway</t>
  </si>
  <si>
    <t>Irkutsk, Russia</t>
  </si>
  <si>
    <t>removed one digit in new file</t>
  </si>
  <si>
    <t>Istanbul, Turkey</t>
  </si>
  <si>
    <t>Kiev, Ukraine</t>
  </si>
  <si>
    <t>Krasnodar, Russia</t>
  </si>
  <si>
    <t>Leeds, England</t>
  </si>
  <si>
    <t>Liverpool, England</t>
  </si>
  <si>
    <t>Łódź, Poland</t>
  </si>
  <si>
    <t>Longyearbyen, Norway</t>
  </si>
  <si>
    <t>Marseille, France</t>
  </si>
  <si>
    <t>Moscow, Russia</t>
  </si>
  <si>
    <t>Naples, Italy</t>
  </si>
  <si>
    <t>Newcastle-On-Tyne, England</t>
  </si>
  <si>
    <t>Nice, France</t>
  </si>
  <si>
    <t>Nottingham, England</t>
  </si>
  <si>
    <t>Odessa, Ukraine</t>
  </si>
  <si>
    <t>Plymouth, England</t>
  </si>
  <si>
    <t>Reykjavik, Iceland</t>
  </si>
  <si>
    <t>Riga, Latvia</t>
  </si>
  <si>
    <t>Rome, Italy</t>
  </si>
  <si>
    <t>Sofia, Bulgaria</t>
  </si>
  <si>
    <t>St. Petersburg, Russia</t>
  </si>
  <si>
    <t>Strasbourg, France</t>
  </si>
  <si>
    <t>Trabzon, Turkey</t>
  </si>
  <si>
    <t>Vardoe, Norway</t>
  </si>
  <si>
    <t>Venice, Italy</t>
  </si>
  <si>
    <t>Vladivostok, Russia</t>
  </si>
  <si>
    <t>Penalty Value</t>
  </si>
  <si>
    <t>Constraints</t>
  </si>
  <si>
    <t>Penalty Date</t>
  </si>
  <si>
    <t xml:space="preserve">Location </t>
  </si>
  <si>
    <t>LP</t>
  </si>
  <si>
    <t>UP</t>
  </si>
  <si>
    <t>Fix/Day</t>
  </si>
  <si>
    <t>Distance/Day</t>
  </si>
  <si>
    <t>City Name</t>
  </si>
  <si>
    <t>Latitude</t>
  </si>
  <si>
    <t>Longitutde</t>
  </si>
  <si>
    <t>Distance</t>
  </si>
  <si>
    <t>Days To Arrive To This Location</t>
  </si>
  <si>
    <t xml:space="preserve">Starting Date </t>
  </si>
  <si>
    <t>Fleet</t>
  </si>
  <si>
    <t>Days to fix</t>
  </si>
  <si>
    <t>Starting Location</t>
  </si>
  <si>
    <t>Total Distance</t>
  </si>
  <si>
    <t>Total Penalty</t>
  </si>
  <si>
    <t>New Finish Date</t>
  </si>
  <si>
    <t>Home Base</t>
  </si>
  <si>
    <t>Min</t>
  </si>
  <si>
    <t>Max</t>
  </si>
  <si>
    <t>Start Date</t>
  </si>
  <si>
    <t>Finish Date</t>
  </si>
  <si>
    <t>Penalty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</si>
</sst>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7">
    <fill>
      <patternFill patternType="none"/>
    </fill>
    <fill>
      <patternFill patternType="gray125"/>
    </fill>
    <fill>
      <patternFill patternType="solid">
        <fgColor rgb="FFFF99CC"/>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B4C6E7"/>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1" fillId="0" borderId="1" xfId="0" applyFont="1" applyBorder="1"/>
    <xf numFmtId="2" fontId="0" fillId="0" borderId="0" xfId="0" applyNumberFormat="1" applyFill="1"/>
    <xf numFmtId="0" fontId="1" fillId="0" borderId="1" xfId="0" applyFont="1" applyFill="1" applyBorder="1"/>
    <xf numFmtId="0" fontId="0" fillId="0" borderId="0" xfId="0" applyFill="1"/>
    <xf numFmtId="0" fontId="2" fillId="0" borderId="0" xfId="1"/>
    <xf numFmtId="0" fontId="0" fillId="2" borderId="0" xfId="0" applyFill="1"/>
    <xf numFmtId="0" fontId="0" fillId="3" borderId="0" xfId="0" applyFill="1"/>
    <xf numFmtId="0" fontId="0" fillId="5" borderId="0" xfId="0" applyFill="1"/>
    <xf numFmtId="0" fontId="0" fillId="4" borderId="0" xfId="0" applyFill="1"/>
    <xf numFmtId="0" fontId="3" fillId="0" borderId="0" xfId="0" applyFont="1" applyFill="1"/>
    <xf numFmtId="164" fontId="0" fillId="0" borderId="0" xfId="0" applyNumberFormat="1"/>
    <xf numFmtId="164" fontId="0" fillId="2" borderId="0" xfId="0" applyNumberFormat="1" applyFill="1"/>
    <xf numFmtId="0" fontId="0" fillId="6" borderId="0" xfId="0" applyFill="1"/>
    <xf numFmtId="14" fontId="0" fillId="4" borderId="0" xfId="0" applyNumberFormat="1" applyFill="1"/>
  </cellXfs>
  <cellStyles count="2">
    <cellStyle name="Hyperlink" xfId="1" builtinId="8"/>
    <cellStyle name="Normal" xfId="0" builtinId="0"/>
  </cellStyles>
  <dxfs count="0"/>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533400</xdr:colOff>
      <xdr:row>8</xdr:row>
      <xdr:rowOff>139065</xdr:rowOff>
    </xdr:from>
    <xdr:to>
      <xdr:col>3</xdr:col>
      <xdr:colOff>514350</xdr:colOff>
      <xdr:row>13</xdr:row>
      <xdr:rowOff>120015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33400" y="1602105"/>
          <a:ext cx="3318510" cy="895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Please</a:t>
          </a:r>
          <a:r>
            <a:rPr lang="en-US" sz="1100" baseline="0"/>
            <a:t> record the names of contributors here. Thanks!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449581</xdr:colOff>
      <xdr:row>2</xdr:row>
      <xdr:rowOff>7620</xdr:rowOff>
    </xdr:from>
    <xdr:to>
      <xdr:col>23</xdr:col>
      <xdr:colOff>579121</xdr:colOff>
      <xdr:row>13</xdr:row>
      <xdr:rowOff>99060</xdr:rowOff>
    </xdr:to>
    <xdr:sp macro="" textlink="">
      <xdr:nvSpPr>
        <xdr:cNvPr id="2" name="TextBox 1">
          <a:extLst>
            <a:ext uri="{FF2B5EF4-FFF2-40B4-BE49-F238E27FC236}">
              <a16:creationId xmlns:a16="http://schemas.microsoft.com/office/drawing/2014/main" id="{058BDA08-E1D2-4F7D-B8A3-A97A002F9BD8}"/>
            </a:ext>
          </a:extLst>
        </xdr:cNvPr>
        <xdr:cNvSpPr txBox="1"/>
      </xdr:nvSpPr>
      <xdr:spPr>
        <a:xfrm>
          <a:off x="17922241" y="373380"/>
          <a:ext cx="3787140" cy="210312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Reminders</a:t>
          </a:r>
        </a:p>
        <a:p>
          <a:endParaRPr lang="en-US" sz="1100"/>
        </a:p>
        <a:p>
          <a:r>
            <a:rPr lang="en-US" sz="1100"/>
            <a:t>* On the Model worksheet</a:t>
          </a:r>
          <a:r>
            <a:rPr lang="en-US" sz="1100" baseline="0"/>
            <a:t> (this should be where you set up Solver), include a screenshot of the main Solver window as you set it up (showing objective cell, constraint list, etc.).</a:t>
          </a:r>
        </a:p>
        <a:p>
          <a:endParaRPr lang="en-US" sz="1100" baseline="0"/>
        </a:p>
        <a:p>
          <a:r>
            <a:rPr lang="en-US" sz="1100"/>
            <a:t>* Solver must have been run</a:t>
          </a:r>
          <a:r>
            <a:rPr lang="en-US" sz="1100" baseline="0"/>
            <a:t> </a:t>
          </a:r>
          <a:r>
            <a:rPr lang="en-US" sz="1100" i="1"/>
            <a:t>three times in succession,</a:t>
          </a:r>
          <a:r>
            <a:rPr lang="en-US" sz="1100"/>
            <a:t> using each result as the starting point</a:t>
          </a:r>
          <a:r>
            <a:rPr lang="en-US" sz="1100" baseline="0"/>
            <a:t> for the next run</a:t>
          </a:r>
          <a:r>
            <a:rPr lang="en-US" sz="1100"/>
            <a:t>, and the file that you submit must contain the result of the third run.</a:t>
          </a:r>
        </a:p>
        <a:p>
          <a:endParaRPr lang="en-US" sz="1100"/>
        </a:p>
        <a:p>
          <a:r>
            <a:rPr lang="en-US" sz="1100"/>
            <a:t>* Don't forget to answer the question on the Question sheet.</a:t>
          </a:r>
        </a:p>
      </xdr:txBody>
    </xdr:sp>
    <xdr:clientData/>
  </xdr:twoCellAnchor>
  <xdr:twoCellAnchor editAs="oneCell">
    <xdr:from>
      <xdr:col>10</xdr:col>
      <xdr:colOff>660400</xdr:colOff>
      <xdr:row>1</xdr:row>
      <xdr:rowOff>120650</xdr:rowOff>
    </xdr:from>
    <xdr:to>
      <xdr:col>14</xdr:col>
      <xdr:colOff>1101090</xdr:colOff>
      <xdr:row>31</xdr:row>
      <xdr:rowOff>147320</xdr:rowOff>
    </xdr:to>
    <xdr:pic>
      <xdr:nvPicPr>
        <xdr:cNvPr id="6" name="Picture 5">
          <a:extLst>
            <a:ext uri="{FF2B5EF4-FFF2-40B4-BE49-F238E27FC236}">
              <a16:creationId xmlns:a16="http://schemas.microsoft.com/office/drawing/2014/main" id="{940CDC99-1D54-442C-B391-BB9E00323A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06900" y="304800"/>
          <a:ext cx="8778240" cy="55511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552450</xdr:colOff>
      <xdr:row>2</xdr:row>
      <xdr:rowOff>49531</xdr:rowOff>
    </xdr:from>
    <xdr:to>
      <xdr:col>10</xdr:col>
      <xdr:colOff>152400</xdr:colOff>
      <xdr:row>24</xdr:row>
      <xdr:rowOff>22860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52450" y="415291"/>
          <a:ext cx="5695950" cy="39966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Please</a:t>
          </a:r>
          <a:r>
            <a:rPr lang="en-US" sz="1100" baseline="0"/>
            <a:t> a</a:t>
          </a:r>
          <a:r>
            <a:rPr lang="en-US" sz="1100"/>
            <a:t>nswer the question in this text box.</a:t>
          </a:r>
        </a:p>
        <a:p>
          <a:endParaRPr lang="en-US" sz="1100"/>
        </a:p>
        <a:p>
          <a:r>
            <a:rPr lang="en-US" sz="1100"/>
            <a:t>What real-world meaning does the 500 penalty have? Perhaps think of it this way—what would it mean to change that to 200? To change it to 1000? What would it mean if missing different Formula 1 races carried</a:t>
          </a:r>
          <a:r>
            <a:rPr lang="en-US" sz="1100" baseline="0"/>
            <a:t> different penalties? </a:t>
          </a:r>
          <a:r>
            <a:rPr lang="en-US" sz="1100"/>
            <a:t>Be</a:t>
          </a:r>
          <a:r>
            <a:rPr lang="en-US" sz="1100" baseline="0"/>
            <a:t> specific, and m</a:t>
          </a:r>
          <a:r>
            <a:rPr lang="en-US" sz="1100"/>
            <a:t>ake sure that you connect this to the purpose of the model and its value to management.</a:t>
          </a:r>
        </a:p>
        <a:p>
          <a:endParaRPr lang="en-US" sz="1100"/>
        </a:p>
        <a:p>
          <a:r>
            <a:rPr lang="en-US" sz="1100">
              <a:solidFill>
                <a:schemeClr val="dk1"/>
              </a:solidFill>
              <a:effectLst/>
              <a:latin typeface="+mn-lt"/>
              <a:ea typeface="+mn-ea"/>
              <a:cs typeface="+mn-cs"/>
            </a:rPr>
            <a:t>The 500 penalty means that missing said event cost the equivalent of travelling 500 units. The purpose of this penalty is to discourage solver from choosing solutions that have miss the important events.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If the 500 penalty were changed to 200, that means that missing the events would cost the equivalent of travelling 200 units. Since this penalty is less, the tradeoff of missing the events is less which means that solutions that miss the events are more likely to be chosen.  If the 500 penalty were changed to 1000, solutions that miss events would be seen as less feasible than those at a 500 penalty.  If different events carried different penalties, this means that missing certain events is more damaging than others. When calculating our solution, possible solutions that do not miss the more penalized event would be seen as more feasible.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use of penalties in our model is intended to make sure that the solver accounts for these events that are important to the company.</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wzelenk@indiana.edu" TargetMode="External"/><Relationship Id="rId2" Type="http://schemas.openxmlformats.org/officeDocument/2006/relationships/hyperlink" Target="mailto:cjgore@iu.edu" TargetMode="External"/><Relationship Id="rId1" Type="http://schemas.openxmlformats.org/officeDocument/2006/relationships/hyperlink" Target="mailto:kliuwie@iu.edu" TargetMode="Externa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31313"/>
  <sheetViews>
    <sheetView workbookViewId="0">
      <selection activeCell="H8" sqref="H8"/>
    </sheetView>
  </sheetViews>
  <sheetFormatPr defaultRowHeight="14.4" x14ac:dyDescent="0.55000000000000004"/>
  <cols>
    <col min="1" max="2" width="16.15625" customWidth="1"/>
    <col min="3" max="3" width="16.41796875" bestFit="1" customWidth="1"/>
    <col min="13019" max="13019" width="13.68359375" customWidth="1"/>
  </cols>
  <sheetData>
    <row r="1" spans="1:3" x14ac:dyDescent="0.55000000000000004">
      <c r="A1" s="1" t="s">
        <v>0</v>
      </c>
      <c r="B1" s="1" t="s">
        <v>1</v>
      </c>
      <c r="C1" s="1" t="s">
        <v>2</v>
      </c>
    </row>
    <row r="2" spans="1:3" x14ac:dyDescent="0.55000000000000004">
      <c r="A2" t="s">
        <v>3</v>
      </c>
      <c r="B2" t="s">
        <v>4</v>
      </c>
      <c r="C2" s="5" t="s">
        <v>5</v>
      </c>
    </row>
    <row r="3" spans="1:3" x14ac:dyDescent="0.55000000000000004">
      <c r="A3" t="s">
        <v>6</v>
      </c>
      <c r="B3" t="s">
        <v>7</v>
      </c>
      <c r="C3" s="5" t="s">
        <v>8</v>
      </c>
    </row>
    <row r="4" spans="1:3" x14ac:dyDescent="0.55000000000000004">
      <c r="A4" t="s">
        <v>9</v>
      </c>
      <c r="B4" t="s">
        <v>10</v>
      </c>
      <c r="C4" s="5" t="s">
        <v>11</v>
      </c>
    </row>
    <row r="1031313" ht="13.15" customHeight="1" x14ac:dyDescent="0.55000000000000004"/>
  </sheetData>
  <hyperlinks>
    <hyperlink ref="C3" r:id="rId1" xr:uid="{00000000-0004-0000-0000-000000000000}"/>
    <hyperlink ref="C2" r:id="rId2" xr:uid="{00000000-0004-0000-0000-000001000000}"/>
    <hyperlink ref="C4" r:id="rId3" xr:uid="{00000000-0004-0000-0000-000002000000}"/>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8"/>
  <sheetViews>
    <sheetView zoomScale="85" zoomScaleNormal="85" workbookViewId="0"/>
  </sheetViews>
  <sheetFormatPr defaultRowHeight="14.4" x14ac:dyDescent="0.55000000000000004"/>
  <cols>
    <col min="1" max="1" width="12" bestFit="1" customWidth="1"/>
    <col min="2" max="2" width="29.83984375" customWidth="1"/>
    <col min="3" max="3" width="17.15625" customWidth="1"/>
  </cols>
  <sheetData>
    <row r="1" spans="1:3" x14ac:dyDescent="0.55000000000000004">
      <c r="A1" s="3" t="s">
        <v>12</v>
      </c>
      <c r="B1" s="3" t="s">
        <v>13</v>
      </c>
      <c r="C1" s="1" t="s">
        <v>14</v>
      </c>
    </row>
    <row r="2" spans="1:3" x14ac:dyDescent="0.55000000000000004">
      <c r="A2">
        <v>1</v>
      </c>
      <c r="B2" s="4" t="s">
        <v>15</v>
      </c>
      <c r="C2">
        <v>17</v>
      </c>
    </row>
    <row r="3" spans="1:3" x14ac:dyDescent="0.55000000000000004">
      <c r="A3">
        <v>2</v>
      </c>
      <c r="B3" s="4" t="s">
        <v>16</v>
      </c>
      <c r="C3">
        <v>15</v>
      </c>
    </row>
    <row r="4" spans="1:3" x14ac:dyDescent="0.55000000000000004">
      <c r="A4">
        <v>3</v>
      </c>
      <c r="B4" s="4" t="s">
        <v>17</v>
      </c>
      <c r="C4">
        <v>17</v>
      </c>
    </row>
    <row r="5" spans="1:3" x14ac:dyDescent="0.55000000000000004">
      <c r="A5">
        <v>4</v>
      </c>
      <c r="B5" s="4" t="s">
        <v>18</v>
      </c>
      <c r="C5">
        <v>14</v>
      </c>
    </row>
    <row r="6" spans="1:3" x14ac:dyDescent="0.55000000000000004">
      <c r="A6">
        <v>5</v>
      </c>
      <c r="B6" s="4" t="s">
        <v>19</v>
      </c>
      <c r="C6">
        <v>25</v>
      </c>
    </row>
    <row r="7" spans="1:3" x14ac:dyDescent="0.55000000000000004">
      <c r="A7">
        <v>6</v>
      </c>
      <c r="B7" s="4" t="s">
        <v>20</v>
      </c>
      <c r="C7">
        <v>24</v>
      </c>
    </row>
    <row r="8" spans="1:3" x14ac:dyDescent="0.55000000000000004">
      <c r="A8">
        <v>7</v>
      </c>
      <c r="B8" s="4" t="s">
        <v>21</v>
      </c>
      <c r="C8">
        <v>11</v>
      </c>
    </row>
    <row r="9" spans="1:3" x14ac:dyDescent="0.55000000000000004">
      <c r="A9">
        <v>8</v>
      </c>
      <c r="B9" s="4" t="s">
        <v>22</v>
      </c>
      <c r="C9">
        <v>23</v>
      </c>
    </row>
    <row r="10" spans="1:3" x14ac:dyDescent="0.55000000000000004">
      <c r="A10">
        <v>9</v>
      </c>
      <c r="B10" s="4" t="s">
        <v>23</v>
      </c>
      <c r="C10">
        <v>14</v>
      </c>
    </row>
    <row r="11" spans="1:3" x14ac:dyDescent="0.55000000000000004">
      <c r="A11">
        <v>10</v>
      </c>
      <c r="B11" s="4" t="s">
        <v>24</v>
      </c>
      <c r="C11">
        <v>17</v>
      </c>
    </row>
    <row r="12" spans="1:3" x14ac:dyDescent="0.55000000000000004">
      <c r="A12">
        <v>11</v>
      </c>
      <c r="B12" s="4" t="s">
        <v>25</v>
      </c>
      <c r="C12">
        <v>12</v>
      </c>
    </row>
    <row r="13" spans="1:3" x14ac:dyDescent="0.55000000000000004">
      <c r="A13">
        <v>12</v>
      </c>
      <c r="B13" s="4" t="s">
        <v>26</v>
      </c>
      <c r="C13">
        <v>25</v>
      </c>
    </row>
    <row r="14" spans="1:3" x14ac:dyDescent="0.55000000000000004">
      <c r="A14">
        <v>13</v>
      </c>
      <c r="B14" s="4" t="s">
        <v>27</v>
      </c>
      <c r="C14">
        <v>17</v>
      </c>
    </row>
    <row r="15" spans="1:3" x14ac:dyDescent="0.55000000000000004">
      <c r="A15">
        <v>14</v>
      </c>
      <c r="B15" s="4" t="s">
        <v>28</v>
      </c>
      <c r="C15">
        <v>13</v>
      </c>
    </row>
    <row r="16" spans="1:3" x14ac:dyDescent="0.55000000000000004">
      <c r="A16">
        <v>15</v>
      </c>
      <c r="B16" s="4" t="s">
        <v>29</v>
      </c>
      <c r="C16">
        <v>19</v>
      </c>
    </row>
    <row r="17" spans="1:3" x14ac:dyDescent="0.55000000000000004">
      <c r="A17">
        <v>16</v>
      </c>
      <c r="B17" s="4" t="s">
        <v>30</v>
      </c>
      <c r="C17">
        <v>11</v>
      </c>
    </row>
    <row r="18" spans="1:3" x14ac:dyDescent="0.55000000000000004">
      <c r="A18">
        <v>17</v>
      </c>
      <c r="B18" s="4" t="s">
        <v>31</v>
      </c>
      <c r="C18">
        <v>25</v>
      </c>
    </row>
    <row r="19" spans="1:3" x14ac:dyDescent="0.55000000000000004">
      <c r="A19">
        <v>18</v>
      </c>
      <c r="B19" s="4" t="s">
        <v>32</v>
      </c>
      <c r="C19">
        <v>11</v>
      </c>
    </row>
    <row r="20" spans="1:3" x14ac:dyDescent="0.55000000000000004">
      <c r="A20">
        <v>19</v>
      </c>
      <c r="B20" s="4" t="s">
        <v>33</v>
      </c>
      <c r="C20">
        <v>25</v>
      </c>
    </row>
    <row r="21" spans="1:3" x14ac:dyDescent="0.55000000000000004">
      <c r="A21">
        <v>20</v>
      </c>
      <c r="B21" s="4" t="s">
        <v>34</v>
      </c>
      <c r="C21">
        <v>10</v>
      </c>
    </row>
    <row r="22" spans="1:3" x14ac:dyDescent="0.55000000000000004">
      <c r="A22">
        <v>21</v>
      </c>
      <c r="B22" s="4" t="s">
        <v>35</v>
      </c>
      <c r="C22">
        <v>24</v>
      </c>
    </row>
    <row r="23" spans="1:3" x14ac:dyDescent="0.55000000000000004">
      <c r="A23">
        <v>22</v>
      </c>
      <c r="B23" s="4" t="s">
        <v>36</v>
      </c>
      <c r="C23">
        <v>17</v>
      </c>
    </row>
    <row r="24" spans="1:3" x14ac:dyDescent="0.55000000000000004">
      <c r="A24">
        <v>23</v>
      </c>
      <c r="B24" s="4" t="s">
        <v>37</v>
      </c>
      <c r="C24">
        <v>24</v>
      </c>
    </row>
    <row r="25" spans="1:3" x14ac:dyDescent="0.55000000000000004">
      <c r="A25">
        <v>24</v>
      </c>
      <c r="B25" s="4" t="s">
        <v>38</v>
      </c>
      <c r="C25">
        <v>12</v>
      </c>
    </row>
    <row r="26" spans="1:3" x14ac:dyDescent="0.55000000000000004">
      <c r="A26">
        <v>25</v>
      </c>
      <c r="B26" s="4" t="s">
        <v>39</v>
      </c>
      <c r="C26">
        <v>19</v>
      </c>
    </row>
    <row r="27" spans="1:3" x14ac:dyDescent="0.55000000000000004">
      <c r="A27">
        <v>26</v>
      </c>
      <c r="B27" s="4" t="s">
        <v>40</v>
      </c>
      <c r="C27">
        <v>19</v>
      </c>
    </row>
    <row r="28" spans="1:3" x14ac:dyDescent="0.55000000000000004">
      <c r="A28">
        <v>27</v>
      </c>
      <c r="B28" s="4" t="s">
        <v>41</v>
      </c>
      <c r="C28">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6"/>
  <sheetViews>
    <sheetView workbookViewId="0">
      <selection activeCell="A4" sqref="A4"/>
    </sheetView>
  </sheetViews>
  <sheetFormatPr defaultRowHeight="14.4" x14ac:dyDescent="0.55000000000000004"/>
  <cols>
    <col min="1" max="1" width="22" bestFit="1" customWidth="1"/>
  </cols>
  <sheetData>
    <row r="1" spans="1:1" x14ac:dyDescent="0.55000000000000004">
      <c r="A1" t="s">
        <v>42</v>
      </c>
    </row>
    <row r="2" spans="1:1" x14ac:dyDescent="0.55000000000000004">
      <c r="A2" t="s">
        <v>43</v>
      </c>
    </row>
    <row r="3" spans="1:1" x14ac:dyDescent="0.55000000000000004">
      <c r="A3" s="4" t="s">
        <v>44</v>
      </c>
    </row>
    <row r="4" spans="1:1" x14ac:dyDescent="0.55000000000000004">
      <c r="A4" s="4" t="s">
        <v>45</v>
      </c>
    </row>
    <row r="5" spans="1:1" x14ac:dyDescent="0.55000000000000004">
      <c r="A5" s="4" t="s">
        <v>46</v>
      </c>
    </row>
    <row r="6" spans="1:1" x14ac:dyDescent="0.55000000000000004">
      <c r="A6" s="4"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79"/>
  <sheetViews>
    <sheetView topLeftCell="A34" zoomScale="85" zoomScaleNormal="85" workbookViewId="0">
      <selection activeCell="B49" sqref="B49"/>
    </sheetView>
  </sheetViews>
  <sheetFormatPr defaultColWidth="8.83984375" defaultRowHeight="15" customHeight="1" x14ac:dyDescent="0.55000000000000004"/>
  <cols>
    <col min="1" max="1" width="27.83984375" style="4" bestFit="1" customWidth="1"/>
    <col min="2" max="2" width="17.41796875" style="4" bestFit="1" customWidth="1"/>
    <col min="3" max="3" width="19" style="4" bestFit="1" customWidth="1"/>
    <col min="4" max="6" width="8.83984375" style="4"/>
    <col min="7" max="7" width="20" style="4" customWidth="1"/>
    <col min="8" max="16384" width="8.83984375" style="4"/>
  </cols>
  <sheetData>
    <row r="1" spans="1:3" ht="15" customHeight="1" x14ac:dyDescent="0.55000000000000004">
      <c r="A1" s="3" t="s">
        <v>48</v>
      </c>
      <c r="B1" s="3" t="s">
        <v>49</v>
      </c>
      <c r="C1" s="3" t="s">
        <v>50</v>
      </c>
    </row>
    <row r="2" spans="1:3" ht="15" customHeight="1" x14ac:dyDescent="0.55000000000000004">
      <c r="A2" s="4" t="s">
        <v>51</v>
      </c>
      <c r="B2" s="2">
        <v>57.150000000000006</v>
      </c>
      <c r="C2" s="2">
        <v>-2.15</v>
      </c>
    </row>
    <row r="3" spans="1:3" ht="15" customHeight="1" x14ac:dyDescent="0.55000000000000004">
      <c r="A3" s="4" t="s">
        <v>15</v>
      </c>
      <c r="B3" s="2">
        <v>52.366666666666667</v>
      </c>
      <c r="C3" s="2">
        <v>4.8833333333333329</v>
      </c>
    </row>
    <row r="4" spans="1:3" ht="15" customHeight="1" x14ac:dyDescent="0.55000000000000004">
      <c r="A4" s="4" t="s">
        <v>52</v>
      </c>
      <c r="B4" s="2">
        <v>39.916666666666664</v>
      </c>
      <c r="C4" s="2">
        <v>32.916666666666664</v>
      </c>
    </row>
    <row r="5" spans="1:3" ht="15" customHeight="1" x14ac:dyDescent="0.55000000000000004">
      <c r="A5" s="4" t="s">
        <v>53</v>
      </c>
      <c r="B5" s="2">
        <v>36.9</v>
      </c>
      <c r="C5" s="2">
        <v>30.683333333333334</v>
      </c>
    </row>
    <row r="6" spans="1:3" ht="15" customHeight="1" x14ac:dyDescent="0.55000000000000004">
      <c r="A6" s="4" t="s">
        <v>16</v>
      </c>
      <c r="B6" s="2">
        <v>51.216700000000003</v>
      </c>
      <c r="C6" s="2">
        <v>4.4000000000000004</v>
      </c>
    </row>
    <row r="7" spans="1:3" ht="15" customHeight="1" x14ac:dyDescent="0.55000000000000004">
      <c r="A7" s="4" t="s">
        <v>54</v>
      </c>
      <c r="B7" s="2">
        <v>51.979700000000001</v>
      </c>
      <c r="C7" s="2">
        <v>5.9124999999999996</v>
      </c>
    </row>
    <row r="8" spans="1:3" ht="15" customHeight="1" x14ac:dyDescent="0.55000000000000004">
      <c r="A8" s="4" t="s">
        <v>55</v>
      </c>
      <c r="B8" s="2">
        <v>37.966666666666669</v>
      </c>
      <c r="C8" s="2">
        <v>23.716666666666665</v>
      </c>
    </row>
    <row r="9" spans="1:3" ht="15" customHeight="1" x14ac:dyDescent="0.55000000000000004">
      <c r="A9" s="4" t="s">
        <v>17</v>
      </c>
      <c r="B9" s="2">
        <v>41.383333333333333</v>
      </c>
      <c r="C9" s="2">
        <v>2.1833333333333331</v>
      </c>
    </row>
    <row r="10" spans="1:3" ht="15" customHeight="1" x14ac:dyDescent="0.55000000000000004">
      <c r="A10" s="4" t="s">
        <v>47</v>
      </c>
      <c r="B10" s="2">
        <v>44.866666666666667</v>
      </c>
      <c r="C10" s="2">
        <v>20.533333333333335</v>
      </c>
    </row>
    <row r="11" spans="1:3" ht="15" customHeight="1" x14ac:dyDescent="0.55000000000000004">
      <c r="A11" s="4" t="s">
        <v>18</v>
      </c>
      <c r="B11" s="2">
        <v>52.5</v>
      </c>
      <c r="C11" s="2">
        <v>13.416666666666668</v>
      </c>
    </row>
    <row r="12" spans="1:3" ht="15" customHeight="1" x14ac:dyDescent="0.55000000000000004">
      <c r="A12" s="4" t="s">
        <v>56</v>
      </c>
      <c r="B12" s="2">
        <v>46.95</v>
      </c>
      <c r="C12" s="2">
        <v>7.4333333333333336</v>
      </c>
    </row>
    <row r="13" spans="1:3" ht="15" customHeight="1" x14ac:dyDescent="0.55000000000000004">
      <c r="A13" s="4" t="s">
        <v>19</v>
      </c>
      <c r="B13" s="2">
        <v>52.416666666666664</v>
      </c>
      <c r="C13" s="2">
        <v>-1.9166666666666665</v>
      </c>
    </row>
    <row r="14" spans="1:3" ht="15" customHeight="1" x14ac:dyDescent="0.55000000000000004">
      <c r="A14" s="4" t="s">
        <v>57</v>
      </c>
      <c r="B14" s="2">
        <v>44.833333333333336</v>
      </c>
      <c r="C14" s="2">
        <v>-0.56666666666666665</v>
      </c>
    </row>
    <row r="15" spans="1:3" ht="15" customHeight="1" x14ac:dyDescent="0.55000000000000004">
      <c r="A15" s="4" t="s">
        <v>58</v>
      </c>
      <c r="B15" s="2">
        <v>53.083333333333343</v>
      </c>
      <c r="C15" s="2">
        <v>8.8166666666666664</v>
      </c>
    </row>
    <row r="16" spans="1:3" ht="15" customHeight="1" x14ac:dyDescent="0.55000000000000004">
      <c r="A16" s="4" t="s">
        <v>59</v>
      </c>
      <c r="B16" s="2">
        <v>51.466666666666669</v>
      </c>
      <c r="C16" s="2">
        <v>-2.5833333333333335</v>
      </c>
    </row>
    <row r="17" spans="1:3" ht="15" customHeight="1" x14ac:dyDescent="0.55000000000000004">
      <c r="A17" s="4" t="s">
        <v>60</v>
      </c>
      <c r="B17" s="2">
        <v>49.216666666666669</v>
      </c>
      <c r="C17" s="2">
        <v>16.666666666666668</v>
      </c>
    </row>
    <row r="18" spans="1:3" ht="15" customHeight="1" x14ac:dyDescent="0.55000000000000004">
      <c r="A18" s="4" t="s">
        <v>44</v>
      </c>
      <c r="B18" s="2">
        <v>50.866666666666667</v>
      </c>
      <c r="C18" s="2">
        <v>4.3666666666666663</v>
      </c>
    </row>
    <row r="19" spans="1:3" ht="15" customHeight="1" x14ac:dyDescent="0.55000000000000004">
      <c r="A19" s="4" t="s">
        <v>61</v>
      </c>
      <c r="B19" s="2">
        <v>44.43333333333333</v>
      </c>
      <c r="C19" s="2">
        <v>26.1</v>
      </c>
    </row>
    <row r="20" spans="1:3" ht="15" customHeight="1" x14ac:dyDescent="0.55000000000000004">
      <c r="A20" s="4" t="s">
        <v>20</v>
      </c>
      <c r="B20" s="2">
        <v>47.5</v>
      </c>
      <c r="C20" s="2">
        <v>19.083333333333332</v>
      </c>
    </row>
    <row r="21" spans="1:3" ht="15" customHeight="1" x14ac:dyDescent="0.55000000000000004">
      <c r="A21" s="4" t="s">
        <v>43</v>
      </c>
      <c r="B21" s="2">
        <v>48.433300000000003</v>
      </c>
      <c r="C21" s="2">
        <v>11.283300000000001</v>
      </c>
    </row>
    <row r="22" spans="1:3" ht="15" customHeight="1" x14ac:dyDescent="0.55000000000000004">
      <c r="A22" s="4" t="s">
        <v>62</v>
      </c>
      <c r="B22" s="2">
        <v>37.333333333333336</v>
      </c>
      <c r="C22" s="2">
        <v>14.666666666666664</v>
      </c>
    </row>
    <row r="23" spans="1:3" ht="15" customHeight="1" x14ac:dyDescent="0.55000000000000004">
      <c r="A23" s="4" t="s">
        <v>63</v>
      </c>
      <c r="B23" s="2">
        <v>52.05</v>
      </c>
      <c r="C23" s="2">
        <v>113.58333333333331</v>
      </c>
    </row>
    <row r="24" spans="1:3" ht="15" customHeight="1" x14ac:dyDescent="0.55000000000000004">
      <c r="A24" s="4" t="s">
        <v>21</v>
      </c>
      <c r="B24" s="2">
        <v>50.95</v>
      </c>
      <c r="C24" s="2">
        <v>6.9667000000000003</v>
      </c>
    </row>
    <row r="25" spans="1:3" ht="15" customHeight="1" x14ac:dyDescent="0.55000000000000004">
      <c r="A25" s="4" t="s">
        <v>22</v>
      </c>
      <c r="B25" s="2">
        <v>55.666666666666657</v>
      </c>
      <c r="C25" s="2">
        <v>12.566666666666666</v>
      </c>
    </row>
    <row r="26" spans="1:3" ht="15" customHeight="1" x14ac:dyDescent="0.55000000000000004">
      <c r="A26" s="4" t="s">
        <v>64</v>
      </c>
      <c r="B26" s="2">
        <v>51.900000000000006</v>
      </c>
      <c r="C26" s="2">
        <v>-8.4666666666666668</v>
      </c>
    </row>
    <row r="27" spans="1:3" ht="15" customHeight="1" x14ac:dyDescent="0.55000000000000004">
      <c r="A27" s="4" t="s">
        <v>65</v>
      </c>
      <c r="B27" s="2">
        <v>51.5167</v>
      </c>
      <c r="C27" s="2">
        <v>7.4667000000000003</v>
      </c>
    </row>
    <row r="28" spans="1:3" ht="15" customHeight="1" x14ac:dyDescent="0.55000000000000004">
      <c r="A28" s="4" t="s">
        <v>23</v>
      </c>
      <c r="B28" s="2">
        <v>53.333333333333336</v>
      </c>
      <c r="C28" s="2">
        <v>-6.25</v>
      </c>
    </row>
    <row r="29" spans="1:3" ht="15" customHeight="1" x14ac:dyDescent="0.55000000000000004">
      <c r="A29" s="4" t="s">
        <v>66</v>
      </c>
      <c r="B29" s="2">
        <v>55.916666666666671</v>
      </c>
      <c r="C29" s="2">
        <v>-3.166666666666667</v>
      </c>
    </row>
    <row r="30" spans="1:3" ht="15" customHeight="1" x14ac:dyDescent="0.55000000000000004">
      <c r="A30" s="4" t="s">
        <v>67</v>
      </c>
      <c r="B30" s="2">
        <v>59.883299999999998</v>
      </c>
      <c r="C30" s="2">
        <v>10.6167</v>
      </c>
    </row>
    <row r="31" spans="1:3" ht="15" customHeight="1" x14ac:dyDescent="0.55000000000000004">
      <c r="A31" s="4" t="s">
        <v>45</v>
      </c>
      <c r="B31" s="2">
        <v>50.116666666666667</v>
      </c>
      <c r="C31" s="2">
        <v>8.6833333333333336</v>
      </c>
    </row>
    <row r="32" spans="1:3" ht="15" customHeight="1" x14ac:dyDescent="0.55000000000000004">
      <c r="A32" s="4" t="s">
        <v>46</v>
      </c>
      <c r="B32" s="2">
        <v>54.383333333333326</v>
      </c>
      <c r="C32" s="2">
        <v>18.666666666666668</v>
      </c>
    </row>
    <row r="33" spans="1:4" ht="15" customHeight="1" x14ac:dyDescent="0.55000000000000004">
      <c r="A33" s="4" t="s">
        <v>24</v>
      </c>
      <c r="B33" s="2">
        <v>55.883333333333326</v>
      </c>
      <c r="C33" s="2">
        <v>-4.25</v>
      </c>
    </row>
    <row r="34" spans="1:4" ht="15" customHeight="1" x14ac:dyDescent="0.55000000000000004">
      <c r="A34" s="4" t="s">
        <v>25</v>
      </c>
      <c r="B34" s="2">
        <v>57.7089</v>
      </c>
      <c r="C34" s="2">
        <v>11.974600000000001</v>
      </c>
    </row>
    <row r="35" spans="1:4" ht="15" customHeight="1" x14ac:dyDescent="0.55000000000000004">
      <c r="A35" s="4" t="s">
        <v>68</v>
      </c>
      <c r="B35" s="2">
        <v>53.55</v>
      </c>
      <c r="C35" s="2">
        <v>9.9833333333333325</v>
      </c>
    </row>
    <row r="36" spans="1:4" ht="15" customHeight="1" x14ac:dyDescent="0.55000000000000004">
      <c r="A36" s="4" t="s">
        <v>69</v>
      </c>
      <c r="B36" s="2">
        <v>70.63333333333334</v>
      </c>
      <c r="C36" s="2">
        <v>23.633333333333333</v>
      </c>
    </row>
    <row r="37" spans="1:4" ht="15" customHeight="1" x14ac:dyDescent="0.55000000000000004">
      <c r="A37" s="4" t="s">
        <v>26</v>
      </c>
      <c r="B37" s="2">
        <v>52.375900000000001</v>
      </c>
      <c r="C37" s="2">
        <v>9.7319999999999993</v>
      </c>
    </row>
    <row r="38" spans="1:4" ht="15" customHeight="1" x14ac:dyDescent="0.55000000000000004">
      <c r="A38" s="4" t="s">
        <v>27</v>
      </c>
      <c r="B38" s="2">
        <v>60.166666666666657</v>
      </c>
      <c r="C38" s="2">
        <v>25</v>
      </c>
    </row>
    <row r="39" spans="1:4" ht="15" customHeight="1" x14ac:dyDescent="0.55000000000000004">
      <c r="A39" s="4" t="s">
        <v>70</v>
      </c>
      <c r="B39" s="2">
        <v>52.5</v>
      </c>
      <c r="C39" s="2">
        <v>104.33333333333334</v>
      </c>
      <c r="D39" s="4" t="s">
        <v>71</v>
      </c>
    </row>
    <row r="40" spans="1:4" ht="15" customHeight="1" x14ac:dyDescent="0.55000000000000004">
      <c r="A40" s="4" t="s">
        <v>72</v>
      </c>
      <c r="B40" s="2">
        <v>41.016666666666666</v>
      </c>
      <c r="C40" s="2">
        <v>28.966666666666665</v>
      </c>
    </row>
    <row r="41" spans="1:4" ht="15" customHeight="1" x14ac:dyDescent="0.55000000000000004">
      <c r="A41" s="4" t="s">
        <v>73</v>
      </c>
      <c r="B41" s="2">
        <v>50.416666666666998</v>
      </c>
      <c r="C41" s="2">
        <v>30.716666666666999</v>
      </c>
    </row>
    <row r="42" spans="1:4" ht="15" customHeight="1" x14ac:dyDescent="0.55000000000000004">
      <c r="A42" s="4" t="s">
        <v>74</v>
      </c>
      <c r="B42" s="2">
        <v>45.033333333333331</v>
      </c>
      <c r="C42" s="2">
        <v>39</v>
      </c>
    </row>
    <row r="43" spans="1:4" ht="15" customHeight="1" x14ac:dyDescent="0.55000000000000004">
      <c r="A43" s="4" t="s">
        <v>75</v>
      </c>
      <c r="B43" s="2">
        <v>53.75</v>
      </c>
      <c r="C43" s="2">
        <v>-1.5</v>
      </c>
    </row>
    <row r="44" spans="1:4" ht="15" customHeight="1" x14ac:dyDescent="0.55000000000000004">
      <c r="A44" s="4" t="s">
        <v>28</v>
      </c>
      <c r="B44" s="2">
        <v>38.733333333333334</v>
      </c>
      <c r="C44" s="2">
        <v>-9.15</v>
      </c>
    </row>
    <row r="45" spans="1:4" ht="15" customHeight="1" x14ac:dyDescent="0.55000000000000004">
      <c r="A45" s="4" t="s">
        <v>76</v>
      </c>
      <c r="B45" s="2">
        <v>53.416666666666657</v>
      </c>
      <c r="C45" s="2">
        <v>-3</v>
      </c>
    </row>
    <row r="46" spans="1:4" ht="15" customHeight="1" x14ac:dyDescent="0.55000000000000004">
      <c r="A46" s="4" t="s">
        <v>77</v>
      </c>
      <c r="B46" s="2">
        <v>51.783299999999997</v>
      </c>
      <c r="C46" s="2">
        <v>19.466699999999999</v>
      </c>
    </row>
    <row r="47" spans="1:4" ht="15" customHeight="1" x14ac:dyDescent="0.55000000000000004">
      <c r="A47" s="4" t="s">
        <v>29</v>
      </c>
      <c r="B47" s="2">
        <v>51.475288999999997</v>
      </c>
      <c r="C47" s="2">
        <v>-0.45167000000000002</v>
      </c>
    </row>
    <row r="48" spans="1:4" ht="15" customHeight="1" x14ac:dyDescent="0.55000000000000004">
      <c r="A48" s="4" t="s">
        <v>78</v>
      </c>
      <c r="B48" s="2">
        <v>78.2</v>
      </c>
      <c r="C48" s="2">
        <v>15.666666666666668</v>
      </c>
    </row>
    <row r="49" spans="1:4" ht="15" customHeight="1" x14ac:dyDescent="0.55000000000000004">
      <c r="A49" s="4" t="s">
        <v>42</v>
      </c>
      <c r="B49" s="2">
        <v>45.75</v>
      </c>
      <c r="C49" s="2">
        <v>4.833333333333333</v>
      </c>
    </row>
    <row r="50" spans="1:4" ht="15" customHeight="1" x14ac:dyDescent="0.55000000000000004">
      <c r="A50" s="4" t="s">
        <v>30</v>
      </c>
      <c r="B50" s="2">
        <v>40.4</v>
      </c>
      <c r="C50" s="2">
        <v>-3.6833333333333336</v>
      </c>
      <c r="D50" s="4" t="s">
        <v>71</v>
      </c>
    </row>
    <row r="51" spans="1:4" ht="15" customHeight="1" x14ac:dyDescent="0.55000000000000004">
      <c r="A51" s="4" t="s">
        <v>31</v>
      </c>
      <c r="B51" s="2">
        <v>53.5</v>
      </c>
      <c r="C51" s="2">
        <v>-2.25</v>
      </c>
    </row>
    <row r="52" spans="1:4" ht="15" customHeight="1" x14ac:dyDescent="0.55000000000000004">
      <c r="A52" s="4" t="s">
        <v>32</v>
      </c>
      <c r="B52" s="2">
        <v>49.487499999999997</v>
      </c>
      <c r="C52" s="2">
        <v>8.4659999999999993</v>
      </c>
    </row>
    <row r="53" spans="1:4" ht="15" customHeight="1" x14ac:dyDescent="0.55000000000000004">
      <c r="A53" s="4" t="s">
        <v>79</v>
      </c>
      <c r="B53" s="2">
        <v>43.333333333333002</v>
      </c>
      <c r="C53" s="2">
        <v>5.3333333333333002</v>
      </c>
    </row>
    <row r="54" spans="1:4" ht="15" customHeight="1" x14ac:dyDescent="0.55000000000000004">
      <c r="A54" s="4" t="s">
        <v>33</v>
      </c>
      <c r="B54" s="2">
        <v>45.45</v>
      </c>
      <c r="C54" s="2">
        <v>9.2833333333333332</v>
      </c>
    </row>
    <row r="55" spans="1:4" ht="15" customHeight="1" x14ac:dyDescent="0.55000000000000004">
      <c r="A55" s="4" t="s">
        <v>80</v>
      </c>
      <c r="B55" s="2">
        <v>55.75</v>
      </c>
      <c r="C55" s="2">
        <v>37.700000000000003</v>
      </c>
    </row>
    <row r="56" spans="1:4" ht="15" customHeight="1" x14ac:dyDescent="0.55000000000000004">
      <c r="A56" s="4" t="s">
        <v>34</v>
      </c>
      <c r="B56" s="2">
        <v>48.133333333333333</v>
      </c>
      <c r="C56" s="2">
        <v>11.583333333333334</v>
      </c>
    </row>
    <row r="57" spans="1:4" ht="15" customHeight="1" x14ac:dyDescent="0.55000000000000004">
      <c r="A57" s="4" t="s">
        <v>81</v>
      </c>
      <c r="B57" s="2">
        <v>40.85</v>
      </c>
      <c r="C57" s="2">
        <v>14.283333333333333</v>
      </c>
    </row>
    <row r="58" spans="1:4" ht="15" customHeight="1" x14ac:dyDescent="0.55000000000000004">
      <c r="A58" s="4" t="s">
        <v>82</v>
      </c>
      <c r="B58" s="2">
        <v>54.966666666666669</v>
      </c>
      <c r="C58" s="2">
        <v>-1.6166666666666667</v>
      </c>
    </row>
    <row r="59" spans="1:4" ht="15" customHeight="1" x14ac:dyDescent="0.55000000000000004">
      <c r="A59" s="4" t="s">
        <v>83</v>
      </c>
      <c r="B59" s="2">
        <v>43.7</v>
      </c>
      <c r="C59" s="2">
        <v>7.25</v>
      </c>
    </row>
    <row r="60" spans="1:4" ht="15" customHeight="1" x14ac:dyDescent="0.55000000000000004">
      <c r="A60" s="4" t="s">
        <v>84</v>
      </c>
      <c r="B60" s="2">
        <v>52.95</v>
      </c>
      <c r="C60" s="2">
        <v>-1.1333</v>
      </c>
    </row>
    <row r="61" spans="1:4" ht="15" customHeight="1" x14ac:dyDescent="0.55000000000000004">
      <c r="A61" s="4" t="s">
        <v>85</v>
      </c>
      <c r="B61" s="2">
        <v>46.45</v>
      </c>
      <c r="C61" s="2">
        <v>30.800000000000004</v>
      </c>
    </row>
    <row r="62" spans="1:4" ht="15" customHeight="1" x14ac:dyDescent="0.55000000000000004">
      <c r="A62" s="4" t="s">
        <v>35</v>
      </c>
      <c r="B62" s="2">
        <v>59.916666666666664</v>
      </c>
      <c r="C62" s="2">
        <v>10.75</v>
      </c>
    </row>
    <row r="63" spans="1:4" ht="15" customHeight="1" x14ac:dyDescent="0.55000000000000004">
      <c r="A63" s="4" t="s">
        <v>36</v>
      </c>
      <c r="B63" s="2">
        <v>48.86666666666666</v>
      </c>
      <c r="C63" s="2">
        <v>2.3333333333333335</v>
      </c>
    </row>
    <row r="64" spans="1:4" ht="15" customHeight="1" x14ac:dyDescent="0.55000000000000004">
      <c r="A64" s="4" t="s">
        <v>86</v>
      </c>
      <c r="B64" s="2">
        <v>50.416666666666657</v>
      </c>
      <c r="C64" s="2">
        <v>-4.083333333333333</v>
      </c>
    </row>
    <row r="65" spans="1:3" ht="15" customHeight="1" x14ac:dyDescent="0.55000000000000004">
      <c r="A65" s="4" t="s">
        <v>37</v>
      </c>
      <c r="B65" s="2">
        <v>50.083333333333343</v>
      </c>
      <c r="C65" s="2">
        <v>14.433333333333334</v>
      </c>
    </row>
    <row r="66" spans="1:3" ht="15" customHeight="1" x14ac:dyDescent="0.55000000000000004">
      <c r="A66" s="4" t="s">
        <v>87</v>
      </c>
      <c r="B66" s="2">
        <v>64.150000000000006</v>
      </c>
      <c r="C66" s="2">
        <v>-21.85</v>
      </c>
    </row>
    <row r="67" spans="1:3" ht="15" customHeight="1" x14ac:dyDescent="0.55000000000000004">
      <c r="A67" s="4" t="s">
        <v>88</v>
      </c>
      <c r="B67" s="2">
        <v>56.666666666666671</v>
      </c>
      <c r="C67" s="2">
        <v>106.16666666666669</v>
      </c>
    </row>
    <row r="68" spans="1:3" ht="15" customHeight="1" x14ac:dyDescent="0.55000000000000004">
      <c r="A68" s="4" t="s">
        <v>89</v>
      </c>
      <c r="B68" s="2">
        <v>41.8</v>
      </c>
      <c r="C68" s="2">
        <v>12.600000000000001</v>
      </c>
    </row>
    <row r="69" spans="1:3" ht="15" customHeight="1" x14ac:dyDescent="0.55000000000000004">
      <c r="A69" s="4" t="s">
        <v>90</v>
      </c>
      <c r="B69" s="2">
        <v>42.666666666666664</v>
      </c>
      <c r="C69" s="2">
        <v>23.333333333333332</v>
      </c>
    </row>
    <row r="70" spans="1:3" ht="15" customHeight="1" x14ac:dyDescent="0.55000000000000004">
      <c r="A70" s="4" t="s">
        <v>91</v>
      </c>
      <c r="B70" s="2">
        <v>59.933333333333337</v>
      </c>
      <c r="C70" s="2">
        <v>30.299999999999997</v>
      </c>
    </row>
    <row r="71" spans="1:3" ht="15" customHeight="1" x14ac:dyDescent="0.55000000000000004">
      <c r="A71" s="4" t="s">
        <v>38</v>
      </c>
      <c r="B71" s="2">
        <v>59.333333333333336</v>
      </c>
      <c r="C71" s="2">
        <v>18.05</v>
      </c>
    </row>
    <row r="72" spans="1:3" ht="15" customHeight="1" x14ac:dyDescent="0.55000000000000004">
      <c r="A72" s="4" t="s">
        <v>92</v>
      </c>
      <c r="B72" s="2">
        <v>48.58</v>
      </c>
      <c r="C72" s="2">
        <v>7.75</v>
      </c>
    </row>
    <row r="73" spans="1:3" ht="15" customHeight="1" x14ac:dyDescent="0.55000000000000004">
      <c r="A73" s="4" t="s">
        <v>93</v>
      </c>
      <c r="B73" s="2">
        <v>41</v>
      </c>
      <c r="C73" s="2">
        <v>39.716666666666669</v>
      </c>
    </row>
    <row r="74" spans="1:3" ht="15" customHeight="1" x14ac:dyDescent="0.55000000000000004">
      <c r="A74" s="4" t="s">
        <v>94</v>
      </c>
      <c r="B74" s="2">
        <v>60.266666666666666</v>
      </c>
      <c r="C74" s="2">
        <v>20.333333333333332</v>
      </c>
    </row>
    <row r="75" spans="1:3" ht="15" customHeight="1" x14ac:dyDescent="0.55000000000000004">
      <c r="A75" s="4" t="s">
        <v>95</v>
      </c>
      <c r="B75" s="2">
        <v>45.43333333333333</v>
      </c>
      <c r="C75" s="2">
        <v>12.333333333333336</v>
      </c>
    </row>
    <row r="76" spans="1:3" ht="15" customHeight="1" x14ac:dyDescent="0.55000000000000004">
      <c r="A76" s="4" t="s">
        <v>39</v>
      </c>
      <c r="B76" s="2">
        <v>48.233333333333334</v>
      </c>
      <c r="C76" s="2">
        <v>16.333333333333332</v>
      </c>
    </row>
    <row r="77" spans="1:3" ht="15" customHeight="1" x14ac:dyDescent="0.55000000000000004">
      <c r="A77" s="4" t="s">
        <v>96</v>
      </c>
      <c r="B77" s="4">
        <v>43.15</v>
      </c>
      <c r="C77" s="4">
        <v>131.88333333333333</v>
      </c>
    </row>
    <row r="78" spans="1:3" ht="15" customHeight="1" x14ac:dyDescent="0.55000000000000004">
      <c r="A78" s="4" t="s">
        <v>40</v>
      </c>
      <c r="B78" s="4">
        <v>52.233333333333299</v>
      </c>
      <c r="C78" s="4">
        <v>21</v>
      </c>
    </row>
    <row r="79" spans="1:3" ht="15" customHeight="1" x14ac:dyDescent="0.55000000000000004">
      <c r="A79" s="4" t="s">
        <v>41</v>
      </c>
      <c r="B79" s="4">
        <v>47.35</v>
      </c>
      <c r="C79" s="4">
        <v>8.5166666666666675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Q1031313"/>
  <sheetViews>
    <sheetView tabSelected="1" zoomScale="60" zoomScaleNormal="60" workbookViewId="0">
      <selection activeCell="F46" sqref="F46"/>
    </sheetView>
  </sheetViews>
  <sheetFormatPr defaultRowHeight="14.4" x14ac:dyDescent="0.55000000000000004"/>
  <cols>
    <col min="2" max="2" width="24.9453125" bestFit="1" customWidth="1"/>
    <col min="3" max="3" width="26.68359375" bestFit="1" customWidth="1"/>
    <col min="4" max="4" width="22" customWidth="1"/>
    <col min="5" max="5" width="15.578125" bestFit="1" customWidth="1"/>
    <col min="6" max="6" width="27.26171875" bestFit="1" customWidth="1"/>
    <col min="7" max="7" width="27.578125" bestFit="1" customWidth="1"/>
    <col min="8" max="8" width="32.15625" bestFit="1" customWidth="1"/>
    <col min="9" max="9" width="32.41796875" bestFit="1" customWidth="1"/>
    <col min="10" max="10" width="11.26171875" bestFit="1" customWidth="1"/>
    <col min="11" max="11" width="32.15625" bestFit="1" customWidth="1"/>
    <col min="12" max="12" width="25.83984375" customWidth="1"/>
    <col min="13" max="13" width="28.68359375" bestFit="1" customWidth="1"/>
    <col min="14" max="15" width="28.41796875" bestFit="1" customWidth="1"/>
    <col min="16" max="16" width="28.41796875" customWidth="1"/>
    <col min="17" max="17" width="17.83984375" bestFit="1" customWidth="1"/>
    <col min="18" max="18" width="11.15625" bestFit="1" customWidth="1"/>
    <col min="19" max="19" width="28.15625" bestFit="1" customWidth="1"/>
    <col min="13024" max="13024" width="13.68359375" customWidth="1"/>
  </cols>
  <sheetData>
    <row r="2" spans="2:11" x14ac:dyDescent="0.55000000000000004">
      <c r="F2" t="s">
        <v>97</v>
      </c>
      <c r="G2">
        <v>500</v>
      </c>
    </row>
    <row r="3" spans="2:11" x14ac:dyDescent="0.55000000000000004">
      <c r="B3" t="s">
        <v>98</v>
      </c>
    </row>
    <row r="4" spans="2:11" x14ac:dyDescent="0.55000000000000004">
      <c r="B4" t="s">
        <v>101</v>
      </c>
      <c r="C4" s="9">
        <v>1</v>
      </c>
      <c r="F4" t="s">
        <v>99</v>
      </c>
      <c r="G4" t="s">
        <v>100</v>
      </c>
      <c r="H4" t="s">
        <v>120</v>
      </c>
      <c r="I4" t="s">
        <v>121</v>
      </c>
      <c r="J4" t="s">
        <v>122</v>
      </c>
    </row>
    <row r="5" spans="2:11" x14ac:dyDescent="0.55000000000000004">
      <c r="B5" t="s">
        <v>102</v>
      </c>
      <c r="C5" s="9">
        <v>27</v>
      </c>
      <c r="F5" s="11">
        <v>43597</v>
      </c>
      <c r="G5" t="s">
        <v>17</v>
      </c>
      <c r="H5" s="11">
        <f>INDEX($H$17:$H$43,MATCH($G5,$C$17:$C$43,0))</f>
        <v>43704</v>
      </c>
      <c r="I5" s="11">
        <f>INDEX($K$17:$K$43,MATCH($G5,$C$17:$C$43,0))</f>
        <v>43707</v>
      </c>
      <c r="J5">
        <f>IF((H5&lt;=F5)*(I5&gt;=F5),0,$G$2)</f>
        <v>500</v>
      </c>
    </row>
    <row r="6" spans="2:11" x14ac:dyDescent="0.55000000000000004">
      <c r="B6" t="s">
        <v>120</v>
      </c>
      <c r="C6" t="s">
        <v>118</v>
      </c>
      <c r="D6" t="s">
        <v>119</v>
      </c>
      <c r="F6" s="11">
        <v>43660</v>
      </c>
      <c r="G6" t="s">
        <v>29</v>
      </c>
      <c r="H6" s="11">
        <f>INDEX($H$17:$H$43,MATCH($G6,$C$17:$C$43,0))</f>
        <v>43658</v>
      </c>
      <c r="I6" s="11">
        <f>INDEX($K$17:$K$43,MATCH($G6,$C$17:$C$43,0))</f>
        <v>43663</v>
      </c>
      <c r="J6">
        <f>IF((H6&lt;=F6)*(I6&gt;=F6),0,$G$2)</f>
        <v>0</v>
      </c>
    </row>
    <row r="7" spans="2:11" x14ac:dyDescent="0.55000000000000004">
      <c r="B7" s="12">
        <v>43570.504404308711</v>
      </c>
      <c r="C7" s="14">
        <v>43466</v>
      </c>
      <c r="D7" s="14">
        <v>43831</v>
      </c>
      <c r="F7" s="11">
        <v>43660</v>
      </c>
      <c r="G7" t="s">
        <v>19</v>
      </c>
      <c r="H7" s="11">
        <f>INDEX($H$17:$H$43,MATCH($G7,$C$17:$C$43,0))</f>
        <v>43664</v>
      </c>
      <c r="I7" s="11">
        <f>INDEX($K$17:$K$43,MATCH($G7,$C$17:$C$43,0))</f>
        <v>43670</v>
      </c>
      <c r="J7">
        <f>IF((H7&lt;=F7)*(I7&gt;=F7),0,$G$2)</f>
        <v>500</v>
      </c>
    </row>
    <row r="8" spans="2:11" x14ac:dyDescent="0.55000000000000004">
      <c r="B8" t="s">
        <v>103</v>
      </c>
      <c r="C8">
        <v>8</v>
      </c>
      <c r="F8" s="11">
        <v>43716</v>
      </c>
      <c r="G8" t="s">
        <v>33</v>
      </c>
      <c r="H8" s="11">
        <f>INDEX($H$17:$H$43,MATCH($G8,$C$17:$C$43,0))</f>
        <v>43711</v>
      </c>
      <c r="I8" s="11">
        <f>INDEX($K$17:$K$43,MATCH($G8,$C$17:$C$43,0))</f>
        <v>43717</v>
      </c>
      <c r="J8">
        <f>IF((H8&lt;=F8)*(I8&gt;=F8),0,$G$2)</f>
        <v>0</v>
      </c>
    </row>
    <row r="9" spans="2:11" x14ac:dyDescent="0.55000000000000004">
      <c r="B9" t="s">
        <v>104</v>
      </c>
      <c r="C9">
        <v>300</v>
      </c>
    </row>
    <row r="10" spans="2:11" x14ac:dyDescent="0.55000000000000004">
      <c r="I10" t="s">
        <v>115</v>
      </c>
      <c r="J10" s="8">
        <f>SUM(J5:J8)</f>
        <v>1000</v>
      </c>
    </row>
    <row r="11" spans="2:11" x14ac:dyDescent="0.55000000000000004">
      <c r="B11" t="s">
        <v>117</v>
      </c>
      <c r="C11" t="s">
        <v>118</v>
      </c>
      <c r="D11" t="s">
        <v>119</v>
      </c>
    </row>
    <row r="12" spans="2:11" x14ac:dyDescent="0.55000000000000004">
      <c r="B12" s="6">
        <v>2</v>
      </c>
      <c r="C12" s="9">
        <v>1</v>
      </c>
      <c r="D12" s="9">
        <v>6</v>
      </c>
    </row>
    <row r="15" spans="2:11" x14ac:dyDescent="0.55000000000000004">
      <c r="C15" t="s">
        <v>105</v>
      </c>
      <c r="D15" t="s">
        <v>106</v>
      </c>
      <c r="E15" t="s">
        <v>107</v>
      </c>
      <c r="F15" t="s">
        <v>108</v>
      </c>
      <c r="G15" t="s">
        <v>109</v>
      </c>
      <c r="H15" t="s">
        <v>110</v>
      </c>
      <c r="I15" t="s">
        <v>111</v>
      </c>
      <c r="J15" t="s">
        <v>112</v>
      </c>
      <c r="K15" t="s">
        <v>116</v>
      </c>
    </row>
    <row r="16" spans="2:11" x14ac:dyDescent="0.55000000000000004">
      <c r="B16" t="s">
        <v>113</v>
      </c>
      <c r="C16" s="7" t="str">
        <f>INDEX('Candidate base locations'!$A$1:$A$6,Model!B12)</f>
        <v>Casalecchio di Reno, Italy</v>
      </c>
      <c r="D16" s="7">
        <f>VLOOKUP($C16,'Master city info'!$A$2:$C$79,3,FALSE)</f>
        <v>11.283300000000001</v>
      </c>
      <c r="E16" s="7">
        <f>VLOOKUP($C16,'Master city info'!$A$2:$C$79,2,FALSE)</f>
        <v>48.433300000000003</v>
      </c>
      <c r="H16" s="11">
        <f>IF(WEEKDAY(B7,2)&gt;=6,WORKDAY(B7,1),B7)</f>
        <v>43570.504404308711</v>
      </c>
    </row>
    <row r="17" spans="2:11" x14ac:dyDescent="0.55000000000000004">
      <c r="B17" s="6">
        <v>20</v>
      </c>
      <c r="C17" t="str">
        <f>VLOOKUP(B17,'Branch locations'!$A$2:$B$28,2,FALSE)</f>
        <v>Munich, Germany</v>
      </c>
      <c r="D17">
        <f>VLOOKUP($C17,'Master city info'!$A$2:$C$79,3,FALSE)</f>
        <v>11.583333333333334</v>
      </c>
      <c r="E17">
        <f>VLOOKUP($C17,'Master city info'!$A$2:$C$79,2,FALSE)</f>
        <v>48.133333333333333</v>
      </c>
      <c r="F17">
        <f>SQRT(((69*(D16-D17)))^2 +((69.1*(E16-E17)*COS(D17/57.3)))^2)</f>
        <v>28.998329427277106</v>
      </c>
      <c r="G17">
        <f t="shared" ref="G17:G44" si="0">ROUNDUP(F17/$C$9,0)</f>
        <v>1</v>
      </c>
      <c r="H17" s="11">
        <f>WORKDAY(H16,G17)</f>
        <v>43571</v>
      </c>
      <c r="I17">
        <f>VLOOKUP(B17,'Branch locations'!$A$2:$C$28,3,FALSE)</f>
        <v>10</v>
      </c>
      <c r="J17">
        <f t="shared" ref="J17:J43" si="1">ROUNDUP(I17/$C$8,0)</f>
        <v>2</v>
      </c>
      <c r="K17" s="11">
        <f>WORKDAY(H17,J17)</f>
        <v>43573</v>
      </c>
    </row>
    <row r="18" spans="2:11" x14ac:dyDescent="0.55000000000000004">
      <c r="B18" s="6">
        <v>23</v>
      </c>
      <c r="C18" t="str">
        <f>VLOOKUP(B18,'Branch locations'!$A$2:$B$28,2,FALSE)</f>
        <v>Prague, Czech Republic</v>
      </c>
      <c r="D18">
        <f>VLOOKUP($C18,'Master city info'!$A$2:$C$79,3,FALSE)</f>
        <v>14.433333333333334</v>
      </c>
      <c r="E18">
        <f>VLOOKUP($C18,'Master city info'!$A$2:$C$79,2,FALSE)</f>
        <v>50.083333333333343</v>
      </c>
      <c r="F18">
        <f t="shared" ref="F18:F44" si="2">SQRT(((69*(D17-D18)))^2 +((69.1*(E17-E18)*COS(D18/57.3)))^2)</f>
        <v>236.00763720743996</v>
      </c>
      <c r="G18">
        <f t="shared" si="0"/>
        <v>1</v>
      </c>
      <c r="H18" s="11">
        <f>WORKDAY(K17,G18)</f>
        <v>43574</v>
      </c>
      <c r="I18">
        <f>VLOOKUP(B18,'Branch locations'!$A$2:$C$28,3,FALSE)</f>
        <v>24</v>
      </c>
      <c r="J18">
        <f t="shared" si="1"/>
        <v>3</v>
      </c>
      <c r="K18" s="11">
        <f>WORKDAY(H18,J18)</f>
        <v>43579</v>
      </c>
    </row>
    <row r="19" spans="2:11" x14ac:dyDescent="0.55000000000000004">
      <c r="B19" s="6">
        <v>25</v>
      </c>
      <c r="C19" t="str">
        <f>VLOOKUP(B19,'Branch locations'!$A$2:$B$28,2,FALSE)</f>
        <v>Vienna, Austria</v>
      </c>
      <c r="D19">
        <f>VLOOKUP($C19,'Master city info'!$A$2:$C$79,3,FALSE)</f>
        <v>16.333333333333332</v>
      </c>
      <c r="E19">
        <f>VLOOKUP($C19,'Master city info'!$A$2:$C$79,2,FALSE)</f>
        <v>48.233333333333334</v>
      </c>
      <c r="F19">
        <f t="shared" si="2"/>
        <v>179.54595741790408</v>
      </c>
      <c r="G19">
        <f t="shared" si="0"/>
        <v>1</v>
      </c>
      <c r="H19" s="11">
        <f>WORKDAY(K18,G19)</f>
        <v>43580</v>
      </c>
      <c r="I19">
        <f>VLOOKUP(B19,'Branch locations'!$A$2:$C$28,3,FALSE)</f>
        <v>19</v>
      </c>
      <c r="J19">
        <f t="shared" si="1"/>
        <v>3</v>
      </c>
      <c r="K19" s="11">
        <f t="shared" ref="K19:K44" si="3">WORKDAY(H19,J19)</f>
        <v>43585</v>
      </c>
    </row>
    <row r="20" spans="2:11" x14ac:dyDescent="0.55000000000000004">
      <c r="B20" s="6">
        <v>6</v>
      </c>
      <c r="C20" t="str">
        <f>VLOOKUP(B20,'Branch locations'!$A$2:$B$28,2,FALSE)</f>
        <v>Budapest, Hungary</v>
      </c>
      <c r="D20">
        <f>VLOOKUP($C20,'Master city info'!$A$2:$C$79,3,FALSE)</f>
        <v>19.083333333333332</v>
      </c>
      <c r="E20">
        <f>VLOOKUP($C20,'Master city info'!$A$2:$C$79,2,FALSE)</f>
        <v>47.5</v>
      </c>
      <c r="F20">
        <f t="shared" si="2"/>
        <v>195.69980318731351</v>
      </c>
      <c r="G20">
        <f t="shared" si="0"/>
        <v>1</v>
      </c>
      <c r="H20" s="11">
        <f t="shared" ref="H20:H44" si="4">WORKDAY(K19,G20)</f>
        <v>43586</v>
      </c>
      <c r="I20">
        <f>VLOOKUP(B20,'Branch locations'!$A$2:$C$28,3,FALSE)</f>
        <v>24</v>
      </c>
      <c r="J20">
        <f t="shared" si="1"/>
        <v>3</v>
      </c>
      <c r="K20" s="11">
        <f t="shared" si="3"/>
        <v>43591</v>
      </c>
    </row>
    <row r="21" spans="2:11" x14ac:dyDescent="0.55000000000000004">
      <c r="B21" s="6">
        <v>26</v>
      </c>
      <c r="C21" t="str">
        <f>VLOOKUP(B21,'Branch locations'!$A$2:$B$28,2,FALSE)</f>
        <v>Warsaw, Poland</v>
      </c>
      <c r="D21">
        <f>VLOOKUP($C21,'Master city info'!$A$2:$C$79,3,FALSE)</f>
        <v>21</v>
      </c>
      <c r="E21">
        <f>VLOOKUP($C21,'Master city info'!$A$2:$C$79,2,FALSE)</f>
        <v>52.233333333333299</v>
      </c>
      <c r="F21">
        <f t="shared" si="2"/>
        <v>332.76142610392503</v>
      </c>
      <c r="G21">
        <f t="shared" si="0"/>
        <v>2</v>
      </c>
      <c r="H21" s="11">
        <f t="shared" si="4"/>
        <v>43593</v>
      </c>
      <c r="I21">
        <f>VLOOKUP(B21,'Branch locations'!$A$2:$C$28,3,FALSE)</f>
        <v>19</v>
      </c>
      <c r="J21">
        <f t="shared" si="1"/>
        <v>3</v>
      </c>
      <c r="K21" s="11">
        <f t="shared" si="3"/>
        <v>43598</v>
      </c>
    </row>
    <row r="22" spans="2:11" x14ac:dyDescent="0.55000000000000004">
      <c r="B22" s="6">
        <v>13</v>
      </c>
      <c r="C22" t="str">
        <f>VLOOKUP(B22,'Branch locations'!$A$2:$B$28,2,FALSE)</f>
        <v>Helsinki, Finland</v>
      </c>
      <c r="D22">
        <f>VLOOKUP($C22,'Master city info'!$A$2:$C$79,3,FALSE)</f>
        <v>25</v>
      </c>
      <c r="E22">
        <f>VLOOKUP($C22,'Master city info'!$A$2:$C$79,2,FALSE)</f>
        <v>60.166666666666657</v>
      </c>
      <c r="F22">
        <f t="shared" si="2"/>
        <v>568.35316669841188</v>
      </c>
      <c r="G22">
        <f t="shared" si="0"/>
        <v>2</v>
      </c>
      <c r="H22" s="11">
        <f>WORKDAY(K21,G22)</f>
        <v>43600</v>
      </c>
      <c r="I22">
        <f>VLOOKUP(B22,'Branch locations'!$A$2:$C$28,3,FALSE)</f>
        <v>17</v>
      </c>
      <c r="J22">
        <f t="shared" si="1"/>
        <v>3</v>
      </c>
      <c r="K22" s="11">
        <f t="shared" si="3"/>
        <v>43605</v>
      </c>
    </row>
    <row r="23" spans="2:11" x14ac:dyDescent="0.55000000000000004">
      <c r="B23" s="6">
        <v>24</v>
      </c>
      <c r="C23" t="str">
        <f>VLOOKUP(B23,'Branch locations'!$A$2:$B$28,2,FALSE)</f>
        <v>Stockholm, Sweden</v>
      </c>
      <c r="D23">
        <f>VLOOKUP($C23,'Master city info'!$A$2:$C$79,3,FALSE)</f>
        <v>18.05</v>
      </c>
      <c r="E23">
        <f>VLOOKUP($C23,'Master city info'!$A$2:$C$79,2,FALSE)</f>
        <v>59.333333333333336</v>
      </c>
      <c r="F23">
        <f t="shared" si="2"/>
        <v>482.66525736907698</v>
      </c>
      <c r="G23">
        <f t="shared" si="0"/>
        <v>2</v>
      </c>
      <c r="H23" s="11">
        <f t="shared" si="4"/>
        <v>43607</v>
      </c>
      <c r="I23">
        <f>VLOOKUP(B23,'Branch locations'!$A$2:$C$28,3,FALSE)</f>
        <v>12</v>
      </c>
      <c r="J23">
        <f t="shared" si="1"/>
        <v>2</v>
      </c>
      <c r="K23" s="11">
        <f t="shared" si="3"/>
        <v>43609</v>
      </c>
    </row>
    <row r="24" spans="2:11" x14ac:dyDescent="0.55000000000000004">
      <c r="B24" s="6">
        <v>21</v>
      </c>
      <c r="C24" t="str">
        <f>VLOOKUP(B24,'Branch locations'!$A$2:$B$28,2,FALSE)</f>
        <v>Oslo, Norway</v>
      </c>
      <c r="D24">
        <f>VLOOKUP($C24,'Master city info'!$A$2:$C$79,3,FALSE)</f>
        <v>10.75</v>
      </c>
      <c r="E24">
        <f>VLOOKUP($C24,'Master city info'!$A$2:$C$79,2,FALSE)</f>
        <v>59.916666666666664</v>
      </c>
      <c r="F24">
        <f t="shared" si="2"/>
        <v>505.25432460150427</v>
      </c>
      <c r="G24">
        <f t="shared" si="0"/>
        <v>2</v>
      </c>
      <c r="H24" s="11">
        <f t="shared" si="4"/>
        <v>43613</v>
      </c>
      <c r="I24">
        <f>VLOOKUP(B24,'Branch locations'!$A$2:$C$28,3,FALSE)</f>
        <v>24</v>
      </c>
      <c r="J24">
        <f t="shared" si="1"/>
        <v>3</v>
      </c>
      <c r="K24" s="11">
        <f t="shared" si="3"/>
        <v>43616</v>
      </c>
    </row>
    <row r="25" spans="2:11" x14ac:dyDescent="0.55000000000000004">
      <c r="B25" s="6">
        <v>11</v>
      </c>
      <c r="C25" t="str">
        <f>VLOOKUP(B25,'Branch locations'!$A$2:$B$28,2,FALSE)</f>
        <v>Gothenburg, Sweden</v>
      </c>
      <c r="D25">
        <f>VLOOKUP($C25,'Master city info'!$A$2:$C$79,3,FALSE)</f>
        <v>11.974600000000001</v>
      </c>
      <c r="E25">
        <f>VLOOKUP($C25,'Master city info'!$A$2:$C$79,2,FALSE)</f>
        <v>57.7089</v>
      </c>
      <c r="F25">
        <f t="shared" si="2"/>
        <v>171.49821088784705</v>
      </c>
      <c r="G25">
        <f t="shared" si="0"/>
        <v>1</v>
      </c>
      <c r="H25" s="11">
        <f t="shared" si="4"/>
        <v>43619</v>
      </c>
      <c r="I25">
        <f>VLOOKUP(B25,'Branch locations'!$A$2:$C$28,3,FALSE)</f>
        <v>12</v>
      </c>
      <c r="J25">
        <f t="shared" si="1"/>
        <v>2</v>
      </c>
      <c r="K25" s="11">
        <f t="shared" si="3"/>
        <v>43621</v>
      </c>
    </row>
    <row r="26" spans="2:11" x14ac:dyDescent="0.55000000000000004">
      <c r="B26" s="6">
        <v>8</v>
      </c>
      <c r="C26" t="str">
        <f>VLOOKUP(B26,'Branch locations'!$A$2:$B$28,2,FALSE)</f>
        <v>Copenhagen, Denmark</v>
      </c>
      <c r="D26">
        <f>VLOOKUP($C26,'Master city info'!$A$2:$C$79,3,FALSE)</f>
        <v>12.566666666666666</v>
      </c>
      <c r="E26">
        <f>VLOOKUP($C26,'Master city info'!$A$2:$C$79,2,FALSE)</f>
        <v>55.666666666666657</v>
      </c>
      <c r="F26">
        <f t="shared" si="2"/>
        <v>143.66880115221122</v>
      </c>
      <c r="G26">
        <f t="shared" si="0"/>
        <v>1</v>
      </c>
      <c r="H26" s="11">
        <f t="shared" si="4"/>
        <v>43622</v>
      </c>
      <c r="I26">
        <f>VLOOKUP(B26,'Branch locations'!$A$2:$C$28,3,FALSE)</f>
        <v>23</v>
      </c>
      <c r="J26">
        <f t="shared" si="1"/>
        <v>3</v>
      </c>
      <c r="K26" s="11">
        <f t="shared" si="3"/>
        <v>43627</v>
      </c>
    </row>
    <row r="27" spans="2:11" x14ac:dyDescent="0.55000000000000004">
      <c r="B27" s="6">
        <v>4</v>
      </c>
      <c r="C27" t="str">
        <f>VLOOKUP(B27,'Branch locations'!$A$2:$B$28,2,FALSE)</f>
        <v>Berlin, Germany</v>
      </c>
      <c r="D27">
        <f>VLOOKUP($C27,'Master city info'!$A$2:$C$79,3,FALSE)</f>
        <v>13.416666666666668</v>
      </c>
      <c r="E27">
        <f>VLOOKUP($C27,'Master city info'!$A$2:$C$79,2,FALSE)</f>
        <v>52.5</v>
      </c>
      <c r="F27">
        <f t="shared" si="2"/>
        <v>220.77841959173924</v>
      </c>
      <c r="G27">
        <f t="shared" si="0"/>
        <v>1</v>
      </c>
      <c r="H27" s="11">
        <f t="shared" si="4"/>
        <v>43628</v>
      </c>
      <c r="I27">
        <f>VLOOKUP(B27,'Branch locations'!$A$2:$C$28,3,FALSE)</f>
        <v>14</v>
      </c>
      <c r="J27">
        <f t="shared" si="1"/>
        <v>2</v>
      </c>
      <c r="K27" s="11">
        <f>WORKDAY(H27,J27)</f>
        <v>43630</v>
      </c>
    </row>
    <row r="28" spans="2:11" x14ac:dyDescent="0.55000000000000004">
      <c r="B28" s="6">
        <v>12</v>
      </c>
      <c r="C28" t="str">
        <f>VLOOKUP(B28,'Branch locations'!$A$2:$B$28,2,FALSE)</f>
        <v>Hanover, Germany</v>
      </c>
      <c r="D28">
        <f>VLOOKUP($C28,'Master city info'!$A$2:$C$79,3,FALSE)</f>
        <v>9.7319999999999993</v>
      </c>
      <c r="E28">
        <f>VLOOKUP($C28,'Master city info'!$A$2:$C$79,2,FALSE)</f>
        <v>52.375900000000001</v>
      </c>
      <c r="F28">
        <f t="shared" si="2"/>
        <v>254.38244743088083</v>
      </c>
      <c r="G28">
        <f t="shared" si="0"/>
        <v>1</v>
      </c>
      <c r="H28" s="11">
        <f t="shared" si="4"/>
        <v>43633</v>
      </c>
      <c r="I28">
        <f>VLOOKUP(B28,'Branch locations'!$A$2:$C$28,3,FALSE)</f>
        <v>25</v>
      </c>
      <c r="J28">
        <f t="shared" si="1"/>
        <v>4</v>
      </c>
      <c r="K28" s="11">
        <f t="shared" si="3"/>
        <v>43637</v>
      </c>
    </row>
    <row r="29" spans="2:11" x14ac:dyDescent="0.55000000000000004">
      <c r="B29" s="6">
        <v>7</v>
      </c>
      <c r="C29" t="str">
        <f>VLOOKUP(B29,'Branch locations'!$A$2:$B$28,2,FALSE)</f>
        <v>Cologne, Germany</v>
      </c>
      <c r="D29">
        <f>VLOOKUP($C29,'Master city info'!$A$2:$C$79,3,FALSE)</f>
        <v>6.9667000000000003</v>
      </c>
      <c r="E29">
        <f>VLOOKUP($C29,'Master city info'!$A$2:$C$79,2,FALSE)</f>
        <v>50.95</v>
      </c>
      <c r="F29">
        <f t="shared" si="2"/>
        <v>214.41108106801232</v>
      </c>
      <c r="G29">
        <f t="shared" si="0"/>
        <v>1</v>
      </c>
      <c r="H29" s="11">
        <f t="shared" si="4"/>
        <v>43640</v>
      </c>
      <c r="I29">
        <f>VLOOKUP(B29,'Branch locations'!$A$2:$C$28,3,FALSE)</f>
        <v>11</v>
      </c>
      <c r="J29">
        <f t="shared" si="1"/>
        <v>2</v>
      </c>
      <c r="K29" s="11">
        <f t="shared" si="3"/>
        <v>43642</v>
      </c>
    </row>
    <row r="30" spans="2:11" x14ac:dyDescent="0.55000000000000004">
      <c r="B30" s="6">
        <v>1</v>
      </c>
      <c r="C30" t="str">
        <f>VLOOKUP(B30,'Branch locations'!$A$2:$B$28,2,FALSE)</f>
        <v>Amsterdam, Netherlands</v>
      </c>
      <c r="D30">
        <f>VLOOKUP($C30,'Master city info'!$A$2:$C$79,3,FALSE)</f>
        <v>4.8833333333333329</v>
      </c>
      <c r="E30">
        <f>VLOOKUP($C30,'Master city info'!$A$2:$C$79,2,FALSE)</f>
        <v>52.366666666666667</v>
      </c>
      <c r="F30">
        <f t="shared" si="2"/>
        <v>173.71836284024317</v>
      </c>
      <c r="G30">
        <f t="shared" si="0"/>
        <v>1</v>
      </c>
      <c r="H30" s="11">
        <f t="shared" si="4"/>
        <v>43643</v>
      </c>
      <c r="I30">
        <f>VLOOKUP(B30,'Branch locations'!$A$2:$C$28,3,FALSE)</f>
        <v>17</v>
      </c>
      <c r="J30">
        <f t="shared" si="1"/>
        <v>3</v>
      </c>
      <c r="K30" s="11">
        <f t="shared" si="3"/>
        <v>43648</v>
      </c>
    </row>
    <row r="31" spans="2:11" x14ac:dyDescent="0.55000000000000004">
      <c r="B31" s="6">
        <v>2</v>
      </c>
      <c r="C31" t="str">
        <f>VLOOKUP(B31,'Branch locations'!$A$2:$B$28,2,FALSE)</f>
        <v>Antwerp, Belgium</v>
      </c>
      <c r="D31">
        <f>VLOOKUP($C31,'Master city info'!$A$2:$C$79,3,FALSE)</f>
        <v>4.4000000000000004</v>
      </c>
      <c r="E31">
        <f>VLOOKUP($C31,'Master city info'!$A$2:$C$79,2,FALSE)</f>
        <v>51.216700000000003</v>
      </c>
      <c r="F31">
        <f t="shared" si="2"/>
        <v>85.961521864264043</v>
      </c>
      <c r="G31">
        <f t="shared" si="0"/>
        <v>1</v>
      </c>
      <c r="H31" s="11">
        <f t="shared" si="4"/>
        <v>43649</v>
      </c>
      <c r="I31">
        <f>VLOOKUP(B31,'Branch locations'!$A$2:$C$28,3,FALSE)</f>
        <v>15</v>
      </c>
      <c r="J31">
        <f t="shared" si="1"/>
        <v>2</v>
      </c>
      <c r="K31" s="11">
        <f t="shared" si="3"/>
        <v>43651</v>
      </c>
    </row>
    <row r="32" spans="2:11" x14ac:dyDescent="0.55000000000000004">
      <c r="B32" s="6">
        <v>22</v>
      </c>
      <c r="C32" t="str">
        <f>VLOOKUP(B32,'Branch locations'!$A$2:$B$28,2,FALSE)</f>
        <v>Paris, France</v>
      </c>
      <c r="D32">
        <f>VLOOKUP($C32,'Master city info'!$A$2:$C$79,3,FALSE)</f>
        <v>2.3333333333333335</v>
      </c>
      <c r="E32">
        <f>VLOOKUP($C32,'Master city info'!$A$2:$C$79,2,FALSE)</f>
        <v>48.86666666666666</v>
      </c>
      <c r="F32">
        <f t="shared" si="2"/>
        <v>216.01086447376119</v>
      </c>
      <c r="G32">
        <f t="shared" si="0"/>
        <v>1</v>
      </c>
      <c r="H32" s="11">
        <f t="shared" si="4"/>
        <v>43654</v>
      </c>
      <c r="I32">
        <f>VLOOKUP(B32,'Branch locations'!$A$2:$C$28,3,FALSE)</f>
        <v>17</v>
      </c>
      <c r="J32">
        <f t="shared" si="1"/>
        <v>3</v>
      </c>
      <c r="K32" s="11">
        <f t="shared" si="3"/>
        <v>43657</v>
      </c>
    </row>
    <row r="33" spans="2:17" x14ac:dyDescent="0.55000000000000004">
      <c r="B33" s="6">
        <v>15</v>
      </c>
      <c r="C33" t="str">
        <f>VLOOKUP(B33,'Branch locations'!$A$2:$B$28,2,FALSE)</f>
        <v>London, England</v>
      </c>
      <c r="D33">
        <f>VLOOKUP($C33,'Master city info'!$A$2:$C$79,3,FALSE)</f>
        <v>-0.45167000000000002</v>
      </c>
      <c r="E33">
        <f>VLOOKUP($C33,'Master city info'!$A$2:$C$79,2,FALSE)</f>
        <v>51.475288999999997</v>
      </c>
      <c r="F33">
        <f t="shared" si="2"/>
        <v>263.47222126106294</v>
      </c>
      <c r="G33">
        <f t="shared" si="0"/>
        <v>1</v>
      </c>
      <c r="H33" s="11">
        <f t="shared" si="4"/>
        <v>43658</v>
      </c>
      <c r="I33">
        <f>VLOOKUP(B33,'Branch locations'!$A$2:$C$28,3,FALSE)</f>
        <v>19</v>
      </c>
      <c r="J33">
        <f t="shared" si="1"/>
        <v>3</v>
      </c>
      <c r="K33" s="11">
        <f t="shared" si="3"/>
        <v>43663</v>
      </c>
    </row>
    <row r="34" spans="2:17" x14ac:dyDescent="0.55000000000000004">
      <c r="B34" s="6">
        <v>5</v>
      </c>
      <c r="C34" t="str">
        <f>VLOOKUP(B34,'Branch locations'!$A$2:$B$28,2,FALSE)</f>
        <v>Birmingham, England</v>
      </c>
      <c r="D34">
        <f>VLOOKUP($C34,'Master city info'!$A$2:$C$79,3,FALSE)</f>
        <v>-1.9166666666666665</v>
      </c>
      <c r="E34">
        <f>VLOOKUP($C34,'Master city info'!$A$2:$C$79,2,FALSE)</f>
        <v>52.416666666666664</v>
      </c>
      <c r="F34">
        <f t="shared" si="2"/>
        <v>120.18650531654833</v>
      </c>
      <c r="G34">
        <f t="shared" si="0"/>
        <v>1</v>
      </c>
      <c r="H34" s="11">
        <f t="shared" si="4"/>
        <v>43664</v>
      </c>
      <c r="I34">
        <f>VLOOKUP(B34,'Branch locations'!$A$2:$C$28,3,FALSE)</f>
        <v>25</v>
      </c>
      <c r="J34">
        <f t="shared" si="1"/>
        <v>4</v>
      </c>
      <c r="K34" s="11">
        <f t="shared" si="3"/>
        <v>43670</v>
      </c>
    </row>
    <row r="35" spans="2:17" x14ac:dyDescent="0.55000000000000004">
      <c r="B35" s="6">
        <v>17</v>
      </c>
      <c r="C35" t="str">
        <f>VLOOKUP(B35,'Branch locations'!$A$2:$B$28,2,FALSE)</f>
        <v>Manchester, England</v>
      </c>
      <c r="D35">
        <f>VLOOKUP($C35,'Master city info'!$A$2:$C$79,3,FALSE)</f>
        <v>-2.25</v>
      </c>
      <c r="E35">
        <f>VLOOKUP($C35,'Master city info'!$A$2:$C$79,2,FALSE)</f>
        <v>53.5</v>
      </c>
      <c r="F35">
        <f t="shared" si="2"/>
        <v>78.25684675884483</v>
      </c>
      <c r="G35">
        <f t="shared" si="0"/>
        <v>1</v>
      </c>
      <c r="H35" s="11">
        <f t="shared" si="4"/>
        <v>43671</v>
      </c>
      <c r="I35">
        <f>VLOOKUP(B35,'Branch locations'!$A$2:$C$28,3,FALSE)</f>
        <v>25</v>
      </c>
      <c r="J35">
        <f t="shared" si="1"/>
        <v>4</v>
      </c>
      <c r="K35" s="11">
        <f t="shared" si="3"/>
        <v>43677</v>
      </c>
    </row>
    <row r="36" spans="2:17" x14ac:dyDescent="0.55000000000000004">
      <c r="B36" s="6">
        <v>10</v>
      </c>
      <c r="C36" t="str">
        <f>VLOOKUP(B36,'Branch locations'!$A$2:$B$28,2,FALSE)</f>
        <v>Glasgow, United Kingdom</v>
      </c>
      <c r="D36">
        <f>VLOOKUP($C36,'Master city info'!$A$2:$C$79,3,FALSE)</f>
        <v>-4.25</v>
      </c>
      <c r="E36">
        <f>VLOOKUP($C36,'Master city info'!$A$2:$C$79,2,FALSE)</f>
        <v>55.883333333333326</v>
      </c>
      <c r="F36">
        <f t="shared" si="2"/>
        <v>214.51646044998833</v>
      </c>
      <c r="G36">
        <f t="shared" si="0"/>
        <v>1</v>
      </c>
      <c r="H36" s="11">
        <f t="shared" si="4"/>
        <v>43678</v>
      </c>
      <c r="I36">
        <f>VLOOKUP(B36,'Branch locations'!$A$2:$C$28,3,FALSE)</f>
        <v>17</v>
      </c>
      <c r="J36">
        <f t="shared" si="1"/>
        <v>3</v>
      </c>
      <c r="K36" s="11">
        <f t="shared" si="3"/>
        <v>43683</v>
      </c>
    </row>
    <row r="37" spans="2:17" x14ac:dyDescent="0.55000000000000004">
      <c r="B37" s="6">
        <v>9</v>
      </c>
      <c r="C37" t="str">
        <f>VLOOKUP(B37,'Branch locations'!$A$2:$B$28,2,FALSE)</f>
        <v>Dublin, Ireland</v>
      </c>
      <c r="D37">
        <f>VLOOKUP($C37,'Master city info'!$A$2:$C$79,3,FALSE)</f>
        <v>-6.25</v>
      </c>
      <c r="E37">
        <f>VLOOKUP($C37,'Master city info'!$A$2:$C$79,2,FALSE)</f>
        <v>53.333333333333336</v>
      </c>
      <c r="F37">
        <f t="shared" si="2"/>
        <v>222.98940072637106</v>
      </c>
      <c r="G37">
        <f t="shared" si="0"/>
        <v>1</v>
      </c>
      <c r="H37" s="11">
        <f t="shared" si="4"/>
        <v>43684</v>
      </c>
      <c r="I37">
        <f>VLOOKUP(B37,'Branch locations'!$A$2:$C$28,3,FALSE)</f>
        <v>14</v>
      </c>
      <c r="J37">
        <f t="shared" si="1"/>
        <v>2</v>
      </c>
      <c r="K37" s="11">
        <f t="shared" si="3"/>
        <v>43686</v>
      </c>
    </row>
    <row r="38" spans="2:17" x14ac:dyDescent="0.55000000000000004">
      <c r="B38" s="6">
        <v>14</v>
      </c>
      <c r="C38" t="str">
        <f>VLOOKUP(B38,'Branch locations'!$A$2:$B$28,2,FALSE)</f>
        <v>Lisbon, Portugal</v>
      </c>
      <c r="D38">
        <f>VLOOKUP($C38,'Master city info'!$A$2:$C$79,3,FALSE)</f>
        <v>-9.15</v>
      </c>
      <c r="E38">
        <f>VLOOKUP($C38,'Master city info'!$A$2:$C$79,2,FALSE)</f>
        <v>38.733333333333334</v>
      </c>
      <c r="F38">
        <f t="shared" si="2"/>
        <v>1015.9256528456715</v>
      </c>
      <c r="G38">
        <f t="shared" si="0"/>
        <v>4</v>
      </c>
      <c r="H38" s="11">
        <f t="shared" si="4"/>
        <v>43692</v>
      </c>
      <c r="I38">
        <f>VLOOKUP(B38,'Branch locations'!$A$2:$C$28,3,FALSE)</f>
        <v>13</v>
      </c>
      <c r="J38">
        <f t="shared" si="1"/>
        <v>2</v>
      </c>
      <c r="K38" s="11">
        <f t="shared" si="3"/>
        <v>43696</v>
      </c>
    </row>
    <row r="39" spans="2:17" x14ac:dyDescent="0.55000000000000004">
      <c r="B39" s="6">
        <v>16</v>
      </c>
      <c r="C39" t="str">
        <f>VLOOKUP(B39,'Branch locations'!$A$2:$B$28,2,FALSE)</f>
        <v>Madrid, Spain</v>
      </c>
      <c r="D39">
        <f>VLOOKUP($C39,'Master city info'!$A$2:$C$79,3,FALSE)</f>
        <v>-3.6833333333333336</v>
      </c>
      <c r="E39">
        <f>VLOOKUP($C39,'Master city info'!$A$2:$C$79,2,FALSE)</f>
        <v>40.4</v>
      </c>
      <c r="F39">
        <f t="shared" si="2"/>
        <v>394.32026421843523</v>
      </c>
      <c r="G39">
        <f t="shared" si="0"/>
        <v>2</v>
      </c>
      <c r="H39" s="11">
        <f t="shared" si="4"/>
        <v>43698</v>
      </c>
      <c r="I39">
        <f>VLOOKUP(B39,'Branch locations'!$A$2:$C$28,3,FALSE)</f>
        <v>11</v>
      </c>
      <c r="J39">
        <f t="shared" si="1"/>
        <v>2</v>
      </c>
      <c r="K39" s="11">
        <f t="shared" si="3"/>
        <v>43700</v>
      </c>
    </row>
    <row r="40" spans="2:17" x14ac:dyDescent="0.55000000000000004">
      <c r="B40" s="6">
        <v>3</v>
      </c>
      <c r="C40" t="str">
        <f>VLOOKUP(B40,'Branch locations'!$A$2:$B$28,2,FALSE)</f>
        <v>Barcelona, Spain</v>
      </c>
      <c r="D40">
        <f>VLOOKUP($C40,'Master city info'!$A$2:$C$79,3,FALSE)</f>
        <v>2.1833333333333331</v>
      </c>
      <c r="E40">
        <f>VLOOKUP($C40,'Master city info'!$A$2:$C$79,2,FALSE)</f>
        <v>41.383333333333333</v>
      </c>
      <c r="F40">
        <f t="shared" si="2"/>
        <v>410.45501087116492</v>
      </c>
      <c r="G40">
        <f t="shared" si="0"/>
        <v>2</v>
      </c>
      <c r="H40" s="11">
        <f t="shared" si="4"/>
        <v>43704</v>
      </c>
      <c r="I40">
        <f>VLOOKUP(B40,'Branch locations'!$A$2:$C$28,3,FALSE)</f>
        <v>17</v>
      </c>
      <c r="J40">
        <f t="shared" si="1"/>
        <v>3</v>
      </c>
      <c r="K40" s="11">
        <f t="shared" si="3"/>
        <v>43707</v>
      </c>
    </row>
    <row r="41" spans="2:17" x14ac:dyDescent="0.55000000000000004">
      <c r="B41" s="6">
        <v>19</v>
      </c>
      <c r="C41" t="str">
        <f>VLOOKUP(B41,'Branch locations'!$A$2:$B$28,2,FALSE)</f>
        <v>Milan, Italy</v>
      </c>
      <c r="D41">
        <f>VLOOKUP($C41,'Master city info'!$A$2:$C$79,3,FALSE)</f>
        <v>9.2833333333333332</v>
      </c>
      <c r="E41">
        <f>VLOOKUP($C41,'Master city info'!$A$2:$C$79,2,FALSE)</f>
        <v>45.45</v>
      </c>
      <c r="F41">
        <f t="shared" si="2"/>
        <v>562.94950906538202</v>
      </c>
      <c r="G41">
        <f t="shared" si="0"/>
        <v>2</v>
      </c>
      <c r="H41" s="11">
        <f t="shared" si="4"/>
        <v>43711</v>
      </c>
      <c r="I41">
        <f>VLOOKUP(B41,'Branch locations'!$A$2:$C$28,3,FALSE)</f>
        <v>25</v>
      </c>
      <c r="J41">
        <f t="shared" si="1"/>
        <v>4</v>
      </c>
      <c r="K41" s="11">
        <f t="shared" si="3"/>
        <v>43717</v>
      </c>
    </row>
    <row r="42" spans="2:17" x14ac:dyDescent="0.55000000000000004">
      <c r="B42" s="6">
        <v>27</v>
      </c>
      <c r="C42" t="str">
        <f>VLOOKUP(B42,'Branch locations'!$A$2:$B$28,2,FALSE)</f>
        <v>Zürich, Switzerland</v>
      </c>
      <c r="D42">
        <f>VLOOKUP($C42,'Master city info'!$A$2:$C$79,3,FALSE)</f>
        <v>8.5166666666666675</v>
      </c>
      <c r="E42">
        <f>VLOOKUP($C42,'Master city info'!$A$2:$C$79,2,FALSE)</f>
        <v>47.35</v>
      </c>
      <c r="F42">
        <f t="shared" si="2"/>
        <v>140.20511101478507</v>
      </c>
      <c r="G42">
        <f t="shared" si="0"/>
        <v>1</v>
      </c>
      <c r="H42" s="11">
        <f t="shared" si="4"/>
        <v>43718</v>
      </c>
      <c r="I42">
        <f>VLOOKUP(B42,'Branch locations'!$A$2:$C$28,3,FALSE)</f>
        <v>20</v>
      </c>
      <c r="J42">
        <f t="shared" si="1"/>
        <v>3</v>
      </c>
      <c r="K42" s="11">
        <f t="shared" si="3"/>
        <v>43721</v>
      </c>
    </row>
    <row r="43" spans="2:17" x14ac:dyDescent="0.55000000000000004">
      <c r="B43" s="6">
        <v>18</v>
      </c>
      <c r="C43" t="str">
        <f>VLOOKUP(B43,'Branch locations'!$A$2:$B$28,2,FALSE)</f>
        <v>Mannheim, Germany</v>
      </c>
      <c r="D43">
        <f>VLOOKUP($C43,'Master city info'!$A$2:$C$79,3,FALSE)</f>
        <v>8.4659999999999993</v>
      </c>
      <c r="E43">
        <f>VLOOKUP($C43,'Master city info'!$A$2:$C$79,2,FALSE)</f>
        <v>49.487499999999997</v>
      </c>
      <c r="F43">
        <f t="shared" si="2"/>
        <v>146.13386923118</v>
      </c>
      <c r="G43">
        <f t="shared" si="0"/>
        <v>1</v>
      </c>
      <c r="H43" s="11">
        <f t="shared" si="4"/>
        <v>43724</v>
      </c>
      <c r="I43">
        <f>VLOOKUP(B43,'Branch locations'!$A$2:$C$28,3,FALSE)</f>
        <v>11</v>
      </c>
      <c r="J43">
        <f t="shared" si="1"/>
        <v>2</v>
      </c>
      <c r="K43" s="11">
        <f t="shared" si="3"/>
        <v>43726</v>
      </c>
    </row>
    <row r="44" spans="2:17" x14ac:dyDescent="0.55000000000000004">
      <c r="C44" s="13" t="str">
        <f>C16</f>
        <v>Casalecchio di Reno, Italy</v>
      </c>
      <c r="D44" s="13">
        <f>VLOOKUP($C44,'Master city info'!$A$2:$C$79,3,FALSE)</f>
        <v>11.283300000000001</v>
      </c>
      <c r="E44" s="13">
        <f>VLOOKUP($C44,'Master city info'!$A$2:$C$79,2,FALSE)</f>
        <v>48.433300000000003</v>
      </c>
      <c r="F44">
        <f t="shared" si="2"/>
        <v>207.10437107832507</v>
      </c>
      <c r="G44">
        <f t="shared" si="0"/>
        <v>1</v>
      </c>
      <c r="H44" s="11">
        <f t="shared" si="4"/>
        <v>43727</v>
      </c>
      <c r="J44" s="11"/>
      <c r="K44" s="11">
        <f t="shared" si="3"/>
        <v>43727</v>
      </c>
    </row>
    <row r="46" spans="2:17" x14ac:dyDescent="0.55000000000000004">
      <c r="C46" s="10"/>
      <c r="E46" t="s">
        <v>114</v>
      </c>
      <c r="F46" s="8">
        <f>SUM(F17:F44)+J10</f>
        <v>8786.2308341595708</v>
      </c>
      <c r="Q46" s="8"/>
    </row>
    <row r="47" spans="2:17" x14ac:dyDescent="0.55000000000000004">
      <c r="C47" s="10"/>
    </row>
    <row r="1031313" ht="13.15" customHeight="1" x14ac:dyDescent="0.55000000000000004"/>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031313"/>
  <sheetViews>
    <sheetView workbookViewId="0"/>
  </sheetViews>
  <sheetFormatPr defaultRowHeight="14.4" x14ac:dyDescent="0.55000000000000004"/>
  <cols>
    <col min="13019" max="13019" width="13.68359375" customWidth="1"/>
  </cols>
  <sheetData>
    <row r="1031313" ht="13.15" customHeight="1" x14ac:dyDescent="0.5500000000000000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Documentation</vt:lpstr>
      <vt:lpstr>Branch locations</vt:lpstr>
      <vt:lpstr>Candidate base locations</vt:lpstr>
      <vt:lpstr>Master city info</vt:lpstr>
      <vt:lpstr>Model</vt:lpstr>
      <vt:lpstr>Question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2018-12-05T21:49:59Z</dcterms:modified>
  <cp:category/>
  <cp:contentStatus/>
</cp:coreProperties>
</file>