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tables/table2.xml" ContentType="application/vnd.openxmlformats-officedocument.spreadsheetml.table+xml"/>
  <Override PartName="/xl/persons/person.xml" ContentType="application/vnd.ms-excel.person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51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ons\Documents\AlonDB\CFU-viz\"/>
    </mc:Choice>
  </mc:AlternateContent>
  <xr:revisionPtr revIDLastSave="0" documentId="13_ncr:1_{B0796F52-2655-43AE-BB1E-DDB7C6D11CC3}" xr6:coauthVersionLast="47" xr6:coauthVersionMax="47" xr10:uidLastSave="{00000000-0000-0000-0000-000000000000}"/>
  <bookViews>
    <workbookView xWindow="28680" yWindow="-120" windowWidth="29040" windowHeight="15720" xr2:uid="{00000000-000D-0000-FFFF-FFFF00000000}"/>
  </bookViews>
  <sheets>
    <sheet name="Raw Data " sheetId="1" r:id="rId1"/>
    <sheet name="Validation" sheetId="4" r:id="rId2"/>
    <sheet name="Raw Data  (2)" sheetId="2" state="hidden" r:id="rId3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K4" i="1" l="1"/>
  <c r="N4" i="1"/>
  <c r="W4" i="1"/>
  <c r="X4" i="1"/>
  <c r="Y4" i="1"/>
  <c r="Z4" i="1"/>
  <c r="AA4" i="1"/>
  <c r="K3" i="1"/>
  <c r="N3" i="1" s="1"/>
  <c r="W3" i="1"/>
  <c r="X3" i="1"/>
  <c r="Y3" i="1"/>
  <c r="Z3" i="1"/>
  <c r="AA3" i="1"/>
  <c r="W252" i="2"/>
  <c r="AF254" i="2"/>
  <c r="AE254" i="2"/>
  <c r="AA254" i="2"/>
  <c r="Z254" i="2"/>
  <c r="K254" i="2"/>
  <c r="AF253" i="2"/>
  <c r="AE253" i="2"/>
  <c r="AA253" i="2"/>
  <c r="Z253" i="2"/>
  <c r="K253" i="2"/>
  <c r="AF252" i="2"/>
  <c r="AE252" i="2"/>
  <c r="AA252" i="2"/>
  <c r="Z252" i="2"/>
  <c r="K252" i="2"/>
  <c r="AF251" i="2"/>
  <c r="AE251" i="2"/>
  <c r="AA251" i="2"/>
  <c r="Z251" i="2"/>
  <c r="K251" i="2"/>
  <c r="AF250" i="2"/>
  <c r="AE250" i="2"/>
  <c r="AA250" i="2"/>
  <c r="Z250" i="2"/>
  <c r="K250" i="2"/>
  <c r="AF249" i="2"/>
  <c r="AE249" i="2"/>
  <c r="AA249" i="2"/>
  <c r="Z249" i="2"/>
  <c r="K249" i="2"/>
  <c r="AF248" i="2"/>
  <c r="AE248" i="2"/>
  <c r="AA248" i="2"/>
  <c r="Z248" i="2"/>
  <c r="K248" i="2"/>
  <c r="AF247" i="2"/>
  <c r="AE247" i="2"/>
  <c r="AA247" i="2"/>
  <c r="Z247" i="2"/>
  <c r="K247" i="2"/>
  <c r="AF246" i="2"/>
  <c r="AE246" i="2"/>
  <c r="AA246" i="2"/>
  <c r="Z246" i="2"/>
  <c r="K246" i="2"/>
  <c r="AF245" i="2"/>
  <c r="AE245" i="2"/>
  <c r="AA245" i="2"/>
  <c r="Z245" i="2"/>
  <c r="K245" i="2"/>
  <c r="AF244" i="2"/>
  <c r="AE244" i="2"/>
  <c r="AA244" i="2"/>
  <c r="Z244" i="2"/>
  <c r="K244" i="2"/>
  <c r="AF243" i="2"/>
  <c r="AE243" i="2"/>
  <c r="AA243" i="2"/>
  <c r="Z243" i="2"/>
  <c r="K243" i="2"/>
  <c r="AF242" i="2"/>
  <c r="AE242" i="2"/>
  <c r="AA242" i="2"/>
  <c r="Z242" i="2"/>
  <c r="K242" i="2"/>
  <c r="AF241" i="2"/>
  <c r="AE241" i="2"/>
  <c r="AA241" i="2"/>
  <c r="Z241" i="2"/>
  <c r="K241" i="2"/>
  <c r="AF240" i="2"/>
  <c r="AE240" i="2"/>
  <c r="AA240" i="2"/>
  <c r="Z240" i="2"/>
  <c r="K240" i="2"/>
  <c r="AF239" i="2"/>
  <c r="AE239" i="2"/>
  <c r="AA239" i="2"/>
  <c r="Z239" i="2"/>
  <c r="K239" i="2"/>
  <c r="AF238" i="2"/>
  <c r="AE238" i="2"/>
  <c r="AA238" i="2"/>
  <c r="Z238" i="2"/>
  <c r="K238" i="2"/>
  <c r="AF237" i="2"/>
  <c r="AE237" i="2"/>
  <c r="AA237" i="2"/>
  <c r="Z237" i="2"/>
  <c r="K237" i="2"/>
  <c r="AF236" i="2"/>
  <c r="AE236" i="2"/>
  <c r="AA236" i="2"/>
  <c r="Z236" i="2"/>
  <c r="K236" i="2"/>
  <c r="AF235" i="2"/>
  <c r="AE235" i="2"/>
  <c r="AA235" i="2"/>
  <c r="Z235" i="2"/>
  <c r="K235" i="2"/>
  <c r="AF234" i="2"/>
  <c r="AE234" i="2"/>
  <c r="AA234" i="2"/>
  <c r="Z234" i="2"/>
  <c r="K234" i="2"/>
  <c r="AF233" i="2"/>
  <c r="AE233" i="2"/>
  <c r="AA233" i="2"/>
  <c r="Z233" i="2"/>
  <c r="K233" i="2"/>
  <c r="AF232" i="2"/>
  <c r="AE232" i="2"/>
  <c r="AA232" i="2"/>
  <c r="Z232" i="2"/>
  <c r="K232" i="2"/>
  <c r="AF231" i="2"/>
  <c r="AE231" i="2"/>
  <c r="AA231" i="2"/>
  <c r="Z231" i="2"/>
  <c r="K231" i="2"/>
  <c r="AF230" i="2"/>
  <c r="AE230" i="2"/>
  <c r="AA230" i="2"/>
  <c r="Z230" i="2"/>
  <c r="K230" i="2"/>
  <c r="AF229" i="2"/>
  <c r="AE229" i="2"/>
  <c r="AA229" i="2"/>
  <c r="Z229" i="2"/>
  <c r="K229" i="2"/>
  <c r="AF228" i="2"/>
  <c r="AE228" i="2"/>
  <c r="AA228" i="2"/>
  <c r="Z228" i="2"/>
  <c r="K228" i="2"/>
  <c r="AF227" i="2"/>
  <c r="AE227" i="2"/>
  <c r="AA227" i="2"/>
  <c r="Z227" i="2"/>
  <c r="K227" i="2"/>
  <c r="AF226" i="2"/>
  <c r="AE226" i="2"/>
  <c r="AA226" i="2"/>
  <c r="Z226" i="2"/>
  <c r="K226" i="2"/>
  <c r="AF225" i="2"/>
  <c r="AE225" i="2"/>
  <c r="AA225" i="2"/>
  <c r="Z225" i="2"/>
  <c r="K225" i="2"/>
  <c r="AF224" i="2"/>
  <c r="AE224" i="2"/>
  <c r="AA224" i="2"/>
  <c r="Z224" i="2"/>
  <c r="K224" i="2"/>
  <c r="AF223" i="2"/>
  <c r="AE223" i="2"/>
  <c r="AA223" i="2"/>
  <c r="Z223" i="2"/>
  <c r="K223" i="2"/>
  <c r="AF222" i="2"/>
  <c r="AE222" i="2"/>
  <c r="AA222" i="2"/>
  <c r="Z222" i="2"/>
  <c r="K222" i="2"/>
  <c r="AF221" i="2"/>
  <c r="AE221" i="2"/>
  <c r="AA221" i="2"/>
  <c r="Z221" i="2"/>
  <c r="K221" i="2"/>
  <c r="AF220" i="2"/>
  <c r="AE220" i="2"/>
  <c r="AA220" i="2"/>
  <c r="Z220" i="2"/>
  <c r="K220" i="2"/>
  <c r="AF219" i="2"/>
  <c r="AE219" i="2"/>
  <c r="AA219" i="2"/>
  <c r="Z219" i="2"/>
  <c r="K219" i="2"/>
  <c r="AF218" i="2"/>
  <c r="AE218" i="2"/>
  <c r="AA218" i="2"/>
  <c r="Z218" i="2"/>
  <c r="K218" i="2"/>
  <c r="AF217" i="2"/>
  <c r="AE217" i="2"/>
  <c r="AA217" i="2"/>
  <c r="Z217" i="2"/>
  <c r="K217" i="2"/>
  <c r="AF216" i="2"/>
  <c r="AE216" i="2"/>
  <c r="AA216" i="2"/>
  <c r="Z216" i="2"/>
  <c r="K216" i="2"/>
  <c r="AF215" i="2"/>
  <c r="AE215" i="2"/>
  <c r="AA215" i="2"/>
  <c r="Z215" i="2"/>
  <c r="K215" i="2"/>
  <c r="AF214" i="2"/>
  <c r="AE214" i="2"/>
  <c r="AA214" i="2"/>
  <c r="Z214" i="2"/>
  <c r="K214" i="2"/>
  <c r="AF213" i="2"/>
  <c r="AE213" i="2"/>
  <c r="AA213" i="2"/>
  <c r="Z213" i="2"/>
  <c r="K213" i="2"/>
  <c r="AF212" i="2"/>
  <c r="AE212" i="2"/>
  <c r="AA212" i="2"/>
  <c r="Z212" i="2"/>
  <c r="K212" i="2"/>
  <c r="AF211" i="2"/>
  <c r="AE211" i="2"/>
  <c r="AA211" i="2"/>
  <c r="Z211" i="2"/>
  <c r="K211" i="2"/>
  <c r="AF210" i="2"/>
  <c r="AE210" i="2"/>
  <c r="AA210" i="2"/>
  <c r="Z210" i="2"/>
  <c r="K210" i="2"/>
  <c r="AF209" i="2"/>
  <c r="AE209" i="2"/>
  <c r="AA209" i="2"/>
  <c r="Z209" i="2"/>
  <c r="K209" i="2"/>
  <c r="AF208" i="2"/>
  <c r="AE208" i="2"/>
  <c r="AA208" i="2"/>
  <c r="Z208" i="2"/>
  <c r="K208" i="2"/>
  <c r="AF207" i="2"/>
  <c r="AE207" i="2"/>
  <c r="AA207" i="2"/>
  <c r="Z207" i="2"/>
  <c r="K207" i="2"/>
  <c r="AF206" i="2"/>
  <c r="AE206" i="2"/>
  <c r="AA206" i="2"/>
  <c r="Z206" i="2"/>
  <c r="K206" i="2"/>
  <c r="AF205" i="2"/>
  <c r="AE205" i="2"/>
  <c r="AA205" i="2"/>
  <c r="Z205" i="2"/>
  <c r="K205" i="2"/>
  <c r="AF204" i="2"/>
  <c r="AE204" i="2"/>
  <c r="AA204" i="2"/>
  <c r="Z204" i="2"/>
  <c r="K204" i="2"/>
  <c r="AF203" i="2"/>
  <c r="AE203" i="2"/>
  <c r="AA203" i="2"/>
  <c r="Z203" i="2"/>
  <c r="K203" i="2"/>
  <c r="AF202" i="2"/>
  <c r="AE202" i="2"/>
  <c r="AA202" i="2"/>
  <c r="Z202" i="2"/>
  <c r="K202" i="2"/>
  <c r="AF201" i="2"/>
  <c r="AE201" i="2"/>
  <c r="AA201" i="2"/>
  <c r="Z201" i="2"/>
  <c r="K201" i="2"/>
  <c r="AF200" i="2"/>
  <c r="AE200" i="2"/>
  <c r="AA200" i="2"/>
  <c r="Z200" i="2"/>
  <c r="K200" i="2"/>
  <c r="AF199" i="2"/>
  <c r="AE199" i="2"/>
  <c r="AA199" i="2"/>
  <c r="Z199" i="2"/>
  <c r="K199" i="2"/>
  <c r="AF198" i="2"/>
  <c r="AE198" i="2"/>
  <c r="AA198" i="2"/>
  <c r="Z198" i="2"/>
  <c r="K198" i="2"/>
  <c r="AF197" i="2"/>
  <c r="AE197" i="2"/>
  <c r="AA197" i="2"/>
  <c r="Z197" i="2"/>
  <c r="K197" i="2"/>
  <c r="AF196" i="2"/>
  <c r="AE196" i="2"/>
  <c r="AA196" i="2"/>
  <c r="Z196" i="2"/>
  <c r="K196" i="2"/>
  <c r="AF195" i="2"/>
  <c r="AE195" i="2"/>
  <c r="AA195" i="2"/>
  <c r="Z195" i="2"/>
  <c r="K195" i="2"/>
  <c r="AF194" i="2"/>
  <c r="AE194" i="2"/>
  <c r="AA194" i="2"/>
  <c r="Z194" i="2"/>
  <c r="K194" i="2"/>
  <c r="AF193" i="2"/>
  <c r="AE193" i="2"/>
  <c r="AA193" i="2"/>
  <c r="Z193" i="2"/>
  <c r="K193" i="2"/>
  <c r="AF192" i="2"/>
  <c r="AE192" i="2"/>
  <c r="AA192" i="2"/>
  <c r="Z192" i="2"/>
  <c r="K192" i="2"/>
  <c r="AF191" i="2"/>
  <c r="AE191" i="2"/>
  <c r="AA191" i="2"/>
  <c r="Z191" i="2"/>
  <c r="K191" i="2"/>
  <c r="AF190" i="2"/>
  <c r="AE190" i="2"/>
  <c r="AA190" i="2"/>
  <c r="Z190" i="2"/>
  <c r="K190" i="2"/>
  <c r="AF189" i="2"/>
  <c r="AE189" i="2"/>
  <c r="AA189" i="2"/>
  <c r="Z189" i="2"/>
  <c r="K189" i="2"/>
  <c r="AF188" i="2"/>
  <c r="AE188" i="2"/>
  <c r="AA188" i="2"/>
  <c r="Z188" i="2"/>
  <c r="K188" i="2"/>
  <c r="AF187" i="2"/>
  <c r="AE187" i="2"/>
  <c r="AA187" i="2"/>
  <c r="Z187" i="2"/>
  <c r="K187" i="2"/>
  <c r="AF186" i="2"/>
  <c r="AE186" i="2"/>
  <c r="AA186" i="2"/>
  <c r="Z186" i="2"/>
  <c r="K186" i="2"/>
  <c r="AF185" i="2"/>
  <c r="AE185" i="2"/>
  <c r="AA185" i="2"/>
  <c r="Z185" i="2"/>
  <c r="K185" i="2"/>
  <c r="AF184" i="2"/>
  <c r="AE184" i="2"/>
  <c r="AA184" i="2"/>
  <c r="Z184" i="2"/>
  <c r="K184" i="2"/>
  <c r="AF183" i="2"/>
  <c r="AE183" i="2"/>
  <c r="AA183" i="2"/>
  <c r="Z183" i="2"/>
  <c r="K183" i="2"/>
  <c r="AF182" i="2"/>
  <c r="AE182" i="2"/>
  <c r="AA182" i="2"/>
  <c r="Z182" i="2"/>
  <c r="K182" i="2"/>
  <c r="AF181" i="2"/>
  <c r="AE181" i="2"/>
  <c r="AA181" i="2"/>
  <c r="Z181" i="2"/>
  <c r="K181" i="2"/>
  <c r="AF180" i="2"/>
  <c r="AE180" i="2"/>
  <c r="AA180" i="2"/>
  <c r="Z180" i="2"/>
  <c r="K180" i="2"/>
  <c r="AF179" i="2"/>
  <c r="AE179" i="2"/>
  <c r="AA179" i="2"/>
  <c r="Z179" i="2"/>
  <c r="K179" i="2"/>
  <c r="AF178" i="2"/>
  <c r="AE178" i="2"/>
  <c r="AA178" i="2"/>
  <c r="Z178" i="2"/>
  <c r="K178" i="2"/>
  <c r="AF177" i="2"/>
  <c r="AE177" i="2"/>
  <c r="AA177" i="2"/>
  <c r="Z177" i="2"/>
  <c r="K177" i="2"/>
  <c r="AF176" i="2"/>
  <c r="AE176" i="2"/>
  <c r="AA176" i="2"/>
  <c r="Z176" i="2"/>
  <c r="K176" i="2"/>
  <c r="AF175" i="2"/>
  <c r="AE175" i="2"/>
  <c r="AA175" i="2"/>
  <c r="Z175" i="2"/>
  <c r="K175" i="2"/>
  <c r="AF174" i="2"/>
  <c r="AE174" i="2"/>
  <c r="AA174" i="2"/>
  <c r="Z174" i="2"/>
  <c r="K174" i="2"/>
  <c r="AF173" i="2"/>
  <c r="AE173" i="2"/>
  <c r="AA173" i="2"/>
  <c r="Z173" i="2"/>
  <c r="K173" i="2"/>
  <c r="AF172" i="2"/>
  <c r="AE172" i="2"/>
  <c r="AA172" i="2"/>
  <c r="Z172" i="2"/>
  <c r="K172" i="2"/>
  <c r="AF171" i="2"/>
  <c r="AE171" i="2"/>
  <c r="AA171" i="2"/>
  <c r="Z171" i="2"/>
  <c r="K171" i="2"/>
  <c r="AF170" i="2"/>
  <c r="AE170" i="2"/>
  <c r="AA170" i="2"/>
  <c r="Z170" i="2"/>
  <c r="K170" i="2"/>
  <c r="AF169" i="2"/>
  <c r="AE169" i="2"/>
  <c r="AA169" i="2"/>
  <c r="Z169" i="2"/>
  <c r="K169" i="2"/>
  <c r="AF168" i="2"/>
  <c r="AE168" i="2"/>
  <c r="AA168" i="2"/>
  <c r="Z168" i="2"/>
  <c r="K168" i="2"/>
  <c r="AF167" i="2"/>
  <c r="AE167" i="2"/>
  <c r="AA167" i="2"/>
  <c r="Z167" i="2"/>
  <c r="K167" i="2"/>
  <c r="AF166" i="2"/>
  <c r="AE166" i="2"/>
  <c r="AA166" i="2"/>
  <c r="Z166" i="2"/>
  <c r="K166" i="2"/>
  <c r="AF165" i="2"/>
  <c r="AE165" i="2"/>
  <c r="AA165" i="2"/>
  <c r="Z165" i="2"/>
  <c r="K165" i="2"/>
  <c r="AF164" i="2"/>
  <c r="AE164" i="2"/>
  <c r="AA164" i="2"/>
  <c r="Z164" i="2"/>
  <c r="K164" i="2"/>
  <c r="AF163" i="2"/>
  <c r="AE163" i="2"/>
  <c r="AA163" i="2"/>
  <c r="Z163" i="2"/>
  <c r="K163" i="2"/>
  <c r="AF162" i="2"/>
  <c r="AE162" i="2"/>
  <c r="AA162" i="2"/>
  <c r="Z162" i="2"/>
  <c r="K162" i="2"/>
  <c r="AF161" i="2"/>
  <c r="AE161" i="2"/>
  <c r="AA161" i="2"/>
  <c r="Z161" i="2"/>
  <c r="K161" i="2"/>
  <c r="AF160" i="2"/>
  <c r="AE160" i="2"/>
  <c r="AA160" i="2"/>
  <c r="Z160" i="2"/>
  <c r="K160" i="2"/>
  <c r="AF159" i="2"/>
  <c r="AE159" i="2"/>
  <c r="AA159" i="2"/>
  <c r="Z159" i="2"/>
  <c r="K159" i="2"/>
  <c r="AF158" i="2"/>
  <c r="AE158" i="2"/>
  <c r="AA158" i="2"/>
  <c r="Z158" i="2"/>
  <c r="K158" i="2"/>
  <c r="AF157" i="2"/>
  <c r="AE157" i="2"/>
  <c r="AA157" i="2"/>
  <c r="Z157" i="2"/>
  <c r="K157" i="2"/>
  <c r="AF156" i="2"/>
  <c r="AE156" i="2"/>
  <c r="AA156" i="2"/>
  <c r="Z156" i="2"/>
  <c r="K156" i="2"/>
  <c r="AF155" i="2"/>
  <c r="AE155" i="2"/>
  <c r="AA155" i="2"/>
  <c r="Z155" i="2"/>
  <c r="K155" i="2"/>
  <c r="AF154" i="2"/>
  <c r="AE154" i="2"/>
  <c r="AA154" i="2"/>
  <c r="Z154" i="2"/>
  <c r="K154" i="2"/>
  <c r="AF153" i="2"/>
  <c r="AE153" i="2"/>
  <c r="AA153" i="2"/>
  <c r="Z153" i="2"/>
  <c r="K153" i="2"/>
  <c r="AF152" i="2"/>
  <c r="AE152" i="2"/>
  <c r="AA152" i="2"/>
  <c r="Z152" i="2"/>
  <c r="K152" i="2"/>
  <c r="AF151" i="2"/>
  <c r="AE151" i="2"/>
  <c r="AA151" i="2"/>
  <c r="Z151" i="2"/>
  <c r="K151" i="2"/>
  <c r="AF150" i="2"/>
  <c r="AE150" i="2"/>
  <c r="AA150" i="2"/>
  <c r="Z150" i="2"/>
  <c r="K150" i="2"/>
  <c r="AF149" i="2"/>
  <c r="AE149" i="2"/>
  <c r="AA149" i="2"/>
  <c r="Z149" i="2"/>
  <c r="K149" i="2"/>
  <c r="AF148" i="2"/>
  <c r="AE148" i="2"/>
  <c r="AA148" i="2"/>
  <c r="Z148" i="2"/>
  <c r="K148" i="2"/>
  <c r="AF147" i="2"/>
  <c r="AE147" i="2"/>
  <c r="AA147" i="2"/>
  <c r="Z147" i="2"/>
  <c r="K147" i="2"/>
  <c r="AF146" i="2"/>
  <c r="AE146" i="2"/>
  <c r="AA146" i="2"/>
  <c r="Z146" i="2"/>
  <c r="K146" i="2"/>
  <c r="AF145" i="2"/>
  <c r="AE145" i="2"/>
  <c r="AA145" i="2"/>
  <c r="Z145" i="2"/>
  <c r="K145" i="2"/>
  <c r="AF144" i="2"/>
  <c r="AE144" i="2"/>
  <c r="AA144" i="2"/>
  <c r="Z144" i="2"/>
  <c r="K144" i="2"/>
  <c r="AF143" i="2"/>
  <c r="AE143" i="2"/>
  <c r="AA143" i="2"/>
  <c r="Z143" i="2"/>
  <c r="K143" i="2"/>
  <c r="AF142" i="2"/>
  <c r="AE142" i="2"/>
  <c r="AA142" i="2"/>
  <c r="Z142" i="2"/>
  <c r="K142" i="2"/>
  <c r="AF141" i="2"/>
  <c r="AE141" i="2"/>
  <c r="AA141" i="2"/>
  <c r="Z141" i="2"/>
  <c r="K141" i="2"/>
  <c r="AF140" i="2"/>
  <c r="AE140" i="2"/>
  <c r="AA140" i="2"/>
  <c r="Z140" i="2"/>
  <c r="K140" i="2"/>
  <c r="AF139" i="2"/>
  <c r="AE139" i="2"/>
  <c r="AA139" i="2"/>
  <c r="Z139" i="2"/>
  <c r="K139" i="2"/>
  <c r="AF138" i="2"/>
  <c r="AE138" i="2"/>
  <c r="AA138" i="2"/>
  <c r="Z138" i="2"/>
  <c r="K138" i="2"/>
  <c r="AF137" i="2"/>
  <c r="AE137" i="2"/>
  <c r="AA137" i="2"/>
  <c r="Z137" i="2"/>
  <c r="K137" i="2"/>
  <c r="AF136" i="2"/>
  <c r="AE136" i="2"/>
  <c r="AA136" i="2"/>
  <c r="Z136" i="2"/>
  <c r="K136" i="2"/>
  <c r="AF135" i="2"/>
  <c r="AE135" i="2"/>
  <c r="AA135" i="2"/>
  <c r="Z135" i="2"/>
  <c r="K135" i="2"/>
  <c r="AF134" i="2"/>
  <c r="AE134" i="2"/>
  <c r="AA134" i="2"/>
  <c r="Z134" i="2"/>
  <c r="K134" i="2"/>
  <c r="AF133" i="2"/>
  <c r="AE133" i="2"/>
  <c r="AA133" i="2"/>
  <c r="Z133" i="2"/>
  <c r="K133" i="2"/>
  <c r="AF132" i="2"/>
  <c r="AE132" i="2"/>
  <c r="AA132" i="2"/>
  <c r="Z132" i="2"/>
  <c r="K132" i="2"/>
  <c r="AF131" i="2"/>
  <c r="AE131" i="2"/>
  <c r="AA131" i="2"/>
  <c r="Z131" i="2"/>
  <c r="K131" i="2"/>
  <c r="AF130" i="2"/>
  <c r="AE130" i="2"/>
  <c r="AA130" i="2"/>
  <c r="Z130" i="2"/>
  <c r="K130" i="2"/>
  <c r="AF129" i="2"/>
  <c r="AE129" i="2"/>
  <c r="AA129" i="2"/>
  <c r="Z129" i="2"/>
  <c r="K129" i="2"/>
  <c r="AF128" i="2"/>
  <c r="AE128" i="2"/>
  <c r="AA128" i="2"/>
  <c r="Z128" i="2"/>
  <c r="K128" i="2"/>
  <c r="AF127" i="2"/>
  <c r="AE127" i="2"/>
  <c r="AA127" i="2"/>
  <c r="Z127" i="2"/>
  <c r="K127" i="2"/>
  <c r="AF126" i="2"/>
  <c r="AE126" i="2"/>
  <c r="AA126" i="2"/>
  <c r="Z126" i="2"/>
  <c r="K126" i="2"/>
  <c r="AF125" i="2"/>
  <c r="AE125" i="2"/>
  <c r="AA125" i="2"/>
  <c r="Z125" i="2"/>
  <c r="K125" i="2"/>
  <c r="AF124" i="2"/>
  <c r="AE124" i="2"/>
  <c r="AA124" i="2"/>
  <c r="Z124" i="2"/>
  <c r="K124" i="2"/>
  <c r="AF123" i="2"/>
  <c r="AE123" i="2"/>
  <c r="AA123" i="2"/>
  <c r="Z123" i="2"/>
  <c r="K123" i="2"/>
  <c r="AF122" i="2"/>
  <c r="AE122" i="2"/>
  <c r="AA122" i="2"/>
  <c r="Z122" i="2"/>
  <c r="K122" i="2"/>
  <c r="AF121" i="2"/>
  <c r="AE121" i="2"/>
  <c r="AA121" i="2"/>
  <c r="Z121" i="2"/>
  <c r="K121" i="2"/>
  <c r="AF120" i="2"/>
  <c r="AE120" i="2"/>
  <c r="AA120" i="2"/>
  <c r="Z120" i="2"/>
  <c r="K120" i="2"/>
  <c r="AF119" i="2"/>
  <c r="AE119" i="2"/>
  <c r="AA119" i="2"/>
  <c r="Z119" i="2"/>
  <c r="K119" i="2"/>
  <c r="AF118" i="2"/>
  <c r="AE118" i="2"/>
  <c r="AA118" i="2"/>
  <c r="Z118" i="2"/>
  <c r="K118" i="2"/>
  <c r="AF117" i="2"/>
  <c r="AE117" i="2"/>
  <c r="AA117" i="2"/>
  <c r="Z117" i="2"/>
  <c r="K117" i="2"/>
  <c r="AF116" i="2"/>
  <c r="AE116" i="2"/>
  <c r="AA116" i="2"/>
  <c r="Z116" i="2"/>
  <c r="K116" i="2"/>
  <c r="AF115" i="2"/>
  <c r="AE115" i="2"/>
  <c r="AA115" i="2"/>
  <c r="Z115" i="2"/>
  <c r="K115" i="2"/>
  <c r="AF114" i="2"/>
  <c r="AE114" i="2"/>
  <c r="AA114" i="2"/>
  <c r="Z114" i="2"/>
  <c r="K114" i="2"/>
  <c r="AF113" i="2"/>
  <c r="AE113" i="2"/>
  <c r="AA113" i="2"/>
  <c r="Z113" i="2"/>
  <c r="K113" i="2"/>
  <c r="AF112" i="2"/>
  <c r="AE112" i="2"/>
  <c r="AA112" i="2"/>
  <c r="Z112" i="2"/>
  <c r="K112" i="2"/>
  <c r="AF111" i="2"/>
  <c r="AE111" i="2"/>
  <c r="AA111" i="2"/>
  <c r="Z111" i="2"/>
  <c r="K111" i="2"/>
  <c r="AA110" i="2"/>
  <c r="Z110" i="2"/>
  <c r="K110" i="2"/>
  <c r="AA109" i="2"/>
  <c r="Z109" i="2"/>
  <c r="K109" i="2"/>
  <c r="AA108" i="2"/>
  <c r="Z108" i="2"/>
  <c r="K108" i="2"/>
  <c r="AA107" i="2"/>
  <c r="Z107" i="2"/>
  <c r="K107" i="2"/>
  <c r="AA106" i="2"/>
  <c r="Z106" i="2"/>
  <c r="K106" i="2"/>
  <c r="AA105" i="2"/>
  <c r="Z105" i="2"/>
  <c r="K105" i="2"/>
  <c r="AA104" i="2"/>
  <c r="Z104" i="2"/>
  <c r="K104" i="2"/>
  <c r="AA103" i="2"/>
  <c r="Z103" i="2"/>
  <c r="K103" i="2"/>
  <c r="AD4" i="1" l="1" a="1"/>
  <c r="AD4" i="1" s="1"/>
  <c r="AF4" i="1" s="1"/>
  <c r="AB4" i="1" a="1"/>
  <c r="AB4" i="1" s="1"/>
  <c r="Y254" i="2"/>
  <c r="N251" i="2"/>
  <c r="AB3" i="1" a="1"/>
  <c r="AB3" i="1" s="1"/>
  <c r="AD3" i="1" a="1"/>
  <c r="AD3" i="1" s="1"/>
  <c r="X252" i="2"/>
  <c r="W254" i="2"/>
  <c r="Y252" i="2"/>
  <c r="Y253" i="2"/>
  <c r="X253" i="2"/>
  <c r="W253" i="2"/>
  <c r="X254" i="2"/>
  <c r="N254" i="2"/>
  <c r="W251" i="2"/>
  <c r="X251" i="2"/>
  <c r="Y251" i="2"/>
  <c r="N249" i="2"/>
  <c r="N250" i="2"/>
  <c r="N247" i="2"/>
  <c r="N253" i="2"/>
  <c r="N252" i="2"/>
  <c r="AB248" i="2" a="1"/>
  <c r="AB248" i="2" s="1"/>
  <c r="AC248" i="2" s="1"/>
  <c r="N108" i="2"/>
  <c r="N109" i="2"/>
  <c r="Y156" i="2"/>
  <c r="N142" i="2"/>
  <c r="N214" i="2"/>
  <c r="N213" i="2"/>
  <c r="N205" i="2"/>
  <c r="N181" i="2"/>
  <c r="N168" i="2"/>
  <c r="N144" i="2"/>
  <c r="N212" i="2"/>
  <c r="N104" i="2"/>
  <c r="N119" i="2"/>
  <c r="N128" i="2"/>
  <c r="N107" i="2"/>
  <c r="N235" i="2"/>
  <c r="N106" i="2"/>
  <c r="Y183" i="2"/>
  <c r="N195" i="2"/>
  <c r="N225" i="2"/>
  <c r="N156" i="2"/>
  <c r="W214" i="2"/>
  <c r="N193" i="2"/>
  <c r="N132" i="2"/>
  <c r="N223" i="2"/>
  <c r="N133" i="2"/>
  <c r="N120" i="2"/>
  <c r="N207" i="2"/>
  <c r="N183" i="2"/>
  <c r="N237" i="2"/>
  <c r="N192" i="2"/>
  <c r="N222" i="2"/>
  <c r="Y222" i="2"/>
  <c r="Y180" i="2"/>
  <c r="N246" i="2"/>
  <c r="N180" i="2"/>
  <c r="N141" i="2"/>
  <c r="N204" i="2"/>
  <c r="N140" i="2"/>
  <c r="N139" i="2"/>
  <c r="N234" i="2"/>
  <c r="N176" i="2"/>
  <c r="N164" i="2"/>
  <c r="N152" i="2"/>
  <c r="N121" i="2"/>
  <c r="N131" i="2"/>
  <c r="X163" i="2"/>
  <c r="N175" i="2"/>
  <c r="N163" i="2"/>
  <c r="N151" i="2"/>
  <c r="Y186" i="2"/>
  <c r="N210" i="2"/>
  <c r="N198" i="2"/>
  <c r="N186" i="2"/>
  <c r="Y216" i="2"/>
  <c r="N240" i="2"/>
  <c r="N228" i="2"/>
  <c r="N216" i="2"/>
  <c r="Y207" i="2"/>
  <c r="N118" i="2"/>
  <c r="N129" i="2"/>
  <c r="Y147" i="2"/>
  <c r="N117" i="2"/>
  <c r="N116" i="2"/>
  <c r="N171" i="2"/>
  <c r="N147" i="2"/>
  <c r="N114" i="2"/>
  <c r="Y188" i="2"/>
  <c r="N200" i="2"/>
  <c r="N188" i="2"/>
  <c r="W216" i="2"/>
  <c r="N242" i="2"/>
  <c r="N230" i="2"/>
  <c r="N218" i="2"/>
  <c r="N159" i="2"/>
  <c r="N115" i="2"/>
  <c r="N113" i="2"/>
  <c r="N124" i="2"/>
  <c r="W157" i="2"/>
  <c r="Y145" i="2"/>
  <c r="N169" i="2"/>
  <c r="N157" i="2"/>
  <c r="N145" i="2"/>
  <c r="Y212" i="2"/>
  <c r="Y159" i="2"/>
  <c r="Y209" i="2"/>
  <c r="N111" i="2"/>
  <c r="Y210" i="2"/>
  <c r="W185" i="2"/>
  <c r="N209" i="2"/>
  <c r="N197" i="2"/>
  <c r="N185" i="2"/>
  <c r="W215" i="2"/>
  <c r="N239" i="2"/>
  <c r="N227" i="2"/>
  <c r="N215" i="2"/>
  <c r="W155" i="2"/>
  <c r="N126" i="2"/>
  <c r="N112" i="2"/>
  <c r="N110" i="2"/>
  <c r="Y154" i="2"/>
  <c r="N166" i="2"/>
  <c r="N154" i="2"/>
  <c r="Y193" i="2"/>
  <c r="Y177" i="2"/>
  <c r="N177" i="2"/>
  <c r="N125" i="2"/>
  <c r="N165" i="2"/>
  <c r="N153" i="2"/>
  <c r="N206" i="2"/>
  <c r="N194" i="2"/>
  <c r="N182" i="2"/>
  <c r="N248" i="2"/>
  <c r="N236" i="2"/>
  <c r="N224" i="2"/>
  <c r="Y195" i="2"/>
  <c r="Y189" i="2"/>
  <c r="N138" i="2"/>
  <c r="Y174" i="2"/>
  <c r="Y162" i="2"/>
  <c r="N174" i="2"/>
  <c r="N162" i="2"/>
  <c r="N150" i="2"/>
  <c r="W179" i="2"/>
  <c r="N203" i="2"/>
  <c r="N191" i="2"/>
  <c r="N179" i="2"/>
  <c r="N245" i="2"/>
  <c r="N233" i="2"/>
  <c r="N221" i="2"/>
  <c r="N123" i="2"/>
  <c r="X209" i="2"/>
  <c r="X107" i="2"/>
  <c r="N137" i="2"/>
  <c r="W173" i="2"/>
  <c r="W161" i="2"/>
  <c r="N173" i="2"/>
  <c r="N161" i="2"/>
  <c r="N149" i="2"/>
  <c r="W202" i="2"/>
  <c r="N202" i="2"/>
  <c r="N190" i="2"/>
  <c r="N244" i="2"/>
  <c r="N232" i="2"/>
  <c r="N220" i="2"/>
  <c r="W172" i="2"/>
  <c r="W160" i="2"/>
  <c r="N172" i="2"/>
  <c r="N160" i="2"/>
  <c r="N148" i="2"/>
  <c r="N201" i="2"/>
  <c r="N189" i="2"/>
  <c r="N243" i="2"/>
  <c r="N231" i="2"/>
  <c r="N219" i="2"/>
  <c r="X178" i="2"/>
  <c r="N122" i="2"/>
  <c r="Y178" i="2"/>
  <c r="N130" i="2"/>
  <c r="N134" i="2"/>
  <c r="Y170" i="2"/>
  <c r="Y158" i="2"/>
  <c r="Y146" i="2"/>
  <c r="N170" i="2"/>
  <c r="N158" i="2"/>
  <c r="N146" i="2"/>
  <c r="W211" i="2"/>
  <c r="W187" i="2"/>
  <c r="N211" i="2"/>
  <c r="N199" i="2"/>
  <c r="N187" i="2"/>
  <c r="W217" i="2"/>
  <c r="N241" i="2"/>
  <c r="N229" i="2"/>
  <c r="N217" i="2"/>
  <c r="X143" i="2"/>
  <c r="X185" i="2"/>
  <c r="W233" i="2"/>
  <c r="Y143" i="2"/>
  <c r="X156" i="2"/>
  <c r="Y185" i="2"/>
  <c r="Y202" i="2"/>
  <c r="X115" i="2"/>
  <c r="N127" i="2"/>
  <c r="Y155" i="2"/>
  <c r="W143" i="2"/>
  <c r="N167" i="2"/>
  <c r="N155" i="2"/>
  <c r="N143" i="2"/>
  <c r="W208" i="2"/>
  <c r="W184" i="2"/>
  <c r="N208" i="2"/>
  <c r="N196" i="2"/>
  <c r="N184" i="2"/>
  <c r="N238" i="2"/>
  <c r="N226" i="2"/>
  <c r="W178" i="2"/>
  <c r="N178" i="2"/>
  <c r="X206" i="2"/>
  <c r="W206" i="2"/>
  <c r="X182" i="2"/>
  <c r="W182" i="2"/>
  <c r="N105" i="2"/>
  <c r="X164" i="2"/>
  <c r="W164" i="2"/>
  <c r="Y164" i="2"/>
  <c r="W163" i="2"/>
  <c r="Y163" i="2"/>
  <c r="N136" i="2"/>
  <c r="Y244" i="2"/>
  <c r="X244" i="2"/>
  <c r="W244" i="2"/>
  <c r="Y232" i="2"/>
  <c r="X232" i="2"/>
  <c r="W232" i="2"/>
  <c r="Y220" i="2"/>
  <c r="X220" i="2"/>
  <c r="W220" i="2"/>
  <c r="N135" i="2"/>
  <c r="Y243" i="2"/>
  <c r="X243" i="2"/>
  <c r="W243" i="2"/>
  <c r="Y231" i="2"/>
  <c r="X231" i="2"/>
  <c r="W231" i="2"/>
  <c r="Y219" i="2"/>
  <c r="X219" i="2"/>
  <c r="W219" i="2"/>
  <c r="Y175" i="2"/>
  <c r="N103" i="2"/>
  <c r="X176" i="2"/>
  <c r="W176" i="2"/>
  <c r="Y176" i="2"/>
  <c r="W205" i="2"/>
  <c r="Y205" i="2"/>
  <c r="X205" i="2"/>
  <c r="Y151" i="2"/>
  <c r="X151" i="2"/>
  <c r="W151" i="2"/>
  <c r="W175" i="2"/>
  <c r="X175" i="2"/>
  <c r="W181" i="2"/>
  <c r="Y181" i="2"/>
  <c r="X181" i="2"/>
  <c r="Y182" i="2"/>
  <c r="Y206" i="2"/>
  <c r="Y150" i="2"/>
  <c r="X150" i="2"/>
  <c r="W150" i="2"/>
  <c r="X242" i="2"/>
  <c r="W242" i="2"/>
  <c r="X218" i="2"/>
  <c r="W218" i="2"/>
  <c r="X155" i="2"/>
  <c r="W174" i="2"/>
  <c r="Y199" i="2"/>
  <c r="X216" i="2"/>
  <c r="Y149" i="2"/>
  <c r="X149" i="2"/>
  <c r="W149" i="2"/>
  <c r="Y241" i="2"/>
  <c r="X241" i="2"/>
  <c r="W241" i="2"/>
  <c r="W114" i="2"/>
  <c r="W154" i="2"/>
  <c r="X174" i="2"/>
  <c r="X184" i="2"/>
  <c r="X208" i="2"/>
  <c r="X215" i="2"/>
  <c r="Y242" i="2"/>
  <c r="Y148" i="2"/>
  <c r="X148" i="2"/>
  <c r="W148" i="2"/>
  <c r="Y240" i="2"/>
  <c r="X240" i="2"/>
  <c r="W240" i="2"/>
  <c r="Y228" i="2"/>
  <c r="X228" i="2"/>
  <c r="W228" i="2"/>
  <c r="W111" i="2"/>
  <c r="X114" i="2"/>
  <c r="X154" i="2"/>
  <c r="W162" i="2"/>
  <c r="X173" i="2"/>
  <c r="Y184" i="2"/>
  <c r="Y208" i="2"/>
  <c r="Y215" i="2"/>
  <c r="W117" i="2"/>
  <c r="X159" i="2"/>
  <c r="W159" i="2"/>
  <c r="X147" i="2"/>
  <c r="W147" i="2"/>
  <c r="X213" i="2"/>
  <c r="W213" i="2"/>
  <c r="X201" i="2"/>
  <c r="W201" i="2"/>
  <c r="Y239" i="2"/>
  <c r="X239" i="2"/>
  <c r="W239" i="2"/>
  <c r="Y227" i="2"/>
  <c r="X227" i="2"/>
  <c r="W227" i="2"/>
  <c r="X111" i="2"/>
  <c r="X162" i="2"/>
  <c r="Y173" i="2"/>
  <c r="X170" i="2"/>
  <c r="W170" i="2"/>
  <c r="X158" i="2"/>
  <c r="W158" i="2"/>
  <c r="X146" i="2"/>
  <c r="W146" i="2"/>
  <c r="X212" i="2"/>
  <c r="W212" i="2"/>
  <c r="X188" i="2"/>
  <c r="W188" i="2"/>
  <c r="Y250" i="2"/>
  <c r="X250" i="2"/>
  <c r="W250" i="2"/>
  <c r="Y238" i="2"/>
  <c r="X238" i="2"/>
  <c r="W238" i="2"/>
  <c r="Y226" i="2"/>
  <c r="X226" i="2"/>
  <c r="W226" i="2"/>
  <c r="X140" i="2"/>
  <c r="X161" i="2"/>
  <c r="X214" i="2"/>
  <c r="Y218" i="2"/>
  <c r="X145" i="2"/>
  <c r="W145" i="2"/>
  <c r="Y249" i="2"/>
  <c r="X249" i="2"/>
  <c r="W249" i="2"/>
  <c r="Y237" i="2"/>
  <c r="X237" i="2"/>
  <c r="W237" i="2"/>
  <c r="Y225" i="2"/>
  <c r="Y161" i="2"/>
  <c r="Y169" i="2"/>
  <c r="X172" i="2"/>
  <c r="W180" i="2"/>
  <c r="X187" i="2"/>
  <c r="W204" i="2"/>
  <c r="X211" i="2"/>
  <c r="Y214" i="2"/>
  <c r="W140" i="2"/>
  <c r="AD248" i="2" a="1"/>
  <c r="AD248" i="2" s="1"/>
  <c r="Y248" i="2"/>
  <c r="X248" i="2"/>
  <c r="W248" i="2"/>
  <c r="X236" i="2"/>
  <c r="W236" i="2"/>
  <c r="X157" i="2"/>
  <c r="Y172" i="2"/>
  <c r="X180" i="2"/>
  <c r="Y187" i="2"/>
  <c r="X204" i="2"/>
  <c r="Y211" i="2"/>
  <c r="Y236" i="2"/>
  <c r="Y247" i="2"/>
  <c r="X247" i="2"/>
  <c r="W247" i="2"/>
  <c r="W235" i="2"/>
  <c r="Y235" i="2"/>
  <c r="X223" i="2"/>
  <c r="W223" i="2"/>
  <c r="X144" i="2"/>
  <c r="Y157" i="2"/>
  <c r="X160" i="2"/>
  <c r="W168" i="2"/>
  <c r="X179" i="2"/>
  <c r="X203" i="2"/>
  <c r="Y223" i="2"/>
  <c r="Y246" i="2"/>
  <c r="X246" i="2"/>
  <c r="W246" i="2"/>
  <c r="X222" i="2"/>
  <c r="W222" i="2"/>
  <c r="Y144" i="2"/>
  <c r="Y160" i="2"/>
  <c r="X168" i="2"/>
  <c r="Y179" i="2"/>
  <c r="W186" i="2"/>
  <c r="Y203" i="2"/>
  <c r="W210" i="2"/>
  <c r="Y213" i="2"/>
  <c r="X217" i="2"/>
  <c r="Y137" i="2"/>
  <c r="X177" i="2"/>
  <c r="W177" i="2"/>
  <c r="X207" i="2"/>
  <c r="W207" i="2"/>
  <c r="X195" i="2"/>
  <c r="W195" i="2"/>
  <c r="X183" i="2"/>
  <c r="W183" i="2"/>
  <c r="Y245" i="2"/>
  <c r="X245" i="2"/>
  <c r="W245" i="2"/>
  <c r="Y233" i="2"/>
  <c r="X233" i="2"/>
  <c r="Y221" i="2"/>
  <c r="X221" i="2"/>
  <c r="W221" i="2"/>
  <c r="W156" i="2"/>
  <c r="X186" i="2"/>
  <c r="X210" i="2"/>
  <c r="Y217" i="2"/>
  <c r="AC4" i="1" l="1"/>
  <c r="AE4" i="1"/>
  <c r="AF3" i="1"/>
  <c r="AC3" i="1"/>
  <c r="AE3" i="1"/>
  <c r="W108" i="2"/>
  <c r="Y153" i="2"/>
  <c r="X153" i="2"/>
  <c r="W153" i="2"/>
  <c r="W225" i="2"/>
  <c r="X225" i="2"/>
  <c r="AD252" i="2" a="1"/>
  <c r="AD252" i="2" s="1"/>
  <c r="AB252" i="2" a="1"/>
  <c r="AB252" i="2" s="1"/>
  <c r="AC252" i="2" s="1"/>
  <c r="AD254" i="2" a="1"/>
  <c r="AD254" i="2" s="1"/>
  <c r="AB254" i="2" a="1"/>
  <c r="AB254" i="2" s="1"/>
  <c r="AC254" i="2" s="1"/>
  <c r="AD253" i="2" a="1"/>
  <c r="AD253" i="2" s="1"/>
  <c r="AB253" i="2" a="1"/>
  <c r="AB253" i="2" s="1"/>
  <c r="AC253" i="2" s="1"/>
  <c r="AD251" i="2" a="1"/>
  <c r="AD251" i="2" s="1"/>
  <c r="AB251" i="2" a="1"/>
  <c r="AB251" i="2" s="1"/>
  <c r="AC251" i="2" s="1"/>
  <c r="AD250" i="2" a="1"/>
  <c r="AD250" i="2" s="1"/>
  <c r="AB250" i="2" a="1"/>
  <c r="AB250" i="2" s="1"/>
  <c r="AC250" i="2" s="1"/>
  <c r="AB249" i="2" a="1"/>
  <c r="AB249" i="2" s="1"/>
  <c r="AC249" i="2" s="1"/>
  <c r="AD249" i="2" a="1"/>
  <c r="AD249" i="2" s="1"/>
  <c r="W229" i="2"/>
  <c r="X229" i="2"/>
  <c r="Y229" i="2"/>
  <c r="AB246" i="2" a="1"/>
  <c r="AB246" i="2" s="1"/>
  <c r="AC246" i="2" s="1"/>
  <c r="AD241" i="2" a="1"/>
  <c r="AD241" i="2" s="1"/>
  <c r="AD247" i="2" a="1"/>
  <c r="AD247" i="2" s="1"/>
  <c r="AD246" i="2" a="1"/>
  <c r="AD246" i="2" s="1"/>
  <c r="AD244" i="2" a="1"/>
  <c r="AD244" i="2" s="1"/>
  <c r="W230" i="2"/>
  <c r="X230" i="2"/>
  <c r="Y230" i="2"/>
  <c r="Y152" i="2"/>
  <c r="AB241" i="2" a="1"/>
  <c r="AB241" i="2" s="1"/>
  <c r="AC241" i="2" s="1"/>
  <c r="AD239" i="2" a="1"/>
  <c r="AD239" i="2" s="1"/>
  <c r="AB245" i="2" a="1"/>
  <c r="AB245" i="2" s="1"/>
  <c r="AC245" i="2" s="1"/>
  <c r="AB244" i="2" a="1"/>
  <c r="AB244" i="2" s="1"/>
  <c r="AC244" i="2" s="1"/>
  <c r="AD245" i="2" a="1"/>
  <c r="AD245" i="2" s="1"/>
  <c r="AB239" i="2" a="1"/>
  <c r="AB239" i="2" s="1"/>
  <c r="AC239" i="2" s="1"/>
  <c r="W115" i="2"/>
  <c r="AB247" i="2" a="1"/>
  <c r="AB247" i="2" s="1"/>
  <c r="AC247" i="2" s="1"/>
  <c r="Y196" i="2"/>
  <c r="X197" i="2"/>
  <c r="W165" i="2"/>
  <c r="X165" i="2"/>
  <c r="W224" i="2"/>
  <c r="AD149" i="2" a="1"/>
  <c r="AD149" i="2" s="1"/>
  <c r="Y197" i="2"/>
  <c r="W197" i="2"/>
  <c r="Y224" i="2"/>
  <c r="X224" i="2"/>
  <c r="W196" i="2"/>
  <c r="X196" i="2"/>
  <c r="W191" i="2"/>
  <c r="AB164" i="2" a="1"/>
  <c r="AB164" i="2" s="1"/>
  <c r="AC164" i="2" s="1"/>
  <c r="W193" i="2"/>
  <c r="AD187" i="2" a="1"/>
  <c r="AD187" i="2" s="1"/>
  <c r="W189" i="2"/>
  <c r="X191" i="2"/>
  <c r="W152" i="2"/>
  <c r="X189" i="2"/>
  <c r="Y191" i="2"/>
  <c r="X152" i="2"/>
  <c r="AD164" i="2" a="1"/>
  <c r="AD164" i="2" s="1"/>
  <c r="AD146" i="2" a="1"/>
  <c r="AD146" i="2" s="1"/>
  <c r="X194" i="2"/>
  <c r="AD176" i="2" a="1"/>
  <c r="AD176" i="2" s="1"/>
  <c r="X193" i="2"/>
  <c r="X124" i="2"/>
  <c r="Y165" i="2"/>
  <c r="AD212" i="2" a="1"/>
  <c r="AD212" i="2" s="1"/>
  <c r="AD222" i="2" a="1"/>
  <c r="AD222" i="2" s="1"/>
  <c r="AD184" i="2" a="1"/>
  <c r="AD184" i="2" s="1"/>
  <c r="X117" i="2"/>
  <c r="AB159" i="2" a="1"/>
  <c r="AB159" i="2" s="1"/>
  <c r="AC159" i="2" s="1"/>
  <c r="AB149" i="2" a="1"/>
  <c r="AB149" i="2" s="1"/>
  <c r="AC149" i="2" s="1"/>
  <c r="AB146" i="2" a="1"/>
  <c r="AB146" i="2" s="1"/>
  <c r="AC146" i="2" s="1"/>
  <c r="W166" i="2"/>
  <c r="X166" i="2"/>
  <c r="X199" i="2"/>
  <c r="AB148" i="2" a="1"/>
  <c r="AB148" i="2" s="1"/>
  <c r="AC148" i="2" s="1"/>
  <c r="X108" i="2"/>
  <c r="Y106" i="2"/>
  <c r="AD220" i="2" a="1"/>
  <c r="AD220" i="2" s="1"/>
  <c r="X192" i="2"/>
  <c r="Y190" i="2"/>
  <c r="AB176" i="2" a="1"/>
  <c r="AB176" i="2" s="1"/>
  <c r="AC176" i="2" s="1"/>
  <c r="AB184" i="2" a="1"/>
  <c r="AB184" i="2" s="1"/>
  <c r="AC184" i="2" s="1"/>
  <c r="W190" i="2"/>
  <c r="AD161" i="2" a="1"/>
  <c r="AD161" i="2" s="1"/>
  <c r="AD216" i="2" a="1"/>
  <c r="AD216" i="2" s="1"/>
  <c r="AB183" i="2" a="1"/>
  <c r="AB183" i="2" s="1"/>
  <c r="AC183" i="2" s="1"/>
  <c r="AB207" i="2" a="1"/>
  <c r="AB207" i="2" s="1"/>
  <c r="AC207" i="2" s="1"/>
  <c r="AB222" i="2" a="1"/>
  <c r="AB222" i="2" s="1"/>
  <c r="AC222" i="2" s="1"/>
  <c r="W199" i="2"/>
  <c r="X190" i="2"/>
  <c r="X120" i="2"/>
  <c r="Y166" i="2"/>
  <c r="AB147" i="2" a="1"/>
  <c r="AB147" i="2" s="1"/>
  <c r="AC147" i="2" s="1"/>
  <c r="X167" i="2"/>
  <c r="Y200" i="2"/>
  <c r="AD221" i="2" a="1"/>
  <c r="AD221" i="2" s="1"/>
  <c r="Y107" i="2"/>
  <c r="AB212" i="2" a="1"/>
  <c r="AB212" i="2" s="1"/>
  <c r="AC212" i="2" s="1"/>
  <c r="W107" i="2"/>
  <c r="Y167" i="2"/>
  <c r="W120" i="2"/>
  <c r="W167" i="2"/>
  <c r="AB175" i="2" a="1"/>
  <c r="AB175" i="2" s="1"/>
  <c r="AC175" i="2" s="1"/>
  <c r="AD207" i="2" a="1"/>
  <c r="AD207" i="2" s="1"/>
  <c r="Y119" i="2"/>
  <c r="X113" i="2"/>
  <c r="AB228" i="2" a="1"/>
  <c r="AB228" i="2" s="1"/>
  <c r="AC228" i="2" s="1"/>
  <c r="W118" i="2"/>
  <c r="Y194" i="2"/>
  <c r="AB150" i="2" a="1"/>
  <c r="AB150" i="2" s="1"/>
  <c r="AC150" i="2" s="1"/>
  <c r="Y192" i="2"/>
  <c r="AB215" i="2" a="1"/>
  <c r="AB215" i="2" s="1"/>
  <c r="AC215" i="2" s="1"/>
  <c r="AB221" i="2" a="1"/>
  <c r="AB221" i="2" s="1"/>
  <c r="AC221" i="2" s="1"/>
  <c r="AB170" i="2" a="1"/>
  <c r="AB170" i="2" s="1"/>
  <c r="AC170" i="2" s="1"/>
  <c r="AD228" i="2" a="1"/>
  <c r="AD228" i="2" s="1"/>
  <c r="X118" i="2"/>
  <c r="W113" i="2"/>
  <c r="W194" i="2"/>
  <c r="W106" i="2"/>
  <c r="AB174" i="2" a="1"/>
  <c r="AB174" i="2" s="1"/>
  <c r="AC174" i="2" s="1"/>
  <c r="AD177" i="2" a="1"/>
  <c r="AD177" i="2" s="1"/>
  <c r="W234" i="2"/>
  <c r="AB177" i="2" a="1"/>
  <c r="AB177" i="2" s="1"/>
  <c r="AC177" i="2" s="1"/>
  <c r="X234" i="2"/>
  <c r="X106" i="2"/>
  <c r="Y234" i="2"/>
  <c r="AB220" i="2" a="1"/>
  <c r="AB220" i="2" s="1"/>
  <c r="AC220" i="2" s="1"/>
  <c r="AD145" i="2" a="1"/>
  <c r="AD145" i="2" s="1"/>
  <c r="W192" i="2"/>
  <c r="AD150" i="2" a="1"/>
  <c r="AD150" i="2" s="1"/>
  <c r="AB211" i="2" a="1"/>
  <c r="AB211" i="2" s="1"/>
  <c r="AC211" i="2" s="1"/>
  <c r="Y118" i="2"/>
  <c r="X169" i="2"/>
  <c r="AD170" i="2" a="1"/>
  <c r="AD170" i="2" s="1"/>
  <c r="AB213" i="2" a="1"/>
  <c r="AB213" i="2" s="1"/>
  <c r="AC213" i="2" s="1"/>
  <c r="Y120" i="2"/>
  <c r="W119" i="2"/>
  <c r="W169" i="2"/>
  <c r="AB167" i="2" a="1"/>
  <c r="AB167" i="2" s="1"/>
  <c r="AC167" i="2" s="1"/>
  <c r="W112" i="2"/>
  <c r="AD215" i="2" a="1"/>
  <c r="AD215" i="2" s="1"/>
  <c r="AB216" i="2" a="1"/>
  <c r="AB216" i="2" s="1"/>
  <c r="AC216" i="2" s="1"/>
  <c r="X123" i="2"/>
  <c r="X119" i="2"/>
  <c r="AD183" i="2" a="1"/>
  <c r="AD183" i="2" s="1"/>
  <c r="AD225" i="2" a="1"/>
  <c r="AD225" i="2" s="1"/>
  <c r="W200" i="2"/>
  <c r="X198" i="2"/>
  <c r="AB217" i="2" a="1"/>
  <c r="AB217" i="2" s="1"/>
  <c r="AC217" i="2" s="1"/>
  <c r="AB214" i="2" a="1"/>
  <c r="AB214" i="2" s="1"/>
  <c r="AC214" i="2" s="1"/>
  <c r="W130" i="2"/>
  <c r="X200" i="2"/>
  <c r="X112" i="2"/>
  <c r="AB225" i="2" a="1"/>
  <c r="AB225" i="2" s="1"/>
  <c r="AC225" i="2" s="1"/>
  <c r="AB145" i="2" a="1"/>
  <c r="AB145" i="2" s="1"/>
  <c r="AC145" i="2" s="1"/>
  <c r="W198" i="2"/>
  <c r="X128" i="2"/>
  <c r="AD188" i="2" a="1"/>
  <c r="AD188" i="2" s="1"/>
  <c r="AD159" i="2" a="1"/>
  <c r="AD159" i="2" s="1"/>
  <c r="AB181" i="2" a="1"/>
  <c r="AB181" i="2" s="1"/>
  <c r="AC181" i="2" s="1"/>
  <c r="Y198" i="2"/>
  <c r="X235" i="2"/>
  <c r="Y171" i="2"/>
  <c r="AB185" i="2" a="1"/>
  <c r="AB185" i="2" s="1"/>
  <c r="AC185" i="2" s="1"/>
  <c r="AB218" i="2" a="1"/>
  <c r="AB218" i="2" s="1"/>
  <c r="AC218" i="2" s="1"/>
  <c r="Y112" i="2"/>
  <c r="AB219" i="2" a="1"/>
  <c r="AB219" i="2" s="1"/>
  <c r="AC219" i="2" s="1"/>
  <c r="AD143" i="2" a="1"/>
  <c r="AD143" i="2" s="1"/>
  <c r="AD218" i="2" a="1"/>
  <c r="AD218" i="2" s="1"/>
  <c r="AD219" i="2" a="1"/>
  <c r="AD219" i="2" s="1"/>
  <c r="AD214" i="2" a="1"/>
  <c r="AD214" i="2" s="1"/>
  <c r="AD147" i="2" a="1"/>
  <c r="AD147" i="2" s="1"/>
  <c r="Y111" i="2"/>
  <c r="AD175" i="2" a="1"/>
  <c r="AD175" i="2" s="1"/>
  <c r="AB223" i="2" a="1"/>
  <c r="AB223" i="2" s="1"/>
  <c r="AC223" i="2" s="1"/>
  <c r="AB188" i="2" a="1"/>
  <c r="AB188" i="2" s="1"/>
  <c r="AC188" i="2" s="1"/>
  <c r="AB179" i="2" a="1"/>
  <c r="AB179" i="2" s="1"/>
  <c r="AC179" i="2" s="1"/>
  <c r="W123" i="2"/>
  <c r="W124" i="2"/>
  <c r="AB143" i="2" a="1"/>
  <c r="AB143" i="2" s="1"/>
  <c r="AC143" i="2" s="1"/>
  <c r="AD223" i="2" a="1"/>
  <c r="AD223" i="2" s="1"/>
  <c r="W171" i="2"/>
  <c r="W132" i="2"/>
  <c r="X171" i="2"/>
  <c r="AD185" i="2" a="1"/>
  <c r="AD185" i="2" s="1"/>
  <c r="AD227" i="2" a="1"/>
  <c r="AD227" i="2" s="1"/>
  <c r="Y131" i="2"/>
  <c r="X126" i="2"/>
  <c r="AB180" i="2" a="1"/>
  <c r="AB180" i="2" s="1"/>
  <c r="AC180" i="2" s="1"/>
  <c r="AB161" i="2" a="1"/>
  <c r="AB161" i="2" s="1"/>
  <c r="AC161" i="2" s="1"/>
  <c r="AD181" i="2" a="1"/>
  <c r="AD181" i="2" s="1"/>
  <c r="Y126" i="2"/>
  <c r="AD217" i="2" a="1"/>
  <c r="AD217" i="2" s="1"/>
  <c r="AB236" i="2" a="1"/>
  <c r="AB236" i="2" s="1"/>
  <c r="AC236" i="2" s="1"/>
  <c r="W131" i="2"/>
  <c r="X202" i="2"/>
  <c r="AB151" i="2" a="1"/>
  <c r="AB151" i="2" s="1"/>
  <c r="AC151" i="2" s="1"/>
  <c r="AD182" i="2" a="1"/>
  <c r="AD182" i="2" s="1"/>
  <c r="Y201" i="2"/>
  <c r="W144" i="2"/>
  <c r="AB187" i="2" a="1"/>
  <c r="AB187" i="2" s="1"/>
  <c r="AC187" i="2" s="1"/>
  <c r="AD151" i="2" a="1"/>
  <c r="AD151" i="2" s="1"/>
  <c r="X127" i="2"/>
  <c r="AD186" i="2" a="1"/>
  <c r="AD186" i="2" s="1"/>
  <c r="X109" i="2"/>
  <c r="AD204" i="2" a="1"/>
  <c r="AD204" i="2" s="1"/>
  <c r="Y168" i="2"/>
  <c r="AB153" i="2" a="1"/>
  <c r="AB153" i="2" s="1"/>
  <c r="AC153" i="2" s="1"/>
  <c r="AD202" i="2" a="1"/>
  <c r="AD202" i="2" s="1"/>
  <c r="AB157" i="2" a="1"/>
  <c r="AB157" i="2" s="1"/>
  <c r="AC157" i="2" s="1"/>
  <c r="Y109" i="2"/>
  <c r="AD213" i="2" a="1"/>
  <c r="AD213" i="2" s="1"/>
  <c r="AD180" i="2" a="1"/>
  <c r="AD180" i="2" s="1"/>
  <c r="W109" i="2"/>
  <c r="AD157" i="2" a="1"/>
  <c r="AD157" i="2" s="1"/>
  <c r="Y204" i="2"/>
  <c r="AB209" i="2" a="1"/>
  <c r="AB209" i="2" s="1"/>
  <c r="AC209" i="2" s="1"/>
  <c r="AB226" i="2" a="1"/>
  <c r="AB226" i="2" s="1"/>
  <c r="AC226" i="2" s="1"/>
  <c r="Y132" i="2"/>
  <c r="AD209" i="2" a="1"/>
  <c r="AD209" i="2" s="1"/>
  <c r="AB206" i="2" a="1"/>
  <c r="AB206" i="2" s="1"/>
  <c r="AC206" i="2" s="1"/>
  <c r="AD206" i="2" a="1"/>
  <c r="AD206" i="2" s="1"/>
  <c r="AB235" i="2" a="1"/>
  <c r="AB235" i="2" s="1"/>
  <c r="AC235" i="2" s="1"/>
  <c r="AB243" i="2" a="1"/>
  <c r="AB243" i="2" s="1"/>
  <c r="AC243" i="2" s="1"/>
  <c r="AD144" i="2" a="1"/>
  <c r="AD144" i="2" s="1"/>
  <c r="AD235" i="2" a="1"/>
  <c r="AD235" i="2" s="1"/>
  <c r="AD243" i="2" a="1"/>
  <c r="AD243" i="2" s="1"/>
  <c r="AD226" i="2" a="1"/>
  <c r="AD226" i="2" s="1"/>
  <c r="AD173" i="2" a="1"/>
  <c r="AD173" i="2" s="1"/>
  <c r="Y138" i="2"/>
  <c r="Y127" i="2"/>
  <c r="Y115" i="2"/>
  <c r="Y116" i="2"/>
  <c r="AB227" i="2" a="1"/>
  <c r="AB227" i="2" s="1"/>
  <c r="AC227" i="2" s="1"/>
  <c r="W129" i="2"/>
  <c r="AB173" i="2" a="1"/>
  <c r="AB173" i="2" s="1"/>
  <c r="AC173" i="2" s="1"/>
  <c r="Y128" i="2"/>
  <c r="W127" i="2"/>
  <c r="AD179" i="2" a="1"/>
  <c r="AD179" i="2" s="1"/>
  <c r="Y130" i="2"/>
  <c r="X130" i="2"/>
  <c r="W110" i="2"/>
  <c r="Y110" i="2"/>
  <c r="X110" i="2"/>
  <c r="AB144" i="2" a="1"/>
  <c r="AB144" i="2" s="1"/>
  <c r="AC144" i="2" s="1"/>
  <c r="X116" i="2"/>
  <c r="W116" i="2"/>
  <c r="W138" i="2"/>
  <c r="AB182" i="2" a="1"/>
  <c r="AB182" i="2" s="1"/>
  <c r="AC182" i="2" s="1"/>
  <c r="Y113" i="2"/>
  <c r="Y117" i="2"/>
  <c r="X138" i="2"/>
  <c r="AD162" i="2" a="1"/>
  <c r="AD162" i="2" s="1"/>
  <c r="W209" i="2"/>
  <c r="Y114" i="2"/>
  <c r="AD160" i="2" a="1"/>
  <c r="AD160" i="2" s="1"/>
  <c r="AB204" i="2" a="1"/>
  <c r="AB204" i="2" s="1"/>
  <c r="AC204" i="2" s="1"/>
  <c r="W128" i="2"/>
  <c r="W126" i="2"/>
  <c r="Y123" i="2"/>
  <c r="X121" i="2"/>
  <c r="W121" i="2"/>
  <c r="Y121" i="2"/>
  <c r="AB178" i="2" a="1"/>
  <c r="AB178" i="2" s="1"/>
  <c r="AC178" i="2" s="1"/>
  <c r="AD178" i="2" a="1"/>
  <c r="AD178" i="2" s="1"/>
  <c r="AB210" i="2" a="1"/>
  <c r="AB210" i="2" s="1"/>
  <c r="AC210" i="2" s="1"/>
  <c r="X131" i="2"/>
  <c r="Y129" i="2"/>
  <c r="X129" i="2"/>
  <c r="AB155" i="2" a="1"/>
  <c r="AB155" i="2" s="1"/>
  <c r="AC155" i="2" s="1"/>
  <c r="W137" i="2"/>
  <c r="AD210" i="2" a="1"/>
  <c r="AD210" i="2" s="1"/>
  <c r="Y140" i="2"/>
  <c r="Y124" i="2"/>
  <c r="Y122" i="2"/>
  <c r="X122" i="2"/>
  <c r="W122" i="2"/>
  <c r="AD211" i="2" a="1"/>
  <c r="AD211" i="2" s="1"/>
  <c r="AB160" i="2" a="1"/>
  <c r="AB160" i="2" s="1"/>
  <c r="AC160" i="2" s="1"/>
  <c r="X137" i="2"/>
  <c r="X132" i="2"/>
  <c r="Y108" i="2"/>
  <c r="AD174" i="2" a="1"/>
  <c r="AD174" i="2" s="1"/>
  <c r="AD172" i="2" a="1"/>
  <c r="AD172" i="2" s="1"/>
  <c r="AB172" i="2" a="1"/>
  <c r="AB172" i="2" s="1"/>
  <c r="AC172" i="2" s="1"/>
  <c r="AD148" i="2" a="1"/>
  <c r="AD148" i="2" s="1"/>
  <c r="AB186" i="2" a="1"/>
  <c r="AB186" i="2" s="1"/>
  <c r="AC186" i="2" s="1"/>
  <c r="AD192" i="2" a="1"/>
  <c r="AD192" i="2" s="1"/>
  <c r="W203" i="2"/>
  <c r="AB163" i="2" a="1"/>
  <c r="AB163" i="2" s="1"/>
  <c r="AC163" i="2" s="1"/>
  <c r="AD163" i="2" a="1"/>
  <c r="AD163" i="2" s="1"/>
  <c r="Y103" i="2"/>
  <c r="X103" i="2"/>
  <c r="W103" i="2"/>
  <c r="Y135" i="2"/>
  <c r="X135" i="2"/>
  <c r="W135" i="2"/>
  <c r="Y133" i="2"/>
  <c r="X133" i="2"/>
  <c r="W133" i="2"/>
  <c r="Y141" i="2"/>
  <c r="X141" i="2"/>
  <c r="W141" i="2"/>
  <c r="AD137" i="2" a="1"/>
  <c r="AD137" i="2" s="1"/>
  <c r="Y134" i="2"/>
  <c r="X134" i="2"/>
  <c r="W134" i="2"/>
  <c r="Y136" i="2"/>
  <c r="X136" i="2"/>
  <c r="W136" i="2"/>
  <c r="Y105" i="2"/>
  <c r="X105" i="2"/>
  <c r="W105" i="2"/>
  <c r="Y104" i="2"/>
  <c r="X104" i="2"/>
  <c r="W104" i="2"/>
  <c r="Y139" i="2"/>
  <c r="X139" i="2"/>
  <c r="W139" i="2"/>
  <c r="AB137" i="2" a="1"/>
  <c r="AB137" i="2" s="1"/>
  <c r="AC137" i="2" s="1"/>
  <c r="W142" i="2"/>
  <c r="AD140" i="2" a="1"/>
  <c r="AD140" i="2" s="1"/>
  <c r="Y142" i="2"/>
  <c r="X142" i="2"/>
  <c r="Y125" i="2"/>
  <c r="X125" i="2"/>
  <c r="W125" i="2"/>
  <c r="AD190" i="2" l="1" a="1"/>
  <c r="AD190" i="2" s="1"/>
  <c r="AB190" i="2" a="1"/>
  <c r="AB190" i="2" s="1"/>
  <c r="AC190" i="2" s="1"/>
  <c r="AD229" i="2" a="1"/>
  <c r="AD229" i="2" s="1"/>
  <c r="AB229" i="2" a="1"/>
  <c r="AB229" i="2" s="1"/>
  <c r="AC229" i="2" s="1"/>
  <c r="AD165" i="2" a="1"/>
  <c r="AD165" i="2" s="1"/>
  <c r="AD230" i="2" a="1"/>
  <c r="AD230" i="2" s="1"/>
  <c r="AB230" i="2" a="1"/>
  <c r="AB230" i="2" s="1"/>
  <c r="AC230" i="2" s="1"/>
  <c r="AD224" i="2" a="1"/>
  <c r="AD224" i="2" s="1"/>
  <c r="AB224" i="2" a="1"/>
  <c r="AB224" i="2" s="1"/>
  <c r="AC224" i="2" s="1"/>
  <c r="AD196" i="2" a="1"/>
  <c r="AD196" i="2" s="1"/>
  <c r="AD152" i="2" a="1"/>
  <c r="AD152" i="2" s="1"/>
  <c r="AB198" i="2" a="1"/>
  <c r="AB198" i="2" s="1"/>
  <c r="AC198" i="2" s="1"/>
  <c r="AB152" i="2" a="1"/>
  <c r="AB152" i="2" s="1"/>
  <c r="AC152" i="2" s="1"/>
  <c r="AB231" i="2" a="1"/>
  <c r="AB231" i="2" s="1"/>
  <c r="AC231" i="2" s="1"/>
  <c r="AD191" i="2" a="1"/>
  <c r="AD191" i="2" s="1"/>
  <c r="AB189" i="2" a="1"/>
  <c r="AB189" i="2" s="1"/>
  <c r="AC189" i="2" s="1"/>
  <c r="AD234" i="2" a="1"/>
  <c r="AD234" i="2" s="1"/>
  <c r="AB165" i="2" a="1"/>
  <c r="AB165" i="2" s="1"/>
  <c r="AC165" i="2" s="1"/>
  <c r="AD231" i="2" a="1"/>
  <c r="AD231" i="2" s="1"/>
  <c r="AD189" i="2" a="1"/>
  <c r="AD189" i="2" s="1"/>
  <c r="AD153" i="2" a="1"/>
  <c r="AD153" i="2" s="1"/>
  <c r="AB166" i="2" a="1"/>
  <c r="AB166" i="2" s="1"/>
  <c r="AC166" i="2" s="1"/>
  <c r="AD166" i="2" a="1"/>
  <c r="AD166" i="2" s="1"/>
  <c r="AD232" i="2" a="1"/>
  <c r="AD232" i="2" s="1"/>
  <c r="AB232" i="2" a="1"/>
  <c r="AB232" i="2" s="1"/>
  <c r="AC232" i="2" s="1"/>
  <c r="AD236" i="2" a="1"/>
  <c r="AD236" i="2" s="1"/>
  <c r="AD193" i="2" a="1"/>
  <c r="AD193" i="2" s="1"/>
  <c r="AD167" i="2" a="1"/>
  <c r="AD167" i="2" s="1"/>
  <c r="AB233" i="2" a="1"/>
  <c r="AB233" i="2" s="1"/>
  <c r="AC233" i="2" s="1"/>
  <c r="AB193" i="2" a="1"/>
  <c r="AB193" i="2" s="1"/>
  <c r="AC193" i="2" s="1"/>
  <c r="AD156" i="2" a="1"/>
  <c r="AD156" i="2" s="1"/>
  <c r="AB154" i="2" a="1"/>
  <c r="AB154" i="2" s="1"/>
  <c r="AC154" i="2" s="1"/>
  <c r="AB191" i="2" a="1"/>
  <c r="AB191" i="2" s="1"/>
  <c r="AC191" i="2" s="1"/>
  <c r="AD154" i="2" a="1"/>
  <c r="AD154" i="2" s="1"/>
  <c r="AD198" i="2" a="1"/>
  <c r="AD198" i="2" s="1"/>
  <c r="AD233" i="2" a="1"/>
  <c r="AD233" i="2" s="1"/>
  <c r="AB234" i="2" a="1"/>
  <c r="AB234" i="2" s="1"/>
  <c r="AC234" i="2" s="1"/>
  <c r="AB192" i="2" a="1"/>
  <c r="AB192" i="2" s="1"/>
  <c r="AC192" i="2" s="1"/>
  <c r="AD237" i="2" a="1"/>
  <c r="AD237" i="2" s="1"/>
  <c r="AB237" i="2" a="1"/>
  <c r="AB237" i="2" s="1"/>
  <c r="AC237" i="2" s="1"/>
  <c r="AB196" i="2" a="1"/>
  <c r="AB196" i="2" s="1"/>
  <c r="AC196" i="2" s="1"/>
  <c r="AD194" i="2" a="1"/>
  <c r="AD194" i="2" s="1"/>
  <c r="AB168" i="2" a="1"/>
  <c r="AB168" i="2" s="1"/>
  <c r="AC168" i="2" s="1"/>
  <c r="AB107" i="2" a="1"/>
  <c r="AB107" i="2" s="1"/>
  <c r="AC107" i="2" s="1"/>
  <c r="AB194" i="2" a="1"/>
  <c r="AB194" i="2" s="1"/>
  <c r="AC194" i="2" s="1"/>
  <c r="AD168" i="2" a="1"/>
  <c r="AD168" i="2" s="1"/>
  <c r="AD155" i="2" a="1"/>
  <c r="AD155" i="2" s="1"/>
  <c r="AD107" i="2" a="1"/>
  <c r="AD107" i="2" s="1"/>
  <c r="AD169" i="2" a="1"/>
  <c r="AD169" i="2" s="1"/>
  <c r="AB169" i="2" a="1"/>
  <c r="AB169" i="2" s="1"/>
  <c r="AC169" i="2" s="1"/>
  <c r="AB238" i="2" a="1"/>
  <c r="AB238" i="2" s="1"/>
  <c r="AC238" i="2" s="1"/>
  <c r="AD238" i="2" a="1"/>
  <c r="AD238" i="2" s="1"/>
  <c r="AB202" i="2" a="1"/>
  <c r="AB202" i="2" s="1"/>
  <c r="AC202" i="2" s="1"/>
  <c r="AB156" i="2" a="1"/>
  <c r="AB156" i="2" s="1"/>
  <c r="AC156" i="2" s="1"/>
  <c r="AB195" i="2" a="1"/>
  <c r="AB195" i="2" s="1"/>
  <c r="AC195" i="2" s="1"/>
  <c r="AB158" i="2" a="1"/>
  <c r="AB158" i="2" s="1"/>
  <c r="AC158" i="2" s="1"/>
  <c r="AD158" i="2" a="1"/>
  <c r="AD158" i="2" s="1"/>
  <c r="AD171" i="2" a="1"/>
  <c r="AD171" i="2" s="1"/>
  <c r="AB200" i="2" a="1"/>
  <c r="AB200" i="2" s="1"/>
  <c r="AC200" i="2" s="1"/>
  <c r="AD240" i="2" a="1"/>
  <c r="AD240" i="2" s="1"/>
  <c r="AB240" i="2" a="1"/>
  <c r="AB240" i="2" s="1"/>
  <c r="AC240" i="2" s="1"/>
  <c r="AB124" i="2" a="1"/>
  <c r="AB124" i="2" s="1"/>
  <c r="AC124" i="2" s="1"/>
  <c r="AD200" i="2" a="1"/>
  <c r="AD200" i="2" s="1"/>
  <c r="AD195" i="2" a="1"/>
  <c r="AD195" i="2" s="1"/>
  <c r="AD106" i="2" a="1"/>
  <c r="AD106" i="2" s="1"/>
  <c r="AB171" i="2" a="1"/>
  <c r="AB171" i="2" s="1"/>
  <c r="AC171" i="2" s="1"/>
  <c r="AB199" i="2" a="1"/>
  <c r="AB199" i="2" s="1"/>
  <c r="AC199" i="2" s="1"/>
  <c r="AB197" i="2" a="1"/>
  <c r="AB197" i="2" s="1"/>
  <c r="AC197" i="2" s="1"/>
  <c r="AD197" i="2" a="1"/>
  <c r="AD197" i="2" s="1"/>
  <c r="AD108" i="2" a="1"/>
  <c r="AD108" i="2" s="1"/>
  <c r="AD242" i="2" a="1"/>
  <c r="AD242" i="2" s="1"/>
  <c r="AB242" i="2" a="1"/>
  <c r="AB242" i="2" s="1"/>
  <c r="AC242" i="2" s="1"/>
  <c r="AB162" i="2" a="1"/>
  <c r="AB162" i="2" s="1"/>
  <c r="AC162" i="2" s="1"/>
  <c r="AB106" i="2" a="1"/>
  <c r="AB106" i="2" s="1"/>
  <c r="AC106" i="2" s="1"/>
  <c r="AD199" i="2" a="1"/>
  <c r="AD199" i="2" s="1"/>
  <c r="AD109" i="2" a="1"/>
  <c r="AD109" i="2" s="1"/>
  <c r="AB109" i="2" a="1"/>
  <c r="AB109" i="2" s="1"/>
  <c r="AC109" i="2" s="1"/>
  <c r="AB208" i="2" a="1"/>
  <c r="AB208" i="2" s="1"/>
  <c r="AC208" i="2" s="1"/>
  <c r="AD208" i="2" a="1"/>
  <c r="AD208" i="2" s="1"/>
  <c r="AB127" i="2" a="1"/>
  <c r="AB127" i="2" s="1"/>
  <c r="AC127" i="2" s="1"/>
  <c r="AD127" i="2" a="1"/>
  <c r="AD127" i="2" s="1"/>
  <c r="AB130" i="2" a="1"/>
  <c r="AB130" i="2" s="1"/>
  <c r="AC130" i="2" s="1"/>
  <c r="AD138" i="2" a="1"/>
  <c r="AD138" i="2" s="1"/>
  <c r="AB108" i="2" a="1"/>
  <c r="AB108" i="2" s="1"/>
  <c r="AC108" i="2" s="1"/>
  <c r="AB201" i="2" a="1"/>
  <c r="AB201" i="2" s="1"/>
  <c r="AC201" i="2" s="1"/>
  <c r="AD201" i="2" a="1"/>
  <c r="AD201" i="2" s="1"/>
  <c r="AB205" i="2" a="1"/>
  <c r="AB205" i="2" s="1"/>
  <c r="AC205" i="2" s="1"/>
  <c r="AD205" i="2" a="1"/>
  <c r="AD205" i="2" s="1"/>
  <c r="AD110" i="2" a="1"/>
  <c r="AD110" i="2" s="1"/>
  <c r="AB110" i="2" a="1"/>
  <c r="AB110" i="2" s="1"/>
  <c r="AC110" i="2" s="1"/>
  <c r="AD128" i="2" a="1"/>
  <c r="AD128" i="2" s="1"/>
  <c r="AB128" i="2" a="1"/>
  <c r="AB128" i="2" s="1"/>
  <c r="AC128" i="2" s="1"/>
  <c r="AD111" i="2" a="1"/>
  <c r="AD111" i="2" s="1"/>
  <c r="AB111" i="2" a="1"/>
  <c r="AB111" i="2" s="1"/>
  <c r="AC111" i="2" s="1"/>
  <c r="AB113" i="2" a="1"/>
  <c r="AB113" i="2" s="1"/>
  <c r="AC113" i="2" s="1"/>
  <c r="AD113" i="2" a="1"/>
  <c r="AD113" i="2" s="1"/>
  <c r="AD114" i="2" a="1"/>
  <c r="AD114" i="2" s="1"/>
  <c r="AB114" i="2" a="1"/>
  <c r="AB114" i="2" s="1"/>
  <c r="AC114" i="2" s="1"/>
  <c r="AB120" i="2" a="1"/>
  <c r="AB120" i="2" s="1"/>
  <c r="AC120" i="2" s="1"/>
  <c r="AD120" i="2" a="1"/>
  <c r="AD120" i="2" s="1"/>
  <c r="AB138" i="2" a="1"/>
  <c r="AB138" i="2" s="1"/>
  <c r="AC138" i="2" s="1"/>
  <c r="AD116" i="2" a="1"/>
  <c r="AD116" i="2" s="1"/>
  <c r="AB116" i="2" a="1"/>
  <c r="AB116" i="2" s="1"/>
  <c r="AC116" i="2" s="1"/>
  <c r="AD119" i="2" a="1"/>
  <c r="AD119" i="2" s="1"/>
  <c r="AB119" i="2" a="1"/>
  <c r="AB119" i="2" s="1"/>
  <c r="AC119" i="2" s="1"/>
  <c r="AB132" i="2" a="1"/>
  <c r="AB132" i="2" s="1"/>
  <c r="AC132" i="2" s="1"/>
  <c r="AD130" i="2" a="1"/>
  <c r="AD130" i="2" s="1"/>
  <c r="AD112" i="2" a="1"/>
  <c r="AD112" i="2" s="1"/>
  <c r="AB112" i="2" a="1"/>
  <c r="AB112" i="2" s="1"/>
  <c r="AC112" i="2" s="1"/>
  <c r="AD117" i="2" a="1"/>
  <c r="AD117" i="2" s="1"/>
  <c r="AB117" i="2" a="1"/>
  <c r="AB117" i="2" s="1"/>
  <c r="AC117" i="2" s="1"/>
  <c r="AB115" i="2" a="1"/>
  <c r="AB115" i="2" s="1"/>
  <c r="AC115" i="2" s="1"/>
  <c r="AD115" i="2" a="1"/>
  <c r="AD115" i="2" s="1"/>
  <c r="AB118" i="2" a="1"/>
  <c r="AB118" i="2" s="1"/>
  <c r="AC118" i="2" s="1"/>
  <c r="AD118" i="2" a="1"/>
  <c r="AD118" i="2" s="1"/>
  <c r="AB140" i="2" a="1"/>
  <c r="AB140" i="2" s="1"/>
  <c r="AC140" i="2" s="1"/>
  <c r="AD126" i="2" a="1"/>
  <c r="AD126" i="2" s="1"/>
  <c r="AB126" i="2" a="1"/>
  <c r="AB126" i="2" s="1"/>
  <c r="AC126" i="2" s="1"/>
  <c r="AB203" i="2" a="1"/>
  <c r="AB203" i="2" s="1"/>
  <c r="AC203" i="2" s="1"/>
  <c r="AD132" i="2" a="1"/>
  <c r="AD132" i="2" s="1"/>
  <c r="AD123" i="2" a="1"/>
  <c r="AD123" i="2" s="1"/>
  <c r="AD121" i="2" a="1"/>
  <c r="AD121" i="2" s="1"/>
  <c r="AB121" i="2" a="1"/>
  <c r="AB121" i="2" s="1"/>
  <c r="AC121" i="2" s="1"/>
  <c r="AD131" i="2" a="1"/>
  <c r="AD131" i="2" s="1"/>
  <c r="AD129" i="2" a="1"/>
  <c r="AD129" i="2" s="1"/>
  <c r="AB129" i="2" a="1"/>
  <c r="AB129" i="2" s="1"/>
  <c r="AC129" i="2" s="1"/>
  <c r="AD124" i="2" a="1"/>
  <c r="AD124" i="2" s="1"/>
  <c r="AD122" i="2" a="1"/>
  <c r="AD122" i="2" s="1"/>
  <c r="AB122" i="2" a="1"/>
  <c r="AB122" i="2" s="1"/>
  <c r="AC122" i="2" s="1"/>
  <c r="AB131" i="2" a="1"/>
  <c r="AB131" i="2" s="1"/>
  <c r="AC131" i="2" s="1"/>
  <c r="AB123" i="2" a="1"/>
  <c r="AB123" i="2" s="1"/>
  <c r="AC123" i="2" s="1"/>
  <c r="AD203" i="2" a="1"/>
  <c r="AD203" i="2" s="1"/>
  <c r="AD125" i="2" a="1"/>
  <c r="AD125" i="2" s="1"/>
  <c r="AB125" i="2" a="1"/>
  <c r="AB125" i="2" s="1"/>
  <c r="AC125" i="2" s="1"/>
  <c r="AB104" i="2" a="1"/>
  <c r="AB104" i="2" s="1"/>
  <c r="AC104" i="2" s="1"/>
  <c r="AD104" i="2" a="1"/>
  <c r="AD104" i="2" s="1"/>
  <c r="AD134" i="2" a="1"/>
  <c r="AD134" i="2" s="1"/>
  <c r="AB134" i="2" a="1"/>
  <c r="AB134" i="2" s="1"/>
  <c r="AC134" i="2" s="1"/>
  <c r="AB139" i="2" a="1"/>
  <c r="AB139" i="2" s="1"/>
  <c r="AC139" i="2" s="1"/>
  <c r="AD139" i="2" a="1"/>
  <c r="AD139" i="2" s="1"/>
  <c r="AD136" i="2" a="1"/>
  <c r="AD136" i="2" s="1"/>
  <c r="AB136" i="2" a="1"/>
  <c r="AB136" i="2" s="1"/>
  <c r="AC136" i="2" s="1"/>
  <c r="AD103" i="2" a="1"/>
  <c r="AD103" i="2" s="1"/>
  <c r="AB103" i="2" a="1"/>
  <c r="AB103" i="2" s="1"/>
  <c r="AC103" i="2" s="1"/>
  <c r="AD141" i="2" a="1"/>
  <c r="AD141" i="2" s="1"/>
  <c r="AB141" i="2" a="1"/>
  <c r="AB141" i="2" s="1"/>
  <c r="AC141" i="2" s="1"/>
  <c r="AD105" i="2" a="1"/>
  <c r="AD105" i="2" s="1"/>
  <c r="AB105" i="2" a="1"/>
  <c r="AB105" i="2" s="1"/>
  <c r="AC105" i="2" s="1"/>
  <c r="AD142" i="2" a="1"/>
  <c r="AD142" i="2" s="1"/>
  <c r="AB142" i="2" a="1"/>
  <c r="AB142" i="2" s="1"/>
  <c r="AC142" i="2" s="1"/>
  <c r="AD133" i="2" a="1"/>
  <c r="AD133" i="2" s="1"/>
  <c r="AB133" i="2" a="1"/>
  <c r="AB133" i="2" s="1"/>
  <c r="AC133" i="2" s="1"/>
  <c r="AD135" i="2" a="1"/>
  <c r="AD135" i="2" s="1"/>
  <c r="AB135" i="2" a="1"/>
  <c r="AB135" i="2" s="1"/>
  <c r="AC135" i="2" s="1"/>
  <c r="AA102" i="2"/>
  <c r="Z102" i="2"/>
  <c r="W102" i="2"/>
  <c r="K102" i="2"/>
  <c r="N102" i="2" s="1"/>
  <c r="AA101" i="2"/>
  <c r="Z101" i="2"/>
  <c r="K101" i="2"/>
  <c r="N101" i="2" s="1"/>
  <c r="AA100" i="2"/>
  <c r="Z100" i="2"/>
  <c r="N100" i="2"/>
  <c r="K100" i="2"/>
  <c r="AA99" i="2"/>
  <c r="Z99" i="2"/>
  <c r="X99" i="2"/>
  <c r="K99" i="2"/>
  <c r="N99" i="2" s="1"/>
  <c r="AA98" i="2"/>
  <c r="Z98" i="2"/>
  <c r="N98" i="2"/>
  <c r="Y98" i="2" s="1"/>
  <c r="K98" i="2"/>
  <c r="AA97" i="2"/>
  <c r="Z97" i="2"/>
  <c r="K97" i="2"/>
  <c r="N97" i="2" s="1"/>
  <c r="AA96" i="2"/>
  <c r="Z96" i="2"/>
  <c r="W96" i="2"/>
  <c r="K96" i="2"/>
  <c r="N96" i="2" s="1"/>
  <c r="AA95" i="2"/>
  <c r="Z95" i="2"/>
  <c r="Y95" i="2"/>
  <c r="N95" i="2"/>
  <c r="X95" i="2" s="1"/>
  <c r="K95" i="2"/>
  <c r="AA94" i="2"/>
  <c r="Z94" i="2"/>
  <c r="N94" i="2"/>
  <c r="K94" i="2"/>
  <c r="AA93" i="2"/>
  <c r="Z93" i="2"/>
  <c r="X93" i="2"/>
  <c r="N93" i="2"/>
  <c r="Y93" i="2" s="1"/>
  <c r="K93" i="2"/>
  <c r="AA92" i="2"/>
  <c r="Z92" i="2"/>
  <c r="N92" i="2"/>
  <c r="Y92" i="2" s="1"/>
  <c r="K92" i="2"/>
  <c r="AA91" i="2"/>
  <c r="Z91" i="2"/>
  <c r="K91" i="2"/>
  <c r="N91" i="2" s="1"/>
  <c r="AA90" i="2"/>
  <c r="Z90" i="2"/>
  <c r="W90" i="2"/>
  <c r="N90" i="2"/>
  <c r="Y90" i="2" s="1"/>
  <c r="K90" i="2"/>
  <c r="AA89" i="2"/>
  <c r="Z89" i="2"/>
  <c r="Y89" i="2"/>
  <c r="N89" i="2"/>
  <c r="X89" i="2" s="1"/>
  <c r="K89" i="2"/>
  <c r="AA88" i="2"/>
  <c r="Z88" i="2"/>
  <c r="N88" i="2"/>
  <c r="K88" i="2"/>
  <c r="AA87" i="2"/>
  <c r="Z87" i="2"/>
  <c r="X87" i="2"/>
  <c r="N87" i="2"/>
  <c r="Y87" i="2" s="1"/>
  <c r="K87" i="2"/>
  <c r="AA86" i="2"/>
  <c r="Z86" i="2"/>
  <c r="N86" i="2"/>
  <c r="Y86" i="2" s="1"/>
  <c r="K86" i="2"/>
  <c r="AA85" i="2"/>
  <c r="Z85" i="2"/>
  <c r="K85" i="2"/>
  <c r="N85" i="2" s="1"/>
  <c r="AA84" i="2"/>
  <c r="Z84" i="2"/>
  <c r="W84" i="2"/>
  <c r="N84" i="2"/>
  <c r="Y84" i="2" s="1"/>
  <c r="K84" i="2"/>
  <c r="AA83" i="2"/>
  <c r="Z83" i="2"/>
  <c r="Y83" i="2"/>
  <c r="N83" i="2"/>
  <c r="X83" i="2" s="1"/>
  <c r="K83" i="2"/>
  <c r="AA82" i="2"/>
  <c r="Z82" i="2"/>
  <c r="N82" i="2"/>
  <c r="K82" i="2"/>
  <c r="AA81" i="2"/>
  <c r="Z81" i="2"/>
  <c r="X81" i="2"/>
  <c r="N81" i="2"/>
  <c r="Y81" i="2" s="1"/>
  <c r="K81" i="2"/>
  <c r="AA80" i="2"/>
  <c r="Z80" i="2"/>
  <c r="N80" i="2"/>
  <c r="Y80" i="2" s="1"/>
  <c r="K80" i="2"/>
  <c r="AA79" i="2"/>
  <c r="Z79" i="2"/>
  <c r="K79" i="2"/>
  <c r="N79" i="2" s="1"/>
  <c r="AA78" i="2"/>
  <c r="Z78" i="2"/>
  <c r="W78" i="2"/>
  <c r="N78" i="2"/>
  <c r="Y78" i="2" s="1"/>
  <c r="K78" i="2"/>
  <c r="AA77" i="2"/>
  <c r="Z77" i="2"/>
  <c r="Y77" i="2"/>
  <c r="N77" i="2"/>
  <c r="X77" i="2" s="1"/>
  <c r="K77" i="2"/>
  <c r="AA76" i="2"/>
  <c r="Z76" i="2"/>
  <c r="N76" i="2"/>
  <c r="K76" i="2"/>
  <c r="AA75" i="2"/>
  <c r="Z75" i="2"/>
  <c r="X75" i="2"/>
  <c r="N75" i="2"/>
  <c r="Y75" i="2" s="1"/>
  <c r="K75" i="2"/>
  <c r="AA74" i="2"/>
  <c r="Z74" i="2"/>
  <c r="N74" i="2"/>
  <c r="Y74" i="2" s="1"/>
  <c r="K74" i="2"/>
  <c r="AA73" i="2"/>
  <c r="Z73" i="2"/>
  <c r="K73" i="2"/>
  <c r="N73" i="2" s="1"/>
  <c r="AA72" i="2"/>
  <c r="Z72" i="2"/>
  <c r="W72" i="2"/>
  <c r="N72" i="2"/>
  <c r="Y72" i="2" s="1"/>
  <c r="K72" i="2"/>
  <c r="AA71" i="2"/>
  <c r="Z71" i="2"/>
  <c r="Y71" i="2"/>
  <c r="N71" i="2"/>
  <c r="X71" i="2" s="1"/>
  <c r="K71" i="2"/>
  <c r="AA70" i="2"/>
  <c r="Z70" i="2"/>
  <c r="N70" i="2"/>
  <c r="K70" i="2"/>
  <c r="AA69" i="2"/>
  <c r="Z69" i="2"/>
  <c r="X69" i="2"/>
  <c r="N69" i="2"/>
  <c r="Y69" i="2" s="1"/>
  <c r="K69" i="2"/>
  <c r="AA68" i="2"/>
  <c r="Z68" i="2"/>
  <c r="N68" i="2"/>
  <c r="Y68" i="2" s="1"/>
  <c r="K68" i="2"/>
  <c r="AA67" i="2"/>
  <c r="Z67" i="2"/>
  <c r="K67" i="2"/>
  <c r="N67" i="2" s="1"/>
  <c r="AA66" i="2"/>
  <c r="Z66" i="2"/>
  <c r="W66" i="2"/>
  <c r="N66" i="2"/>
  <c r="Y66" i="2" s="1"/>
  <c r="K66" i="2"/>
  <c r="AA65" i="2"/>
  <c r="Z65" i="2"/>
  <c r="Y65" i="2"/>
  <c r="N65" i="2"/>
  <c r="X65" i="2" s="1"/>
  <c r="K65" i="2"/>
  <c r="AA64" i="2"/>
  <c r="Z64" i="2"/>
  <c r="N64" i="2"/>
  <c r="K64" i="2"/>
  <c r="AA63" i="2"/>
  <c r="Z63" i="2"/>
  <c r="X63" i="2"/>
  <c r="N63" i="2"/>
  <c r="Y63" i="2" s="1"/>
  <c r="K63" i="2"/>
  <c r="AA62" i="2"/>
  <c r="Z62" i="2"/>
  <c r="N62" i="2"/>
  <c r="Y62" i="2" s="1"/>
  <c r="K62" i="2"/>
  <c r="AA61" i="2"/>
  <c r="Z61" i="2"/>
  <c r="K61" i="2"/>
  <c r="N61" i="2" s="1"/>
  <c r="AA60" i="2"/>
  <c r="Z60" i="2"/>
  <c r="W60" i="2"/>
  <c r="N60" i="2"/>
  <c r="Y60" i="2" s="1"/>
  <c r="K60" i="2"/>
  <c r="AA59" i="2"/>
  <c r="Z59" i="2"/>
  <c r="Y59" i="2"/>
  <c r="N59" i="2"/>
  <c r="X59" i="2" s="1"/>
  <c r="K59" i="2"/>
  <c r="AA58" i="2"/>
  <c r="Z58" i="2"/>
  <c r="N58" i="2"/>
  <c r="K58" i="2"/>
  <c r="AA57" i="2"/>
  <c r="Z57" i="2"/>
  <c r="X57" i="2"/>
  <c r="N57" i="2"/>
  <c r="Y57" i="2" s="1"/>
  <c r="K57" i="2"/>
  <c r="AA56" i="2"/>
  <c r="Z56" i="2"/>
  <c r="N56" i="2"/>
  <c r="Y56" i="2" s="1"/>
  <c r="K56" i="2"/>
  <c r="AA55" i="2"/>
  <c r="Z55" i="2"/>
  <c r="K55" i="2"/>
  <c r="N55" i="2" s="1"/>
  <c r="AA54" i="2"/>
  <c r="Z54" i="2"/>
  <c r="W54" i="2"/>
  <c r="N54" i="2"/>
  <c r="Y54" i="2" s="1"/>
  <c r="K54" i="2"/>
  <c r="AA53" i="2"/>
  <c r="Z53" i="2"/>
  <c r="Y53" i="2"/>
  <c r="N53" i="2"/>
  <c r="X53" i="2" s="1"/>
  <c r="K53" i="2"/>
  <c r="AA52" i="2"/>
  <c r="Z52" i="2"/>
  <c r="N52" i="2"/>
  <c r="K52" i="2"/>
  <c r="AA51" i="2"/>
  <c r="Z51" i="2"/>
  <c r="X51" i="2"/>
  <c r="N51" i="2"/>
  <c r="Y51" i="2" s="1"/>
  <c r="K51" i="2"/>
  <c r="AA50" i="2"/>
  <c r="Z50" i="2"/>
  <c r="N50" i="2"/>
  <c r="Y50" i="2" s="1"/>
  <c r="K50" i="2"/>
  <c r="AA49" i="2"/>
  <c r="Z49" i="2"/>
  <c r="K49" i="2"/>
  <c r="N49" i="2" s="1"/>
  <c r="AA48" i="2"/>
  <c r="Z48" i="2"/>
  <c r="W48" i="2"/>
  <c r="N48" i="2"/>
  <c r="Y48" i="2" s="1"/>
  <c r="K48" i="2"/>
  <c r="AA47" i="2"/>
  <c r="Z47" i="2"/>
  <c r="Y47" i="2"/>
  <c r="N47" i="2"/>
  <c r="X47" i="2" s="1"/>
  <c r="K47" i="2"/>
  <c r="AA46" i="2"/>
  <c r="Z46" i="2"/>
  <c r="N46" i="2"/>
  <c r="K46" i="2"/>
  <c r="AA45" i="2"/>
  <c r="Z45" i="2"/>
  <c r="X45" i="2"/>
  <c r="N45" i="2"/>
  <c r="Y45" i="2" s="1"/>
  <c r="K45" i="2"/>
  <c r="AA44" i="2"/>
  <c r="Z44" i="2"/>
  <c r="N44" i="2"/>
  <c r="Y44" i="2" s="1"/>
  <c r="K44" i="2"/>
  <c r="AA43" i="2"/>
  <c r="Z43" i="2"/>
  <c r="K43" i="2"/>
  <c r="N43" i="2" s="1"/>
  <c r="AA42" i="2"/>
  <c r="Z42" i="2"/>
  <c r="W42" i="2"/>
  <c r="N42" i="2"/>
  <c r="Y42" i="2" s="1"/>
  <c r="K42" i="2"/>
  <c r="AA41" i="2"/>
  <c r="Z41" i="2"/>
  <c r="Y41" i="2"/>
  <c r="N41" i="2"/>
  <c r="X41" i="2" s="1"/>
  <c r="K41" i="2"/>
  <c r="AA40" i="2"/>
  <c r="Z40" i="2"/>
  <c r="N40" i="2"/>
  <c r="K40" i="2"/>
  <c r="AA39" i="2"/>
  <c r="Z39" i="2"/>
  <c r="X39" i="2"/>
  <c r="N39" i="2"/>
  <c r="Y39" i="2" s="1"/>
  <c r="K39" i="2"/>
  <c r="AA38" i="2"/>
  <c r="Z38" i="2"/>
  <c r="N38" i="2"/>
  <c r="Y38" i="2" s="1"/>
  <c r="K38" i="2"/>
  <c r="AA37" i="2"/>
  <c r="Z37" i="2"/>
  <c r="K37" i="2"/>
  <c r="N37" i="2" s="1"/>
  <c r="AA36" i="2"/>
  <c r="Z36" i="2"/>
  <c r="W36" i="2"/>
  <c r="N36" i="2"/>
  <c r="Y36" i="2" s="1"/>
  <c r="K36" i="2"/>
  <c r="AA35" i="2"/>
  <c r="Z35" i="2"/>
  <c r="Y35" i="2"/>
  <c r="N35" i="2"/>
  <c r="K35" i="2"/>
  <c r="AA34" i="2"/>
  <c r="Z34" i="2"/>
  <c r="N34" i="2"/>
  <c r="K34" i="2"/>
  <c r="AA33" i="2"/>
  <c r="Z33" i="2"/>
  <c r="X33" i="2"/>
  <c r="N33" i="2"/>
  <c r="Y33" i="2" s="1"/>
  <c r="K33" i="2"/>
  <c r="AA32" i="2"/>
  <c r="Z32" i="2"/>
  <c r="N32" i="2"/>
  <c r="K32" i="2"/>
  <c r="AA31" i="2"/>
  <c r="Z31" i="2"/>
  <c r="X31" i="2"/>
  <c r="K31" i="2"/>
  <c r="N31" i="2" s="1"/>
  <c r="AA30" i="2"/>
  <c r="Z30" i="2"/>
  <c r="N30" i="2"/>
  <c r="W30" i="2" s="1"/>
  <c r="K30" i="2"/>
  <c r="AA29" i="2"/>
  <c r="Z29" i="2"/>
  <c r="Y29" i="2"/>
  <c r="X29" i="2"/>
  <c r="W29" i="2"/>
  <c r="AD29" i="2" s="1" a="1"/>
  <c r="AD29" i="2" s="1"/>
  <c r="K29" i="2"/>
  <c r="N29" i="2" s="1"/>
  <c r="AA28" i="2"/>
  <c r="Z28" i="2"/>
  <c r="W28" i="2"/>
  <c r="N28" i="2"/>
  <c r="Y28" i="2" s="1"/>
  <c r="K28" i="2"/>
  <c r="AA27" i="2"/>
  <c r="Z27" i="2"/>
  <c r="Y27" i="2"/>
  <c r="X27" i="2"/>
  <c r="N27" i="2"/>
  <c r="W27" i="2" s="1"/>
  <c r="K27" i="2"/>
  <c r="AA26" i="2"/>
  <c r="Z26" i="2"/>
  <c r="X26" i="2"/>
  <c r="N26" i="2"/>
  <c r="K26" i="2"/>
  <c r="AA25" i="2"/>
  <c r="Z25" i="2"/>
  <c r="X25" i="2"/>
  <c r="K25" i="2"/>
  <c r="N25" i="2" s="1"/>
  <c r="AA24" i="2"/>
  <c r="Z24" i="2"/>
  <c r="K24" i="2"/>
  <c r="N24" i="2" s="1"/>
  <c r="AA23" i="2"/>
  <c r="Z23" i="2"/>
  <c r="Y23" i="2"/>
  <c r="X23" i="2"/>
  <c r="W23" i="2"/>
  <c r="K23" i="2"/>
  <c r="N23" i="2" s="1"/>
  <c r="AA22" i="2"/>
  <c r="Z22" i="2"/>
  <c r="K22" i="2"/>
  <c r="N22" i="2" s="1"/>
  <c r="AA21" i="2"/>
  <c r="Z21" i="2"/>
  <c r="N21" i="2"/>
  <c r="Y21" i="2" s="1"/>
  <c r="K21" i="2"/>
  <c r="AA20" i="2"/>
  <c r="Z20" i="2"/>
  <c r="X20" i="2"/>
  <c r="N20" i="2"/>
  <c r="W20" i="2" s="1"/>
  <c r="K20" i="2"/>
  <c r="AA19" i="2"/>
  <c r="Z19" i="2"/>
  <c r="K19" i="2"/>
  <c r="N19" i="2" s="1"/>
  <c r="AA18" i="2"/>
  <c r="Z18" i="2"/>
  <c r="K18" i="2"/>
  <c r="N18" i="2" s="1"/>
  <c r="AA17" i="2"/>
  <c r="Z17" i="2"/>
  <c r="K17" i="2"/>
  <c r="N17" i="2" s="1"/>
  <c r="AA16" i="2"/>
  <c r="Z16" i="2"/>
  <c r="N16" i="2"/>
  <c r="Y16" i="2" s="1"/>
  <c r="K16" i="2"/>
  <c r="AA15" i="2"/>
  <c r="Z15" i="2"/>
  <c r="K15" i="2"/>
  <c r="N15" i="2" s="1"/>
  <c r="AA14" i="2"/>
  <c r="Z14" i="2"/>
  <c r="N14" i="2"/>
  <c r="Y14" i="2" s="1"/>
  <c r="K14" i="2"/>
  <c r="AA13" i="2"/>
  <c r="Z13" i="2"/>
  <c r="K13" i="2"/>
  <c r="N13" i="2" s="1"/>
  <c r="AA12" i="2"/>
  <c r="Z12" i="2"/>
  <c r="Y12" i="2"/>
  <c r="N12" i="2"/>
  <c r="X12" i="2" s="1"/>
  <c r="K12" i="2"/>
  <c r="AA11" i="2"/>
  <c r="Z11" i="2"/>
  <c r="K11" i="2"/>
  <c r="N11" i="2" s="1"/>
  <c r="AA10" i="2"/>
  <c r="Z10" i="2"/>
  <c r="N10" i="2"/>
  <c r="W10" i="2" s="1"/>
  <c r="K10" i="2"/>
  <c r="AA9" i="2"/>
  <c r="Z9" i="2"/>
  <c r="K9" i="2"/>
  <c r="N9" i="2" s="1"/>
  <c r="AA8" i="2"/>
  <c r="Z8" i="2"/>
  <c r="N8" i="2"/>
  <c r="Y8" i="2" s="1"/>
  <c r="K8" i="2"/>
  <c r="AA7" i="2"/>
  <c r="Z7" i="2"/>
  <c r="K7" i="2"/>
  <c r="N7" i="2" s="1"/>
  <c r="AA6" i="2"/>
  <c r="Z6" i="2"/>
  <c r="Y6" i="2"/>
  <c r="N6" i="2"/>
  <c r="X6" i="2" s="1"/>
  <c r="K6" i="2"/>
  <c r="AF5" i="2"/>
  <c r="AE5" i="2"/>
  <c r="AA5" i="2"/>
  <c r="Z5" i="2"/>
  <c r="K5" i="2"/>
  <c r="N5" i="2" s="1"/>
  <c r="AA4" i="2"/>
  <c r="Z4" i="2"/>
  <c r="N4" i="2"/>
  <c r="X4" i="2" s="1"/>
  <c r="K4" i="2"/>
  <c r="AA3" i="2"/>
  <c r="Z3" i="2"/>
  <c r="K3" i="2"/>
  <c r="N3" i="2" s="1"/>
  <c r="AB23" i="2" l="1" a="1"/>
  <c r="AB23" i="2" s="1"/>
  <c r="AC23" i="2" s="1"/>
  <c r="AB27" i="2" a="1"/>
  <c r="AB27" i="2" s="1"/>
  <c r="AC27" i="2" s="1"/>
  <c r="Y13" i="2"/>
  <c r="X13" i="2"/>
  <c r="W13" i="2"/>
  <c r="W9" i="2"/>
  <c r="X9" i="2"/>
  <c r="Y9" i="2"/>
  <c r="Y7" i="2"/>
  <c r="X7" i="2"/>
  <c r="W7" i="2"/>
  <c r="Y17" i="2"/>
  <c r="X17" i="2"/>
  <c r="W17" i="2"/>
  <c r="X5" i="2"/>
  <c r="Y5" i="2"/>
  <c r="W5" i="2"/>
  <c r="Y11" i="2"/>
  <c r="X11" i="2"/>
  <c r="W11" i="2"/>
  <c r="W3" i="2"/>
  <c r="Y3" i="2"/>
  <c r="X3" i="2"/>
  <c r="Y18" i="2"/>
  <c r="X18" i="2"/>
  <c r="W18" i="2"/>
  <c r="Y24" i="2"/>
  <c r="X24" i="2"/>
  <c r="W24" i="2"/>
  <c r="W15" i="2"/>
  <c r="X15" i="2"/>
  <c r="Y15" i="2"/>
  <c r="W22" i="2"/>
  <c r="Y22" i="2"/>
  <c r="X22" i="2"/>
  <c r="W16" i="2"/>
  <c r="W21" i="2"/>
  <c r="Y61" i="2"/>
  <c r="X61" i="2"/>
  <c r="W61" i="2"/>
  <c r="Y85" i="2"/>
  <c r="X85" i="2"/>
  <c r="W85" i="2"/>
  <c r="Y96" i="2"/>
  <c r="X96" i="2"/>
  <c r="AD96" i="2" s="1" a="1"/>
  <c r="AD96" i="2" s="1"/>
  <c r="W4" i="2"/>
  <c r="X10" i="2"/>
  <c r="X16" i="2"/>
  <c r="Y19" i="2"/>
  <c r="W19" i="2"/>
  <c r="X21" i="2"/>
  <c r="X101" i="2"/>
  <c r="W101" i="2"/>
  <c r="Y4" i="2"/>
  <c r="Y10" i="2"/>
  <c r="X19" i="2"/>
  <c r="Y20" i="2"/>
  <c r="AD20" i="2" s="1" a="1"/>
  <c r="AD20" i="2" s="1"/>
  <c r="Y46" i="2"/>
  <c r="X46" i="2"/>
  <c r="W46" i="2"/>
  <c r="Y70" i="2"/>
  <c r="X70" i="2"/>
  <c r="W70" i="2"/>
  <c r="Y94" i="2"/>
  <c r="X94" i="2"/>
  <c r="W94" i="2"/>
  <c r="Y101" i="2"/>
  <c r="Y37" i="2"/>
  <c r="X37" i="2"/>
  <c r="W37" i="2"/>
  <c r="Y34" i="2"/>
  <c r="W34" i="2"/>
  <c r="Y55" i="2"/>
  <c r="X55" i="2"/>
  <c r="W55" i="2"/>
  <c r="Y79" i="2"/>
  <c r="X79" i="2"/>
  <c r="W79" i="2"/>
  <c r="Y99" i="2"/>
  <c r="W99" i="2"/>
  <c r="Y52" i="2"/>
  <c r="X52" i="2"/>
  <c r="W52" i="2"/>
  <c r="Y76" i="2"/>
  <c r="X76" i="2"/>
  <c r="W76" i="2"/>
  <c r="W6" i="2"/>
  <c r="W12" i="2"/>
  <c r="AD27" i="2" a="1"/>
  <c r="AD27" i="2" s="1"/>
  <c r="X28" i="2"/>
  <c r="X34" i="2"/>
  <c r="Y32" i="2"/>
  <c r="X32" i="2"/>
  <c r="W32" i="2"/>
  <c r="Y31" i="2"/>
  <c r="W31" i="2"/>
  <c r="Y40" i="2"/>
  <c r="X40" i="2"/>
  <c r="W40" i="2"/>
  <c r="Y64" i="2"/>
  <c r="X64" i="2"/>
  <c r="W64" i="2"/>
  <c r="Y88" i="2"/>
  <c r="X88" i="2"/>
  <c r="W88" i="2"/>
  <c r="Y97" i="2"/>
  <c r="X97" i="2"/>
  <c r="W97" i="2"/>
  <c r="Y26" i="2"/>
  <c r="W26" i="2"/>
  <c r="AB29" i="2" a="1"/>
  <c r="AB29" i="2" s="1"/>
  <c r="AC29" i="2" s="1"/>
  <c r="Y49" i="2"/>
  <c r="X49" i="2"/>
  <c r="W49" i="2"/>
  <c r="Y73" i="2"/>
  <c r="X73" i="2"/>
  <c r="W73" i="2"/>
  <c r="Y102" i="2"/>
  <c r="X102" i="2"/>
  <c r="Y25" i="2"/>
  <c r="W25" i="2"/>
  <c r="AD102" i="2" a="1"/>
  <c r="AD102" i="2" s="1"/>
  <c r="AB102" i="2" a="1"/>
  <c r="AB102" i="2" s="1"/>
  <c r="AC102" i="2" s="1"/>
  <c r="W8" i="2"/>
  <c r="Y82" i="2"/>
  <c r="X82" i="2"/>
  <c r="W82" i="2"/>
  <c r="W14" i="2"/>
  <c r="X8" i="2"/>
  <c r="X14" i="2"/>
  <c r="Y43" i="2"/>
  <c r="X43" i="2"/>
  <c r="W43" i="2"/>
  <c r="Y67" i="2"/>
  <c r="X67" i="2"/>
  <c r="W67" i="2"/>
  <c r="Y91" i="2"/>
  <c r="X91" i="2"/>
  <c r="W91" i="2"/>
  <c r="Y100" i="2"/>
  <c r="X100" i="2"/>
  <c r="W100" i="2"/>
  <c r="Y30" i="2"/>
  <c r="X30" i="2"/>
  <c r="AD30" i="2" s="1" a="1"/>
  <c r="AD30" i="2" s="1"/>
  <c r="Y58" i="2"/>
  <c r="X58" i="2"/>
  <c r="W58" i="2"/>
  <c r="AD23" i="2" a="1"/>
  <c r="AD23" i="2" s="1"/>
  <c r="X35" i="2"/>
  <c r="W35" i="2"/>
  <c r="X36" i="2"/>
  <c r="AD36" i="2" s="1" a="1"/>
  <c r="AD36" i="2" s="1"/>
  <c r="X42" i="2"/>
  <c r="AD42" i="2" s="1" a="1"/>
  <c r="AD42" i="2" s="1"/>
  <c r="X48" i="2"/>
  <c r="AD48" i="2" s="1" a="1"/>
  <c r="AD48" i="2" s="1"/>
  <c r="X54" i="2"/>
  <c r="X60" i="2"/>
  <c r="X66" i="2"/>
  <c r="AD66" i="2" s="1" a="1"/>
  <c r="AD66" i="2" s="1"/>
  <c r="X72" i="2"/>
  <c r="AD72" i="2" s="1" a="1"/>
  <c r="AD72" i="2" s="1"/>
  <c r="X78" i="2"/>
  <c r="X84" i="2"/>
  <c r="AD84" i="2" s="1" a="1"/>
  <c r="AD84" i="2" s="1"/>
  <c r="X90" i="2"/>
  <c r="AD90" i="2" s="1" a="1"/>
  <c r="AD90" i="2" s="1"/>
  <c r="W38" i="2"/>
  <c r="W44" i="2"/>
  <c r="W50" i="2"/>
  <c r="W56" i="2"/>
  <c r="W62" i="2"/>
  <c r="W68" i="2"/>
  <c r="W74" i="2"/>
  <c r="W80" i="2"/>
  <c r="W86" i="2"/>
  <c r="W92" i="2"/>
  <c r="W98" i="2"/>
  <c r="X38" i="2"/>
  <c r="X44" i="2"/>
  <c r="X50" i="2"/>
  <c r="X56" i="2"/>
  <c r="X62" i="2"/>
  <c r="X68" i="2"/>
  <c r="X74" i="2"/>
  <c r="X80" i="2"/>
  <c r="X86" i="2"/>
  <c r="X92" i="2"/>
  <c r="X98" i="2"/>
  <c r="W33" i="2"/>
  <c r="W39" i="2"/>
  <c r="W45" i="2"/>
  <c r="W51" i="2"/>
  <c r="W57" i="2"/>
  <c r="W63" i="2"/>
  <c r="W69" i="2"/>
  <c r="W75" i="2"/>
  <c r="W81" i="2"/>
  <c r="W87" i="2"/>
  <c r="W93" i="2"/>
  <c r="W41" i="2"/>
  <c r="W47" i="2"/>
  <c r="W53" i="2"/>
  <c r="W59" i="2"/>
  <c r="W65" i="2"/>
  <c r="W71" i="2"/>
  <c r="W77" i="2"/>
  <c r="W83" i="2"/>
  <c r="W89" i="2"/>
  <c r="W95" i="2"/>
  <c r="AD78" i="2" l="1" a="1"/>
  <c r="AD78" i="2" s="1"/>
  <c r="AB78" i="2" a="1"/>
  <c r="AB78" i="2" s="1"/>
  <c r="AC78" i="2" s="1"/>
  <c r="AD60" i="2" a="1"/>
  <c r="AD60" i="2" s="1"/>
  <c r="AB60" i="2" a="1"/>
  <c r="AB60" i="2" s="1"/>
  <c r="AC60" i="2" s="1"/>
  <c r="AB54" i="2" a="1"/>
  <c r="AB54" i="2" s="1"/>
  <c r="AC54" i="2" s="1"/>
  <c r="AD54" i="2" a="1"/>
  <c r="AD54" i="2" s="1"/>
  <c r="AD28" i="2" a="1"/>
  <c r="AD28" i="2" s="1"/>
  <c r="AB28" i="2" a="1"/>
  <c r="AB28" i="2" s="1"/>
  <c r="AC28" i="2" s="1"/>
  <c r="AD10" i="2" a="1"/>
  <c r="AD10" i="2" s="1"/>
  <c r="AB63" i="2" a="1"/>
  <c r="AB63" i="2" s="1"/>
  <c r="AC63" i="2" s="1"/>
  <c r="AD63" i="2" a="1"/>
  <c r="AD63" i="2" s="1"/>
  <c r="AB36" i="2" a="1"/>
  <c r="AB36" i="2" s="1"/>
  <c r="AC36" i="2" s="1"/>
  <c r="AD65" i="2" a="1"/>
  <c r="AD65" i="2" s="1"/>
  <c r="AB65" i="2" a="1"/>
  <c r="AB65" i="2" s="1"/>
  <c r="AC65" i="2" s="1"/>
  <c r="AB51" i="2" a="1"/>
  <c r="AB51" i="2" s="1"/>
  <c r="AC51" i="2" s="1"/>
  <c r="AD51" i="2" a="1"/>
  <c r="AD51" i="2" s="1"/>
  <c r="AB44" i="2" a="1"/>
  <c r="AB44" i="2" s="1"/>
  <c r="AC44" i="2" s="1"/>
  <c r="AD44" i="2" a="1"/>
  <c r="AD44" i="2" s="1"/>
  <c r="AD35" i="2" a="1"/>
  <c r="AD35" i="2" s="1"/>
  <c r="AB35" i="2" a="1"/>
  <c r="AB35" i="2" s="1"/>
  <c r="AC35" i="2" s="1"/>
  <c r="AD100" i="2" a="1"/>
  <c r="AD100" i="2" s="1"/>
  <c r="AB100" i="2" a="1"/>
  <c r="AB100" i="2" s="1"/>
  <c r="AC100" i="2" s="1"/>
  <c r="AB66" i="2" a="1"/>
  <c r="AB66" i="2" s="1"/>
  <c r="AC66" i="2" s="1"/>
  <c r="AB20" i="2" a="1"/>
  <c r="AB20" i="2" s="1"/>
  <c r="AC20" i="2" s="1"/>
  <c r="AB72" i="2" a="1"/>
  <c r="AB72" i="2" s="1"/>
  <c r="AC72" i="2" s="1"/>
  <c r="AD85" i="2" a="1"/>
  <c r="AD85" i="2" s="1"/>
  <c r="AB85" i="2" a="1"/>
  <c r="AB85" i="2" s="1"/>
  <c r="AC85" i="2" s="1"/>
  <c r="AD3" i="2" a="1"/>
  <c r="AD3" i="2" s="1"/>
  <c r="AB3" i="2" a="1"/>
  <c r="AB3" i="2" s="1"/>
  <c r="AB12" i="2" a="1"/>
  <c r="AB12" i="2" s="1"/>
  <c r="AC12" i="2" s="1"/>
  <c r="AD12" i="2" a="1"/>
  <c r="AD12" i="2" s="1"/>
  <c r="AD77" i="2" a="1"/>
  <c r="AD77" i="2" s="1"/>
  <c r="AB77" i="2" a="1"/>
  <c r="AB77" i="2" s="1"/>
  <c r="AC77" i="2" s="1"/>
  <c r="AB45" i="2" a="1"/>
  <c r="AB45" i="2" s="1"/>
  <c r="AC45" i="2" s="1"/>
  <c r="AD45" i="2" a="1"/>
  <c r="AD45" i="2" s="1"/>
  <c r="AB38" i="2" a="1"/>
  <c r="AB38" i="2" s="1"/>
  <c r="AC38" i="2" s="1"/>
  <c r="AD38" i="2" a="1"/>
  <c r="AD38" i="2" s="1"/>
  <c r="AB25" i="2" a="1"/>
  <c r="AB25" i="2" s="1"/>
  <c r="AC25" i="2" s="1"/>
  <c r="AD25" i="2" a="1"/>
  <c r="AD25" i="2" s="1"/>
  <c r="AB96" i="2" a="1"/>
  <c r="AB96" i="2" s="1"/>
  <c r="AC96" i="2" s="1"/>
  <c r="AD34" i="2" a="1"/>
  <c r="AD34" i="2" s="1"/>
  <c r="AB34" i="2" a="1"/>
  <c r="AB34" i="2" s="1"/>
  <c r="AC34" i="2" s="1"/>
  <c r="AD15" i="2" a="1"/>
  <c r="AD15" i="2" s="1"/>
  <c r="AB15" i="2" a="1"/>
  <c r="AB15" i="2" s="1"/>
  <c r="AC15" i="2" s="1"/>
  <c r="AD11" i="2" a="1"/>
  <c r="AD11" i="2" s="1"/>
  <c r="AB11" i="2" a="1"/>
  <c r="AB11" i="2" s="1"/>
  <c r="AC11" i="2" s="1"/>
  <c r="AB10" i="2" a="1"/>
  <c r="AB10" i="2" s="1"/>
  <c r="AC10" i="2" s="1"/>
  <c r="AD43" i="2" a="1"/>
  <c r="AD43" i="2" s="1"/>
  <c r="AB43" i="2" a="1"/>
  <c r="AB43" i="2" s="1"/>
  <c r="AC43" i="2" s="1"/>
  <c r="AD94" i="2" a="1"/>
  <c r="AD94" i="2" s="1"/>
  <c r="AB94" i="2" a="1"/>
  <c r="AB94" i="2" s="1"/>
  <c r="AC94" i="2" s="1"/>
  <c r="AB56" i="2" a="1"/>
  <c r="AB56" i="2" s="1"/>
  <c r="AC56" i="2" s="1"/>
  <c r="AD56" i="2" a="1"/>
  <c r="AD56" i="2" s="1"/>
  <c r="AD22" i="2" a="1"/>
  <c r="AD22" i="2" s="1"/>
  <c r="AB22" i="2" a="1"/>
  <c r="AB22" i="2" s="1"/>
  <c r="AC22" i="2" s="1"/>
  <c r="AD76" i="2" a="1"/>
  <c r="AD76" i="2" s="1"/>
  <c r="AB76" i="2" a="1"/>
  <c r="AB76" i="2" s="1"/>
  <c r="AC76" i="2" s="1"/>
  <c r="AD53" i="2" a="1"/>
  <c r="AD53" i="2" s="1"/>
  <c r="AB53" i="2" a="1"/>
  <c r="AB53" i="2" s="1"/>
  <c r="AC53" i="2" s="1"/>
  <c r="AB39" i="2" a="1"/>
  <c r="AB39" i="2" s="1"/>
  <c r="AC39" i="2" s="1"/>
  <c r="AD39" i="2" a="1"/>
  <c r="AD39" i="2" s="1"/>
  <c r="AD14" i="2" a="1"/>
  <c r="AD14" i="2" s="1"/>
  <c r="AB14" i="2" a="1"/>
  <c r="AB14" i="2" s="1"/>
  <c r="AC14" i="2" s="1"/>
  <c r="AB26" i="2" a="1"/>
  <c r="AB26" i="2" s="1"/>
  <c r="AC26" i="2" s="1"/>
  <c r="AD26" i="2" a="1"/>
  <c r="AD26" i="2" s="1"/>
  <c r="AD64" i="2" a="1"/>
  <c r="AD64" i="2" s="1"/>
  <c r="AB64" i="2" a="1"/>
  <c r="AB64" i="2" s="1"/>
  <c r="AC64" i="2" s="1"/>
  <c r="AD52" i="2" a="1"/>
  <c r="AD52" i="2" s="1"/>
  <c r="AB52" i="2" a="1"/>
  <c r="AB52" i="2" s="1"/>
  <c r="AC52" i="2" s="1"/>
  <c r="AD70" i="2" a="1"/>
  <c r="AD70" i="2" s="1"/>
  <c r="AB70" i="2" a="1"/>
  <c r="AB70" i="2" s="1"/>
  <c r="AC70" i="2" s="1"/>
  <c r="AD101" i="2" a="1"/>
  <c r="AD101" i="2" s="1"/>
  <c r="AB101" i="2" a="1"/>
  <c r="AB101" i="2" s="1"/>
  <c r="AC101" i="2" s="1"/>
  <c r="AB24" i="2" a="1"/>
  <c r="AB24" i="2" s="1"/>
  <c r="AC24" i="2" s="1"/>
  <c r="AD24" i="2" a="1"/>
  <c r="AD24" i="2" s="1"/>
  <c r="AD83" i="2" a="1"/>
  <c r="AD83" i="2" s="1"/>
  <c r="AB83" i="2" a="1"/>
  <c r="AB83" i="2" s="1"/>
  <c r="AC83" i="2" s="1"/>
  <c r="AD88" i="2" a="1"/>
  <c r="AD88" i="2" s="1"/>
  <c r="AB88" i="2" a="1"/>
  <c r="AB88" i="2" s="1"/>
  <c r="AC88" i="2" s="1"/>
  <c r="AB6" i="2" a="1"/>
  <c r="AB6" i="2" s="1"/>
  <c r="AC6" i="2" s="1"/>
  <c r="AD6" i="2" a="1"/>
  <c r="AD6" i="2" s="1"/>
  <c r="AB7" i="2" a="1"/>
  <c r="AB7" i="2" s="1"/>
  <c r="AC7" i="2" s="1"/>
  <c r="AD7" i="2" a="1"/>
  <c r="AD7" i="2" s="1"/>
  <c r="AB33" i="2" a="1"/>
  <c r="AB33" i="2" s="1"/>
  <c r="AC33" i="2" s="1"/>
  <c r="AD33" i="2" a="1"/>
  <c r="AD33" i="2" s="1"/>
  <c r="AB98" i="2" a="1"/>
  <c r="AB98" i="2" s="1"/>
  <c r="AC98" i="2" s="1"/>
  <c r="AD98" i="2" a="1"/>
  <c r="AD98" i="2" s="1"/>
  <c r="AD58" i="2" a="1"/>
  <c r="AD58" i="2" s="1"/>
  <c r="AB58" i="2" a="1"/>
  <c r="AB58" i="2" s="1"/>
  <c r="AC58" i="2" s="1"/>
  <c r="AD91" i="2" a="1"/>
  <c r="AD91" i="2" s="1"/>
  <c r="AB91" i="2" a="1"/>
  <c r="AB91" i="2" s="1"/>
  <c r="AC91" i="2" s="1"/>
  <c r="AB84" i="2" a="1"/>
  <c r="AB84" i="2" s="1"/>
  <c r="AC84" i="2" s="1"/>
  <c r="AD32" i="2" a="1"/>
  <c r="AD32" i="2" s="1"/>
  <c r="AB32" i="2" a="1"/>
  <c r="AB32" i="2" s="1"/>
  <c r="AC32" i="2" s="1"/>
  <c r="AD61" i="2" a="1"/>
  <c r="AD61" i="2" s="1"/>
  <c r="AB61" i="2" a="1"/>
  <c r="AB61" i="2" s="1"/>
  <c r="AC61" i="2" s="1"/>
  <c r="AB69" i="2" a="1"/>
  <c r="AB69" i="2" s="1"/>
  <c r="AC69" i="2" s="1"/>
  <c r="AD69" i="2" a="1"/>
  <c r="AD69" i="2" s="1"/>
  <c r="AD31" i="2" a="1"/>
  <c r="AD31" i="2" s="1"/>
  <c r="AB31" i="2" a="1"/>
  <c r="AB31" i="2" s="1"/>
  <c r="AC31" i="2" s="1"/>
  <c r="AD71" i="2" a="1"/>
  <c r="AD71" i="2" s="1"/>
  <c r="AB71" i="2" a="1"/>
  <c r="AB71" i="2" s="1"/>
  <c r="AC71" i="2" s="1"/>
  <c r="AB50" i="2" a="1"/>
  <c r="AB50" i="2" s="1"/>
  <c r="AC50" i="2" s="1"/>
  <c r="AD50" i="2" a="1"/>
  <c r="AD50" i="2" s="1"/>
  <c r="AD59" i="2" a="1"/>
  <c r="AD59" i="2" s="1"/>
  <c r="AB59" i="2" a="1"/>
  <c r="AB59" i="2" s="1"/>
  <c r="AC59" i="2" s="1"/>
  <c r="AD47" i="2" a="1"/>
  <c r="AD47" i="2" s="1"/>
  <c r="AB47" i="2" a="1"/>
  <c r="AB47" i="2" s="1"/>
  <c r="AC47" i="2" s="1"/>
  <c r="AD41" i="2" a="1"/>
  <c r="AD41" i="2" s="1"/>
  <c r="AB41" i="2" a="1"/>
  <c r="AB41" i="2" s="1"/>
  <c r="AC41" i="2" s="1"/>
  <c r="AB92" i="2" a="1"/>
  <c r="AB92" i="2" s="1"/>
  <c r="AC92" i="2" s="1"/>
  <c r="AD92" i="2" a="1"/>
  <c r="AD92" i="2" s="1"/>
  <c r="AD97" i="2" a="1"/>
  <c r="AD97" i="2" s="1"/>
  <c r="AB97" i="2" a="1"/>
  <c r="AB97" i="2" s="1"/>
  <c r="AC97" i="2" s="1"/>
  <c r="AD5" i="2" a="1"/>
  <c r="AD5" i="2" s="1"/>
  <c r="AB5" i="2" a="1"/>
  <c r="AB5" i="2" s="1"/>
  <c r="AC5" i="2" s="1"/>
  <c r="AD8" i="2" a="1"/>
  <c r="AD8" i="2" s="1"/>
  <c r="AB8" i="2" a="1"/>
  <c r="AB8" i="2" s="1"/>
  <c r="AC8" i="2" s="1"/>
  <c r="AD55" i="2" a="1"/>
  <c r="AD55" i="2" s="1"/>
  <c r="AB55" i="2" a="1"/>
  <c r="AB55" i="2" s="1"/>
  <c r="AC55" i="2" s="1"/>
  <c r="AB57" i="2" a="1"/>
  <c r="AB57" i="2" s="1"/>
  <c r="AC57" i="2" s="1"/>
  <c r="AD57" i="2" a="1"/>
  <c r="AD57" i="2" s="1"/>
  <c r="AB93" i="2" a="1"/>
  <c r="AB93" i="2" s="1"/>
  <c r="AC93" i="2" s="1"/>
  <c r="AD93" i="2" a="1"/>
  <c r="AD93" i="2" s="1"/>
  <c r="AB86" i="2" a="1"/>
  <c r="AB86" i="2" s="1"/>
  <c r="AC86" i="2" s="1"/>
  <c r="AD86" i="2" a="1"/>
  <c r="AD86" i="2" s="1"/>
  <c r="AD82" i="2" a="1"/>
  <c r="AD82" i="2" s="1"/>
  <c r="AB82" i="2" a="1"/>
  <c r="AB82" i="2" s="1"/>
  <c r="AC82" i="2" s="1"/>
  <c r="AD73" i="2" a="1"/>
  <c r="AD73" i="2" s="1"/>
  <c r="AB73" i="2" a="1"/>
  <c r="AB73" i="2" s="1"/>
  <c r="AC73" i="2" s="1"/>
  <c r="AB42" i="2" a="1"/>
  <c r="AB42" i="2" s="1"/>
  <c r="AC42" i="2" s="1"/>
  <c r="AB99" i="2" a="1"/>
  <c r="AB99" i="2" s="1"/>
  <c r="AC99" i="2" s="1"/>
  <c r="AD99" i="2" a="1"/>
  <c r="AD99" i="2" s="1"/>
  <c r="AD37" i="2" a="1"/>
  <c r="AD37" i="2" s="1"/>
  <c r="AB37" i="2" a="1"/>
  <c r="AB37" i="2" s="1"/>
  <c r="AC37" i="2" s="1"/>
  <c r="AB48" i="2" a="1"/>
  <c r="AB48" i="2" s="1"/>
  <c r="AC48" i="2" s="1"/>
  <c r="AD19" i="2" a="1"/>
  <c r="AD19" i="2" s="1"/>
  <c r="AB19" i="2" a="1"/>
  <c r="AB19" i="2" s="1"/>
  <c r="AC19" i="2" s="1"/>
  <c r="AD18" i="2" a="1"/>
  <c r="AD18" i="2" s="1"/>
  <c r="AB18" i="2" a="1"/>
  <c r="AB18" i="2" s="1"/>
  <c r="AC18" i="2" s="1"/>
  <c r="AD9" i="2" a="1"/>
  <c r="AD9" i="2" s="1"/>
  <c r="AB9" i="2" a="1"/>
  <c r="AB9" i="2" s="1"/>
  <c r="AC9" i="2" s="1"/>
  <c r="AD4" i="2" a="1"/>
  <c r="AD4" i="2" s="1"/>
  <c r="AB4" i="2" a="1"/>
  <c r="AB4" i="2" s="1"/>
  <c r="AC4" i="2" s="1"/>
  <c r="AB87" i="2" a="1"/>
  <c r="AB87" i="2" s="1"/>
  <c r="AC87" i="2" s="1"/>
  <c r="AD87" i="2" a="1"/>
  <c r="AD87" i="2" s="1"/>
  <c r="AB80" i="2" a="1"/>
  <c r="AB80" i="2" s="1"/>
  <c r="AC80" i="2" s="1"/>
  <c r="AD80" i="2" a="1"/>
  <c r="AD80" i="2" s="1"/>
  <c r="AD67" i="2" a="1"/>
  <c r="AD67" i="2" s="1"/>
  <c r="AB67" i="2" a="1"/>
  <c r="AB67" i="2" s="1"/>
  <c r="AC67" i="2" s="1"/>
  <c r="AD21" i="2" a="1"/>
  <c r="AD21" i="2" s="1"/>
  <c r="AB21" i="2" a="1"/>
  <c r="AB21" i="2" s="1"/>
  <c r="AC21" i="2" s="1"/>
  <c r="AD95" i="2" a="1"/>
  <c r="AD95" i="2" s="1"/>
  <c r="AB95" i="2" a="1"/>
  <c r="AB95" i="2" s="1"/>
  <c r="AC95" i="2" s="1"/>
  <c r="AB81" i="2" a="1"/>
  <c r="AB81" i="2" s="1"/>
  <c r="AC81" i="2" s="1"/>
  <c r="AD81" i="2" a="1"/>
  <c r="AD81" i="2" s="1"/>
  <c r="AB74" i="2" a="1"/>
  <c r="AB74" i="2" s="1"/>
  <c r="AC74" i="2" s="1"/>
  <c r="AD74" i="2" a="1"/>
  <c r="AD74" i="2" s="1"/>
  <c r="AB90" i="2" a="1"/>
  <c r="AB90" i="2" s="1"/>
  <c r="AC90" i="2" s="1"/>
  <c r="AD40" i="2" a="1"/>
  <c r="AD40" i="2" s="1"/>
  <c r="AB40" i="2" a="1"/>
  <c r="AB40" i="2" s="1"/>
  <c r="AC40" i="2" s="1"/>
  <c r="AD79" i="2" a="1"/>
  <c r="AD79" i="2" s="1"/>
  <c r="AB79" i="2" a="1"/>
  <c r="AB79" i="2" s="1"/>
  <c r="AC79" i="2" s="1"/>
  <c r="AD46" i="2" a="1"/>
  <c r="AD46" i="2" s="1"/>
  <c r="AB46" i="2" a="1"/>
  <c r="AB46" i="2" s="1"/>
  <c r="AC46" i="2" s="1"/>
  <c r="AD16" i="2" a="1"/>
  <c r="AD16" i="2" s="1"/>
  <c r="AB16" i="2" a="1"/>
  <c r="AB16" i="2" s="1"/>
  <c r="AC16" i="2" s="1"/>
  <c r="AD17" i="2" a="1"/>
  <c r="AD17" i="2" s="1"/>
  <c r="AB17" i="2" a="1"/>
  <c r="AB17" i="2" s="1"/>
  <c r="AC17" i="2" s="1"/>
  <c r="AB13" i="2" a="1"/>
  <c r="AB13" i="2" s="1"/>
  <c r="AC13" i="2" s="1"/>
  <c r="AD13" i="2" a="1"/>
  <c r="AD13" i="2" s="1"/>
  <c r="AB62" i="2" a="1"/>
  <c r="AB62" i="2" s="1"/>
  <c r="AC62" i="2" s="1"/>
  <c r="AD62" i="2" a="1"/>
  <c r="AD62" i="2" s="1"/>
  <c r="AD89" i="2" a="1"/>
  <c r="AD89" i="2" s="1"/>
  <c r="AB89" i="2" a="1"/>
  <c r="AB89" i="2" s="1"/>
  <c r="AC89" i="2" s="1"/>
  <c r="AB75" i="2" a="1"/>
  <c r="AB75" i="2" s="1"/>
  <c r="AC75" i="2" s="1"/>
  <c r="AD75" i="2" a="1"/>
  <c r="AD75" i="2" s="1"/>
  <c r="AB68" i="2" a="1"/>
  <c r="AB68" i="2" s="1"/>
  <c r="AC68" i="2" s="1"/>
  <c r="AD68" i="2" a="1"/>
  <c r="AD68" i="2" s="1"/>
  <c r="AD49" i="2" a="1"/>
  <c r="AD49" i="2" s="1"/>
  <c r="AB49" i="2" a="1"/>
  <c r="AB49" i="2" s="1"/>
  <c r="AC49" i="2" s="1"/>
  <c r="AB30" i="2" a="1"/>
  <c r="AB30" i="2" s="1"/>
  <c r="AC30" i="2" s="1"/>
  <c r="AE109" i="2" l="1"/>
  <c r="AE103" i="2"/>
  <c r="AE108" i="2"/>
  <c r="AE107" i="2"/>
  <c r="AE106" i="2"/>
  <c r="AE105" i="2"/>
  <c r="AE110" i="2"/>
  <c r="AE104" i="2"/>
  <c r="AF110" i="2"/>
  <c r="AF104" i="2"/>
  <c r="AF109" i="2"/>
  <c r="AF103" i="2"/>
  <c r="AF108" i="2"/>
  <c r="AF107" i="2"/>
  <c r="AF105" i="2"/>
  <c r="AF106" i="2"/>
  <c r="AE102" i="2"/>
  <c r="AE96" i="2"/>
  <c r="AE90" i="2"/>
  <c r="AE84" i="2"/>
  <c r="AE78" i="2"/>
  <c r="AE72" i="2"/>
  <c r="AE66" i="2"/>
  <c r="AE60" i="2"/>
  <c r="AE54" i="2"/>
  <c r="AE48" i="2"/>
  <c r="AE42" i="2"/>
  <c r="AE36" i="2"/>
  <c r="AE30" i="2"/>
  <c r="AE101" i="2"/>
  <c r="AE95" i="2"/>
  <c r="AE89" i="2"/>
  <c r="AE83" i="2"/>
  <c r="AE77" i="2"/>
  <c r="AE71" i="2"/>
  <c r="AE65" i="2"/>
  <c r="AE59" i="2"/>
  <c r="AE53" i="2"/>
  <c r="AE47" i="2"/>
  <c r="AE41" i="2"/>
  <c r="AE35" i="2"/>
  <c r="AE29" i="2"/>
  <c r="AE100" i="2"/>
  <c r="AE94" i="2"/>
  <c r="AE88" i="2"/>
  <c r="AE82" i="2"/>
  <c r="AE76" i="2"/>
  <c r="AE70" i="2"/>
  <c r="AE64" i="2"/>
  <c r="AE58" i="2"/>
  <c r="AE52" i="2"/>
  <c r="AE46" i="2"/>
  <c r="AE40" i="2"/>
  <c r="AE34" i="2"/>
  <c r="AE28" i="2"/>
  <c r="AE99" i="2"/>
  <c r="AE93" i="2"/>
  <c r="AE87" i="2"/>
  <c r="AE81" i="2"/>
  <c r="AE75" i="2"/>
  <c r="AE69" i="2"/>
  <c r="AE63" i="2"/>
  <c r="AE57" i="2"/>
  <c r="AE51" i="2"/>
  <c r="AE45" i="2"/>
  <c r="AE39" i="2"/>
  <c r="AE33" i="2"/>
  <c r="AE27" i="2"/>
  <c r="AE21" i="2"/>
  <c r="AE98" i="2"/>
  <c r="AE92" i="2"/>
  <c r="AE86" i="2"/>
  <c r="AE80" i="2"/>
  <c r="AE74" i="2"/>
  <c r="AE68" i="2"/>
  <c r="AE62" i="2"/>
  <c r="AE56" i="2"/>
  <c r="AE50" i="2"/>
  <c r="AE44" i="2"/>
  <c r="AE38" i="2"/>
  <c r="AE32" i="2"/>
  <c r="AE26" i="2"/>
  <c r="AE20" i="2"/>
  <c r="AE73" i="2"/>
  <c r="AE49" i="2"/>
  <c r="AE19" i="2"/>
  <c r="AE16" i="2"/>
  <c r="AE10" i="2"/>
  <c r="AE4" i="2"/>
  <c r="AE15" i="2"/>
  <c r="AE97" i="2"/>
  <c r="AE9" i="2"/>
  <c r="AE3" i="2"/>
  <c r="AE79" i="2"/>
  <c r="AE55" i="2"/>
  <c r="AE23" i="2"/>
  <c r="AE22" i="2"/>
  <c r="AE14" i="2"/>
  <c r="AE8" i="2"/>
  <c r="AE24" i="2"/>
  <c r="AC3" i="2"/>
  <c r="AE85" i="2"/>
  <c r="AE61" i="2"/>
  <c r="AE37" i="2"/>
  <c r="AE25" i="2"/>
  <c r="AE13" i="2"/>
  <c r="AE7" i="2"/>
  <c r="AE67" i="2"/>
  <c r="AE43" i="2"/>
  <c r="AE31" i="2"/>
  <c r="AE18" i="2"/>
  <c r="AE12" i="2"/>
  <c r="AE6" i="2"/>
  <c r="AE91" i="2"/>
  <c r="AE11" i="2"/>
  <c r="AE17" i="2"/>
  <c r="AF102" i="2"/>
  <c r="AF96" i="2"/>
  <c r="AF90" i="2"/>
  <c r="AF84" i="2"/>
  <c r="AF78" i="2"/>
  <c r="AF72" i="2"/>
  <c r="AF66" i="2"/>
  <c r="AF60" i="2"/>
  <c r="AF54" i="2"/>
  <c r="AF48" i="2"/>
  <c r="AF42" i="2"/>
  <c r="AF36" i="2"/>
  <c r="AF30" i="2"/>
  <c r="AF101" i="2"/>
  <c r="AF95" i="2"/>
  <c r="AF89" i="2"/>
  <c r="AF83" i="2"/>
  <c r="AF77" i="2"/>
  <c r="AF71" i="2"/>
  <c r="AF65" i="2"/>
  <c r="AF59" i="2"/>
  <c r="AF53" i="2"/>
  <c r="AF47" i="2"/>
  <c r="AF41" i="2"/>
  <c r="AF99" i="2"/>
  <c r="AF93" i="2"/>
  <c r="AF87" i="2"/>
  <c r="AF81" i="2"/>
  <c r="AF75" i="2"/>
  <c r="AF69" i="2"/>
  <c r="AF63" i="2"/>
  <c r="AF57" i="2"/>
  <c r="AF51" i="2"/>
  <c r="AF45" i="2"/>
  <c r="AF39" i="2"/>
  <c r="AF33" i="2"/>
  <c r="AF98" i="2"/>
  <c r="AF92" i="2"/>
  <c r="AF86" i="2"/>
  <c r="AF80" i="2"/>
  <c r="AF74" i="2"/>
  <c r="AF68" i="2"/>
  <c r="AF62" i="2"/>
  <c r="AF56" i="2"/>
  <c r="AF50" i="2"/>
  <c r="AF44" i="2"/>
  <c r="AF38" i="2"/>
  <c r="AF97" i="2"/>
  <c r="AF91" i="2"/>
  <c r="AF85" i="2"/>
  <c r="AF79" i="2"/>
  <c r="AF73" i="2"/>
  <c r="AF67" i="2"/>
  <c r="AF61" i="2"/>
  <c r="AF55" i="2"/>
  <c r="AF49" i="2"/>
  <c r="AF43" i="2"/>
  <c r="AF37" i="2"/>
  <c r="AF31" i="2"/>
  <c r="AF25" i="2"/>
  <c r="AF19" i="2"/>
  <c r="AF28" i="2"/>
  <c r="AF29" i="2"/>
  <c r="AF20" i="2"/>
  <c r="AF15" i="2"/>
  <c r="AF9" i="2"/>
  <c r="AF3" i="2"/>
  <c r="AF34" i="2"/>
  <c r="AF8" i="2"/>
  <c r="AF16" i="2"/>
  <c r="AF88" i="2"/>
  <c r="AF64" i="2"/>
  <c r="AF40" i="2"/>
  <c r="AF21" i="2"/>
  <c r="AF10" i="2"/>
  <c r="AF23" i="2"/>
  <c r="AF22" i="2"/>
  <c r="AF14" i="2"/>
  <c r="AF32" i="2"/>
  <c r="AF24" i="2"/>
  <c r="AF94" i="2"/>
  <c r="AF70" i="2"/>
  <c r="AF46" i="2"/>
  <c r="AF13" i="2"/>
  <c r="AF7" i="2"/>
  <c r="AF58" i="2"/>
  <c r="AF35" i="2"/>
  <c r="AF12" i="2"/>
  <c r="AF6" i="2"/>
  <c r="AF11" i="2"/>
  <c r="AF4" i="2"/>
  <c r="AF76" i="2"/>
  <c r="AF52" i="2"/>
  <c r="AF26" i="2"/>
  <c r="AF100" i="2"/>
  <c r="AF27" i="2"/>
  <c r="AF18" i="2"/>
  <c r="AF17" i="2"/>
  <c r="AF82" i="2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tc={DAA2FE12-8C6E-4150-8E43-E01472C043CD}</author>
    <author>tc={7460CA43-0455-457A-849A-DBD24CA93B2E}</author>
  </authors>
  <commentList>
    <comment ref="AE1" authorId="0" shapeId="0" xr:uid="{DAA2FE12-8C6E-4150-8E43-E01472C043CD}">
      <text>
        <t>[Threaded comment]
Your version of Excel allows you to read this threaded comment; however, any edits to it will get removed if the file is opened in a newer version of Excel. Learn more: https://go.microsoft.com/fwlink/?linkid=870924
Comment:
    Average of multiple rows with the same value in the "Average_by" column</t>
      </text>
    </comment>
    <comment ref="O2" authorId="1" shapeId="0" xr:uid="{7460CA43-0455-457A-849A-DBD24CA93B2E}">
      <text>
        <t>[Threaded comment]
Your version of Excel allows you to read this threaded comment; however, any edits to it will get removed if the file is opened in a newer version of Excel. Learn more: https://go.microsoft.com/fwlink/?linkid=870924
Comment:
    To average between rows (for example if you counted two dilutions of the same sample) use this column - the final result will appear in the "Final Results" columns.</t>
      </text>
    </comment>
  </commentList>
</comment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<sst xmlns="http://schemas.openxmlformats.org/spreadsheetml/2006/main" count="2132" uniqueCount="75">
  <si>
    <t>Sample Data</t>
  </si>
  <si>
    <t>Multiplication Factors</t>
  </si>
  <si>
    <t>Division Factors</t>
  </si>
  <si>
    <t>Final Normalization Factor</t>
  </si>
  <si>
    <t>Final Results</t>
  </si>
  <si>
    <t>SampleID/PlateID</t>
  </si>
  <si>
    <t>Experiment</t>
  </si>
  <si>
    <t>Bacteria</t>
  </si>
  <si>
    <t>SampleOrigin</t>
  </si>
  <si>
    <t>TestedPhase</t>
  </si>
  <si>
    <t>TimePoint</t>
  </si>
  <si>
    <t>TestedAgent</t>
  </si>
  <si>
    <t>TestedAgentDilution</t>
  </si>
  <si>
    <t>BiologicalReplicate</t>
  </si>
  <si>
    <t>Sample Dilution</t>
  </si>
  <si>
    <t>Drop Assay Dilution</t>
  </si>
  <si>
    <t>Additional Dilutions</t>
  </si>
  <si>
    <t>Amount of Powder (g)</t>
  </si>
  <si>
    <t>Normalization Factor</t>
  </si>
  <si>
    <t>Average_by</t>
  </si>
  <si>
    <t>Plate</t>
  </si>
  <si>
    <t>CountedDilution</t>
  </si>
  <si>
    <t>Count_1</t>
  </si>
  <si>
    <t>Count_2</t>
  </si>
  <si>
    <t>Count_3</t>
  </si>
  <si>
    <t>Count_4</t>
  </si>
  <si>
    <t>Count_5</t>
  </si>
  <si>
    <t>Normalized_Count_1</t>
  </si>
  <si>
    <t>Normalized_Count_2</t>
  </si>
  <si>
    <t>Normalized_Count_3</t>
  </si>
  <si>
    <t>Normalized_Count_4</t>
  </si>
  <si>
    <t>Normalized_Count_5</t>
  </si>
  <si>
    <t>Average</t>
  </si>
  <si>
    <t>LOG</t>
  </si>
  <si>
    <t>STD</t>
  </si>
  <si>
    <t>Average Dilutions</t>
  </si>
  <si>
    <t>Average STD</t>
  </si>
  <si>
    <t>RD905</t>
  </si>
  <si>
    <t>LR</t>
  </si>
  <si>
    <t>Wet Mycrobe</t>
  </si>
  <si>
    <t>Mycrobe + Plankton</t>
  </si>
  <si>
    <t>t0</t>
  </si>
  <si>
    <t>None</t>
  </si>
  <si>
    <t>A</t>
  </si>
  <si>
    <t>HYIL</t>
  </si>
  <si>
    <t>Muller Hinton</t>
  </si>
  <si>
    <t>Mycrobe</t>
  </si>
  <si>
    <t>Wet Plankton</t>
  </si>
  <si>
    <t>Plankton</t>
  </si>
  <si>
    <t>Plankton + Particles</t>
  </si>
  <si>
    <t>t1</t>
  </si>
  <si>
    <t>Clindamycin</t>
  </si>
  <si>
    <t>Erythromycin</t>
  </si>
  <si>
    <t>B</t>
  </si>
  <si>
    <t>C</t>
  </si>
  <si>
    <t>RD906</t>
  </si>
  <si>
    <t>LC</t>
  </si>
  <si>
    <t>Mycrobe+plankton</t>
  </si>
  <si>
    <t>Mycrobe + plankton</t>
  </si>
  <si>
    <t>NA</t>
  </si>
  <si>
    <t xml:space="preserve">planktonic </t>
  </si>
  <si>
    <t>planktonic + particles</t>
  </si>
  <si>
    <t>plank</t>
  </si>
  <si>
    <t>plank+particle</t>
  </si>
  <si>
    <t>Plank</t>
  </si>
  <si>
    <t>Plank+particle</t>
  </si>
  <si>
    <t>Automatically Calculated. Do not change.</t>
  </si>
  <si>
    <t>LG</t>
  </si>
  <si>
    <t>Ampicilin</t>
  </si>
  <si>
    <t>T0</t>
  </si>
  <si>
    <t>SD123</t>
  </si>
  <si>
    <t>RD101</t>
  </si>
  <si>
    <t>CDC</t>
  </si>
  <si>
    <t>Plate Count Data</t>
  </si>
  <si>
    <t>SD124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</si>
</sst>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8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  <font>
      <sz val="10"/>
      <name val="Arial"/>
      <family val="2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name val="Calibri"/>
      <family val="2"/>
    </font>
    <font>
      <b/>
      <sz val="11"/>
      <color rgb="FFFF0000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E7FF"/>
        <bgColor indexed="64"/>
      </patternFill>
    </fill>
    <fill>
      <patternFill patternType="solid">
        <fgColor theme="4" tint="0.59999389629810485"/>
        <bgColor indexed="64"/>
      </patternFill>
    </fill>
  </fills>
  <borders count="10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73">
    <xf numFmtId="0" fontId="0" fillId="0" borderId="0" xfId="0"/>
    <xf numFmtId="0" fontId="0" fillId="0" borderId="0" xfId="0" applyAlignment="1">
      <alignment horizontal="center"/>
    </xf>
    <xf numFmtId="11" fontId="0" fillId="0" borderId="0" xfId="0" applyNumberFormat="1" applyAlignment="1">
      <alignment horizontal="center"/>
    </xf>
    <xf numFmtId="0" fontId="3" fillId="0" borderId="0" xfId="0" applyFont="1"/>
    <xf numFmtId="0" fontId="5" fillId="0" borderId="0" xfId="0" applyFont="1" applyAlignment="1">
      <alignment horizontal="center"/>
    </xf>
    <xf numFmtId="0" fontId="5" fillId="0" borderId="0" xfId="0" applyFont="1"/>
    <xf numFmtId="11" fontId="5" fillId="0" borderId="0" xfId="0" applyNumberFormat="1" applyFont="1" applyAlignment="1">
      <alignment horizontal="center"/>
    </xf>
    <xf numFmtId="11" fontId="1" fillId="0" borderId="0" xfId="0" applyNumberFormat="1" applyFont="1" applyAlignment="1">
      <alignment horizontal="center"/>
    </xf>
    <xf numFmtId="2" fontId="0" fillId="0" borderId="0" xfId="0" applyNumberFormat="1" applyAlignment="1">
      <alignment horizontal="center"/>
    </xf>
    <xf numFmtId="2" fontId="5" fillId="0" borderId="0" xfId="0" applyNumberFormat="1" applyFont="1"/>
    <xf numFmtId="11" fontId="0" fillId="2" borderId="0" xfId="0" applyNumberFormat="1" applyFill="1" applyAlignment="1">
      <alignment horizontal="center"/>
    </xf>
    <xf numFmtId="11" fontId="5" fillId="2" borderId="0" xfId="0" applyNumberFormat="1" applyFont="1" applyFill="1" applyAlignment="1">
      <alignment horizontal="center"/>
    </xf>
    <xf numFmtId="11" fontId="1" fillId="2" borderId="0" xfId="0" applyNumberFormat="1" applyFont="1" applyFill="1" applyAlignment="1">
      <alignment horizontal="center"/>
    </xf>
    <xf numFmtId="0" fontId="5" fillId="3" borderId="0" xfId="0" applyFont="1" applyFill="1" applyAlignment="1">
      <alignment horizontal="center"/>
    </xf>
    <xf numFmtId="0" fontId="0" fillId="3" borderId="0" xfId="0" applyFill="1"/>
    <xf numFmtId="0" fontId="0" fillId="3" borderId="0" xfId="0" applyFill="1" applyAlignment="1">
      <alignment horizontal="center"/>
    </xf>
    <xf numFmtId="0" fontId="4" fillId="4" borderId="0" xfId="0" applyFont="1" applyFill="1" applyAlignment="1">
      <alignment horizontal="center"/>
    </xf>
    <xf numFmtId="0" fontId="5" fillId="4" borderId="0" xfId="0" applyFont="1" applyFill="1" applyAlignment="1">
      <alignment horizontal="center"/>
    </xf>
    <xf numFmtId="0" fontId="0" fillId="4" borderId="0" xfId="0" applyFill="1" applyAlignment="1">
      <alignment horizontal="center"/>
    </xf>
    <xf numFmtId="0" fontId="4" fillId="5" borderId="0" xfId="0" applyFont="1" applyFill="1" applyAlignment="1">
      <alignment horizontal="center"/>
    </xf>
    <xf numFmtId="0" fontId="5" fillId="5" borderId="0" xfId="0" applyFont="1" applyFill="1" applyAlignment="1">
      <alignment horizontal="center"/>
    </xf>
    <xf numFmtId="0" fontId="0" fillId="5" borderId="0" xfId="0" applyFill="1" applyAlignment="1">
      <alignment horizontal="center"/>
    </xf>
    <xf numFmtId="0" fontId="3" fillId="0" borderId="0" xfId="0" applyFont="1" applyAlignment="1">
      <alignment horizontal="center"/>
    </xf>
    <xf numFmtId="2" fontId="5" fillId="0" borderId="0" xfId="0" applyNumberFormat="1" applyFont="1" applyAlignment="1">
      <alignment horizontal="center"/>
    </xf>
    <xf numFmtId="0" fontId="0" fillId="0" borderId="1" xfId="0" applyBorder="1" applyAlignment="1">
      <alignment horizontal="center"/>
    </xf>
    <xf numFmtId="0" fontId="0" fillId="0" borderId="2" xfId="0" applyBorder="1"/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/>
    <xf numFmtId="0" fontId="0" fillId="0" borderId="5" xfId="0" applyBorder="1" applyAlignment="1">
      <alignment horizontal="center"/>
    </xf>
    <xf numFmtId="0" fontId="0" fillId="0" borderId="6" xfId="0" applyBorder="1" applyAlignment="1">
      <alignment vertical="center" wrapText="1"/>
    </xf>
    <xf numFmtId="0" fontId="0" fillId="0" borderId="6" xfId="0" applyBorder="1" applyAlignment="1">
      <alignment vertical="center"/>
    </xf>
    <xf numFmtId="0" fontId="5" fillId="0" borderId="2" xfId="0" applyFont="1" applyBorder="1" applyAlignment="1">
      <alignment horizontal="center"/>
    </xf>
    <xf numFmtId="0" fontId="5" fillId="0" borderId="5" xfId="0" applyFont="1" applyBorder="1" applyAlignment="1">
      <alignment horizontal="center"/>
    </xf>
    <xf numFmtId="0" fontId="5" fillId="0" borderId="7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0" fillId="0" borderId="8" xfId="0" applyBorder="1"/>
    <xf numFmtId="0" fontId="0" fillId="0" borderId="8" xfId="0" applyBorder="1" applyAlignment="1">
      <alignment horizontal="center" vertical="center" wrapText="1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7" xfId="0" applyBorder="1" applyAlignment="1">
      <alignment vertical="center" wrapText="1"/>
    </xf>
    <xf numFmtId="0" fontId="0" fillId="0" borderId="0" xfId="0" applyAlignment="1" applyProtection="1">
      <alignment horizontal="center"/>
      <protection locked="0"/>
    </xf>
    <xf numFmtId="0" fontId="5" fillId="0" borderId="0" xfId="0" applyFont="1" applyAlignment="1" applyProtection="1">
      <alignment horizontal="center"/>
      <protection locked="0"/>
    </xf>
    <xf numFmtId="0" fontId="5" fillId="0" borderId="0" xfId="0" applyFont="1" applyProtection="1">
      <protection locked="0"/>
    </xf>
    <xf numFmtId="0" fontId="4" fillId="4" borderId="0" xfId="0" applyFont="1" applyFill="1" applyAlignment="1" applyProtection="1">
      <alignment horizontal="center"/>
      <protection locked="0"/>
    </xf>
    <xf numFmtId="0" fontId="5" fillId="3" borderId="0" xfId="0" applyFont="1" applyFill="1" applyAlignment="1" applyProtection="1">
      <alignment horizontal="center"/>
      <protection locked="0"/>
    </xf>
    <xf numFmtId="0" fontId="5" fillId="4" borderId="0" xfId="0" applyFont="1" applyFill="1" applyAlignment="1" applyProtection="1">
      <alignment horizontal="center"/>
      <protection locked="0"/>
    </xf>
    <xf numFmtId="0" fontId="3" fillId="0" borderId="0" xfId="0" applyFont="1" applyAlignment="1" applyProtection="1">
      <alignment horizontal="center"/>
      <protection locked="0"/>
    </xf>
    <xf numFmtId="0" fontId="6" fillId="3" borderId="0" xfId="0" applyFont="1" applyFill="1" applyAlignment="1" applyProtection="1">
      <alignment horizontal="center"/>
      <protection locked="0"/>
    </xf>
    <xf numFmtId="0" fontId="6" fillId="4" borderId="0" xfId="0" applyFont="1" applyFill="1" applyAlignment="1" applyProtection="1">
      <alignment horizontal="center"/>
      <protection locked="0"/>
    </xf>
    <xf numFmtId="0" fontId="0" fillId="3" borderId="0" xfId="0" applyFill="1" applyProtection="1">
      <protection locked="0"/>
    </xf>
    <xf numFmtId="0" fontId="0" fillId="3" borderId="0" xfId="0" applyFill="1" applyAlignment="1" applyProtection="1">
      <alignment horizontal="center"/>
      <protection locked="0"/>
    </xf>
    <xf numFmtId="0" fontId="0" fillId="4" borderId="0" xfId="0" applyFill="1" applyAlignment="1" applyProtection="1">
      <alignment horizontal="center"/>
      <protection locked="0"/>
    </xf>
    <xf numFmtId="0" fontId="0" fillId="7" borderId="0" xfId="0" applyFill="1" applyAlignment="1">
      <alignment horizontal="center"/>
    </xf>
    <xf numFmtId="11" fontId="0" fillId="7" borderId="0" xfId="0" applyNumberFormat="1" applyFill="1" applyAlignment="1">
      <alignment horizontal="center"/>
    </xf>
    <xf numFmtId="2" fontId="0" fillId="7" borderId="0" xfId="0" applyNumberFormat="1" applyFill="1" applyAlignment="1">
      <alignment horizontal="center"/>
    </xf>
    <xf numFmtId="0" fontId="5" fillId="7" borderId="0" xfId="0" applyFont="1" applyFill="1"/>
    <xf numFmtId="11" fontId="5" fillId="7" borderId="0" xfId="0" applyNumberFormat="1" applyFont="1" applyFill="1" applyAlignment="1">
      <alignment horizontal="center"/>
    </xf>
    <xf numFmtId="2" fontId="5" fillId="7" borderId="0" xfId="0" applyNumberFormat="1" applyFont="1" applyFill="1"/>
    <xf numFmtId="2" fontId="5" fillId="7" borderId="0" xfId="0" applyNumberFormat="1" applyFont="1" applyFill="1" applyAlignment="1">
      <alignment horizontal="center"/>
    </xf>
    <xf numFmtId="11" fontId="0" fillId="2" borderId="0" xfId="0" applyNumberFormat="1" applyFill="1" applyAlignment="1">
      <alignment horizontal="center"/>
    </xf>
    <xf numFmtId="0" fontId="4" fillId="3" borderId="0" xfId="0" applyFont="1" applyFill="1" applyAlignment="1" applyProtection="1">
      <alignment horizontal="center"/>
      <protection locked="0"/>
    </xf>
    <xf numFmtId="0" fontId="4" fillId="0" borderId="0" xfId="0" applyFont="1" applyAlignment="1" applyProtection="1">
      <alignment horizontal="center"/>
      <protection locked="0"/>
    </xf>
    <xf numFmtId="0" fontId="7" fillId="6" borderId="0" xfId="0" applyFont="1" applyFill="1" applyAlignment="1">
      <alignment horizontal="center"/>
    </xf>
    <xf numFmtId="0" fontId="4" fillId="8" borderId="0" xfId="0" applyFont="1" applyFill="1" applyAlignment="1" applyProtection="1">
      <alignment horizontal="center"/>
      <protection locked="0"/>
    </xf>
    <xf numFmtId="0" fontId="4" fillId="0" borderId="0" xfId="0" applyFont="1" applyAlignment="1">
      <alignment horizontal="center"/>
    </xf>
    <xf numFmtId="0" fontId="4" fillId="3" borderId="0" xfId="0" applyFont="1" applyFill="1" applyAlignment="1">
      <alignment horizontal="center"/>
    </xf>
    <xf numFmtId="0" fontId="5" fillId="0" borderId="0" xfId="0" applyFont="1" applyFill="1" applyAlignment="1" applyProtection="1">
      <alignment horizontal="center"/>
      <protection locked="0"/>
    </xf>
    <xf numFmtId="0" fontId="5" fillId="5" borderId="0" xfId="0" applyNumberFormat="1" applyFont="1" applyFill="1" applyAlignment="1">
      <alignment horizontal="center"/>
    </xf>
    <xf numFmtId="11" fontId="5" fillId="7" borderId="0" xfId="0" applyNumberFormat="1" applyFont="1" applyFill="1" applyAlignment="1" applyProtection="1">
      <alignment horizontal="center"/>
    </xf>
    <xf numFmtId="2" fontId="5" fillId="7" borderId="0" xfId="0" applyNumberFormat="1" applyFont="1" applyFill="1" applyAlignment="1" applyProtection="1">
      <alignment horizontal="center"/>
    </xf>
    <xf numFmtId="11" fontId="5" fillId="2" borderId="0" xfId="0" applyNumberFormat="1" applyFont="1" applyFill="1" applyAlignment="1" applyProtection="1">
      <alignment horizontal="center"/>
    </xf>
  </cellXfs>
  <cellStyles count="1">
    <cellStyle name="Normal" xfId="0" builtinId="0"/>
  </cellStyles>
  <dxfs count="93">
    <dxf>
      <fill>
        <patternFill>
          <bgColor theme="4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6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theme="8" tint="0.79998168889431442"/>
        </patternFill>
      </fill>
    </dxf>
    <dxf>
      <fill>
        <patternFill>
          <bgColor theme="4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6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theme="8" tint="0.79998168889431442"/>
        </patternFill>
      </fill>
    </dxf>
    <dxf>
      <font>
        <strike val="0"/>
        <outline val="0"/>
        <shadow val="0"/>
        <u val="none"/>
        <vertAlign val="baseline"/>
        <color auto="1"/>
      </font>
      <numFmt numFmtId="15" formatCode="0.00E+00"/>
      <fill>
        <patternFill patternType="solid">
          <fgColor indexed="64"/>
          <bgColor theme="9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color auto="1"/>
      </font>
      <numFmt numFmtId="15" formatCode="0.00E+00"/>
      <fill>
        <patternFill patternType="solid">
          <fgColor indexed="64"/>
          <bgColor theme="9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color auto="1"/>
      </font>
      <numFmt numFmtId="15" formatCode="0.00E+00"/>
      <fill>
        <patternFill patternType="none">
          <fgColor indexed="64"/>
          <bgColor auto="1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color auto="1"/>
      </font>
      <numFmt numFmtId="2" formatCode="0.00"/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15" formatCode="0.00E+00"/>
      <fill>
        <patternFill patternType="none">
          <fgColor indexed="64"/>
          <bgColor auto="1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color auto="1"/>
      </font>
      <numFmt numFmtId="15" formatCode="0.00E+00"/>
      <fill>
        <patternFill patternType="none">
          <fgColor indexed="64"/>
          <bgColor auto="1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color auto="1"/>
      </font>
      <numFmt numFmtId="15" formatCode="0.00E+00"/>
      <fill>
        <patternFill patternType="none">
          <fgColor indexed="64"/>
          <bgColor auto="1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color auto="1"/>
      </font>
      <numFmt numFmtId="15" formatCode="0.00E+00"/>
      <fill>
        <patternFill patternType="none">
          <fgColor indexed="64"/>
          <bgColor auto="1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color auto="1"/>
      </font>
      <numFmt numFmtId="15" formatCode="0.00E+00"/>
      <fill>
        <patternFill patternType="none">
          <fgColor indexed="64"/>
          <bgColor auto="1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color auto="1"/>
      </font>
      <numFmt numFmtId="15" formatCode="0.00E+00"/>
      <fill>
        <patternFill patternType="none">
          <fgColor indexed="64"/>
          <bgColor auto="1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color auto="1"/>
      </font>
      <fill>
        <patternFill patternType="none">
          <fgColor indexed="64"/>
          <bgColor auto="1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color auto="1"/>
      </font>
      <fill>
        <patternFill patternType="none">
          <fgColor indexed="64"/>
          <bgColor auto="1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color auto="1"/>
      </font>
      <fill>
        <patternFill patternType="none">
          <fgColor indexed="64"/>
          <bgColor auto="1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color auto="1"/>
      </font>
      <fill>
        <patternFill patternType="none">
          <fgColor indexed="64"/>
          <bgColor auto="1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color auto="1"/>
      </font>
      <fill>
        <patternFill patternType="none">
          <fgColor indexed="64"/>
          <bgColor auto="1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color auto="1"/>
      </font>
      <fill>
        <patternFill patternType="none">
          <fgColor indexed="64"/>
          <bgColor auto="1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color auto="1"/>
      </font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color auto="1"/>
      </font>
      <fill>
        <patternFill patternType="none">
          <fgColor indexed="64"/>
          <bgColor auto="1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color auto="1"/>
      </font>
      <fill>
        <patternFill patternType="solid">
          <fgColor indexed="64"/>
          <bgColor theme="7" tint="0.79998168889431442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color auto="1"/>
      </font>
      <fill>
        <patternFill patternType="solid">
          <fgColor indexed="64"/>
          <bgColor theme="5" tint="0.79998168889431442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color auto="1"/>
      </font>
      <fill>
        <patternFill patternType="solid">
          <fgColor indexed="64"/>
          <bgColor theme="9" tint="0.79998168889431442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color auto="1"/>
      </font>
      <fill>
        <patternFill patternType="solid">
          <fgColor indexed="64"/>
          <bgColor theme="9" tint="0.79998168889431442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color auto="1"/>
      </font>
      <fill>
        <patternFill patternType="solid">
          <fgColor indexed="64"/>
          <bgColor theme="9" tint="0.79998168889431442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color auto="1"/>
      </font>
      <fill>
        <patternFill patternType="none">
          <fgColor indexed="64"/>
          <bgColor auto="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color auto="1"/>
      </font>
      <fill>
        <patternFill patternType="none">
          <fgColor indexed="64"/>
          <bgColor auto="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color auto="1"/>
      </font>
      <fill>
        <patternFill patternType="none">
          <fgColor indexed="64"/>
          <bgColor auto="1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0"/>
        <color auto="1"/>
        <name val="Arial"/>
        <family val="2"/>
        <scheme val="none"/>
      </font>
      <fill>
        <patternFill patternType="none">
          <fgColor indexed="64"/>
          <bgColor auto="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  <fill>
        <patternFill patternType="none">
          <fgColor indexed="64"/>
          <bgColor auto="1"/>
        </patternFill>
      </fill>
      <alignment horizontal="general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color auto="1"/>
        <family val="2"/>
      </font>
      <numFmt numFmtId="15" formatCode="0.00E+00"/>
      <fill>
        <patternFill patternType="none">
          <fgColor rgb="FF000000"/>
          <bgColor auto="1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15" formatCode="0.00E+00"/>
      <fill>
        <patternFill patternType="none">
          <fgColor indexed="64"/>
          <bgColor auto="1"/>
        </patternFill>
      </fill>
      <alignment horizontal="center" vertical="bottom" textRotation="0" wrapText="0" indent="0" justifyLastLine="0" shrinkToFit="0" readingOrder="0"/>
    </dxf>
    <dxf>
      <fill>
        <patternFill>
          <bgColor theme="4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6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theme="8" tint="0.79998168889431442"/>
        </patternFill>
      </fill>
    </dxf>
    <dxf>
      <fill>
        <patternFill>
          <bgColor theme="4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6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theme="8" tint="0.79998168889431442"/>
        </patternFill>
      </fill>
    </dxf>
    <dxf>
      <fill>
        <patternFill>
          <bgColor theme="4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6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theme="8" tint="0.79998168889431442"/>
        </patternFill>
      </fill>
    </dxf>
    <dxf>
      <font>
        <strike val="0"/>
        <outline val="0"/>
        <shadow val="0"/>
        <u val="none"/>
        <vertAlign val="baseline"/>
        <color auto="1"/>
      </font>
      <numFmt numFmtId="15" formatCode="0.00E+00"/>
      <fill>
        <patternFill patternType="solid">
          <fgColor indexed="64"/>
          <bgColor theme="9" tint="0.59999389629810485"/>
        </patternFill>
      </fill>
      <alignment horizontal="center" vertical="bottom" textRotation="0" wrapText="0" indent="0" justifyLastLine="0" shrinkToFit="0" readingOrder="0"/>
      <protection locked="1" hidden="0"/>
    </dxf>
    <dxf>
      <font>
        <strike val="0"/>
        <outline val="0"/>
        <shadow val="0"/>
        <u val="none"/>
        <vertAlign val="baseline"/>
        <color auto="1"/>
      </font>
      <numFmt numFmtId="15" formatCode="0.00E+00"/>
      <fill>
        <patternFill patternType="solid">
          <fgColor indexed="64"/>
          <bgColor theme="9" tint="0.59999389629810485"/>
        </patternFill>
      </fill>
      <alignment horizontal="center" vertical="bottom" textRotation="0" wrapText="0" indent="0" justifyLastLine="0" shrinkToFit="0" readingOrder="0"/>
      <protection locked="1" hidden="0"/>
    </dxf>
    <dxf>
      <font>
        <strike val="0"/>
        <outline val="0"/>
        <shadow val="0"/>
        <u val="none"/>
        <vertAlign val="baseline"/>
        <color auto="1"/>
      </font>
      <numFmt numFmtId="15" formatCode="0.00E+00"/>
      <fill>
        <patternFill patternType="solid">
          <fgColor indexed="64"/>
          <bgColor rgb="FFFFE7FF"/>
        </patternFill>
      </fill>
      <alignment horizontal="center" vertical="bottom" textRotation="0" wrapText="0" indent="0" justifyLastLine="0" shrinkToFit="0" readingOrder="0"/>
      <protection locked="1" hidden="0"/>
    </dxf>
    <dxf>
      <font>
        <strike val="0"/>
        <outline val="0"/>
        <shadow val="0"/>
        <u val="none"/>
        <vertAlign val="baseline"/>
        <color auto="1"/>
      </font>
      <numFmt numFmtId="2" formatCode="0.00"/>
      <fill>
        <patternFill patternType="solid">
          <fgColor indexed="64"/>
          <bgColor rgb="FFFFE7FF"/>
        </patternFill>
      </fill>
      <alignment horizontal="center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15" formatCode="0.00E+00"/>
      <fill>
        <patternFill patternType="solid">
          <fgColor indexed="64"/>
          <bgColor rgb="FFFFE7FF"/>
        </patternFill>
      </fill>
      <alignment horizontal="center" vertical="bottom" textRotation="0" wrapText="0" indent="0" justifyLastLine="0" shrinkToFit="0" readingOrder="0"/>
      <protection locked="1" hidden="0"/>
    </dxf>
    <dxf>
      <font>
        <strike val="0"/>
        <outline val="0"/>
        <shadow val="0"/>
        <u val="none"/>
        <vertAlign val="baseline"/>
        <color auto="1"/>
      </font>
      <numFmt numFmtId="15" formatCode="0.00E+00"/>
      <fill>
        <patternFill patternType="solid">
          <fgColor indexed="64"/>
          <bgColor rgb="FFFFE7FF"/>
        </patternFill>
      </fill>
      <alignment horizontal="center" vertical="bottom" textRotation="0" wrapText="0" indent="0" justifyLastLine="0" shrinkToFit="0" readingOrder="0"/>
      <protection locked="1" hidden="0"/>
    </dxf>
    <dxf>
      <font>
        <strike val="0"/>
        <outline val="0"/>
        <shadow val="0"/>
        <u val="none"/>
        <vertAlign val="baseline"/>
        <color auto="1"/>
      </font>
      <numFmt numFmtId="15" formatCode="0.00E+00"/>
      <fill>
        <patternFill patternType="solid">
          <fgColor indexed="64"/>
          <bgColor rgb="FFFFE7FF"/>
        </patternFill>
      </fill>
      <alignment horizontal="center" vertical="bottom" textRotation="0" wrapText="0" indent="0" justifyLastLine="0" shrinkToFit="0" readingOrder="0"/>
      <protection locked="1" hidden="0"/>
    </dxf>
    <dxf>
      <font>
        <strike val="0"/>
        <outline val="0"/>
        <shadow val="0"/>
        <u val="none"/>
        <vertAlign val="baseline"/>
        <color auto="1"/>
      </font>
      <numFmt numFmtId="15" formatCode="0.00E+00"/>
      <fill>
        <patternFill patternType="solid">
          <fgColor indexed="64"/>
          <bgColor rgb="FFFFE7FF"/>
        </patternFill>
      </fill>
      <alignment horizontal="center" vertical="bottom" textRotation="0" wrapText="0" indent="0" justifyLastLine="0" shrinkToFit="0" readingOrder="0"/>
      <protection locked="1" hidden="0"/>
    </dxf>
    <dxf>
      <font>
        <strike val="0"/>
        <outline val="0"/>
        <shadow val="0"/>
        <u val="none"/>
        <vertAlign val="baseline"/>
        <color auto="1"/>
      </font>
      <numFmt numFmtId="15" formatCode="0.00E+00"/>
      <fill>
        <patternFill patternType="solid">
          <fgColor indexed="64"/>
          <bgColor rgb="FFFFE7FF"/>
        </patternFill>
      </fill>
      <alignment horizontal="center" vertical="bottom" textRotation="0" wrapText="0" indent="0" justifyLastLine="0" shrinkToFit="0" readingOrder="0"/>
      <protection locked="1" hidden="0"/>
    </dxf>
    <dxf>
      <font>
        <strike val="0"/>
        <outline val="0"/>
        <shadow val="0"/>
        <u val="none"/>
        <vertAlign val="baseline"/>
        <color auto="1"/>
      </font>
      <numFmt numFmtId="15" formatCode="0.00E+00"/>
      <fill>
        <patternFill patternType="solid">
          <fgColor indexed="64"/>
          <bgColor rgb="FFFFE7FF"/>
        </patternFill>
      </fill>
      <alignment horizontal="center" vertical="bottom" textRotation="0" wrapText="0" indent="0" justifyLastLine="0" shrinkToFit="0" readingOrder="0"/>
      <protection locked="1" hidden="0"/>
    </dxf>
    <dxf>
      <font>
        <strike val="0"/>
        <outline val="0"/>
        <shadow val="0"/>
        <u val="none"/>
        <vertAlign val="baseline"/>
        <color auto="1"/>
      </font>
      <fill>
        <patternFill patternType="none">
          <fgColor indexed="64"/>
          <bgColor auto="1"/>
        </patternFill>
      </fill>
      <alignment horizontal="center" vertical="bottom" textRotation="0" wrapText="0" indent="0" justifyLastLine="0" shrinkToFit="0" readingOrder="0"/>
      <protection locked="0" hidden="0"/>
    </dxf>
    <dxf>
      <font>
        <strike val="0"/>
        <outline val="0"/>
        <shadow val="0"/>
        <u val="none"/>
        <vertAlign val="baseline"/>
        <color auto="1"/>
      </font>
      <fill>
        <patternFill patternType="none">
          <fgColor indexed="64"/>
          <bgColor auto="1"/>
        </patternFill>
      </fill>
      <alignment horizontal="center" vertical="bottom" textRotation="0" wrapText="0" indent="0" justifyLastLine="0" shrinkToFit="0" readingOrder="0"/>
      <protection locked="0" hidden="0"/>
    </dxf>
    <dxf>
      <font>
        <strike val="0"/>
        <outline val="0"/>
        <shadow val="0"/>
        <u val="none"/>
        <vertAlign val="baseline"/>
        <color auto="1"/>
      </font>
      <fill>
        <patternFill patternType="none">
          <fgColor indexed="64"/>
          <bgColor auto="1"/>
        </patternFill>
      </fill>
      <alignment horizontal="center" vertical="bottom" textRotation="0" wrapText="0" indent="0" justifyLastLine="0" shrinkToFit="0" readingOrder="0"/>
      <protection locked="0" hidden="0"/>
    </dxf>
    <dxf>
      <font>
        <strike val="0"/>
        <outline val="0"/>
        <shadow val="0"/>
        <u val="none"/>
        <vertAlign val="baseline"/>
        <color auto="1"/>
      </font>
      <fill>
        <patternFill patternType="none">
          <fgColor indexed="64"/>
          <bgColor auto="1"/>
        </patternFill>
      </fill>
      <alignment horizontal="center" vertical="bottom" textRotation="0" wrapText="0" indent="0" justifyLastLine="0" shrinkToFit="0" readingOrder="0"/>
      <protection locked="0" hidden="0"/>
    </dxf>
    <dxf>
      <font>
        <strike val="0"/>
        <outline val="0"/>
        <shadow val="0"/>
        <u val="none"/>
        <vertAlign val="baseline"/>
        <color auto="1"/>
      </font>
      <fill>
        <patternFill patternType="none">
          <fgColor indexed="64"/>
          <bgColor auto="1"/>
        </patternFill>
      </fill>
      <alignment horizontal="center" vertical="bottom" textRotation="0" wrapText="0" indent="0" justifyLastLine="0" shrinkToFit="0" readingOrder="0"/>
      <protection locked="0" hidden="0"/>
    </dxf>
    <dxf>
      <font>
        <strike val="0"/>
        <outline val="0"/>
        <shadow val="0"/>
        <u val="none"/>
        <vertAlign val="baseline"/>
        <color auto="1"/>
      </font>
      <fill>
        <patternFill patternType="none">
          <fgColor indexed="64"/>
          <bgColor auto="1"/>
        </patternFill>
      </fill>
      <alignment horizontal="center" vertical="bottom" textRotation="0" wrapText="0" indent="0" justifyLastLine="0" shrinkToFit="0" readingOrder="0"/>
      <protection locked="0" hidden="0"/>
    </dxf>
    <dxf>
      <font>
        <strike val="0"/>
        <outline val="0"/>
        <shadow val="0"/>
        <u val="none"/>
        <vertAlign val="baseline"/>
        <color auto="1"/>
      </font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protection locked="0" hidden="0"/>
    </dxf>
    <dxf>
      <font>
        <strike val="0"/>
        <outline val="0"/>
        <shadow val="0"/>
        <u val="none"/>
        <vertAlign val="baseline"/>
        <color auto="1"/>
      </font>
      <fill>
        <patternFill patternType="none">
          <fgColor indexed="64"/>
          <bgColor auto="1"/>
        </patternFill>
      </fill>
      <alignment horizontal="center" vertical="bottom" textRotation="0" wrapText="0" indent="0" justifyLastLine="0" shrinkToFit="0" readingOrder="0"/>
      <protection locked="0" hidden="0"/>
    </dxf>
    <dxf>
      <font>
        <strike val="0"/>
        <outline val="0"/>
        <shadow val="0"/>
        <u val="none"/>
        <vertAlign val="baseline"/>
        <color auto="1"/>
      </font>
      <numFmt numFmtId="0" formatCode="General"/>
      <fill>
        <patternFill patternType="solid">
          <fgColor indexed="64"/>
          <bgColor theme="7" tint="0.79998168889431442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color auto="1"/>
      </font>
      <fill>
        <patternFill patternType="solid">
          <fgColor indexed="64"/>
          <bgColor theme="5" tint="0.79998168889431442"/>
        </patternFill>
      </fill>
      <alignment horizontal="center" vertical="bottom" textRotation="0" wrapText="0" indent="0" justifyLastLine="0" shrinkToFit="0" readingOrder="0"/>
      <protection locked="0" hidden="0"/>
    </dxf>
    <dxf>
      <font>
        <strike val="0"/>
        <outline val="0"/>
        <shadow val="0"/>
        <u val="none"/>
        <vertAlign val="baseline"/>
        <color auto="1"/>
      </font>
      <fill>
        <patternFill patternType="solid">
          <fgColor indexed="64"/>
          <bgColor theme="9" tint="0.79998168889431442"/>
        </patternFill>
      </fill>
      <alignment horizontal="center" vertical="bottom" textRotation="0" wrapText="0" indent="0" justifyLastLine="0" shrinkToFit="0" readingOrder="0"/>
      <protection locked="0" hidden="0"/>
    </dxf>
    <dxf>
      <font>
        <strike val="0"/>
        <outline val="0"/>
        <shadow val="0"/>
        <u val="none"/>
        <vertAlign val="baseline"/>
        <color auto="1"/>
      </font>
      <fill>
        <patternFill patternType="solid">
          <fgColor indexed="64"/>
          <bgColor theme="9" tint="0.79998168889431442"/>
        </patternFill>
      </fill>
      <alignment horizontal="center" vertical="bottom" textRotation="0" wrapText="0" indent="0" justifyLastLine="0" shrinkToFit="0" readingOrder="0"/>
      <protection locked="0" hidden="0"/>
    </dxf>
    <dxf>
      <font>
        <strike val="0"/>
        <outline val="0"/>
        <shadow val="0"/>
        <u val="none"/>
        <vertAlign val="baseline"/>
        <color auto="1"/>
      </font>
      <fill>
        <patternFill patternType="solid">
          <fgColor indexed="64"/>
          <bgColor theme="9" tint="0.79998168889431442"/>
        </patternFill>
      </fill>
      <alignment horizontal="center" vertical="bottom" textRotation="0" wrapText="0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protection locked="0" hidden="0"/>
    </dxf>
    <dxf>
      <font>
        <strike val="0"/>
        <outline val="0"/>
        <shadow val="0"/>
        <u val="none"/>
        <vertAlign val="baseline"/>
        <color auto="1"/>
      </font>
      <fill>
        <patternFill patternType="none">
          <fgColor indexed="64"/>
          <bgColor auto="1"/>
        </patternFill>
      </fill>
      <alignment horizontal="center" vertical="bottom" textRotation="0" wrapText="0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alignment horizontal="center" vertical="bottom" textRotation="0" wrapText="0" indent="0" justifyLastLine="0" shrinkToFit="0" readingOrder="0"/>
      <protection locked="0" hidden="0"/>
    </dxf>
    <dxf>
      <font>
        <strike val="0"/>
        <outline val="0"/>
        <shadow val="0"/>
        <u val="none"/>
        <vertAlign val="baseline"/>
        <color auto="1"/>
      </font>
      <fill>
        <patternFill patternType="none">
          <fgColor indexed="64"/>
          <bgColor auto="1"/>
        </patternFill>
      </fill>
      <alignment horizontal="center" vertical="bottom" textRotation="0" wrapText="0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alignment horizontal="center" vertical="bottom" textRotation="0" wrapText="0" indent="0" justifyLastLine="0" shrinkToFit="0" readingOrder="0"/>
      <protection locked="0" hidden="0"/>
    </dxf>
    <dxf>
      <font>
        <strike val="0"/>
        <outline val="0"/>
        <shadow val="0"/>
        <u val="none"/>
        <vertAlign val="baseline"/>
        <color auto="1"/>
      </font>
      <fill>
        <patternFill patternType="none">
          <fgColor indexed="64"/>
          <bgColor auto="1"/>
        </patternFill>
      </fill>
      <alignment horizontal="center" vertical="bottom" textRotation="0" wrapText="0" indent="0" justifyLastLine="0" shrinkToFit="0" readingOrder="0"/>
      <protection locked="0" hidden="0"/>
    </dxf>
    <dxf>
      <font>
        <strike val="0"/>
        <outline val="0"/>
        <shadow val="0"/>
        <u val="none"/>
        <vertAlign val="baseline"/>
        <sz val="10"/>
        <color auto="1"/>
        <name val="Arial"/>
        <family val="2"/>
        <scheme val="none"/>
      </font>
      <fill>
        <patternFill patternType="none">
          <fgColor indexed="64"/>
          <bgColor auto="1"/>
        </patternFill>
      </fill>
      <alignment horizontal="center" vertical="bottom" textRotation="0" wrapText="0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  <fill>
        <patternFill patternType="none">
          <fgColor indexed="64"/>
          <bgColor auto="1"/>
        </patternFill>
      </fill>
      <alignment horizontal="center" vertical="bottom" textRotation="0" wrapText="0" indent="0" justifyLastLine="0" shrinkToFit="0" readingOrder="0"/>
      <protection locked="0" hidden="0"/>
    </dxf>
    <dxf>
      <font>
        <strike val="0"/>
        <outline val="0"/>
        <shadow val="0"/>
        <u val="none"/>
        <vertAlign val="baseline"/>
        <color auto="1"/>
        <family val="2"/>
      </font>
      <numFmt numFmtId="15" formatCode="0.00E+00"/>
      <fill>
        <patternFill patternType="none">
          <fgColor indexed="64"/>
          <bgColor auto="1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15" formatCode="0.00E+00"/>
      <fill>
        <patternFill patternType="none">
          <fgColor indexed="64"/>
          <bgColor auto="1"/>
        </patternFill>
      </fill>
      <alignment horizontal="center" vertical="bottom" textRotation="0" wrapText="0" indent="0" justifyLastLine="0" shrinkToFit="0" readingOrder="0"/>
    </dxf>
  </dxfs>
  <tableStyles count="1" defaultTableStyle="TableStyleMedium2" defaultPivotStyle="PivotStyleMedium9">
    <tableStyle name="Invisible" pivot="0" table="0" count="0" xr9:uid="{8BCB4377-C47C-42A1-B876-21C6EF39D1B7}"/>
  </tableStyles>
  <colors>
    <mruColors>
      <color rgb="FFFFE7FF"/>
      <color rgb="FFFFC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10/relationships/person" Target="persons/person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12" Type="http://schemas.openxmlformats.org/officeDocument/2006/relationships/customXml" Target="../customXml/item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11" Type="http://schemas.openxmlformats.org/officeDocument/2006/relationships/customXml" Target="../customXml/item2.xml"/><Relationship Id="rId5" Type="http://schemas.openxmlformats.org/officeDocument/2006/relationships/styles" Target="styles.xml"/><Relationship Id="rId10" Type="http://schemas.openxmlformats.org/officeDocument/2006/relationships/customXml" Target="../customXml/item1.xml"/><Relationship Id="rId4" Type="http://schemas.openxmlformats.org/officeDocument/2006/relationships/theme" Target="theme/theme1.xml"/><Relationship Id="rId9" Type="http://schemas.openxmlformats.org/officeDocument/2006/relationships/calcChain" Target="calcChain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Alon Shtrikman" id="{DFFE9C34-9693-46EE-AFD9-AED633259491}" userId="Alon Shtrikman" providerId="None"/>
</personList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1C267C9-D5BC-4E9F-8A3C-17A12FF672AB}" name="Table1" displayName="Table1" ref="A2:AF4" totalsRowShown="0" headerRowDxfId="92" dataDxfId="91">
  <autoFilter ref="A2:AF4" xr:uid="{01C267C9-D5BC-4E9F-8A3C-17A12FF672AB}"/>
  <tableColumns count="32">
    <tableColumn id="2" xr3:uid="{2B0094AA-6481-441E-AF8E-92FADD77AC00}" name="SampleID/PlateID" dataDxfId="90"/>
    <tableColumn id="1" xr3:uid="{CC2A6EB2-8C3C-4CFB-BA75-DCF68B6E333B}" name="Experiment" dataDxfId="89"/>
    <tableColumn id="3" xr3:uid="{BF6FD485-ECEB-459B-B502-7258F3605476}" name="Bacteria" dataDxfId="88"/>
    <tableColumn id="32" xr3:uid="{4517F35C-4213-46C0-8326-AA75DC95791E}" name="SampleOrigin" dataDxfId="87"/>
    <tableColumn id="4" xr3:uid="{ABE64507-E440-46B6-8197-C6BE3138DEA2}" name="TestedPhase" dataDxfId="86"/>
    <tableColumn id="15" xr3:uid="{1E14D388-DC37-4D8A-8945-B608622DBC5F}" name="TimePoint" dataDxfId="85"/>
    <tableColumn id="5" xr3:uid="{212040B9-6998-457A-8D21-BD3E88386B64}" name="TestedAgent" dataDxfId="84"/>
    <tableColumn id="26" xr3:uid="{94094B66-1D07-425B-9384-CF867DE4A7C6}" name="TestedAgentDilution" dataDxfId="83"/>
    <tableColumn id="33" xr3:uid="{F826C9D7-3DD6-4FFB-BA6D-2F67CE67DA19}" name="BiologicalReplicate" dataDxfId="82"/>
    <tableColumn id="7" xr3:uid="{DA804925-69B7-4204-9A94-9D6D006031F1}" name="Sample Dilution" dataDxfId="81"/>
    <tableColumn id="8" xr3:uid="{657196EC-F051-488C-80D7-D2D88D6FE2DB}" name="Drop Assay Dilution" dataDxfId="80">
      <calculatedColumnFormula>1000/3</calculatedColumnFormula>
    </tableColumn>
    <tableColumn id="9" xr3:uid="{C008D98F-9BAB-4042-B56F-297F9564FCDB}" name="Additional Dilutions" dataDxfId="79"/>
    <tableColumn id="10" xr3:uid="{DE2B1530-3097-4A03-ACB2-251A3F991D18}" name="Amount of Powder (g)" dataDxfId="78"/>
    <tableColumn id="11" xr3:uid="{C7E09C11-739C-41C3-9201-A5963D31372E}" name="Normalization Factor" dataDxfId="77">
      <calculatedColumnFormula>Table1[[#This Row],[Sample Dilution]]*Table1[[#This Row],[Drop Assay Dilution]]*Table1[[#This Row],[Additional Dilutions]]/Table1[[#This Row],[Amount of Powder (g)]]</calculatedColumnFormula>
    </tableColumn>
    <tableColumn id="12" xr3:uid="{62928057-01F0-4E62-9D39-8A174840E0CF}" name="Average_by" dataDxfId="76"/>
    <tableColumn id="6" xr3:uid="{93F0ACF1-965A-4D01-9220-4E502E88DB70}" name="Plate" dataDxfId="75"/>
    <tableColumn id="13" xr3:uid="{3B369AB8-DC56-4393-8A3C-B419997DC8D4}" name="CountedDilution" dataDxfId="74"/>
    <tableColumn id="16" xr3:uid="{BFE16FD9-4951-474C-B14C-70FD28460199}" name="Count_1" dataDxfId="73"/>
    <tableColumn id="17" xr3:uid="{6A80D3E0-3882-49FE-B96E-BEEF68C9E1AE}" name="Count_2" dataDxfId="72"/>
    <tableColumn id="18" xr3:uid="{43A5A5A9-3064-4BBB-9A87-372FE87BD106}" name="Count_3" dataDxfId="71"/>
    <tableColumn id="19" xr3:uid="{EC4FCE72-70A5-4D94-8841-64775EA35A91}" name="Count_4" dataDxfId="70"/>
    <tableColumn id="20" xr3:uid="{A336AC9D-4E00-4765-BF1B-4B43397101E9}" name="Count_5" dataDxfId="69"/>
    <tableColumn id="21" xr3:uid="{A6EC329B-98DC-4886-A79B-FCAABB0AB0FE}" name="Normalized_Count_1" dataDxfId="68">
      <calculatedColumnFormula>IF(Table1[[#This Row],[Count_1]]="","",Table1[[#This Row],[Count_1]]*Table1[[#This Row],[Normalization Factor]]*10^Table1[[#This Row],[CountedDilution]])</calculatedColumnFormula>
    </tableColumn>
    <tableColumn id="22" xr3:uid="{D176B524-ECEB-477B-B9CC-66EB1B2E4109}" name="Normalized_Count_2" dataDxfId="67">
      <calculatedColumnFormula>IF(Table1[[#This Row],[Count_2]]="","",Table1[[#This Row],[Count_2]]*Table1[[#This Row],[Normalization Factor]]*10^Table1[[#This Row],[CountedDilution]])</calculatedColumnFormula>
    </tableColumn>
    <tableColumn id="23" xr3:uid="{9A2EED36-328D-4858-A50E-0A584D645652}" name="Normalized_Count_3" dataDxfId="66">
      <calculatedColumnFormula>IF(Table1[[#This Row],[Count_3]]="","",Table1[[#This Row],[Count_3]]*Table1[[#This Row],[Normalization Factor]]*10^Table1[[#This Row],[CountedDilution]])</calculatedColumnFormula>
    </tableColumn>
    <tableColumn id="24" xr3:uid="{64CCAE80-4915-431C-880A-7018B85D9554}" name="Normalized_Count_4" dataDxfId="65">
      <calculatedColumnFormula>IF(Table1[[#This Row],[Count_4]]="","",Table1[[#This Row],[Count_4]]*Table1[[#This Row],[Normalization Factor]]*10^Table1[[#This Row],[CountedDilution]])</calculatedColumnFormula>
    </tableColumn>
    <tableColumn id="25" xr3:uid="{77C7D67E-F82D-4499-8517-053ECA680774}" name="Normalized_Count_5" dataDxfId="64">
      <calculatedColumnFormula>IF(Table1[[#This Row],[Count_5]]="","",Table1[[#This Row],[Count_5]]*Table1[[#This Row],[Normalization Factor]]*10^Table1[[#This Row],[CountedDilution]])</calculatedColumnFormula>
    </tableColumn>
    <tableColumn id="27" xr3:uid="{1F77A76A-1937-4E8F-A3D9-4A36BA9FCF7B}" name="Average" dataDxfId="63">
      <calculatedColumnFormula array="1">AVERAGE(IF(ISNUMBER(Table1[[#This Row],[Normalized_Count_1]:[Normalized_Count_5]]),Table1[[#This Row],[Normalized_Count_1]:[Normalized_Count_5]]))</calculatedColumnFormula>
    </tableColumn>
    <tableColumn id="31" xr3:uid="{4AA5EFA9-A95F-4425-879B-B2624FD4F8C2}" name="LOG" dataDxfId="62">
      <calculatedColumnFormula>LOG(AB3)</calculatedColumnFormula>
    </tableColumn>
    <tableColumn id="28" xr3:uid="{5FEC8335-A355-4276-838F-C7D951D90304}" name="STD" dataDxfId="61">
      <calculatedColumnFormula array="1">_xlfn.STDEV.P(IF(ISNUMBER(Table1[[#This Row],[Normalized_Count_1]:[Normalized_Count_5]]),Table1[[#This Row],[Normalized_Count_1]:[Normalized_Count_5]]))</calculatedColumnFormula>
    </tableColumn>
    <tableColumn id="29" xr3:uid="{EAC553FF-8BC9-4E65-B946-513A1CE5AA84}" name="Average Dilutions" dataDxfId="60">
      <calculatedColumnFormula>AVERAGEIF(O:O,O3,AB:AB)</calculatedColumnFormula>
    </tableColumn>
    <tableColumn id="30" xr3:uid="{1B1E7557-3206-46EF-B98A-E73E761592F2}" name="Average STD" dataDxfId="59">
      <calculatedColumnFormula>AVERAGEIF(O:O,O3,AD:AD)</calculatedColumnFormula>
    </tableColumn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D7635871-DAB7-46BA-BD43-2F58723989B6}" name="Table13" displayName="Table13" ref="A2:AF102" totalsRowShown="0" headerRowDxfId="43" dataDxfId="42">
  <autoFilter ref="A2:AF102" xr:uid="{01C267C9-D5BC-4E9F-8A3C-17A12FF672AB}"/>
  <tableColumns count="32">
    <tableColumn id="2" xr3:uid="{48848987-E22D-42B3-928A-6D3F6ED260CD}" name="SampleID/PlateID" dataDxfId="41"/>
    <tableColumn id="1" xr3:uid="{FD24A384-92A0-411A-9E66-937CAFEB3E84}" name="Experiment" dataDxfId="40"/>
    <tableColumn id="3" xr3:uid="{DFC5708B-E547-41C5-9C3D-5E4E92FC22E2}" name="Bacteria" dataDxfId="39"/>
    <tableColumn id="32" xr3:uid="{3A16F6DE-3DD0-4652-B3A1-4841FD5D0E9B}" name="SampleOrigin" dataDxfId="38"/>
    <tableColumn id="4" xr3:uid="{DCF8C3D5-5D8B-4699-85B1-3E95A7C97380}" name="TestedPhase" dataDxfId="37"/>
    <tableColumn id="15" xr3:uid="{A189ECF2-DF49-408D-806E-BDE80085D1FC}" name="TimePoint" dataDxfId="36"/>
    <tableColumn id="5" xr3:uid="{A7027954-5E30-4C56-ABEE-2487C3A843B2}" name="TestedAgent" dataDxfId="35"/>
    <tableColumn id="26" xr3:uid="{8E035AD5-98EB-4C31-A4F5-78F8E066CD25}" name="TestedAgentDilution" dataDxfId="34"/>
    <tableColumn id="33" xr3:uid="{95729D2D-B4C6-4958-A075-30035F8A4690}" name="BiologicalReplicate" dataDxfId="33"/>
    <tableColumn id="7" xr3:uid="{D4620CEF-03D5-40B3-8E62-8611791E0820}" name="Sample Dilution" dataDxfId="32"/>
    <tableColumn id="8" xr3:uid="{8E6081AA-06A5-426F-A355-7DB1624932B7}" name="Drop Assay Dilution" dataDxfId="31">
      <calculatedColumnFormula>1000/3</calculatedColumnFormula>
    </tableColumn>
    <tableColumn id="9" xr3:uid="{5DF12825-C8FE-4735-84FB-8951E910E815}" name="Additional Dilutions" dataDxfId="30"/>
    <tableColumn id="10" xr3:uid="{B831A1D3-7165-4780-863C-D73559D4C6DD}" name="Amount of Powder (g)" dataDxfId="29"/>
    <tableColumn id="11" xr3:uid="{8F10D1E7-423D-4150-91A8-FC52269100BB}" name="Normalization Factor" dataDxfId="28">
      <calculatedColumnFormula>J3*K3*L3/M3</calculatedColumnFormula>
    </tableColumn>
    <tableColumn id="12" xr3:uid="{19E09F21-036E-4F5F-87E3-DC129AA933A8}" name="Average_by" dataDxfId="27"/>
    <tableColumn id="6" xr3:uid="{72782D22-D8AF-43D8-9776-8C0E59AAA77B}" name="Plate" dataDxfId="26"/>
    <tableColumn id="13" xr3:uid="{5F4A75FD-51A2-4661-A82F-0DA4F9ECB1C6}" name="CountedDilution" dataDxfId="25"/>
    <tableColumn id="16" xr3:uid="{0FC47831-28C8-488E-B0C9-D466997DEFB0}" name="Count_1" dataDxfId="24"/>
    <tableColumn id="17" xr3:uid="{FA8C201C-E40B-4E72-B74A-D06CD802766F}" name="Count_2" dataDxfId="23"/>
    <tableColumn id="18" xr3:uid="{0B03BE3B-C777-4F10-8463-13BB82815CC9}" name="Count_3" dataDxfId="22"/>
    <tableColumn id="19" xr3:uid="{F23BDD5A-7D14-4F1B-A493-9EEB70AF9849}" name="Count_4" dataDxfId="21"/>
    <tableColumn id="20" xr3:uid="{27C38303-6969-4520-A55F-ACA46E5BE3E9}" name="Count_5" dataDxfId="20"/>
    <tableColumn id="21" xr3:uid="{08CAC5BE-7E07-4BB7-9A73-07E370319089}" name="Normalized_Count_1" dataDxfId="19">
      <calculatedColumnFormula>IF(Table13[[#This Row],[Count_1]]="","",Table13[[#This Row],[Count_1]]*Table13[[#This Row],[Normalization Factor]]*10^Table13[[#This Row],[CountedDilution]])</calculatedColumnFormula>
    </tableColumn>
    <tableColumn id="22" xr3:uid="{1A81A4E8-9BC5-4D14-958F-E756C0558562}" name="Normalized_Count_2" dataDxfId="18">
      <calculatedColumnFormula>IF(Table13[[#This Row],[Count_2]]="","",Table13[[#This Row],[Count_2]]*Table13[[#This Row],[Normalization Factor]]*10^Table13[[#This Row],[CountedDilution]])</calculatedColumnFormula>
    </tableColumn>
    <tableColumn id="23" xr3:uid="{4FCD4E02-FE7B-4320-93C6-BD3ABA8F34EA}" name="Normalized_Count_3" dataDxfId="17">
      <calculatedColumnFormula>IF(Table13[[#This Row],[Count_3]]="","",Table13[[#This Row],[Count_3]]*Table13[[#This Row],[Normalization Factor]]*10^Table13[[#This Row],[CountedDilution]])</calculatedColumnFormula>
    </tableColumn>
    <tableColumn id="24" xr3:uid="{456223B1-1BF0-4B28-BE00-F96D73F62976}" name="Normalized_Count_4" dataDxfId="16">
      <calculatedColumnFormula>IF(Table13[[#This Row],[Count_4]]="","",Table13[[#This Row],[Count_4]]*Table13[[#This Row],[Normalization Factor]]*10^Table13[[#This Row],[CountedDilution]])</calculatedColumnFormula>
    </tableColumn>
    <tableColumn id="25" xr3:uid="{6B74B375-6908-4FE3-B0FC-7207661705CB}" name="Normalized_Count_5" dataDxfId="15">
      <calculatedColumnFormula>IF(Table13[[#This Row],[Count_5]]="","",Table13[[#This Row],[Count_5]]*Table13[[#This Row],[Normalization Factor]]*10^Table13[[#This Row],[CountedDilution]])</calculatedColumnFormula>
    </tableColumn>
    <tableColumn id="27" xr3:uid="{41AEBB71-3A8A-4782-B353-5AAAA4FBC75D}" name="Average" dataDxfId="14">
      <calculatedColumnFormula array="1">AVERAGE(IF(ISNUMBER(Table13[[#This Row],[Normalized_Count_1]:[Normalized_Count_5]]),Table13[[#This Row],[Normalized_Count_1]:[Normalized_Count_5]]))</calculatedColumnFormula>
    </tableColumn>
    <tableColumn id="31" xr3:uid="{5886EB14-87F9-46E7-827A-8BE7FF521A3E}" name="LOG" dataDxfId="13">
      <calculatedColumnFormula>LOG(AB3)</calculatedColumnFormula>
    </tableColumn>
    <tableColumn id="28" xr3:uid="{F9BE709F-E0EE-4F24-AA22-EB636BC85379}" name="STD" dataDxfId="12">
      <calculatedColumnFormula array="1">_xlfn.STDEV.P(IF(ISNUMBER(Table13[[#This Row],[Normalized_Count_1]:[Normalized_Count_5]]),Table13[[#This Row],[Normalized_Count_1]:[Normalized_Count_5]]))</calculatedColumnFormula>
    </tableColumn>
    <tableColumn id="29" xr3:uid="{810C530D-D18A-4611-95E6-3435C5584D91}" name="Average Dilutions" dataDxfId="11">
      <calculatedColumnFormula>AVERAGEIF(O:O,O3,AB:AB)</calculatedColumnFormula>
    </tableColumn>
    <tableColumn id="30" xr3:uid="{F2758CEA-2964-40F4-A6DE-8B9094F2D6F3}" name="Average STD" dataDxfId="10">
      <calculatedColumnFormula>AVERAGEIF(O:O,O3,AD:AD)</calculatedColumnFormula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AE1" dT="2022-07-18T08:01:21.57" personId="{DFFE9C34-9693-46EE-AFD9-AED633259491}" id="{DAA2FE12-8C6E-4150-8E43-E01472C043CD}">
    <text>Average of multiple rows with the same value in the "Average_by" column</text>
  </threadedComment>
  <threadedComment ref="O2" dT="2022-07-17T15:11:20.11" personId="{DFFE9C34-9693-46EE-AFD9-AED633259491}" id="{7460CA43-0455-457A-849A-DBD24CA93B2E}">
    <text>To average between rows (for example if you counted two dilutions of the same sample) use this column - the final result will appear in the "Final Results" columns.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5" Type="http://schemas.microsoft.com/office/2017/10/relationships/threadedComment" Target="../threadedComments/threadedComment1.xml"/><Relationship Id="rId4" Type="http://schemas.openxmlformats.org/officeDocument/2006/relationships/comments" Target="../comments1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G4"/>
  <sheetViews>
    <sheetView tabSelected="1" topLeftCell="M1" zoomScale="70" zoomScaleNormal="70" workbookViewId="0">
      <selection activeCell="R20" sqref="R20"/>
    </sheetView>
  </sheetViews>
  <sheetFormatPr defaultColWidth="9.140625" defaultRowHeight="15" x14ac:dyDescent="0.25"/>
  <cols>
    <col min="1" max="1" width="21.7109375" style="42" bestFit="1" customWidth="1"/>
    <col min="2" max="2" width="13.42578125" style="42" bestFit="1" customWidth="1"/>
    <col min="3" max="3" width="18.28515625" style="42" bestFit="1" customWidth="1"/>
    <col min="4" max="4" width="18.28515625" style="42" customWidth="1"/>
    <col min="5" max="5" width="32.140625" style="42" customWidth="1"/>
    <col min="6" max="6" width="19.5703125" style="42" bestFit="1" customWidth="1"/>
    <col min="7" max="7" width="23" style="42" bestFit="1" customWidth="1"/>
    <col min="8" max="8" width="31.7109375" style="42" bestFit="1" customWidth="1"/>
    <col min="9" max="9" width="30.7109375" style="42" bestFit="1" customWidth="1"/>
    <col min="10" max="10" width="26" style="51" bestFit="1" customWidth="1"/>
    <col min="11" max="12" width="30.5703125" style="52" bestFit="1" customWidth="1"/>
    <col min="13" max="13" width="32.85546875" style="53" bestFit="1" customWidth="1"/>
    <col min="14" max="14" width="32" style="21" bestFit="1" customWidth="1"/>
    <col min="15" max="15" width="17.28515625" style="42" customWidth="1"/>
    <col min="16" max="16" width="14.140625" style="42" bestFit="1" customWidth="1"/>
    <col min="17" max="17" width="26.7109375" style="42" bestFit="1" customWidth="1"/>
    <col min="18" max="18" width="14.28515625" style="42" bestFit="1" customWidth="1"/>
    <col min="19" max="21" width="14.5703125" style="42" bestFit="1" customWidth="1"/>
    <col min="22" max="22" width="14.5703125" style="42" customWidth="1"/>
    <col min="23" max="23" width="28.5703125" style="54" bestFit="1" customWidth="1"/>
    <col min="24" max="24" width="28.85546875" style="54" bestFit="1" customWidth="1"/>
    <col min="25" max="27" width="28.85546875" style="55" bestFit="1" customWidth="1"/>
    <col min="28" max="28" width="17.7109375" style="55" bestFit="1" customWidth="1"/>
    <col min="29" max="29" width="10.140625" style="56" bestFit="1" customWidth="1"/>
    <col min="30" max="30" width="13" style="54" bestFit="1" customWidth="1"/>
    <col min="31" max="31" width="28.5703125" style="12" bestFit="1" customWidth="1"/>
    <col min="32" max="32" width="23.140625" style="10" bestFit="1" customWidth="1"/>
    <col min="33" max="33" width="13.28515625" style="2" bestFit="1" customWidth="1"/>
    <col min="34" max="34" width="13.28515625" bestFit="1" customWidth="1"/>
  </cols>
  <sheetData>
    <row r="1" spans="1:33" x14ac:dyDescent="0.25">
      <c r="A1" s="63" t="s">
        <v>0</v>
      </c>
      <c r="B1" s="63"/>
      <c r="C1" s="63"/>
      <c r="D1" s="63"/>
      <c r="E1" s="63"/>
      <c r="F1" s="63"/>
      <c r="G1" s="63"/>
      <c r="H1" s="63"/>
      <c r="I1" s="63"/>
      <c r="J1" s="62" t="s">
        <v>1</v>
      </c>
      <c r="K1" s="62"/>
      <c r="L1" s="62"/>
      <c r="M1" s="45" t="s">
        <v>2</v>
      </c>
      <c r="N1" s="19" t="s">
        <v>3</v>
      </c>
      <c r="P1" s="65" t="s">
        <v>73</v>
      </c>
      <c r="Q1" s="65"/>
      <c r="R1" s="65"/>
      <c r="S1" s="65"/>
      <c r="T1" s="65"/>
      <c r="U1" s="65"/>
      <c r="V1" s="65"/>
      <c r="W1" s="64" t="s">
        <v>66</v>
      </c>
      <c r="X1" s="64"/>
      <c r="Y1" s="64"/>
      <c r="Z1" s="64"/>
      <c r="AA1" s="64"/>
      <c r="AB1" s="64"/>
      <c r="AC1" s="64"/>
      <c r="AD1" s="64"/>
      <c r="AE1" s="61" t="s">
        <v>4</v>
      </c>
      <c r="AF1" s="61"/>
      <c r="AG1"/>
    </row>
    <row r="2" spans="1:33" s="5" customFormat="1" x14ac:dyDescent="0.25">
      <c r="A2" s="43" t="s">
        <v>5</v>
      </c>
      <c r="B2" s="43" t="s">
        <v>6</v>
      </c>
      <c r="C2" s="43" t="s">
        <v>7</v>
      </c>
      <c r="D2" s="43" t="s">
        <v>8</v>
      </c>
      <c r="E2" s="43" t="s">
        <v>9</v>
      </c>
      <c r="F2" s="43" t="s">
        <v>10</v>
      </c>
      <c r="G2" s="43" t="s">
        <v>11</v>
      </c>
      <c r="H2" s="43" t="s">
        <v>12</v>
      </c>
      <c r="I2" s="43" t="s">
        <v>13</v>
      </c>
      <c r="J2" s="46" t="s">
        <v>14</v>
      </c>
      <c r="K2" s="46" t="s">
        <v>15</v>
      </c>
      <c r="L2" s="46" t="s">
        <v>16</v>
      </c>
      <c r="M2" s="47" t="s">
        <v>17</v>
      </c>
      <c r="N2" s="20" t="s">
        <v>18</v>
      </c>
      <c r="O2" s="43" t="s">
        <v>19</v>
      </c>
      <c r="P2" s="43" t="s">
        <v>20</v>
      </c>
      <c r="Q2" s="43" t="s">
        <v>21</v>
      </c>
      <c r="R2" s="44" t="s">
        <v>22</v>
      </c>
      <c r="S2" s="44" t="s">
        <v>23</v>
      </c>
      <c r="T2" s="44" t="s">
        <v>24</v>
      </c>
      <c r="U2" s="44" t="s">
        <v>25</v>
      </c>
      <c r="V2" s="44" t="s">
        <v>26</v>
      </c>
      <c r="W2" s="57" t="s">
        <v>27</v>
      </c>
      <c r="X2" s="57" t="s">
        <v>28</v>
      </c>
      <c r="Y2" s="57" t="s">
        <v>29</v>
      </c>
      <c r="Z2" s="57" t="s">
        <v>30</v>
      </c>
      <c r="AA2" s="57" t="s">
        <v>31</v>
      </c>
      <c r="AB2" s="58" t="s">
        <v>32</v>
      </c>
      <c r="AC2" s="59" t="s">
        <v>33</v>
      </c>
      <c r="AD2" s="58" t="s">
        <v>34</v>
      </c>
      <c r="AE2" s="11" t="s">
        <v>35</v>
      </c>
      <c r="AF2" s="11" t="s">
        <v>36</v>
      </c>
    </row>
    <row r="3" spans="1:33" x14ac:dyDescent="0.25">
      <c r="A3" s="48" t="s">
        <v>70</v>
      </c>
      <c r="B3" s="48" t="s">
        <v>71</v>
      </c>
      <c r="C3" s="43" t="s">
        <v>67</v>
      </c>
      <c r="D3" s="43" t="s">
        <v>39</v>
      </c>
      <c r="E3" s="42" t="s">
        <v>40</v>
      </c>
      <c r="F3" s="43" t="s">
        <v>69</v>
      </c>
      <c r="G3" s="43" t="s">
        <v>68</v>
      </c>
      <c r="H3" s="42">
        <v>0</v>
      </c>
      <c r="I3" s="42" t="s">
        <v>43</v>
      </c>
      <c r="J3" s="49">
        <v>1</v>
      </c>
      <c r="K3" s="46">
        <f t="shared" ref="K3:K4" si="0">1000/3</f>
        <v>333.33333333333331</v>
      </c>
      <c r="L3" s="49">
        <v>1</v>
      </c>
      <c r="M3" s="50">
        <v>1</v>
      </c>
      <c r="N3" s="20">
        <f>Table1[[#This Row],[Sample Dilution]]*Table1[[#This Row],[Drop Assay Dilution]]*Table1[[#This Row],[Additional Dilutions]]/Table1[[#This Row],[Amount of Powder (g)]]</f>
        <v>333.33333333333331</v>
      </c>
      <c r="O3" s="43" t="s">
        <v>43</v>
      </c>
      <c r="P3" s="43" t="s">
        <v>72</v>
      </c>
      <c r="Q3" s="43">
        <v>5</v>
      </c>
      <c r="R3" s="43">
        <v>10</v>
      </c>
      <c r="S3" s="43">
        <v>9</v>
      </c>
      <c r="T3" s="43">
        <v>7</v>
      </c>
      <c r="U3" s="43">
        <v>8</v>
      </c>
      <c r="V3" s="43"/>
      <c r="W3" s="58">
        <f>IF(Table1[[#This Row],[Count_1]]="","",Table1[[#This Row],[Count_1]]*Table1[[#This Row],[Normalization Factor]]*10^Table1[[#This Row],[CountedDilution]])</f>
        <v>333333333.33333331</v>
      </c>
      <c r="X3" s="58">
        <f>IF(Table1[[#This Row],[Count_2]]="","",Table1[[#This Row],[Count_2]]*Table1[[#This Row],[Normalization Factor]]*10^Table1[[#This Row],[CountedDilution]])</f>
        <v>300000000</v>
      </c>
      <c r="Y3" s="58">
        <f>IF(Table1[[#This Row],[Count_3]]="","",Table1[[#This Row],[Count_3]]*Table1[[#This Row],[Normalization Factor]]*10^Table1[[#This Row],[CountedDilution]])</f>
        <v>233333333.33333331</v>
      </c>
      <c r="Z3" s="58">
        <f>IF(Table1[[#This Row],[Count_4]]="","",Table1[[#This Row],[Count_4]]*Table1[[#This Row],[Normalization Factor]]*10^Table1[[#This Row],[CountedDilution]])</f>
        <v>266666666.66666666</v>
      </c>
      <c r="AA3" s="58" t="str">
        <f>IF(Table1[[#This Row],[Count_5]]="","",Table1[[#This Row],[Count_5]]*Table1[[#This Row],[Normalization Factor]]*10^Table1[[#This Row],[CountedDilution]])</f>
        <v/>
      </c>
      <c r="AB3" s="58" cm="1">
        <f t="array" ref="AB3">AVERAGE(IF(ISNUMBER(Table1[[#This Row],[Normalized_Count_1]:[Normalized_Count_5]]),Table1[[#This Row],[Normalized_Count_1]:[Normalized_Count_5]]))</f>
        <v>283333333.33333331</v>
      </c>
      <c r="AC3" s="60">
        <f t="shared" ref="AC3" si="1">LOG(AB3)</f>
        <v>8.4522976709946303</v>
      </c>
      <c r="AD3" s="58" cm="1">
        <f t="array" ref="AD3">_xlfn.STDEV.P(IF(ISNUMBER(Table1[[#This Row],[Normalized_Count_1]:[Normalized_Count_5]]),Table1[[#This Row],[Normalized_Count_1]:[Normalized_Count_5]]))</f>
        <v>37267799.624996588</v>
      </c>
      <c r="AE3" s="11">
        <f>AVERAGEIF(O:O,O3,AB:AB)</f>
        <v>283333333.33333331</v>
      </c>
      <c r="AF3" s="11">
        <f>AVERAGEIF(O:O,O3,AD:AD)</f>
        <v>37267799.624996588</v>
      </c>
    </row>
    <row r="4" spans="1:33" x14ac:dyDescent="0.25">
      <c r="A4" s="48" t="s">
        <v>74</v>
      </c>
      <c r="B4" s="48" t="s">
        <v>71</v>
      </c>
      <c r="C4" s="43" t="s">
        <v>67</v>
      </c>
      <c r="D4" s="43" t="s">
        <v>39</v>
      </c>
      <c r="E4" s="42" t="s">
        <v>40</v>
      </c>
      <c r="F4" s="43" t="s">
        <v>69</v>
      </c>
      <c r="G4" s="43" t="s">
        <v>68</v>
      </c>
      <c r="H4" s="42">
        <v>10</v>
      </c>
      <c r="I4" s="42" t="s">
        <v>43</v>
      </c>
      <c r="J4" s="46">
        <v>1</v>
      </c>
      <c r="K4" s="46">
        <f>1000/3</f>
        <v>333.33333333333331</v>
      </c>
      <c r="L4" s="46">
        <v>1</v>
      </c>
      <c r="M4" s="47">
        <v>1</v>
      </c>
      <c r="N4" s="69">
        <f>Table1[[#This Row],[Sample Dilution]]*Table1[[#This Row],[Drop Assay Dilution]]*Table1[[#This Row],[Additional Dilutions]]/Table1[[#This Row],[Amount of Powder (g)]]</f>
        <v>333.33333333333331</v>
      </c>
      <c r="O4" s="68" t="s">
        <v>53</v>
      </c>
      <c r="P4" s="43" t="s">
        <v>72</v>
      </c>
      <c r="Q4" s="68">
        <v>3</v>
      </c>
      <c r="R4" s="68">
        <v>1</v>
      </c>
      <c r="S4" s="68">
        <v>5</v>
      </c>
      <c r="T4" s="68">
        <v>2</v>
      </c>
      <c r="U4" s="68">
        <v>3</v>
      </c>
      <c r="V4" s="68"/>
      <c r="W4" s="70">
        <f>IF(Table1[[#This Row],[Count_1]]="","",Table1[[#This Row],[Count_1]]*Table1[[#This Row],[Normalization Factor]]*10^Table1[[#This Row],[CountedDilution]])</f>
        <v>333333.33333333331</v>
      </c>
      <c r="X4" s="70">
        <f>IF(Table1[[#This Row],[Count_2]]="","",Table1[[#This Row],[Count_2]]*Table1[[#This Row],[Normalization Factor]]*10^Table1[[#This Row],[CountedDilution]])</f>
        <v>1666666.6666666665</v>
      </c>
      <c r="Y4" s="70">
        <f>IF(Table1[[#This Row],[Count_3]]="","",Table1[[#This Row],[Count_3]]*Table1[[#This Row],[Normalization Factor]]*10^Table1[[#This Row],[CountedDilution]])</f>
        <v>666666.66666666663</v>
      </c>
      <c r="Z4" s="70">
        <f>IF(Table1[[#This Row],[Count_4]]="","",Table1[[#This Row],[Count_4]]*Table1[[#This Row],[Normalization Factor]]*10^Table1[[#This Row],[CountedDilution]])</f>
        <v>1000000</v>
      </c>
      <c r="AA4" s="70" t="str">
        <f>IF(Table1[[#This Row],[Count_5]]="","",Table1[[#This Row],[Count_5]]*Table1[[#This Row],[Normalization Factor]]*10^Table1[[#This Row],[CountedDilution]])</f>
        <v/>
      </c>
      <c r="AB4" s="70" cm="1">
        <f t="array" ref="AB4">AVERAGE(IF(ISNUMBER(Table1[[#This Row],[Normalized_Count_1]:[Normalized_Count_5]]),Table1[[#This Row],[Normalized_Count_1]:[Normalized_Count_5]]))</f>
        <v>916666.66666666663</v>
      </c>
      <c r="AC4" s="71">
        <f>LOG(AB4)</f>
        <v>5.9622114391106003</v>
      </c>
      <c r="AD4" s="70" cm="1">
        <f t="array" ref="AD4">_xlfn.STDEV.P(IF(ISNUMBER(Table1[[#This Row],[Normalized_Count_1]:[Normalized_Count_5]]),Table1[[#This Row],[Normalized_Count_1]:[Normalized_Count_5]]))</f>
        <v>493006.64859163464</v>
      </c>
      <c r="AE4" s="72">
        <f>AVERAGEIF(O:O,O4,AB:AB)</f>
        <v>916666.66666666663</v>
      </c>
      <c r="AF4" s="72">
        <f>AVERAGEIF(O:O,O4,AD:AD)</f>
        <v>493006.64859163464</v>
      </c>
    </row>
  </sheetData>
  <protectedRanges>
    <protectedRange sqref="N1:N1048576" name="Range1"/>
  </protectedRanges>
  <mergeCells count="5">
    <mergeCell ref="AE1:AF1"/>
    <mergeCell ref="J1:L1"/>
    <mergeCell ref="A1:I1"/>
    <mergeCell ref="W1:AD1"/>
    <mergeCell ref="P1:V1"/>
  </mergeCells>
  <phoneticPr fontId="2" type="noConversion"/>
  <conditionalFormatting sqref="B3:B4">
    <cfRule type="expression" dxfId="9" priority="281">
      <formula>$E3=5</formula>
    </cfRule>
    <cfRule type="expression" dxfId="8" priority="282">
      <formula>$E3=4</formula>
    </cfRule>
    <cfRule type="expression" dxfId="7" priority="283">
      <formula>$E3=3</formula>
    </cfRule>
    <cfRule type="expression" dxfId="6" priority="284">
      <formula>$E3=2</formula>
    </cfRule>
    <cfRule type="expression" dxfId="5" priority="285">
      <formula>$E3=1</formula>
    </cfRule>
  </conditionalFormatting>
  <pageMargins left="0.7" right="0.7" top="0.75" bottom="0.75" header="0.3" footer="0.3"/>
  <pageSetup paperSize="9" orientation="portrait" r:id="rId1"/>
  <legacyDrawing r:id="rId2"/>
  <tableParts count="1">
    <tablePart r:id="rId3"/>
  </tableParts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63674326-6642-4FBB-A8D2-FFFE2BDEA912}">
          <x14:formula1>
            <xm:f>Validation!$A:$A</xm:f>
          </x14:formula1>
          <xm:sqref>E2:E4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2C254B-E05B-419F-B2A3-7DF5DF3C5358}">
  <dimension ref="A1:A4"/>
  <sheetViews>
    <sheetView workbookViewId="0">
      <selection activeCell="F28" sqref="F28"/>
    </sheetView>
  </sheetViews>
  <sheetFormatPr defaultRowHeight="15" x14ac:dyDescent="0.25"/>
  <cols>
    <col min="1" max="1" width="18.5703125" bestFit="1" customWidth="1"/>
  </cols>
  <sheetData>
    <row r="1" spans="1:1" x14ac:dyDescent="0.25">
      <c r="A1" t="s">
        <v>40</v>
      </c>
    </row>
    <row r="2" spans="1:1" x14ac:dyDescent="0.25">
      <c r="A2" t="s">
        <v>46</v>
      </c>
    </row>
    <row r="3" spans="1:1" x14ac:dyDescent="0.25">
      <c r="A3" t="s">
        <v>48</v>
      </c>
    </row>
    <row r="4" spans="1:1" x14ac:dyDescent="0.25">
      <c r="A4" t="s">
        <v>49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E67B4E-0488-4F42-8AF2-1F381E54B239}">
  <dimension ref="A1:AG254"/>
  <sheetViews>
    <sheetView topLeftCell="A212" zoomScale="70" zoomScaleNormal="70" workbookViewId="0">
      <selection activeCell="A104" sqref="A104"/>
    </sheetView>
  </sheetViews>
  <sheetFormatPr defaultColWidth="9.140625" defaultRowHeight="15" outlineLevelCol="1" x14ac:dyDescent="0.25"/>
  <cols>
    <col min="1" max="1" width="21.7109375" bestFit="1" customWidth="1"/>
    <col min="2" max="2" width="13.42578125" style="1" bestFit="1" customWidth="1"/>
    <col min="3" max="3" width="18.28515625" style="1" bestFit="1" customWidth="1"/>
    <col min="4" max="4" width="18.28515625" style="1" customWidth="1"/>
    <col min="5" max="5" width="20" style="1" bestFit="1" customWidth="1"/>
    <col min="6" max="6" width="17.140625" style="1" customWidth="1"/>
    <col min="7" max="7" width="12.85546875" style="1" customWidth="1"/>
    <col min="8" max="8" width="24.28515625" style="1" bestFit="1" customWidth="1"/>
    <col min="9" max="9" width="22.7109375" style="1" bestFit="1" customWidth="1"/>
    <col min="10" max="10" width="20" style="14" bestFit="1" customWidth="1"/>
    <col min="11" max="11" width="20" style="15" bestFit="1" customWidth="1"/>
    <col min="12" max="12" width="23.140625" style="15" bestFit="1" customWidth="1"/>
    <col min="13" max="13" width="25.42578125" style="18" bestFit="1" customWidth="1"/>
    <col min="14" max="14" width="25.85546875" style="21" bestFit="1" customWidth="1"/>
    <col min="15" max="15" width="24.5703125" style="1" bestFit="1" customWidth="1"/>
    <col min="16" max="16" width="14.140625" style="1" bestFit="1" customWidth="1"/>
    <col min="17" max="17" width="20.42578125" style="1" bestFit="1" customWidth="1"/>
    <col min="18" max="18" width="11.42578125" style="1" bestFit="1" customWidth="1"/>
    <col min="19" max="22" width="11" style="1" bestFit="1" customWidth="1"/>
    <col min="23" max="24" width="22.140625" style="1" customWidth="1" outlineLevel="1"/>
    <col min="25" max="26" width="22.140625" style="2" customWidth="1" outlineLevel="1"/>
    <col min="27" max="27" width="21.28515625" style="2" bestFit="1" customWidth="1" outlineLevel="1"/>
    <col min="28" max="28" width="13.42578125" style="2" bestFit="1" customWidth="1" outlineLevel="1"/>
    <col min="29" max="29" width="17.42578125" style="8" customWidth="1" outlineLevel="1"/>
    <col min="30" max="30" width="13.28515625" style="1" customWidth="1" outlineLevel="1"/>
    <col min="31" max="31" width="21.5703125" style="12" bestFit="1" customWidth="1"/>
    <col min="32" max="32" width="17.42578125" style="10" bestFit="1" customWidth="1"/>
    <col min="33" max="33" width="13.28515625" style="2" bestFit="1" customWidth="1"/>
    <col min="34" max="34" width="13.28515625" bestFit="1" customWidth="1"/>
  </cols>
  <sheetData>
    <row r="1" spans="1:33" x14ac:dyDescent="0.25">
      <c r="A1" s="66" t="s">
        <v>0</v>
      </c>
      <c r="B1" s="66"/>
      <c r="C1" s="66"/>
      <c r="D1" s="66"/>
      <c r="E1" s="66"/>
      <c r="F1" s="66"/>
      <c r="G1" s="66"/>
      <c r="H1" s="66"/>
      <c r="I1" s="66"/>
      <c r="J1" s="67" t="s">
        <v>1</v>
      </c>
      <c r="K1" s="67"/>
      <c r="L1" s="67"/>
      <c r="M1" s="16" t="s">
        <v>2</v>
      </c>
      <c r="N1" s="19" t="s">
        <v>3</v>
      </c>
      <c r="X1" s="2"/>
      <c r="AB1" s="1"/>
      <c r="AD1" s="7"/>
      <c r="AE1" s="61" t="s">
        <v>4</v>
      </c>
      <c r="AF1" s="61"/>
      <c r="AG1"/>
    </row>
    <row r="2" spans="1:33" s="5" customFormat="1" x14ac:dyDescent="0.25">
      <c r="A2" s="4" t="s">
        <v>5</v>
      </c>
      <c r="B2" s="4" t="s">
        <v>6</v>
      </c>
      <c r="C2" s="4" t="s">
        <v>7</v>
      </c>
      <c r="D2" s="4" t="s">
        <v>8</v>
      </c>
      <c r="E2" s="4" t="s">
        <v>9</v>
      </c>
      <c r="F2" s="4" t="s">
        <v>10</v>
      </c>
      <c r="G2" s="4" t="s">
        <v>11</v>
      </c>
      <c r="H2" s="4" t="s">
        <v>12</v>
      </c>
      <c r="I2" s="4" t="s">
        <v>13</v>
      </c>
      <c r="J2" s="13" t="s">
        <v>14</v>
      </c>
      <c r="K2" s="13" t="s">
        <v>15</v>
      </c>
      <c r="L2" s="13" t="s">
        <v>16</v>
      </c>
      <c r="M2" s="17" t="s">
        <v>17</v>
      </c>
      <c r="N2" s="20" t="s">
        <v>18</v>
      </c>
      <c r="O2" s="4" t="s">
        <v>19</v>
      </c>
      <c r="P2" s="4" t="s">
        <v>20</v>
      </c>
      <c r="Q2" s="4" t="s">
        <v>21</v>
      </c>
      <c r="R2" s="5" t="s">
        <v>22</v>
      </c>
      <c r="S2" s="5" t="s">
        <v>23</v>
      </c>
      <c r="T2" s="5" t="s">
        <v>24</v>
      </c>
      <c r="U2" s="5" t="s">
        <v>25</v>
      </c>
      <c r="V2" s="5" t="s">
        <v>26</v>
      </c>
      <c r="W2" s="5" t="s">
        <v>27</v>
      </c>
      <c r="X2" s="5" t="s">
        <v>28</v>
      </c>
      <c r="Y2" s="5" t="s">
        <v>29</v>
      </c>
      <c r="Z2" s="5" t="s">
        <v>30</v>
      </c>
      <c r="AA2" s="5" t="s">
        <v>31</v>
      </c>
      <c r="AB2" s="6" t="s">
        <v>32</v>
      </c>
      <c r="AC2" s="9" t="s">
        <v>33</v>
      </c>
      <c r="AD2" s="6" t="s">
        <v>34</v>
      </c>
      <c r="AE2" s="11" t="s">
        <v>35</v>
      </c>
      <c r="AF2" s="11" t="s">
        <v>36</v>
      </c>
    </row>
    <row r="3" spans="1:33" s="5" customFormat="1" x14ac:dyDescent="0.25">
      <c r="A3" s="3"/>
      <c r="B3" s="4" t="s">
        <v>37</v>
      </c>
      <c r="C3" s="4" t="s">
        <v>38</v>
      </c>
      <c r="D3" s="4" t="s">
        <v>39</v>
      </c>
      <c r="E3" t="s">
        <v>58</v>
      </c>
      <c r="F3" s="4" t="s">
        <v>41</v>
      </c>
      <c r="G3" s="4" t="s">
        <v>59</v>
      </c>
      <c r="H3" s="4">
        <v>0</v>
      </c>
      <c r="I3" s="4"/>
      <c r="J3" s="13">
        <v>0.5</v>
      </c>
      <c r="K3" s="13">
        <f>1000/3</f>
        <v>333.33333333333331</v>
      </c>
      <c r="L3" s="13">
        <v>1</v>
      </c>
      <c r="M3" s="17">
        <v>1</v>
      </c>
      <c r="N3" s="20">
        <f>J3*K3*L3/M3</f>
        <v>166.66666666666666</v>
      </c>
      <c r="O3" s="4" t="s">
        <v>43</v>
      </c>
      <c r="P3" s="4" t="s">
        <v>44</v>
      </c>
      <c r="Q3" s="4">
        <v>6</v>
      </c>
      <c r="R3" s="4">
        <v>12</v>
      </c>
      <c r="S3" s="4">
        <v>16</v>
      </c>
      <c r="T3" s="4">
        <v>16</v>
      </c>
      <c r="U3" s="4"/>
      <c r="V3" s="4"/>
      <c r="W3" s="6">
        <f>IF(Table13[[#This Row],[Count_1]]="","",Table13[[#This Row],[Count_1]]*Table13[[#This Row],[Normalization Factor]]*10^Table13[[#This Row],[CountedDilution]])</f>
        <v>2000000000</v>
      </c>
      <c r="X3" s="6">
        <f>IF(Table13[[#This Row],[Count_2]]="","",Table13[[#This Row],[Count_2]]*Table13[[#This Row],[Normalization Factor]]*10^Table13[[#This Row],[CountedDilution]])</f>
        <v>2666666666.6666665</v>
      </c>
      <c r="Y3" s="6">
        <f>IF(Table13[[#This Row],[Count_3]]="","",Table13[[#This Row],[Count_3]]*Table13[[#This Row],[Normalization Factor]]*10^Table13[[#This Row],[CountedDilution]])</f>
        <v>2666666666.6666665</v>
      </c>
      <c r="Z3" s="6" t="str">
        <f>IF(Table13[[#This Row],[Count_4]]="","",Table13[[#This Row],[Count_4]]*Table13[[#This Row],[Normalization Factor]]*10^Table13[[#This Row],[CountedDilution]])</f>
        <v/>
      </c>
      <c r="AA3" s="6" t="str">
        <f>IF(Table13[[#This Row],[Count_5]]="","",Table13[[#This Row],[Count_5]]*Table13[[#This Row],[Normalization Factor]]*10^Table13[[#This Row],[CountedDilution]])</f>
        <v/>
      </c>
      <c r="AB3" s="6" cm="1">
        <f t="array" ref="AB3">AVERAGE(IF(ISNUMBER(Table13[[#This Row],[Normalized_Count_1]:[Normalized_Count_5]]),Table13[[#This Row],[Normalized_Count_1]:[Normalized_Count_5]]))</f>
        <v>2444444444.4444442</v>
      </c>
      <c r="AC3" s="9">
        <f t="shared" ref="AC3:AC66" si="0">LOG(AB3)</f>
        <v>9.3881801713828814</v>
      </c>
      <c r="AD3" s="6" cm="1">
        <f t="array" ref="AD3">_xlfn.STDEV.P(IF(ISNUMBER(Table13[[#This Row],[Normalized_Count_1]:[Normalized_Count_5]]),Table13[[#This Row],[Normalized_Count_1]:[Normalized_Count_5]]))</f>
        <v>314269680.52735668</v>
      </c>
      <c r="AE3" s="11" t="e">
        <f>AVERAGEIF(O:O,O3,AB:AB)</f>
        <v>#DIV/0!</v>
      </c>
      <c r="AF3" s="11" t="e">
        <f>AVERAGEIF(O:O,O3,AD:AD)</f>
        <v>#DIV/0!</v>
      </c>
    </row>
    <row r="4" spans="1:33" x14ac:dyDescent="0.25">
      <c r="A4" s="3"/>
      <c r="B4" s="22" t="s">
        <v>37</v>
      </c>
      <c r="C4" s="4" t="s">
        <v>38</v>
      </c>
      <c r="D4" s="4" t="s">
        <v>39</v>
      </c>
      <c r="E4" t="s">
        <v>58</v>
      </c>
      <c r="F4" s="4" t="s">
        <v>41</v>
      </c>
      <c r="G4" s="4" t="s">
        <v>59</v>
      </c>
      <c r="H4" s="4">
        <v>0</v>
      </c>
      <c r="I4" s="4"/>
      <c r="J4" s="13">
        <v>0.5</v>
      </c>
      <c r="K4" s="13">
        <f t="shared" ref="K4:K67" si="1">1000/3</f>
        <v>333.33333333333331</v>
      </c>
      <c r="L4" s="13">
        <v>1</v>
      </c>
      <c r="M4" s="17">
        <v>1</v>
      </c>
      <c r="N4" s="20">
        <f t="shared" ref="N4:N67" si="2">J4*K4*L4/M4</f>
        <v>166.66666666666666</v>
      </c>
      <c r="O4" s="4" t="s">
        <v>43</v>
      </c>
      <c r="P4" s="4" t="s">
        <v>45</v>
      </c>
      <c r="Q4" s="4">
        <v>6</v>
      </c>
      <c r="R4" s="4">
        <v>17</v>
      </c>
      <c r="S4" s="4">
        <v>21</v>
      </c>
      <c r="T4" s="4">
        <v>12</v>
      </c>
      <c r="U4" s="4"/>
      <c r="V4" s="4"/>
      <c r="W4" s="6">
        <f>IF(Table13[[#This Row],[Count_1]]="","",Table13[[#This Row],[Count_1]]*Table13[[#This Row],[Normalization Factor]]*10^Table13[[#This Row],[CountedDilution]])</f>
        <v>2833333333.333333</v>
      </c>
      <c r="X4" s="6">
        <f>IF(Table13[[#This Row],[Count_2]]="","",Table13[[#This Row],[Count_2]]*Table13[[#This Row],[Normalization Factor]]*10^Table13[[#This Row],[CountedDilution]])</f>
        <v>3500000000</v>
      </c>
      <c r="Y4" s="6">
        <f>IF(Table13[[#This Row],[Count_3]]="","",Table13[[#This Row],[Count_3]]*Table13[[#This Row],[Normalization Factor]]*10^Table13[[#This Row],[CountedDilution]])</f>
        <v>2000000000</v>
      </c>
      <c r="Z4" s="6" t="str">
        <f>IF(Table13[[#This Row],[Count_4]]="","",Table13[[#This Row],[Count_4]]*Table13[[#This Row],[Normalization Factor]]*10^Table13[[#This Row],[CountedDilution]])</f>
        <v/>
      </c>
      <c r="AA4" s="6" t="str">
        <f>IF(Table13[[#This Row],[Count_5]]="","",Table13[[#This Row],[Count_5]]*Table13[[#This Row],[Normalization Factor]]*10^Table13[[#This Row],[CountedDilution]])</f>
        <v/>
      </c>
      <c r="AB4" s="6" cm="1">
        <f t="array" ref="AB4">AVERAGE(IF(ISNUMBER(Table13[[#This Row],[Normalized_Count_1]:[Normalized_Count_5]]),Table13[[#This Row],[Normalized_Count_1]:[Normalized_Count_5]]))</f>
        <v>2777777777.7777777</v>
      </c>
      <c r="AC4" s="23">
        <f t="shared" si="0"/>
        <v>9.4436974992327123</v>
      </c>
      <c r="AD4" s="6" cm="1">
        <f t="array" ref="AD4">_xlfn.STDEV.P(IF(ISNUMBER(Table13[[#This Row],[Normalized_Count_1]:[Normalized_Count_5]]),Table13[[#This Row],[Normalized_Count_1]:[Normalized_Count_5]]))</f>
        <v>613631167.62151408</v>
      </c>
      <c r="AE4" s="11" t="e">
        <f>AVERAGEIF(O:O,O5,AB:AB)</f>
        <v>#DIV/0!</v>
      </c>
      <c r="AF4" s="11" t="e">
        <f>AVERAGEIF(O:O,O5,AD:AD)</f>
        <v>#DIV/0!</v>
      </c>
    </row>
    <row r="5" spans="1:33" x14ac:dyDescent="0.25">
      <c r="A5" s="3"/>
      <c r="B5" s="22" t="s">
        <v>37</v>
      </c>
      <c r="C5" s="4" t="s">
        <v>38</v>
      </c>
      <c r="D5" s="4" t="s">
        <v>39</v>
      </c>
      <c r="E5" t="s">
        <v>58</v>
      </c>
      <c r="F5" s="4" t="s">
        <v>41</v>
      </c>
      <c r="G5" s="4" t="s">
        <v>59</v>
      </c>
      <c r="H5" s="4">
        <v>0</v>
      </c>
      <c r="I5" s="4"/>
      <c r="J5" s="13">
        <v>0.5</v>
      </c>
      <c r="K5" s="13">
        <f t="shared" si="1"/>
        <v>333.33333333333331</v>
      </c>
      <c r="L5" s="13">
        <v>1</v>
      </c>
      <c r="M5" s="17">
        <v>1</v>
      </c>
      <c r="N5" s="20">
        <f t="shared" si="2"/>
        <v>166.66666666666666</v>
      </c>
      <c r="O5" s="4" t="s">
        <v>43</v>
      </c>
      <c r="P5" s="4" t="s">
        <v>44</v>
      </c>
      <c r="Q5" s="4">
        <v>3</v>
      </c>
      <c r="R5" s="4">
        <v>3</v>
      </c>
      <c r="S5" s="4">
        <v>4</v>
      </c>
      <c r="T5" s="4">
        <v>3</v>
      </c>
      <c r="U5" s="4"/>
      <c r="V5" s="4"/>
      <c r="W5" s="6">
        <f>IF(Table13[[#This Row],[Count_1]]="","",Table13[[#This Row],[Count_1]]*Table13[[#This Row],[Normalization Factor]]*10^Table13[[#This Row],[CountedDilution]])</f>
        <v>500000</v>
      </c>
      <c r="X5" s="6">
        <f>IF(Table13[[#This Row],[Count_2]]="","",Table13[[#This Row],[Count_2]]*Table13[[#This Row],[Normalization Factor]]*10^Table13[[#This Row],[CountedDilution]])</f>
        <v>666666.66666666663</v>
      </c>
      <c r="Y5" s="6">
        <f>IF(Table13[[#This Row],[Count_3]]="","",Table13[[#This Row],[Count_3]]*Table13[[#This Row],[Normalization Factor]]*10^Table13[[#This Row],[CountedDilution]])</f>
        <v>500000</v>
      </c>
      <c r="Z5" s="6" t="str">
        <f>IF(Table13[[#This Row],[Count_4]]="","",Table13[[#This Row],[Count_4]]*Table13[[#This Row],[Normalization Factor]]*10^Table13[[#This Row],[CountedDilution]])</f>
        <v/>
      </c>
      <c r="AA5" s="6" t="str">
        <f>IF(Table13[[#This Row],[Count_5]]="","",Table13[[#This Row],[Count_5]]*Table13[[#This Row],[Normalization Factor]]*10^Table13[[#This Row],[CountedDilution]])</f>
        <v/>
      </c>
      <c r="AB5" s="6" cm="1">
        <f t="array" ref="AB5">AVERAGE(IF(ISNUMBER(Table13[[#This Row],[Normalized_Count_1]:[Normalized_Count_5]]),Table13[[#This Row],[Normalized_Count_1]:[Normalized_Count_5]]))</f>
        <v>555555.5555555555</v>
      </c>
      <c r="AC5" s="23">
        <f t="shared" si="0"/>
        <v>5.7447274948966935</v>
      </c>
      <c r="AD5" s="6" cm="1">
        <f t="array" ref="AD5">_xlfn.STDEV.P(IF(ISNUMBER(Table13[[#This Row],[Normalized_Count_1]:[Normalized_Count_5]]),Table13[[#This Row],[Normalized_Count_1]:[Normalized_Count_5]]))</f>
        <v>78567.420131838691</v>
      </c>
      <c r="AE5" s="11" t="e">
        <f>AVERAGEIF(O:O,#REF!,AB:AB)</f>
        <v>#DIV/0!</v>
      </c>
      <c r="AF5" s="11" t="e">
        <f>AVERAGEIF(O:O,#REF!,AD:AD)</f>
        <v>#DIV/0!</v>
      </c>
    </row>
    <row r="6" spans="1:33" x14ac:dyDescent="0.25">
      <c r="A6" s="3"/>
      <c r="B6" s="22" t="s">
        <v>37</v>
      </c>
      <c r="C6" s="4" t="s">
        <v>38</v>
      </c>
      <c r="D6" s="4" t="s">
        <v>39</v>
      </c>
      <c r="E6" t="s">
        <v>58</v>
      </c>
      <c r="F6" s="4" t="s">
        <v>41</v>
      </c>
      <c r="G6" s="4" t="s">
        <v>59</v>
      </c>
      <c r="H6" s="4">
        <v>0</v>
      </c>
      <c r="I6" s="4"/>
      <c r="J6" s="13">
        <v>0.5</v>
      </c>
      <c r="K6" s="13">
        <f t="shared" si="1"/>
        <v>333.33333333333331</v>
      </c>
      <c r="L6" s="13">
        <v>1</v>
      </c>
      <c r="M6" s="17">
        <v>1</v>
      </c>
      <c r="N6" s="20">
        <f t="shared" si="2"/>
        <v>166.66666666666666</v>
      </c>
      <c r="O6" s="4" t="s">
        <v>43</v>
      </c>
      <c r="P6" s="4" t="s">
        <v>45</v>
      </c>
      <c r="Q6" s="4">
        <v>3</v>
      </c>
      <c r="R6" s="4">
        <v>7</v>
      </c>
      <c r="S6" s="4">
        <v>5</v>
      </c>
      <c r="T6" s="4">
        <v>2</v>
      </c>
      <c r="U6" s="4"/>
      <c r="V6" s="4"/>
      <c r="W6" s="6">
        <f>IF(Table13[[#This Row],[Count_1]]="","",Table13[[#This Row],[Count_1]]*Table13[[#This Row],[Normalization Factor]]*10^Table13[[#This Row],[CountedDilution]])</f>
        <v>1166666.6666666665</v>
      </c>
      <c r="X6" s="6">
        <f>IF(Table13[[#This Row],[Count_2]]="","",Table13[[#This Row],[Count_2]]*Table13[[#This Row],[Normalization Factor]]*10^Table13[[#This Row],[CountedDilution]])</f>
        <v>833333.33333333326</v>
      </c>
      <c r="Y6" s="6">
        <f>IF(Table13[[#This Row],[Count_3]]="","",Table13[[#This Row],[Count_3]]*Table13[[#This Row],[Normalization Factor]]*10^Table13[[#This Row],[CountedDilution]])</f>
        <v>333333.33333333331</v>
      </c>
      <c r="Z6" s="6" t="str">
        <f>IF(Table13[[#This Row],[Count_4]]="","",Table13[[#This Row],[Count_4]]*Table13[[#This Row],[Normalization Factor]]*10^Table13[[#This Row],[CountedDilution]])</f>
        <v/>
      </c>
      <c r="AA6" s="6" t="str">
        <f>IF(Table13[[#This Row],[Count_5]]="","",Table13[[#This Row],[Count_5]]*Table13[[#This Row],[Normalization Factor]]*10^Table13[[#This Row],[CountedDilution]])</f>
        <v/>
      </c>
      <c r="AB6" s="6" cm="1">
        <f t="array" ref="AB6">AVERAGE(IF(ISNUMBER(Table13[[#This Row],[Normalized_Count_1]:[Normalized_Count_5]]),Table13[[#This Row],[Normalized_Count_1]:[Normalized_Count_5]]))</f>
        <v>777777.77777777764</v>
      </c>
      <c r="AC6" s="23">
        <f t="shared" si="0"/>
        <v>5.8908555305749317</v>
      </c>
      <c r="AD6" s="6" cm="1">
        <f t="array" ref="AD6">_xlfn.STDEV.P(IF(ISNUMBER(Table13[[#This Row],[Normalized_Count_1]:[Normalized_Count_5]]),Table13[[#This Row],[Normalized_Count_1]:[Normalized_Count_5]]))</f>
        <v>342467.4446093876</v>
      </c>
      <c r="AE6" s="11" t="e">
        <f t="shared" ref="AE6:AE25" si="3">AVERAGEIF(O:O,O6,AB:AB)</f>
        <v>#DIV/0!</v>
      </c>
      <c r="AF6" s="11" t="e">
        <f t="shared" ref="AF6:AF25" si="4">AVERAGEIF(O:O,O6,AD:AD)</f>
        <v>#DIV/0!</v>
      </c>
    </row>
    <row r="7" spans="1:33" x14ac:dyDescent="0.25">
      <c r="A7" s="3"/>
      <c r="B7" s="22" t="s">
        <v>37</v>
      </c>
      <c r="C7" s="4" t="s">
        <v>38</v>
      </c>
      <c r="D7" s="4" t="s">
        <v>39</v>
      </c>
      <c r="E7" t="s">
        <v>46</v>
      </c>
      <c r="F7" s="4" t="s">
        <v>41</v>
      </c>
      <c r="G7" s="4" t="s">
        <v>59</v>
      </c>
      <c r="H7" s="4">
        <v>0</v>
      </c>
      <c r="I7" s="4"/>
      <c r="J7" s="13">
        <v>0.5</v>
      </c>
      <c r="K7" s="13">
        <f t="shared" si="1"/>
        <v>333.33333333333331</v>
      </c>
      <c r="L7" s="13">
        <v>1</v>
      </c>
      <c r="M7" s="17">
        <v>1</v>
      </c>
      <c r="N7" s="20">
        <f t="shared" si="2"/>
        <v>166.66666666666666</v>
      </c>
      <c r="O7" s="4" t="s">
        <v>43</v>
      </c>
      <c r="P7" s="4" t="s">
        <v>44</v>
      </c>
      <c r="Q7" s="4">
        <v>5</v>
      </c>
      <c r="R7" s="4">
        <v>5</v>
      </c>
      <c r="S7" s="4">
        <v>8</v>
      </c>
      <c r="T7" s="4">
        <v>3</v>
      </c>
      <c r="U7" s="4"/>
      <c r="V7" s="4"/>
      <c r="W7" s="6">
        <f>IF(Table13[[#This Row],[Count_1]]="","",Table13[[#This Row],[Count_1]]*Table13[[#This Row],[Normalization Factor]]*10^Table13[[#This Row],[CountedDilution]])</f>
        <v>83333333.333333328</v>
      </c>
      <c r="X7" s="6">
        <f>IF(Table13[[#This Row],[Count_2]]="","",Table13[[#This Row],[Count_2]]*Table13[[#This Row],[Normalization Factor]]*10^Table13[[#This Row],[CountedDilution]])</f>
        <v>133333333.33333333</v>
      </c>
      <c r="Y7" s="6">
        <f>IF(Table13[[#This Row],[Count_3]]="","",Table13[[#This Row],[Count_3]]*Table13[[#This Row],[Normalization Factor]]*10^Table13[[#This Row],[CountedDilution]])</f>
        <v>50000000</v>
      </c>
      <c r="Z7" s="6" t="str">
        <f>IF(Table13[[#This Row],[Count_4]]="","",Table13[[#This Row],[Count_4]]*Table13[[#This Row],[Normalization Factor]]*10^Table13[[#This Row],[CountedDilution]])</f>
        <v/>
      </c>
      <c r="AA7" s="6" t="str">
        <f>IF(Table13[[#This Row],[Count_5]]="","",Table13[[#This Row],[Count_5]]*Table13[[#This Row],[Normalization Factor]]*10^Table13[[#This Row],[CountedDilution]])</f>
        <v/>
      </c>
      <c r="AB7" s="6" cm="1">
        <f t="array" ref="AB7">AVERAGE(IF(ISNUMBER(Table13[[#This Row],[Normalized_Count_1]:[Normalized_Count_5]]),Table13[[#This Row],[Normalized_Count_1]:[Normalized_Count_5]]))</f>
        <v>88888888.888888881</v>
      </c>
      <c r="AC7" s="23">
        <f t="shared" si="0"/>
        <v>7.9488474775526186</v>
      </c>
      <c r="AD7" s="6" cm="1">
        <f t="array" ref="AD7">_xlfn.STDEV.P(IF(ISNUMBER(Table13[[#This Row],[Normalized_Count_1]:[Normalized_Count_5]]),Table13[[#This Row],[Normalized_Count_1]:[Normalized_Count_5]]))</f>
        <v>34246744.460938752</v>
      </c>
      <c r="AE7" s="11" t="e">
        <f t="shared" si="3"/>
        <v>#DIV/0!</v>
      </c>
      <c r="AF7" s="11" t="e">
        <f t="shared" si="4"/>
        <v>#DIV/0!</v>
      </c>
    </row>
    <row r="8" spans="1:33" x14ac:dyDescent="0.25">
      <c r="A8" s="3"/>
      <c r="B8" s="22" t="s">
        <v>37</v>
      </c>
      <c r="C8" s="4" t="s">
        <v>38</v>
      </c>
      <c r="D8" s="4" t="s">
        <v>39</v>
      </c>
      <c r="E8" t="s">
        <v>46</v>
      </c>
      <c r="F8" s="4" t="s">
        <v>41</v>
      </c>
      <c r="G8" s="4" t="s">
        <v>59</v>
      </c>
      <c r="H8" s="4">
        <v>0</v>
      </c>
      <c r="I8" s="4"/>
      <c r="J8" s="13">
        <v>0.5</v>
      </c>
      <c r="K8" s="13">
        <f t="shared" si="1"/>
        <v>333.33333333333331</v>
      </c>
      <c r="L8" s="13">
        <v>1</v>
      </c>
      <c r="M8" s="17">
        <v>1</v>
      </c>
      <c r="N8" s="20">
        <f t="shared" si="2"/>
        <v>166.66666666666666</v>
      </c>
      <c r="O8" s="4" t="s">
        <v>43</v>
      </c>
      <c r="P8" s="4" t="s">
        <v>45</v>
      </c>
      <c r="Q8" s="4">
        <v>5</v>
      </c>
      <c r="R8" s="4">
        <v>6</v>
      </c>
      <c r="S8" s="4">
        <v>2</v>
      </c>
      <c r="T8" s="4">
        <v>5</v>
      </c>
      <c r="U8" s="4"/>
      <c r="V8" s="4"/>
      <c r="W8" s="6">
        <f>IF(Table13[[#This Row],[Count_1]]="","",Table13[[#This Row],[Count_1]]*Table13[[#This Row],[Normalization Factor]]*10^Table13[[#This Row],[CountedDilution]])</f>
        <v>100000000</v>
      </c>
      <c r="X8" s="6">
        <f>IF(Table13[[#This Row],[Count_2]]="","",Table13[[#This Row],[Count_2]]*Table13[[#This Row],[Normalization Factor]]*10^Table13[[#This Row],[CountedDilution]])</f>
        <v>33333333.333333332</v>
      </c>
      <c r="Y8" s="6">
        <f>IF(Table13[[#This Row],[Count_3]]="","",Table13[[#This Row],[Count_3]]*Table13[[#This Row],[Normalization Factor]]*10^Table13[[#This Row],[CountedDilution]])</f>
        <v>83333333.333333328</v>
      </c>
      <c r="Z8" s="6" t="str">
        <f>IF(Table13[[#This Row],[Count_4]]="","",Table13[[#This Row],[Count_4]]*Table13[[#This Row],[Normalization Factor]]*10^Table13[[#This Row],[CountedDilution]])</f>
        <v/>
      </c>
      <c r="AA8" s="6" t="str">
        <f>IF(Table13[[#This Row],[Count_5]]="","",Table13[[#This Row],[Count_5]]*Table13[[#This Row],[Normalization Factor]]*10^Table13[[#This Row],[CountedDilution]])</f>
        <v/>
      </c>
      <c r="AB8" s="6" cm="1">
        <f t="array" ref="AB8">AVERAGE(IF(ISNUMBER(Table13[[#This Row],[Normalized_Count_1]:[Normalized_Count_5]]),Table13[[#This Row],[Normalized_Count_1]:[Normalized_Count_5]]))</f>
        <v>72222222.222222224</v>
      </c>
      <c r="AC8" s="23">
        <f t="shared" si="0"/>
        <v>7.8586708472035305</v>
      </c>
      <c r="AD8" s="6" cm="1">
        <f t="array" ref="AD8">_xlfn.STDEV.P(IF(ISNUMBER(Table13[[#This Row],[Normalized_Count_1]:[Normalized_Count_5]]),Table13[[#This Row],[Normalized_Count_1]:[Normalized_Count_5]]))</f>
        <v>28327886.186626602</v>
      </c>
      <c r="AE8" s="11" t="e">
        <f t="shared" si="3"/>
        <v>#DIV/0!</v>
      </c>
      <c r="AF8" s="11" t="e">
        <f t="shared" si="4"/>
        <v>#DIV/0!</v>
      </c>
    </row>
    <row r="9" spans="1:33" x14ac:dyDescent="0.25">
      <c r="A9" s="3"/>
      <c r="B9" s="22" t="s">
        <v>37</v>
      </c>
      <c r="C9" s="4" t="s">
        <v>38</v>
      </c>
      <c r="D9" s="4" t="s">
        <v>39</v>
      </c>
      <c r="E9" t="s">
        <v>46</v>
      </c>
      <c r="F9" s="4" t="s">
        <v>41</v>
      </c>
      <c r="G9" s="4" t="s">
        <v>59</v>
      </c>
      <c r="H9" s="4">
        <v>0</v>
      </c>
      <c r="I9" s="4"/>
      <c r="J9" s="13">
        <v>0.5</v>
      </c>
      <c r="K9" s="13">
        <f t="shared" si="1"/>
        <v>333.33333333333331</v>
      </c>
      <c r="L9" s="13">
        <v>1</v>
      </c>
      <c r="M9" s="17">
        <v>1</v>
      </c>
      <c r="N9" s="20">
        <f t="shared" si="2"/>
        <v>166.66666666666666</v>
      </c>
      <c r="O9" s="4" t="s">
        <v>43</v>
      </c>
      <c r="P9" s="4" t="s">
        <v>44</v>
      </c>
      <c r="Q9" s="4">
        <v>3</v>
      </c>
      <c r="R9" s="4">
        <v>10</v>
      </c>
      <c r="S9" s="4">
        <v>10</v>
      </c>
      <c r="T9" s="4">
        <v>9</v>
      </c>
      <c r="U9" s="4"/>
      <c r="V9" s="4"/>
      <c r="W9" s="6">
        <f>IF(Table13[[#This Row],[Count_1]]="","",Table13[[#This Row],[Count_1]]*Table13[[#This Row],[Normalization Factor]]*10^Table13[[#This Row],[CountedDilution]])</f>
        <v>1666666.6666666665</v>
      </c>
      <c r="X9" s="6">
        <f>IF(Table13[[#This Row],[Count_2]]="","",Table13[[#This Row],[Count_2]]*Table13[[#This Row],[Normalization Factor]]*10^Table13[[#This Row],[CountedDilution]])</f>
        <v>1666666.6666666665</v>
      </c>
      <c r="Y9" s="6">
        <f>IF(Table13[[#This Row],[Count_3]]="","",Table13[[#This Row],[Count_3]]*Table13[[#This Row],[Normalization Factor]]*10^Table13[[#This Row],[CountedDilution]])</f>
        <v>1500000</v>
      </c>
      <c r="Z9" s="6" t="str">
        <f>IF(Table13[[#This Row],[Count_4]]="","",Table13[[#This Row],[Count_4]]*Table13[[#This Row],[Normalization Factor]]*10^Table13[[#This Row],[CountedDilution]])</f>
        <v/>
      </c>
      <c r="AA9" s="6" t="str">
        <f>IF(Table13[[#This Row],[Count_5]]="","",Table13[[#This Row],[Count_5]]*Table13[[#This Row],[Normalization Factor]]*10^Table13[[#This Row],[CountedDilution]])</f>
        <v/>
      </c>
      <c r="AB9" s="6" cm="1">
        <f t="array" ref="AB9">AVERAGE(IF(ISNUMBER(Table13[[#This Row],[Normalized_Count_1]:[Normalized_Count_5]]),Table13[[#This Row],[Normalized_Count_1]:[Normalized_Count_5]]))</f>
        <v>1611111.111111111</v>
      </c>
      <c r="AC9" s="23">
        <f t="shared" si="0"/>
        <v>6.2071254927956501</v>
      </c>
      <c r="AD9" s="6" cm="1">
        <f t="array" ref="AD9">_xlfn.STDEV.P(IF(ISNUMBER(Table13[[#This Row],[Normalized_Count_1]:[Normalized_Count_5]]),Table13[[#This Row],[Normalized_Count_1]:[Normalized_Count_5]]))</f>
        <v>78567.420131838546</v>
      </c>
      <c r="AE9" s="11" t="e">
        <f t="shared" si="3"/>
        <v>#DIV/0!</v>
      </c>
      <c r="AF9" s="11" t="e">
        <f t="shared" si="4"/>
        <v>#DIV/0!</v>
      </c>
    </row>
    <row r="10" spans="1:33" x14ac:dyDescent="0.25">
      <c r="A10" s="3"/>
      <c r="B10" s="22" t="s">
        <v>37</v>
      </c>
      <c r="C10" s="4" t="s">
        <v>38</v>
      </c>
      <c r="D10" s="4" t="s">
        <v>39</v>
      </c>
      <c r="E10" t="s">
        <v>46</v>
      </c>
      <c r="F10" s="4" t="s">
        <v>41</v>
      </c>
      <c r="G10" s="4" t="s">
        <v>59</v>
      </c>
      <c r="H10" s="4">
        <v>0</v>
      </c>
      <c r="I10" s="4"/>
      <c r="J10" s="13">
        <v>0.5</v>
      </c>
      <c r="K10" s="13">
        <f t="shared" si="1"/>
        <v>333.33333333333331</v>
      </c>
      <c r="L10" s="13">
        <v>1</v>
      </c>
      <c r="M10" s="17">
        <v>1</v>
      </c>
      <c r="N10" s="20">
        <f t="shared" si="2"/>
        <v>166.66666666666666</v>
      </c>
      <c r="O10" s="4" t="s">
        <v>43</v>
      </c>
      <c r="P10" s="4" t="s">
        <v>45</v>
      </c>
      <c r="Q10" s="4">
        <v>3</v>
      </c>
      <c r="R10" s="4">
        <v>10</v>
      </c>
      <c r="S10" s="4">
        <v>10</v>
      </c>
      <c r="T10" s="4">
        <v>8</v>
      </c>
      <c r="U10" s="4"/>
      <c r="V10" s="4"/>
      <c r="W10" s="6">
        <f>IF(Table13[[#This Row],[Count_1]]="","",Table13[[#This Row],[Count_1]]*Table13[[#This Row],[Normalization Factor]]*10^Table13[[#This Row],[CountedDilution]])</f>
        <v>1666666.6666666665</v>
      </c>
      <c r="X10" s="6">
        <f>IF(Table13[[#This Row],[Count_2]]="","",Table13[[#This Row],[Count_2]]*Table13[[#This Row],[Normalization Factor]]*10^Table13[[#This Row],[CountedDilution]])</f>
        <v>1666666.6666666665</v>
      </c>
      <c r="Y10" s="6">
        <f>IF(Table13[[#This Row],[Count_3]]="","",Table13[[#This Row],[Count_3]]*Table13[[#This Row],[Normalization Factor]]*10^Table13[[#This Row],[CountedDilution]])</f>
        <v>1333333.3333333333</v>
      </c>
      <c r="Z10" s="6" t="str">
        <f>IF(Table13[[#This Row],[Count_4]]="","",Table13[[#This Row],[Count_4]]*Table13[[#This Row],[Normalization Factor]]*10^Table13[[#This Row],[CountedDilution]])</f>
        <v/>
      </c>
      <c r="AA10" s="6" t="str">
        <f>IF(Table13[[#This Row],[Count_5]]="","",Table13[[#This Row],[Count_5]]*Table13[[#This Row],[Normalization Factor]]*10^Table13[[#This Row],[CountedDilution]])</f>
        <v/>
      </c>
      <c r="AB10" s="6" cm="1">
        <f t="array" ref="AB10">AVERAGE(IF(ISNUMBER(Table13[[#This Row],[Normalized_Count_1]:[Normalized_Count_5]]),Table13[[#This Row],[Normalized_Count_1]:[Normalized_Count_5]]))</f>
        <v>1555555.5555555553</v>
      </c>
      <c r="AC10" s="23">
        <f t="shared" si="0"/>
        <v>6.191885526238913</v>
      </c>
      <c r="AD10" s="6" cm="1">
        <f t="array" ref="AD10">_xlfn.STDEV.P(IF(ISNUMBER(Table13[[#This Row],[Normalized_Count_1]:[Normalized_Count_5]]),Table13[[#This Row],[Normalized_Count_1]:[Normalized_Count_5]]))</f>
        <v>157134.84026367738</v>
      </c>
      <c r="AE10" s="11" t="e">
        <f t="shared" si="3"/>
        <v>#DIV/0!</v>
      </c>
      <c r="AF10" s="11" t="e">
        <f t="shared" si="4"/>
        <v>#DIV/0!</v>
      </c>
    </row>
    <row r="11" spans="1:33" x14ac:dyDescent="0.25">
      <c r="A11" s="3"/>
      <c r="B11" s="22" t="s">
        <v>37</v>
      </c>
      <c r="C11" s="4" t="s">
        <v>38</v>
      </c>
      <c r="D11" s="4" t="s">
        <v>47</v>
      </c>
      <c r="E11" t="s">
        <v>60</v>
      </c>
      <c r="F11" s="4" t="s">
        <v>41</v>
      </c>
      <c r="G11" s="4" t="s">
        <v>59</v>
      </c>
      <c r="H11" s="4">
        <v>0</v>
      </c>
      <c r="I11" s="4"/>
      <c r="J11" s="13">
        <v>0.5</v>
      </c>
      <c r="K11" s="13">
        <f t="shared" si="1"/>
        <v>333.33333333333331</v>
      </c>
      <c r="L11" s="13">
        <v>1</v>
      </c>
      <c r="M11" s="17">
        <v>1</v>
      </c>
      <c r="N11" s="20">
        <f t="shared" si="2"/>
        <v>166.66666666666666</v>
      </c>
      <c r="O11" s="4" t="s">
        <v>43</v>
      </c>
      <c r="P11" s="4" t="s">
        <v>44</v>
      </c>
      <c r="Q11" s="4">
        <v>7</v>
      </c>
      <c r="R11" s="4">
        <v>6</v>
      </c>
      <c r="S11" s="4">
        <v>5</v>
      </c>
      <c r="T11" s="4">
        <v>4</v>
      </c>
      <c r="U11" s="4"/>
      <c r="V11" s="4"/>
      <c r="W11" s="6">
        <f>IF(Table13[[#This Row],[Count_1]]="","",Table13[[#This Row],[Count_1]]*Table13[[#This Row],[Normalization Factor]]*10^Table13[[#This Row],[CountedDilution]])</f>
        <v>10000000000</v>
      </c>
      <c r="X11" s="6">
        <f>IF(Table13[[#This Row],[Count_2]]="","",Table13[[#This Row],[Count_2]]*Table13[[#This Row],[Normalization Factor]]*10^Table13[[#This Row],[CountedDilution]])</f>
        <v>8333333333.333333</v>
      </c>
      <c r="Y11" s="6">
        <f>IF(Table13[[#This Row],[Count_3]]="","",Table13[[#This Row],[Count_3]]*Table13[[#This Row],[Normalization Factor]]*10^Table13[[#This Row],[CountedDilution]])</f>
        <v>6666666666.666666</v>
      </c>
      <c r="Z11" s="6" t="str">
        <f>IF(Table13[[#This Row],[Count_4]]="","",Table13[[#This Row],[Count_4]]*Table13[[#This Row],[Normalization Factor]]*10^Table13[[#This Row],[CountedDilution]])</f>
        <v/>
      </c>
      <c r="AA11" s="6" t="str">
        <f>IF(Table13[[#This Row],[Count_5]]="","",Table13[[#This Row],[Count_5]]*Table13[[#This Row],[Normalization Factor]]*10^Table13[[#This Row],[CountedDilution]])</f>
        <v/>
      </c>
      <c r="AB11" s="6" cm="1">
        <f t="array" ref="AB11">AVERAGE(IF(ISNUMBER(Table13[[#This Row],[Normalized_Count_1]:[Normalized_Count_5]]),Table13[[#This Row],[Normalized_Count_1]:[Normalized_Count_5]]))</f>
        <v>8333333333.333333</v>
      </c>
      <c r="AC11" s="23">
        <f t="shared" si="0"/>
        <v>9.9208187539523749</v>
      </c>
      <c r="AD11" s="6" cm="1">
        <f t="array" ref="AD11">_xlfn.STDEV.P(IF(ISNUMBER(Table13[[#This Row],[Normalized_Count_1]:[Normalized_Count_5]]),Table13[[#This Row],[Normalized_Count_1]:[Normalized_Count_5]]))</f>
        <v>1360827634.8795416</v>
      </c>
      <c r="AE11" s="11" t="e">
        <f t="shared" si="3"/>
        <v>#DIV/0!</v>
      </c>
      <c r="AF11" s="11" t="e">
        <f t="shared" si="4"/>
        <v>#DIV/0!</v>
      </c>
    </row>
    <row r="12" spans="1:33" x14ac:dyDescent="0.25">
      <c r="A12" s="3"/>
      <c r="B12" s="22" t="s">
        <v>37</v>
      </c>
      <c r="C12" s="4" t="s">
        <v>38</v>
      </c>
      <c r="D12" s="4" t="s">
        <v>47</v>
      </c>
      <c r="E12" t="s">
        <v>60</v>
      </c>
      <c r="F12" s="4" t="s">
        <v>41</v>
      </c>
      <c r="G12" s="4" t="s">
        <v>59</v>
      </c>
      <c r="H12" s="4">
        <v>0</v>
      </c>
      <c r="I12" s="4"/>
      <c r="J12" s="13">
        <v>0.5</v>
      </c>
      <c r="K12" s="13">
        <f t="shared" si="1"/>
        <v>333.33333333333331</v>
      </c>
      <c r="L12" s="13">
        <v>1</v>
      </c>
      <c r="M12" s="17">
        <v>1</v>
      </c>
      <c r="N12" s="20">
        <f t="shared" si="2"/>
        <v>166.66666666666666</v>
      </c>
      <c r="O12" s="4" t="s">
        <v>43</v>
      </c>
      <c r="P12" s="4" t="s">
        <v>45</v>
      </c>
      <c r="Q12" s="4">
        <v>7</v>
      </c>
      <c r="R12" s="4">
        <v>3</v>
      </c>
      <c r="S12" s="4">
        <v>8</v>
      </c>
      <c r="T12" s="4">
        <v>7</v>
      </c>
      <c r="U12" s="4"/>
      <c r="V12" s="4"/>
      <c r="W12" s="6">
        <f>IF(Table13[[#This Row],[Count_1]]="","",Table13[[#This Row],[Count_1]]*Table13[[#This Row],[Normalization Factor]]*10^Table13[[#This Row],[CountedDilution]])</f>
        <v>5000000000</v>
      </c>
      <c r="X12" s="6">
        <f>IF(Table13[[#This Row],[Count_2]]="","",Table13[[#This Row],[Count_2]]*Table13[[#This Row],[Normalization Factor]]*10^Table13[[#This Row],[CountedDilution]])</f>
        <v>13333333333.333332</v>
      </c>
      <c r="Y12" s="6">
        <f>IF(Table13[[#This Row],[Count_3]]="","",Table13[[#This Row],[Count_3]]*Table13[[#This Row],[Normalization Factor]]*10^Table13[[#This Row],[CountedDilution]])</f>
        <v>11666666666.666666</v>
      </c>
      <c r="Z12" s="6" t="str">
        <f>IF(Table13[[#This Row],[Count_4]]="","",Table13[[#This Row],[Count_4]]*Table13[[#This Row],[Normalization Factor]]*10^Table13[[#This Row],[CountedDilution]])</f>
        <v/>
      </c>
      <c r="AA12" s="6" t="str">
        <f>IF(Table13[[#This Row],[Count_5]]="","",Table13[[#This Row],[Count_5]]*Table13[[#This Row],[Normalization Factor]]*10^Table13[[#This Row],[CountedDilution]])</f>
        <v/>
      </c>
      <c r="AB12" s="6" cm="1">
        <f t="array" ref="AB12">AVERAGE(IF(ISNUMBER(Table13[[#This Row],[Normalized_Count_1]:[Normalized_Count_5]]),Table13[[#This Row],[Normalized_Count_1]:[Normalized_Count_5]]))</f>
        <v>10000000000</v>
      </c>
      <c r="AC12" s="23">
        <f t="shared" si="0"/>
        <v>10</v>
      </c>
      <c r="AD12" s="6" cm="1">
        <f t="array" ref="AD12">_xlfn.STDEV.P(IF(ISNUMBER(Table13[[#This Row],[Normalized_Count_1]:[Normalized_Count_5]]),Table13[[#This Row],[Normalized_Count_1]:[Normalized_Count_5]]))</f>
        <v>3600411499.1154752</v>
      </c>
      <c r="AE12" s="11" t="e">
        <f t="shared" si="3"/>
        <v>#DIV/0!</v>
      </c>
      <c r="AF12" s="11" t="e">
        <f t="shared" si="4"/>
        <v>#DIV/0!</v>
      </c>
    </row>
    <row r="13" spans="1:33" x14ac:dyDescent="0.25">
      <c r="A13" s="3"/>
      <c r="B13" s="22" t="s">
        <v>37</v>
      </c>
      <c r="C13" s="4" t="s">
        <v>38</v>
      </c>
      <c r="D13" s="4" t="s">
        <v>47</v>
      </c>
      <c r="E13" t="s">
        <v>60</v>
      </c>
      <c r="F13" s="4" t="s">
        <v>41</v>
      </c>
      <c r="G13" s="4" t="s">
        <v>59</v>
      </c>
      <c r="H13" s="4">
        <v>0</v>
      </c>
      <c r="I13" s="4"/>
      <c r="J13" s="13">
        <v>0.5</v>
      </c>
      <c r="K13" s="13">
        <f t="shared" si="1"/>
        <v>333.33333333333331</v>
      </c>
      <c r="L13" s="13">
        <v>1</v>
      </c>
      <c r="M13" s="17">
        <v>1</v>
      </c>
      <c r="N13" s="20">
        <f t="shared" si="2"/>
        <v>166.66666666666666</v>
      </c>
      <c r="O13" s="4" t="s">
        <v>43</v>
      </c>
      <c r="P13" s="4" t="s">
        <v>44</v>
      </c>
      <c r="Q13" s="4">
        <v>3</v>
      </c>
      <c r="R13" s="4">
        <v>14</v>
      </c>
      <c r="S13" s="4">
        <v>12</v>
      </c>
      <c r="T13" s="4">
        <v>16</v>
      </c>
      <c r="U13" s="4"/>
      <c r="V13" s="4"/>
      <c r="W13" s="6">
        <f>IF(Table13[[#This Row],[Count_1]]="","",Table13[[#This Row],[Count_1]]*Table13[[#This Row],[Normalization Factor]]*10^Table13[[#This Row],[CountedDilution]])</f>
        <v>2333333.333333333</v>
      </c>
      <c r="X13" s="6">
        <f>IF(Table13[[#This Row],[Count_2]]="","",Table13[[#This Row],[Count_2]]*Table13[[#This Row],[Normalization Factor]]*10^Table13[[#This Row],[CountedDilution]])</f>
        <v>2000000</v>
      </c>
      <c r="Y13" s="6">
        <f>IF(Table13[[#This Row],[Count_3]]="","",Table13[[#This Row],[Count_3]]*Table13[[#This Row],[Normalization Factor]]*10^Table13[[#This Row],[CountedDilution]])</f>
        <v>2666666.6666666665</v>
      </c>
      <c r="Z13" s="6" t="str">
        <f>IF(Table13[[#This Row],[Count_4]]="","",Table13[[#This Row],[Count_4]]*Table13[[#This Row],[Normalization Factor]]*10^Table13[[#This Row],[CountedDilution]])</f>
        <v/>
      </c>
      <c r="AA13" s="6" t="str">
        <f>IF(Table13[[#This Row],[Count_5]]="","",Table13[[#This Row],[Count_5]]*Table13[[#This Row],[Normalization Factor]]*10^Table13[[#This Row],[CountedDilution]])</f>
        <v/>
      </c>
      <c r="AB13" s="6" cm="1">
        <f t="array" ref="AB13">AVERAGE(IF(ISNUMBER(Table13[[#This Row],[Normalized_Count_1]:[Normalized_Count_5]]),Table13[[#This Row],[Normalized_Count_1]:[Normalized_Count_5]]))</f>
        <v>2333333.3333333335</v>
      </c>
      <c r="AC13" s="23">
        <f t="shared" si="0"/>
        <v>6.3679767852945943</v>
      </c>
      <c r="AD13" s="6" cm="1">
        <f t="array" ref="AD13">_xlfn.STDEV.P(IF(ISNUMBER(Table13[[#This Row],[Normalized_Count_1]:[Normalized_Count_5]]),Table13[[#This Row],[Normalized_Count_1]:[Normalized_Count_5]]))</f>
        <v>272165.52697590814</v>
      </c>
      <c r="AE13" s="11" t="e">
        <f t="shared" si="3"/>
        <v>#DIV/0!</v>
      </c>
      <c r="AF13" s="11" t="e">
        <f t="shared" si="4"/>
        <v>#DIV/0!</v>
      </c>
    </row>
    <row r="14" spans="1:33" x14ac:dyDescent="0.25">
      <c r="A14" s="3"/>
      <c r="B14" s="22" t="s">
        <v>37</v>
      </c>
      <c r="C14" s="4" t="s">
        <v>38</v>
      </c>
      <c r="D14" s="4" t="s">
        <v>47</v>
      </c>
      <c r="E14" t="s">
        <v>60</v>
      </c>
      <c r="F14" s="4" t="s">
        <v>41</v>
      </c>
      <c r="G14" s="4" t="s">
        <v>59</v>
      </c>
      <c r="H14" s="4">
        <v>0</v>
      </c>
      <c r="I14" s="4"/>
      <c r="J14" s="13">
        <v>0.5</v>
      </c>
      <c r="K14" s="13">
        <f t="shared" si="1"/>
        <v>333.33333333333331</v>
      </c>
      <c r="L14" s="13">
        <v>1</v>
      </c>
      <c r="M14" s="17">
        <v>1</v>
      </c>
      <c r="N14" s="20">
        <f t="shared" si="2"/>
        <v>166.66666666666666</v>
      </c>
      <c r="O14" s="4" t="s">
        <v>43</v>
      </c>
      <c r="P14" s="4" t="s">
        <v>45</v>
      </c>
      <c r="Q14" s="4">
        <v>4</v>
      </c>
      <c r="R14" s="4">
        <v>4</v>
      </c>
      <c r="S14" s="4">
        <v>6</v>
      </c>
      <c r="T14" s="4">
        <v>3</v>
      </c>
      <c r="U14" s="4"/>
      <c r="V14" s="4"/>
      <c r="W14" s="6">
        <f>IF(Table13[[#This Row],[Count_1]]="","",Table13[[#This Row],[Count_1]]*Table13[[#This Row],[Normalization Factor]]*10^Table13[[#This Row],[CountedDilution]])</f>
        <v>6666666.666666666</v>
      </c>
      <c r="X14" s="6">
        <f>IF(Table13[[#This Row],[Count_2]]="","",Table13[[#This Row],[Count_2]]*Table13[[#This Row],[Normalization Factor]]*10^Table13[[#This Row],[CountedDilution]])</f>
        <v>10000000</v>
      </c>
      <c r="Y14" s="6">
        <f>IF(Table13[[#This Row],[Count_3]]="","",Table13[[#This Row],[Count_3]]*Table13[[#This Row],[Normalization Factor]]*10^Table13[[#This Row],[CountedDilution]])</f>
        <v>5000000</v>
      </c>
      <c r="Z14" s="6" t="str">
        <f>IF(Table13[[#This Row],[Count_4]]="","",Table13[[#This Row],[Count_4]]*Table13[[#This Row],[Normalization Factor]]*10^Table13[[#This Row],[CountedDilution]])</f>
        <v/>
      </c>
      <c r="AA14" s="6" t="str">
        <f>IF(Table13[[#This Row],[Count_5]]="","",Table13[[#This Row],[Count_5]]*Table13[[#This Row],[Normalization Factor]]*10^Table13[[#This Row],[CountedDilution]])</f>
        <v/>
      </c>
      <c r="AB14" s="6" cm="1">
        <f t="array" ref="AB14">AVERAGE(IF(ISNUMBER(Table13[[#This Row],[Normalized_Count_1]:[Normalized_Count_5]]),Table13[[#This Row],[Normalized_Count_1]:[Normalized_Count_5]]))</f>
        <v>7222222.2222222211</v>
      </c>
      <c r="AC14" s="23">
        <f t="shared" si="0"/>
        <v>6.8586708472035305</v>
      </c>
      <c r="AD14" s="6" cm="1">
        <f t="array" ref="AD14">_xlfn.STDEV.P(IF(ISNUMBER(Table13[[#This Row],[Normalized_Count_1]:[Normalized_Count_5]]),Table13[[#This Row],[Normalized_Count_1]:[Normalized_Count_5]]))</f>
        <v>2078698.5482077482</v>
      </c>
      <c r="AE14" s="11" t="e">
        <f t="shared" si="3"/>
        <v>#DIV/0!</v>
      </c>
      <c r="AF14" s="11" t="e">
        <f t="shared" si="4"/>
        <v>#DIV/0!</v>
      </c>
    </row>
    <row r="15" spans="1:33" x14ac:dyDescent="0.25">
      <c r="A15" s="3"/>
      <c r="B15" s="22" t="s">
        <v>37</v>
      </c>
      <c r="C15" s="4" t="s">
        <v>38</v>
      </c>
      <c r="D15" s="4" t="s">
        <v>47</v>
      </c>
      <c r="E15" t="s">
        <v>61</v>
      </c>
      <c r="F15" s="4" t="s">
        <v>41</v>
      </c>
      <c r="G15" s="4" t="s">
        <v>59</v>
      </c>
      <c r="H15" s="4">
        <v>0</v>
      </c>
      <c r="I15" s="4"/>
      <c r="J15" s="13">
        <v>0.5</v>
      </c>
      <c r="K15" s="13">
        <f t="shared" si="1"/>
        <v>333.33333333333331</v>
      </c>
      <c r="L15" s="13">
        <v>1</v>
      </c>
      <c r="M15" s="17">
        <v>1</v>
      </c>
      <c r="N15" s="20">
        <f t="shared" si="2"/>
        <v>166.66666666666666</v>
      </c>
      <c r="O15" s="4" t="s">
        <v>43</v>
      </c>
      <c r="P15" s="4" t="s">
        <v>44</v>
      </c>
      <c r="Q15" s="4">
        <v>6</v>
      </c>
      <c r="R15" s="4">
        <v>32</v>
      </c>
      <c r="S15" s="4">
        <v>28</v>
      </c>
      <c r="T15" s="4">
        <v>21</v>
      </c>
      <c r="U15" s="4"/>
      <c r="V15" s="4"/>
      <c r="W15" s="6">
        <f>IF(Table13[[#This Row],[Count_1]]="","",Table13[[#This Row],[Count_1]]*Table13[[#This Row],[Normalization Factor]]*10^Table13[[#This Row],[CountedDilution]])</f>
        <v>5333333333.333333</v>
      </c>
      <c r="X15" s="6">
        <f>IF(Table13[[#This Row],[Count_2]]="","",Table13[[#This Row],[Count_2]]*Table13[[#This Row],[Normalization Factor]]*10^Table13[[#This Row],[CountedDilution]])</f>
        <v>4666666666.666666</v>
      </c>
      <c r="Y15" s="6">
        <f>IF(Table13[[#This Row],[Count_3]]="","",Table13[[#This Row],[Count_3]]*Table13[[#This Row],[Normalization Factor]]*10^Table13[[#This Row],[CountedDilution]])</f>
        <v>3500000000</v>
      </c>
      <c r="Z15" s="6" t="str">
        <f>IF(Table13[[#This Row],[Count_4]]="","",Table13[[#This Row],[Count_4]]*Table13[[#This Row],[Normalization Factor]]*10^Table13[[#This Row],[CountedDilution]])</f>
        <v/>
      </c>
      <c r="AA15" s="6" t="str">
        <f>IF(Table13[[#This Row],[Count_5]]="","",Table13[[#This Row],[Count_5]]*Table13[[#This Row],[Normalization Factor]]*10^Table13[[#This Row],[CountedDilution]])</f>
        <v/>
      </c>
      <c r="AB15" s="6" cm="1">
        <f t="array" ref="AB15">AVERAGE(IF(ISNUMBER(Table13[[#This Row],[Normalized_Count_1]:[Normalized_Count_5]]),Table13[[#This Row],[Normalized_Count_1]:[Normalized_Count_5]]))</f>
        <v>4500000000</v>
      </c>
      <c r="AC15" s="23">
        <f t="shared" si="0"/>
        <v>9.653212513775344</v>
      </c>
      <c r="AD15" s="6" cm="1">
        <f t="array" ref="AD15">_xlfn.STDEV.P(IF(ISNUMBER(Table13[[#This Row],[Normalized_Count_1]:[Normalized_Count_5]]),Table13[[#This Row],[Normalized_Count_1]:[Normalized_Count_5]]))</f>
        <v>757676760.94365549</v>
      </c>
      <c r="AE15" s="11" t="e">
        <f t="shared" si="3"/>
        <v>#DIV/0!</v>
      </c>
      <c r="AF15" s="11" t="e">
        <f t="shared" si="4"/>
        <v>#DIV/0!</v>
      </c>
    </row>
    <row r="16" spans="1:33" x14ac:dyDescent="0.25">
      <c r="A16" s="3"/>
      <c r="B16" s="22" t="s">
        <v>37</v>
      </c>
      <c r="C16" s="4" t="s">
        <v>38</v>
      </c>
      <c r="D16" s="4" t="s">
        <v>47</v>
      </c>
      <c r="E16" t="s">
        <v>61</v>
      </c>
      <c r="F16" s="4" t="s">
        <v>41</v>
      </c>
      <c r="G16" s="4" t="s">
        <v>59</v>
      </c>
      <c r="H16" s="4">
        <v>0</v>
      </c>
      <c r="I16" s="4"/>
      <c r="J16" s="13">
        <v>0.5</v>
      </c>
      <c r="K16" s="13">
        <f t="shared" si="1"/>
        <v>333.33333333333331</v>
      </c>
      <c r="L16" s="13">
        <v>1</v>
      </c>
      <c r="M16" s="17">
        <v>1</v>
      </c>
      <c r="N16" s="20">
        <f t="shared" si="2"/>
        <v>166.66666666666666</v>
      </c>
      <c r="O16" s="4" t="s">
        <v>43</v>
      </c>
      <c r="P16" s="4" t="s">
        <v>45</v>
      </c>
      <c r="Q16" s="4">
        <v>6</v>
      </c>
      <c r="R16" s="4">
        <v>18</v>
      </c>
      <c r="S16" s="4">
        <v>21</v>
      </c>
      <c r="T16" s="4">
        <v>32</v>
      </c>
      <c r="U16" s="4"/>
      <c r="V16" s="4"/>
      <c r="W16" s="6">
        <f>IF(Table13[[#This Row],[Count_1]]="","",Table13[[#This Row],[Count_1]]*Table13[[#This Row],[Normalization Factor]]*10^Table13[[#This Row],[CountedDilution]])</f>
        <v>3000000000</v>
      </c>
      <c r="X16" s="6">
        <f>IF(Table13[[#This Row],[Count_2]]="","",Table13[[#This Row],[Count_2]]*Table13[[#This Row],[Normalization Factor]]*10^Table13[[#This Row],[CountedDilution]])</f>
        <v>3500000000</v>
      </c>
      <c r="Y16" s="6">
        <f>IF(Table13[[#This Row],[Count_3]]="","",Table13[[#This Row],[Count_3]]*Table13[[#This Row],[Normalization Factor]]*10^Table13[[#This Row],[CountedDilution]])</f>
        <v>5333333333.333333</v>
      </c>
      <c r="Z16" s="6" t="str">
        <f>IF(Table13[[#This Row],[Count_4]]="","",Table13[[#This Row],[Count_4]]*Table13[[#This Row],[Normalization Factor]]*10^Table13[[#This Row],[CountedDilution]])</f>
        <v/>
      </c>
      <c r="AA16" s="6" t="str">
        <f>IF(Table13[[#This Row],[Count_5]]="","",Table13[[#This Row],[Count_5]]*Table13[[#This Row],[Normalization Factor]]*10^Table13[[#This Row],[CountedDilution]])</f>
        <v/>
      </c>
      <c r="AB16" s="6" cm="1">
        <f t="array" ref="AB16">AVERAGE(IF(ISNUMBER(Table13[[#This Row],[Normalized_Count_1]:[Normalized_Count_5]]),Table13[[#This Row],[Normalized_Count_1]:[Normalized_Count_5]]))</f>
        <v>3944444444.4444442</v>
      </c>
      <c r="AC16" s="23">
        <f t="shared" si="0"/>
        <v>9.5959858436157699</v>
      </c>
      <c r="AD16" s="6" cm="1">
        <f t="array" ref="AD16">_xlfn.STDEV.P(IF(ISNUMBER(Table13[[#This Row],[Normalized_Count_1]:[Normalized_Count_5]]),Table13[[#This Row],[Normalized_Count_1]:[Normalized_Count_5]]))</f>
        <v>1003081671.4037662</v>
      </c>
      <c r="AE16" s="11" t="e">
        <f t="shared" si="3"/>
        <v>#DIV/0!</v>
      </c>
      <c r="AF16" s="11" t="e">
        <f t="shared" si="4"/>
        <v>#DIV/0!</v>
      </c>
    </row>
    <row r="17" spans="1:32" x14ac:dyDescent="0.25">
      <c r="A17" s="3"/>
      <c r="B17" s="22" t="s">
        <v>37</v>
      </c>
      <c r="C17" s="4" t="s">
        <v>38</v>
      </c>
      <c r="D17" s="4" t="s">
        <v>47</v>
      </c>
      <c r="E17" t="s">
        <v>61</v>
      </c>
      <c r="F17" s="4" t="s">
        <v>41</v>
      </c>
      <c r="G17" s="4" t="s">
        <v>59</v>
      </c>
      <c r="H17" s="4">
        <v>0</v>
      </c>
      <c r="I17" s="4"/>
      <c r="J17" s="13">
        <v>0.5</v>
      </c>
      <c r="K17" s="13">
        <f t="shared" si="1"/>
        <v>333.33333333333331</v>
      </c>
      <c r="L17" s="13">
        <v>1</v>
      </c>
      <c r="M17" s="17">
        <v>1</v>
      </c>
      <c r="N17" s="20">
        <f t="shared" si="2"/>
        <v>166.66666666666666</v>
      </c>
      <c r="O17" s="4" t="s">
        <v>43</v>
      </c>
      <c r="P17" s="4" t="s">
        <v>44</v>
      </c>
      <c r="Q17" s="4">
        <v>3</v>
      </c>
      <c r="R17" s="4">
        <v>20</v>
      </c>
      <c r="S17" s="4">
        <v>16</v>
      </c>
      <c r="T17" s="4">
        <v>18</v>
      </c>
      <c r="U17" s="4"/>
      <c r="V17" s="4"/>
      <c r="W17" s="6">
        <f>IF(Table13[[#This Row],[Count_1]]="","",Table13[[#This Row],[Count_1]]*Table13[[#This Row],[Normalization Factor]]*10^Table13[[#This Row],[CountedDilution]])</f>
        <v>3333333.333333333</v>
      </c>
      <c r="X17" s="6">
        <f>IF(Table13[[#This Row],[Count_2]]="","",Table13[[#This Row],[Count_2]]*Table13[[#This Row],[Normalization Factor]]*10^Table13[[#This Row],[CountedDilution]])</f>
        <v>2666666.6666666665</v>
      </c>
      <c r="Y17" s="6">
        <f>IF(Table13[[#This Row],[Count_3]]="","",Table13[[#This Row],[Count_3]]*Table13[[#This Row],[Normalization Factor]]*10^Table13[[#This Row],[CountedDilution]])</f>
        <v>3000000</v>
      </c>
      <c r="Z17" s="6" t="str">
        <f>IF(Table13[[#This Row],[Count_4]]="","",Table13[[#This Row],[Count_4]]*Table13[[#This Row],[Normalization Factor]]*10^Table13[[#This Row],[CountedDilution]])</f>
        <v/>
      </c>
      <c r="AA17" s="6" t="str">
        <f>IF(Table13[[#This Row],[Count_5]]="","",Table13[[#This Row],[Count_5]]*Table13[[#This Row],[Normalization Factor]]*10^Table13[[#This Row],[CountedDilution]])</f>
        <v/>
      </c>
      <c r="AB17" s="6" cm="1">
        <f t="array" ref="AB17">AVERAGE(IF(ISNUMBER(Table13[[#This Row],[Normalized_Count_1]:[Normalized_Count_5]]),Table13[[#This Row],[Normalized_Count_1]:[Normalized_Count_5]]))</f>
        <v>3000000</v>
      </c>
      <c r="AC17" s="23">
        <f t="shared" si="0"/>
        <v>6.4771212547196626</v>
      </c>
      <c r="AD17" s="6" cm="1">
        <f t="array" ref="AD17">_xlfn.STDEV.P(IF(ISNUMBER(Table13[[#This Row],[Normalized_Count_1]:[Normalized_Count_5]]),Table13[[#This Row],[Normalized_Count_1]:[Normalized_Count_5]]))</f>
        <v>272165.52697590861</v>
      </c>
      <c r="AE17" s="11" t="e">
        <f t="shared" si="3"/>
        <v>#DIV/0!</v>
      </c>
      <c r="AF17" s="11" t="e">
        <f t="shared" si="4"/>
        <v>#DIV/0!</v>
      </c>
    </row>
    <row r="18" spans="1:32" ht="15.75" thickBot="1" x14ac:dyDescent="0.3">
      <c r="A18" s="3"/>
      <c r="B18" s="22" t="s">
        <v>37</v>
      </c>
      <c r="C18" s="4" t="s">
        <v>38</v>
      </c>
      <c r="D18" s="4" t="s">
        <v>47</v>
      </c>
      <c r="E18" t="s">
        <v>61</v>
      </c>
      <c r="F18" s="4" t="s">
        <v>41</v>
      </c>
      <c r="G18" s="4" t="s">
        <v>59</v>
      </c>
      <c r="H18" s="4">
        <v>0</v>
      </c>
      <c r="I18" s="4"/>
      <c r="J18" s="13">
        <v>0.5</v>
      </c>
      <c r="K18" s="13">
        <f t="shared" si="1"/>
        <v>333.33333333333331</v>
      </c>
      <c r="L18" s="13">
        <v>1</v>
      </c>
      <c r="M18" s="17">
        <v>1</v>
      </c>
      <c r="N18" s="20">
        <f t="shared" si="2"/>
        <v>166.66666666666666</v>
      </c>
      <c r="O18" s="4" t="s">
        <v>43</v>
      </c>
      <c r="P18" s="4" t="s">
        <v>45</v>
      </c>
      <c r="Q18" s="4">
        <v>3</v>
      </c>
      <c r="R18" s="4">
        <v>20</v>
      </c>
      <c r="S18" s="4">
        <v>15</v>
      </c>
      <c r="T18" s="4">
        <v>16</v>
      </c>
      <c r="U18" s="4"/>
      <c r="V18" s="4"/>
      <c r="W18" s="6">
        <f>IF(Table13[[#This Row],[Count_1]]="","",Table13[[#This Row],[Count_1]]*Table13[[#This Row],[Normalization Factor]]*10^Table13[[#This Row],[CountedDilution]])</f>
        <v>3333333.333333333</v>
      </c>
      <c r="X18" s="6">
        <f>IF(Table13[[#This Row],[Count_2]]="","",Table13[[#This Row],[Count_2]]*Table13[[#This Row],[Normalization Factor]]*10^Table13[[#This Row],[CountedDilution]])</f>
        <v>2500000</v>
      </c>
      <c r="Y18" s="6">
        <f>IF(Table13[[#This Row],[Count_3]]="","",Table13[[#This Row],[Count_3]]*Table13[[#This Row],[Normalization Factor]]*10^Table13[[#This Row],[CountedDilution]])</f>
        <v>2666666.6666666665</v>
      </c>
      <c r="Z18" s="6" t="str">
        <f>IF(Table13[[#This Row],[Count_4]]="","",Table13[[#This Row],[Count_4]]*Table13[[#This Row],[Normalization Factor]]*10^Table13[[#This Row],[CountedDilution]])</f>
        <v/>
      </c>
      <c r="AA18" s="6" t="str">
        <f>IF(Table13[[#This Row],[Count_5]]="","",Table13[[#This Row],[Count_5]]*Table13[[#This Row],[Normalization Factor]]*10^Table13[[#This Row],[CountedDilution]])</f>
        <v/>
      </c>
      <c r="AB18" s="6" cm="1">
        <f t="array" ref="AB18">AVERAGE(IF(ISNUMBER(Table13[[#This Row],[Normalized_Count_1]:[Normalized_Count_5]]),Table13[[#This Row],[Normalized_Count_1]:[Normalized_Count_5]]))</f>
        <v>2833333.3333333335</v>
      </c>
      <c r="AC18" s="23">
        <f t="shared" si="0"/>
        <v>6.4522976709946303</v>
      </c>
      <c r="AD18" s="6" cm="1">
        <f t="array" ref="AD18">_xlfn.STDEV.P(IF(ISNUMBER(Table13[[#This Row],[Normalized_Count_1]:[Normalized_Count_5]]),Table13[[#This Row],[Normalized_Count_1]:[Normalized_Count_5]]))</f>
        <v>360041.14991154621</v>
      </c>
      <c r="AE18" s="11" t="e">
        <f t="shared" si="3"/>
        <v>#DIV/0!</v>
      </c>
      <c r="AF18" s="11" t="e">
        <f t="shared" si="4"/>
        <v>#DIV/0!</v>
      </c>
    </row>
    <row r="19" spans="1:32" ht="15.75" thickBot="1" x14ac:dyDescent="0.3">
      <c r="A19" s="3"/>
      <c r="B19" s="22" t="s">
        <v>37</v>
      </c>
      <c r="C19" s="4" t="s">
        <v>38</v>
      </c>
      <c r="D19" s="4"/>
      <c r="E19" s="31" t="s">
        <v>62</v>
      </c>
      <c r="F19" s="4" t="s">
        <v>50</v>
      </c>
      <c r="G19" s="25" t="s">
        <v>51</v>
      </c>
      <c r="H19" s="26">
        <v>4</v>
      </c>
      <c r="I19" s="4" t="s">
        <v>43</v>
      </c>
      <c r="J19" s="13">
        <v>1</v>
      </c>
      <c r="K19" s="13">
        <f t="shared" si="1"/>
        <v>333.33333333333331</v>
      </c>
      <c r="L19" s="13">
        <v>1</v>
      </c>
      <c r="M19" s="17">
        <v>1</v>
      </c>
      <c r="N19" s="20">
        <f t="shared" si="2"/>
        <v>333.33333333333331</v>
      </c>
      <c r="O19" s="4" t="s">
        <v>43</v>
      </c>
      <c r="P19" s="4" t="s">
        <v>45</v>
      </c>
      <c r="Q19" s="26">
        <v>3</v>
      </c>
      <c r="R19" s="26">
        <v>12</v>
      </c>
      <c r="S19" s="26">
        <v>8</v>
      </c>
      <c r="T19" s="26">
        <v>10</v>
      </c>
      <c r="U19" s="4"/>
      <c r="V19" s="4"/>
      <c r="W19" s="6">
        <f>IF(Table13[[#This Row],[Count_1]]="","",Table13[[#This Row],[Count_1]]*Table13[[#This Row],[Normalization Factor]]*10^Table13[[#This Row],[CountedDilution]])</f>
        <v>4000000</v>
      </c>
      <c r="X19" s="6">
        <f>IF(Table13[[#This Row],[Count_2]]="","",Table13[[#This Row],[Count_2]]*Table13[[#This Row],[Normalization Factor]]*10^Table13[[#This Row],[CountedDilution]])</f>
        <v>2666666.6666666665</v>
      </c>
      <c r="Y19" s="6">
        <f>IF(Table13[[#This Row],[Count_3]]="","",Table13[[#This Row],[Count_3]]*Table13[[#This Row],[Normalization Factor]]*10^Table13[[#This Row],[CountedDilution]])</f>
        <v>3333333.333333333</v>
      </c>
      <c r="Z19" s="6" t="str">
        <f>IF(Table13[[#This Row],[Count_4]]="","",Table13[[#This Row],[Count_4]]*Table13[[#This Row],[Normalization Factor]]*10^Table13[[#This Row],[CountedDilution]])</f>
        <v/>
      </c>
      <c r="AA19" s="6" t="str">
        <f>IF(Table13[[#This Row],[Count_5]]="","",Table13[[#This Row],[Count_5]]*Table13[[#This Row],[Normalization Factor]]*10^Table13[[#This Row],[CountedDilution]])</f>
        <v/>
      </c>
      <c r="AB19" s="6" cm="1">
        <f t="array" ref="AB19">AVERAGE(IF(ISNUMBER(Table13[[#This Row],[Normalized_Count_1]:[Normalized_Count_5]]),Table13[[#This Row],[Normalized_Count_1]:[Normalized_Count_5]]))</f>
        <v>3333333.3333333335</v>
      </c>
      <c r="AC19" s="23">
        <f t="shared" si="0"/>
        <v>6.5228787452803374</v>
      </c>
      <c r="AD19" s="6" cm="1">
        <f t="array" ref="AD19">_xlfn.STDEV.P(IF(ISNUMBER(Table13[[#This Row],[Normalized_Count_1]:[Normalized_Count_5]]),Table13[[#This Row],[Normalized_Count_1]:[Normalized_Count_5]]))</f>
        <v>544331.05395181628</v>
      </c>
      <c r="AE19" s="11" t="e">
        <f t="shared" si="3"/>
        <v>#DIV/0!</v>
      </c>
      <c r="AF19" s="11" t="e">
        <f t="shared" si="4"/>
        <v>#DIV/0!</v>
      </c>
    </row>
    <row r="20" spans="1:32" ht="15.75" thickBot="1" x14ac:dyDescent="0.3">
      <c r="A20" s="3"/>
      <c r="B20" s="22" t="s">
        <v>37</v>
      </c>
      <c r="C20" s="4" t="s">
        <v>38</v>
      </c>
      <c r="D20" s="4"/>
      <c r="E20" s="31" t="s">
        <v>62</v>
      </c>
      <c r="F20" s="4" t="s">
        <v>50</v>
      </c>
      <c r="G20" t="s">
        <v>51</v>
      </c>
      <c r="H20" s="1">
        <v>2</v>
      </c>
      <c r="I20" s="4" t="s">
        <v>43</v>
      </c>
      <c r="J20" s="13">
        <v>1</v>
      </c>
      <c r="K20" s="13">
        <f t="shared" si="1"/>
        <v>333.33333333333331</v>
      </c>
      <c r="L20" s="13">
        <v>1</v>
      </c>
      <c r="M20" s="17">
        <v>1</v>
      </c>
      <c r="N20" s="20">
        <f t="shared" si="2"/>
        <v>333.33333333333331</v>
      </c>
      <c r="O20" s="4" t="s">
        <v>43</v>
      </c>
      <c r="P20" s="4" t="s">
        <v>45</v>
      </c>
      <c r="Q20" s="1">
        <v>3</v>
      </c>
      <c r="R20" s="1">
        <v>12</v>
      </c>
      <c r="S20" s="1">
        <v>12</v>
      </c>
      <c r="T20" s="1">
        <v>12</v>
      </c>
      <c r="U20" s="4"/>
      <c r="V20" s="4"/>
      <c r="W20" s="6">
        <f>IF(Table13[[#This Row],[Count_1]]="","",Table13[[#This Row],[Count_1]]*Table13[[#This Row],[Normalization Factor]]*10^Table13[[#This Row],[CountedDilution]])</f>
        <v>4000000</v>
      </c>
      <c r="X20" s="6">
        <f>IF(Table13[[#This Row],[Count_2]]="","",Table13[[#This Row],[Count_2]]*Table13[[#This Row],[Normalization Factor]]*10^Table13[[#This Row],[CountedDilution]])</f>
        <v>4000000</v>
      </c>
      <c r="Y20" s="6">
        <f>IF(Table13[[#This Row],[Count_3]]="","",Table13[[#This Row],[Count_3]]*Table13[[#This Row],[Normalization Factor]]*10^Table13[[#This Row],[CountedDilution]])</f>
        <v>4000000</v>
      </c>
      <c r="Z20" s="6" t="str">
        <f>IF(Table13[[#This Row],[Count_4]]="","",Table13[[#This Row],[Count_4]]*Table13[[#This Row],[Normalization Factor]]*10^Table13[[#This Row],[CountedDilution]])</f>
        <v/>
      </c>
      <c r="AA20" s="6" t="str">
        <f>IF(Table13[[#This Row],[Count_5]]="","",Table13[[#This Row],[Count_5]]*Table13[[#This Row],[Normalization Factor]]*10^Table13[[#This Row],[CountedDilution]])</f>
        <v/>
      </c>
      <c r="AB20" s="6" cm="1">
        <f t="array" ref="AB20">AVERAGE(IF(ISNUMBER(Table13[[#This Row],[Normalized_Count_1]:[Normalized_Count_5]]),Table13[[#This Row],[Normalized_Count_1]:[Normalized_Count_5]]))</f>
        <v>4000000</v>
      </c>
      <c r="AC20" s="23">
        <f t="shared" si="0"/>
        <v>6.6020599913279625</v>
      </c>
      <c r="AD20" s="6" cm="1">
        <f t="array" ref="AD20">_xlfn.STDEV.P(IF(ISNUMBER(Table13[[#This Row],[Normalized_Count_1]:[Normalized_Count_5]]),Table13[[#This Row],[Normalized_Count_1]:[Normalized_Count_5]]))</f>
        <v>0</v>
      </c>
      <c r="AE20" s="11" t="e">
        <f t="shared" si="3"/>
        <v>#DIV/0!</v>
      </c>
      <c r="AF20" s="11" t="e">
        <f t="shared" si="4"/>
        <v>#DIV/0!</v>
      </c>
    </row>
    <row r="21" spans="1:32" ht="15.75" thickBot="1" x14ac:dyDescent="0.3">
      <c r="A21" s="3"/>
      <c r="B21" s="22" t="s">
        <v>37</v>
      </c>
      <c r="C21" s="4" t="s">
        <v>38</v>
      </c>
      <c r="D21" s="4"/>
      <c r="E21" s="31" t="s">
        <v>62</v>
      </c>
      <c r="F21" s="4" t="s">
        <v>50</v>
      </c>
      <c r="G21" t="s">
        <v>51</v>
      </c>
      <c r="H21" s="1">
        <v>1</v>
      </c>
      <c r="I21" s="4" t="s">
        <v>43</v>
      </c>
      <c r="J21" s="13">
        <v>1</v>
      </c>
      <c r="K21" s="13">
        <f t="shared" si="1"/>
        <v>333.33333333333331</v>
      </c>
      <c r="L21" s="13">
        <v>1</v>
      </c>
      <c r="M21" s="17">
        <v>1</v>
      </c>
      <c r="N21" s="20">
        <f t="shared" si="2"/>
        <v>333.33333333333331</v>
      </c>
      <c r="O21" s="4" t="s">
        <v>43</v>
      </c>
      <c r="P21" s="4" t="s">
        <v>45</v>
      </c>
      <c r="Q21" s="1">
        <v>3</v>
      </c>
      <c r="R21" s="1">
        <v>8</v>
      </c>
      <c r="S21" s="1">
        <v>3</v>
      </c>
      <c r="T21" s="1">
        <v>8</v>
      </c>
      <c r="U21" s="4"/>
      <c r="V21" s="4"/>
      <c r="W21" s="6">
        <f>IF(Table13[[#This Row],[Count_1]]="","",Table13[[#This Row],[Count_1]]*Table13[[#This Row],[Normalization Factor]]*10^Table13[[#This Row],[CountedDilution]])</f>
        <v>2666666.6666666665</v>
      </c>
      <c r="X21" s="6">
        <f>IF(Table13[[#This Row],[Count_2]]="","",Table13[[#This Row],[Count_2]]*Table13[[#This Row],[Normalization Factor]]*10^Table13[[#This Row],[CountedDilution]])</f>
        <v>1000000</v>
      </c>
      <c r="Y21" s="6">
        <f>IF(Table13[[#This Row],[Count_3]]="","",Table13[[#This Row],[Count_3]]*Table13[[#This Row],[Normalization Factor]]*10^Table13[[#This Row],[CountedDilution]])</f>
        <v>2666666.6666666665</v>
      </c>
      <c r="Z21" s="6" t="str">
        <f>IF(Table13[[#This Row],[Count_4]]="","",Table13[[#This Row],[Count_4]]*Table13[[#This Row],[Normalization Factor]]*10^Table13[[#This Row],[CountedDilution]])</f>
        <v/>
      </c>
      <c r="AA21" s="6" t="str">
        <f>IF(Table13[[#This Row],[Count_5]]="","",Table13[[#This Row],[Count_5]]*Table13[[#This Row],[Normalization Factor]]*10^Table13[[#This Row],[CountedDilution]])</f>
        <v/>
      </c>
      <c r="AB21" s="6" cm="1">
        <f t="array" ref="AB21">AVERAGE(IF(ISNUMBER(Table13[[#This Row],[Normalized_Count_1]:[Normalized_Count_5]]),Table13[[#This Row],[Normalized_Count_1]:[Normalized_Count_5]]))</f>
        <v>2111111.111111111</v>
      </c>
      <c r="AC21" s="23">
        <f t="shared" si="0"/>
        <v>6.3245110915135037</v>
      </c>
      <c r="AD21" s="6" cm="1">
        <f t="array" ref="AD21">_xlfn.STDEV.P(IF(ISNUMBER(Table13[[#This Row],[Normalized_Count_1]:[Normalized_Count_5]]),Table13[[#This Row],[Normalized_Count_1]:[Normalized_Count_5]]))</f>
        <v>785674.20131838601</v>
      </c>
      <c r="AE21" s="11" t="e">
        <f t="shared" si="3"/>
        <v>#DIV/0!</v>
      </c>
      <c r="AF21" s="11" t="e">
        <f t="shared" si="4"/>
        <v>#DIV/0!</v>
      </c>
    </row>
    <row r="22" spans="1:32" ht="15.75" thickBot="1" x14ac:dyDescent="0.3">
      <c r="A22" s="3"/>
      <c r="B22" s="22" t="s">
        <v>37</v>
      </c>
      <c r="C22" s="4" t="s">
        <v>38</v>
      </c>
      <c r="D22" s="4"/>
      <c r="E22" s="31" t="s">
        <v>62</v>
      </c>
      <c r="F22" s="4" t="s">
        <v>50</v>
      </c>
      <c r="G22" t="s">
        <v>51</v>
      </c>
      <c r="H22" s="1">
        <v>0.5</v>
      </c>
      <c r="I22" s="4" t="s">
        <v>43</v>
      </c>
      <c r="J22" s="13">
        <v>1</v>
      </c>
      <c r="K22" s="13">
        <f t="shared" si="1"/>
        <v>333.33333333333331</v>
      </c>
      <c r="L22" s="13">
        <v>1</v>
      </c>
      <c r="M22" s="17">
        <v>1</v>
      </c>
      <c r="N22" s="20">
        <f t="shared" si="2"/>
        <v>333.33333333333331</v>
      </c>
      <c r="O22" s="4" t="s">
        <v>43</v>
      </c>
      <c r="P22" s="4" t="s">
        <v>45</v>
      </c>
      <c r="Q22" s="1">
        <v>3</v>
      </c>
      <c r="R22" s="1">
        <v>8</v>
      </c>
      <c r="S22" s="1">
        <v>7</v>
      </c>
      <c r="T22" s="1">
        <v>12</v>
      </c>
      <c r="U22" s="4"/>
      <c r="V22" s="4"/>
      <c r="W22" s="6">
        <f>IF(Table13[[#This Row],[Count_1]]="","",Table13[[#This Row],[Count_1]]*Table13[[#This Row],[Normalization Factor]]*10^Table13[[#This Row],[CountedDilution]])</f>
        <v>2666666.6666666665</v>
      </c>
      <c r="X22" s="6">
        <f>IF(Table13[[#This Row],[Count_2]]="","",Table13[[#This Row],[Count_2]]*Table13[[#This Row],[Normalization Factor]]*10^Table13[[#This Row],[CountedDilution]])</f>
        <v>2333333.333333333</v>
      </c>
      <c r="Y22" s="6">
        <f>IF(Table13[[#This Row],[Count_3]]="","",Table13[[#This Row],[Count_3]]*Table13[[#This Row],[Normalization Factor]]*10^Table13[[#This Row],[CountedDilution]])</f>
        <v>4000000</v>
      </c>
      <c r="Z22" s="6" t="str">
        <f>IF(Table13[[#This Row],[Count_4]]="","",Table13[[#This Row],[Count_4]]*Table13[[#This Row],[Normalization Factor]]*10^Table13[[#This Row],[CountedDilution]])</f>
        <v/>
      </c>
      <c r="AA22" s="6" t="str">
        <f>IF(Table13[[#This Row],[Count_5]]="","",Table13[[#This Row],[Count_5]]*Table13[[#This Row],[Normalization Factor]]*10^Table13[[#This Row],[CountedDilution]])</f>
        <v/>
      </c>
      <c r="AB22" s="6" cm="1">
        <f t="array" ref="AB22">AVERAGE(IF(ISNUMBER(Table13[[#This Row],[Normalized_Count_1]:[Normalized_Count_5]]),Table13[[#This Row],[Normalized_Count_1]:[Normalized_Count_5]]))</f>
        <v>3000000</v>
      </c>
      <c r="AC22" s="23">
        <f t="shared" si="0"/>
        <v>6.4771212547196626</v>
      </c>
      <c r="AD22" s="6" cm="1">
        <f t="array" ref="AD22">_xlfn.STDEV.P(IF(ISNUMBER(Table13[[#This Row],[Normalized_Count_1]:[Normalized_Count_5]]),Table13[[#This Row],[Normalized_Count_1]:[Normalized_Count_5]]))</f>
        <v>720082.29982309474</v>
      </c>
      <c r="AE22" s="11" t="e">
        <f t="shared" si="3"/>
        <v>#DIV/0!</v>
      </c>
      <c r="AF22" s="11" t="e">
        <f t="shared" si="4"/>
        <v>#DIV/0!</v>
      </c>
    </row>
    <row r="23" spans="1:32" ht="15.75" thickBot="1" x14ac:dyDescent="0.3">
      <c r="A23" s="3"/>
      <c r="B23" s="22" t="s">
        <v>37</v>
      </c>
      <c r="C23" s="4" t="s">
        <v>38</v>
      </c>
      <c r="D23" s="4"/>
      <c r="E23" s="31" t="s">
        <v>62</v>
      </c>
      <c r="F23" s="4" t="s">
        <v>50</v>
      </c>
      <c r="G23" t="s">
        <v>51</v>
      </c>
      <c r="H23" s="1">
        <v>0.25</v>
      </c>
      <c r="I23" s="4" t="s">
        <v>43</v>
      </c>
      <c r="J23" s="13">
        <v>1</v>
      </c>
      <c r="K23" s="13">
        <f t="shared" si="1"/>
        <v>333.33333333333331</v>
      </c>
      <c r="L23" s="13">
        <v>1</v>
      </c>
      <c r="M23" s="17">
        <v>1</v>
      </c>
      <c r="N23" s="20">
        <f t="shared" si="2"/>
        <v>333.33333333333331</v>
      </c>
      <c r="O23" s="4" t="s">
        <v>43</v>
      </c>
      <c r="P23" s="4" t="s">
        <v>45</v>
      </c>
      <c r="U23" s="4"/>
      <c r="V23" s="4"/>
      <c r="W23" s="6" t="str">
        <f>IF(Table13[[#This Row],[Count_1]]="","",Table13[[#This Row],[Count_1]]*Table13[[#This Row],[Normalization Factor]]*10^Table13[[#This Row],[CountedDilution]])</f>
        <v/>
      </c>
      <c r="X23" s="6" t="str">
        <f>IF(Table13[[#This Row],[Count_2]]="","",Table13[[#This Row],[Count_2]]*Table13[[#This Row],[Normalization Factor]]*10^Table13[[#This Row],[CountedDilution]])</f>
        <v/>
      </c>
      <c r="Y23" s="6" t="str">
        <f>IF(Table13[[#This Row],[Count_3]]="","",Table13[[#This Row],[Count_3]]*Table13[[#This Row],[Normalization Factor]]*10^Table13[[#This Row],[CountedDilution]])</f>
        <v/>
      </c>
      <c r="Z23" s="6" t="str">
        <f>IF(Table13[[#This Row],[Count_4]]="","",Table13[[#This Row],[Count_4]]*Table13[[#This Row],[Normalization Factor]]*10^Table13[[#This Row],[CountedDilution]])</f>
        <v/>
      </c>
      <c r="AA23" s="6" t="str">
        <f>IF(Table13[[#This Row],[Count_5]]="","",Table13[[#This Row],[Count_5]]*Table13[[#This Row],[Normalization Factor]]*10^Table13[[#This Row],[CountedDilution]])</f>
        <v/>
      </c>
      <c r="AB23" s="6" t="e" cm="1">
        <f t="array" ref="AB23">AVERAGE(IF(ISNUMBER(Table13[[#This Row],[Normalized_Count_1]:[Normalized_Count_5]]),Table13[[#This Row],[Normalized_Count_1]:[Normalized_Count_5]]))</f>
        <v>#DIV/0!</v>
      </c>
      <c r="AC23" s="23" t="e">
        <f t="shared" si="0"/>
        <v>#DIV/0!</v>
      </c>
      <c r="AD23" s="6" t="e" cm="1">
        <f t="array" ref="AD23">_xlfn.STDEV.P(IF(ISNUMBER(Table13[[#This Row],[Normalized_Count_1]:[Normalized_Count_5]]),Table13[[#This Row],[Normalized_Count_1]:[Normalized_Count_5]]))</f>
        <v>#DIV/0!</v>
      </c>
      <c r="AE23" s="11" t="e">
        <f t="shared" si="3"/>
        <v>#DIV/0!</v>
      </c>
      <c r="AF23" s="11" t="e">
        <f t="shared" si="4"/>
        <v>#DIV/0!</v>
      </c>
    </row>
    <row r="24" spans="1:32" ht="15.75" thickBot="1" x14ac:dyDescent="0.3">
      <c r="A24" s="3"/>
      <c r="B24" s="22" t="s">
        <v>37</v>
      </c>
      <c r="C24" s="4" t="s">
        <v>38</v>
      </c>
      <c r="D24" s="4"/>
      <c r="E24" s="31" t="s">
        <v>62</v>
      </c>
      <c r="F24" s="4" t="s">
        <v>50</v>
      </c>
      <c r="G24" s="29" t="s">
        <v>51</v>
      </c>
      <c r="H24" s="30">
        <v>0.125</v>
      </c>
      <c r="I24" s="4" t="s">
        <v>43</v>
      </c>
      <c r="J24" s="13">
        <v>1</v>
      </c>
      <c r="K24" s="13">
        <f t="shared" si="1"/>
        <v>333.33333333333331</v>
      </c>
      <c r="L24" s="13">
        <v>1</v>
      </c>
      <c r="M24" s="17">
        <v>1</v>
      </c>
      <c r="N24" s="20">
        <f t="shared" si="2"/>
        <v>333.33333333333331</v>
      </c>
      <c r="O24" s="4" t="s">
        <v>43</v>
      </c>
      <c r="P24" s="4" t="s">
        <v>45</v>
      </c>
      <c r="Q24" s="30">
        <v>4</v>
      </c>
      <c r="R24" s="30">
        <v>4</v>
      </c>
      <c r="S24" s="30">
        <v>8</v>
      </c>
      <c r="T24" s="30">
        <v>6</v>
      </c>
      <c r="U24" s="4"/>
      <c r="V24" s="4"/>
      <c r="W24" s="6">
        <f>IF(Table13[[#This Row],[Count_1]]="","",Table13[[#This Row],[Count_1]]*Table13[[#This Row],[Normalization Factor]]*10^Table13[[#This Row],[CountedDilution]])</f>
        <v>13333333.333333332</v>
      </c>
      <c r="X24" s="6">
        <f>IF(Table13[[#This Row],[Count_2]]="","",Table13[[#This Row],[Count_2]]*Table13[[#This Row],[Normalization Factor]]*10^Table13[[#This Row],[CountedDilution]])</f>
        <v>26666666.666666664</v>
      </c>
      <c r="Y24" s="6">
        <f>IF(Table13[[#This Row],[Count_3]]="","",Table13[[#This Row],[Count_3]]*Table13[[#This Row],[Normalization Factor]]*10^Table13[[#This Row],[CountedDilution]])</f>
        <v>20000000</v>
      </c>
      <c r="Z24" s="6" t="str">
        <f>IF(Table13[[#This Row],[Count_4]]="","",Table13[[#This Row],[Count_4]]*Table13[[#This Row],[Normalization Factor]]*10^Table13[[#This Row],[CountedDilution]])</f>
        <v/>
      </c>
      <c r="AA24" s="6" t="str">
        <f>IF(Table13[[#This Row],[Count_5]]="","",Table13[[#This Row],[Count_5]]*Table13[[#This Row],[Normalization Factor]]*10^Table13[[#This Row],[CountedDilution]])</f>
        <v/>
      </c>
      <c r="AB24" s="6" cm="1">
        <f t="array" ref="AB24">AVERAGE(IF(ISNUMBER(Table13[[#This Row],[Normalized_Count_1]:[Normalized_Count_5]]),Table13[[#This Row],[Normalized_Count_1]:[Normalized_Count_5]]))</f>
        <v>20000000</v>
      </c>
      <c r="AC24" s="23">
        <f t="shared" si="0"/>
        <v>7.3010299956639813</v>
      </c>
      <c r="AD24" s="6" cm="1">
        <f t="array" ref="AD24">_xlfn.STDEV.P(IF(ISNUMBER(Table13[[#This Row],[Normalized_Count_1]:[Normalized_Count_5]]),Table13[[#This Row],[Normalized_Count_1]:[Normalized_Count_5]]))</f>
        <v>5443310.5395181663</v>
      </c>
      <c r="AE24" s="11" t="e">
        <f t="shared" si="3"/>
        <v>#DIV/0!</v>
      </c>
      <c r="AF24" s="11" t="e">
        <f t="shared" si="4"/>
        <v>#DIV/0!</v>
      </c>
    </row>
    <row r="25" spans="1:32" ht="15.75" thickBot="1" x14ac:dyDescent="0.3">
      <c r="A25" s="3"/>
      <c r="B25" s="22" t="s">
        <v>37</v>
      </c>
      <c r="C25" s="4" t="s">
        <v>38</v>
      </c>
      <c r="D25" s="4"/>
      <c r="E25" s="31" t="s">
        <v>62</v>
      </c>
      <c r="F25" s="4" t="s">
        <v>50</v>
      </c>
      <c r="G25" s="25" t="s">
        <v>52</v>
      </c>
      <c r="H25" s="26">
        <v>16</v>
      </c>
      <c r="I25" s="4" t="s">
        <v>43</v>
      </c>
      <c r="J25" s="13">
        <v>1</v>
      </c>
      <c r="K25" s="13">
        <f t="shared" si="1"/>
        <v>333.33333333333331</v>
      </c>
      <c r="L25" s="13">
        <v>1</v>
      </c>
      <c r="M25" s="17">
        <v>1</v>
      </c>
      <c r="N25" s="20">
        <f t="shared" si="2"/>
        <v>333.33333333333331</v>
      </c>
      <c r="O25" s="4" t="s">
        <v>43</v>
      </c>
      <c r="P25" s="4" t="s">
        <v>45</v>
      </c>
      <c r="Q25" s="26">
        <v>3</v>
      </c>
      <c r="R25" s="26">
        <v>6</v>
      </c>
      <c r="S25" s="26">
        <v>2</v>
      </c>
      <c r="T25" s="26">
        <v>9</v>
      </c>
      <c r="U25" s="4"/>
      <c r="V25" s="4"/>
      <c r="W25" s="6">
        <f>IF(Table13[[#This Row],[Count_1]]="","",Table13[[#This Row],[Count_1]]*Table13[[#This Row],[Normalization Factor]]*10^Table13[[#This Row],[CountedDilution]])</f>
        <v>2000000</v>
      </c>
      <c r="X25" s="6">
        <f>IF(Table13[[#This Row],[Count_2]]="","",Table13[[#This Row],[Count_2]]*Table13[[#This Row],[Normalization Factor]]*10^Table13[[#This Row],[CountedDilution]])</f>
        <v>666666.66666666663</v>
      </c>
      <c r="Y25" s="6">
        <f>IF(Table13[[#This Row],[Count_3]]="","",Table13[[#This Row],[Count_3]]*Table13[[#This Row],[Normalization Factor]]*10^Table13[[#This Row],[CountedDilution]])</f>
        <v>3000000</v>
      </c>
      <c r="Z25" s="6" t="str">
        <f>IF(Table13[[#This Row],[Count_4]]="","",Table13[[#This Row],[Count_4]]*Table13[[#This Row],[Normalization Factor]]*10^Table13[[#This Row],[CountedDilution]])</f>
        <v/>
      </c>
      <c r="AA25" s="6" t="str">
        <f>IF(Table13[[#This Row],[Count_5]]="","",Table13[[#This Row],[Count_5]]*Table13[[#This Row],[Normalization Factor]]*10^Table13[[#This Row],[CountedDilution]])</f>
        <v/>
      </c>
      <c r="AB25" s="6" cm="1">
        <f t="array" ref="AB25">AVERAGE(IF(ISNUMBER(Table13[[#This Row],[Normalized_Count_1]:[Normalized_Count_5]]),Table13[[#This Row],[Normalized_Count_1]:[Normalized_Count_5]]))</f>
        <v>1888888.8888888888</v>
      </c>
      <c r="AC25" s="23">
        <f t="shared" si="0"/>
        <v>6.2762064119389489</v>
      </c>
      <c r="AD25" s="6" cm="1">
        <f t="array" ref="AD25">_xlfn.STDEV.P(IF(ISNUMBER(Table13[[#This Row],[Normalized_Count_1]:[Normalized_Count_5]]),Table13[[#This Row],[Normalized_Count_1]:[Normalized_Count_5]]))</f>
        <v>955813.91856029234</v>
      </c>
      <c r="AE25" s="11" t="e">
        <f t="shared" si="3"/>
        <v>#DIV/0!</v>
      </c>
      <c r="AF25" s="11" t="e">
        <f t="shared" si="4"/>
        <v>#DIV/0!</v>
      </c>
    </row>
    <row r="26" spans="1:32" ht="15.75" thickBot="1" x14ac:dyDescent="0.3">
      <c r="A26" s="3"/>
      <c r="B26" s="22" t="s">
        <v>37</v>
      </c>
      <c r="C26" s="4" t="s">
        <v>38</v>
      </c>
      <c r="D26" s="4"/>
      <c r="E26" s="31" t="s">
        <v>62</v>
      </c>
      <c r="F26" s="4" t="s">
        <v>50</v>
      </c>
      <c r="G26" t="s">
        <v>52</v>
      </c>
      <c r="H26" s="1">
        <v>8</v>
      </c>
      <c r="I26" s="4" t="s">
        <v>43</v>
      </c>
      <c r="J26" s="13">
        <v>1</v>
      </c>
      <c r="K26" s="13">
        <f t="shared" si="1"/>
        <v>333.33333333333331</v>
      </c>
      <c r="L26" s="13">
        <v>1</v>
      </c>
      <c r="M26" s="17">
        <v>1</v>
      </c>
      <c r="N26" s="20">
        <f t="shared" si="2"/>
        <v>333.33333333333331</v>
      </c>
      <c r="O26" s="4" t="s">
        <v>43</v>
      </c>
      <c r="P26" s="4" t="s">
        <v>45</v>
      </c>
      <c r="Q26" s="1">
        <v>3</v>
      </c>
      <c r="R26" s="1">
        <v>10</v>
      </c>
      <c r="S26" s="1">
        <v>10</v>
      </c>
      <c r="T26" s="1">
        <v>6</v>
      </c>
      <c r="U26" s="4"/>
      <c r="V26" s="4"/>
      <c r="W26" s="6">
        <f>IF(Table13[[#This Row],[Count_1]]="","",Table13[[#This Row],[Count_1]]*Table13[[#This Row],[Normalization Factor]]*10^Table13[[#This Row],[CountedDilution]])</f>
        <v>3333333.333333333</v>
      </c>
      <c r="X26" s="6">
        <f>IF(Table13[[#This Row],[Count_2]]="","",Table13[[#This Row],[Count_2]]*Table13[[#This Row],[Normalization Factor]]*10^Table13[[#This Row],[CountedDilution]])</f>
        <v>3333333.333333333</v>
      </c>
      <c r="Y26" s="6">
        <f>IF(Table13[[#This Row],[Count_3]]="","",Table13[[#This Row],[Count_3]]*Table13[[#This Row],[Normalization Factor]]*10^Table13[[#This Row],[CountedDilution]])</f>
        <v>2000000</v>
      </c>
      <c r="Z26" s="6" t="str">
        <f>IF(Table13[[#This Row],[Count_4]]="","",Table13[[#This Row],[Count_4]]*Table13[[#This Row],[Normalization Factor]]*10^Table13[[#This Row],[CountedDilution]])</f>
        <v/>
      </c>
      <c r="AA26" s="6" t="str">
        <f>IF(Table13[[#This Row],[Count_5]]="","",Table13[[#This Row],[Count_5]]*Table13[[#This Row],[Normalization Factor]]*10^Table13[[#This Row],[CountedDilution]])</f>
        <v/>
      </c>
      <c r="AB26" s="6" cm="1">
        <f t="array" ref="AB26">AVERAGE(IF(ISNUMBER(Table13[[#This Row],[Normalized_Count_1]:[Normalized_Count_5]]),Table13[[#This Row],[Normalized_Count_1]:[Normalized_Count_5]]))</f>
        <v>2888888.8888888885</v>
      </c>
      <c r="AC26" s="23">
        <f t="shared" si="0"/>
        <v>6.460730838531493</v>
      </c>
      <c r="AD26" s="6" cm="1">
        <f t="array" ref="AD26">_xlfn.STDEV.P(IF(ISNUMBER(Table13[[#This Row],[Normalized_Count_1]:[Normalized_Count_5]]),Table13[[#This Row],[Normalized_Count_1]:[Normalized_Count_5]]))</f>
        <v>628539.36105470953</v>
      </c>
      <c r="AE26" s="11" t="e">
        <f t="shared" ref="AE26:AE89" si="5">AVERAGEIF(O:O,O26,AB:AB)</f>
        <v>#DIV/0!</v>
      </c>
      <c r="AF26" s="11" t="e">
        <f t="shared" ref="AF26:AF89" si="6">AVERAGEIF(O:O,O26,AD:AD)</f>
        <v>#DIV/0!</v>
      </c>
    </row>
    <row r="27" spans="1:32" ht="15.75" thickBot="1" x14ac:dyDescent="0.3">
      <c r="A27" s="3"/>
      <c r="B27" s="22" t="s">
        <v>37</v>
      </c>
      <c r="C27" s="4" t="s">
        <v>38</v>
      </c>
      <c r="D27" s="4"/>
      <c r="E27" s="31" t="s">
        <v>62</v>
      </c>
      <c r="F27" s="4" t="s">
        <v>50</v>
      </c>
      <c r="G27" t="s">
        <v>52</v>
      </c>
      <c r="H27" s="1">
        <v>4</v>
      </c>
      <c r="I27" s="4" t="s">
        <v>43</v>
      </c>
      <c r="J27" s="13">
        <v>1</v>
      </c>
      <c r="K27" s="13">
        <f t="shared" si="1"/>
        <v>333.33333333333331</v>
      </c>
      <c r="L27" s="13">
        <v>1</v>
      </c>
      <c r="M27" s="17">
        <v>1</v>
      </c>
      <c r="N27" s="20">
        <f t="shared" si="2"/>
        <v>333.33333333333331</v>
      </c>
      <c r="O27" s="4" t="s">
        <v>43</v>
      </c>
      <c r="P27" s="4" t="s">
        <v>45</v>
      </c>
      <c r="Q27" s="1">
        <v>3</v>
      </c>
      <c r="R27" s="1">
        <v>10</v>
      </c>
      <c r="S27" s="1">
        <v>10</v>
      </c>
      <c r="T27" s="1">
        <v>2</v>
      </c>
      <c r="U27" s="4"/>
      <c r="V27" s="4"/>
      <c r="W27" s="6">
        <f>IF(Table13[[#This Row],[Count_1]]="","",Table13[[#This Row],[Count_1]]*Table13[[#This Row],[Normalization Factor]]*10^Table13[[#This Row],[CountedDilution]])</f>
        <v>3333333.333333333</v>
      </c>
      <c r="X27" s="6">
        <f>IF(Table13[[#This Row],[Count_2]]="","",Table13[[#This Row],[Count_2]]*Table13[[#This Row],[Normalization Factor]]*10^Table13[[#This Row],[CountedDilution]])</f>
        <v>3333333.333333333</v>
      </c>
      <c r="Y27" s="6">
        <f>IF(Table13[[#This Row],[Count_3]]="","",Table13[[#This Row],[Count_3]]*Table13[[#This Row],[Normalization Factor]]*10^Table13[[#This Row],[CountedDilution]])</f>
        <v>666666.66666666663</v>
      </c>
      <c r="Z27" s="6" t="str">
        <f>IF(Table13[[#This Row],[Count_4]]="","",Table13[[#This Row],[Count_4]]*Table13[[#This Row],[Normalization Factor]]*10^Table13[[#This Row],[CountedDilution]])</f>
        <v/>
      </c>
      <c r="AA27" s="6" t="str">
        <f>IF(Table13[[#This Row],[Count_5]]="","",Table13[[#This Row],[Count_5]]*Table13[[#This Row],[Normalization Factor]]*10^Table13[[#This Row],[CountedDilution]])</f>
        <v/>
      </c>
      <c r="AB27" s="6" cm="1">
        <f t="array" ref="AB27">AVERAGE(IF(ISNUMBER(Table13[[#This Row],[Normalized_Count_1]:[Normalized_Count_5]]),Table13[[#This Row],[Normalized_Count_1]:[Normalized_Count_5]]))</f>
        <v>2444444.4444444445</v>
      </c>
      <c r="AC27" s="23">
        <f t="shared" si="0"/>
        <v>6.3881801713828814</v>
      </c>
      <c r="AD27" s="6" cm="1">
        <f t="array" ref="AD27">_xlfn.STDEV.P(IF(ISNUMBER(Table13[[#This Row],[Normalized_Count_1]:[Normalized_Count_5]]),Table13[[#This Row],[Normalized_Count_1]:[Normalized_Count_5]]))</f>
        <v>1257078.7221094177</v>
      </c>
      <c r="AE27" s="11" t="e">
        <f t="shared" si="5"/>
        <v>#DIV/0!</v>
      </c>
      <c r="AF27" s="11" t="e">
        <f t="shared" si="6"/>
        <v>#DIV/0!</v>
      </c>
    </row>
    <row r="28" spans="1:32" ht="15.75" thickBot="1" x14ac:dyDescent="0.3">
      <c r="A28" s="3"/>
      <c r="B28" s="22" t="s">
        <v>37</v>
      </c>
      <c r="C28" s="4" t="s">
        <v>38</v>
      </c>
      <c r="D28" s="4"/>
      <c r="E28" s="31" t="s">
        <v>62</v>
      </c>
      <c r="F28" s="4" t="s">
        <v>50</v>
      </c>
      <c r="G28" t="s">
        <v>52</v>
      </c>
      <c r="H28" s="1">
        <v>2</v>
      </c>
      <c r="I28" s="4" t="s">
        <v>43</v>
      </c>
      <c r="J28" s="13">
        <v>1</v>
      </c>
      <c r="K28" s="13">
        <f t="shared" si="1"/>
        <v>333.33333333333331</v>
      </c>
      <c r="L28" s="13">
        <v>1</v>
      </c>
      <c r="M28" s="17">
        <v>1</v>
      </c>
      <c r="N28" s="20">
        <f t="shared" si="2"/>
        <v>333.33333333333331</v>
      </c>
      <c r="O28" s="4" t="s">
        <v>43</v>
      </c>
      <c r="P28" s="4" t="s">
        <v>45</v>
      </c>
      <c r="Q28" s="1">
        <v>3</v>
      </c>
      <c r="R28" s="1">
        <v>7</v>
      </c>
      <c r="S28" s="1">
        <v>6</v>
      </c>
      <c r="T28" s="1">
        <v>12</v>
      </c>
      <c r="U28" s="4"/>
      <c r="V28" s="4"/>
      <c r="W28" s="6">
        <f>IF(Table13[[#This Row],[Count_1]]="","",Table13[[#This Row],[Count_1]]*Table13[[#This Row],[Normalization Factor]]*10^Table13[[#This Row],[CountedDilution]])</f>
        <v>2333333.333333333</v>
      </c>
      <c r="X28" s="6">
        <f>IF(Table13[[#This Row],[Count_2]]="","",Table13[[#This Row],[Count_2]]*Table13[[#This Row],[Normalization Factor]]*10^Table13[[#This Row],[CountedDilution]])</f>
        <v>2000000</v>
      </c>
      <c r="Y28" s="6">
        <f>IF(Table13[[#This Row],[Count_3]]="","",Table13[[#This Row],[Count_3]]*Table13[[#This Row],[Normalization Factor]]*10^Table13[[#This Row],[CountedDilution]])</f>
        <v>4000000</v>
      </c>
      <c r="Z28" s="6" t="str">
        <f>IF(Table13[[#This Row],[Count_4]]="","",Table13[[#This Row],[Count_4]]*Table13[[#This Row],[Normalization Factor]]*10^Table13[[#This Row],[CountedDilution]])</f>
        <v/>
      </c>
      <c r="AA28" s="6" t="str">
        <f>IF(Table13[[#This Row],[Count_5]]="","",Table13[[#This Row],[Count_5]]*Table13[[#This Row],[Normalization Factor]]*10^Table13[[#This Row],[CountedDilution]])</f>
        <v/>
      </c>
      <c r="AB28" s="6" cm="1">
        <f t="array" ref="AB28">AVERAGE(IF(ISNUMBER(Table13[[#This Row],[Normalized_Count_1]:[Normalized_Count_5]]),Table13[[#This Row],[Normalized_Count_1]:[Normalized_Count_5]]))</f>
        <v>2777777.7777777775</v>
      </c>
      <c r="AC28" s="23">
        <f t="shared" si="0"/>
        <v>6.4436974992327123</v>
      </c>
      <c r="AD28" s="6" cm="1">
        <f t="array" ref="AD28">_xlfn.STDEV.P(IF(ISNUMBER(Table13[[#This Row],[Normalized_Count_1]:[Normalized_Count_5]]),Table13[[#This Row],[Normalized_Count_1]:[Normalized_Count_5]]))</f>
        <v>874889.7637790913</v>
      </c>
      <c r="AE28" s="11" t="e">
        <f t="shared" si="5"/>
        <v>#DIV/0!</v>
      </c>
      <c r="AF28" s="11" t="e">
        <f t="shared" si="6"/>
        <v>#DIV/0!</v>
      </c>
    </row>
    <row r="29" spans="1:32" ht="15.75" thickBot="1" x14ac:dyDescent="0.3">
      <c r="A29" s="3"/>
      <c r="B29" s="22" t="s">
        <v>37</v>
      </c>
      <c r="C29" s="4" t="s">
        <v>38</v>
      </c>
      <c r="D29" s="4"/>
      <c r="E29" s="31" t="s">
        <v>62</v>
      </c>
      <c r="F29" s="4" t="s">
        <v>50</v>
      </c>
      <c r="G29" t="s">
        <v>52</v>
      </c>
      <c r="H29" s="1">
        <v>1</v>
      </c>
      <c r="I29" s="4" t="s">
        <v>43</v>
      </c>
      <c r="J29" s="13">
        <v>1</v>
      </c>
      <c r="K29" s="13">
        <f t="shared" si="1"/>
        <v>333.33333333333331</v>
      </c>
      <c r="L29" s="13">
        <v>1</v>
      </c>
      <c r="M29" s="17">
        <v>1</v>
      </c>
      <c r="N29" s="20">
        <f t="shared" si="2"/>
        <v>333.33333333333331</v>
      </c>
      <c r="O29" s="4" t="s">
        <v>43</v>
      </c>
      <c r="P29" s="4" t="s">
        <v>45</v>
      </c>
      <c r="U29" s="4"/>
      <c r="V29" s="4"/>
      <c r="W29" s="6" t="str">
        <f>IF(Table13[[#This Row],[Count_1]]="","",Table13[[#This Row],[Count_1]]*Table13[[#This Row],[Normalization Factor]]*10^Table13[[#This Row],[CountedDilution]])</f>
        <v/>
      </c>
      <c r="X29" s="6" t="str">
        <f>IF(Table13[[#This Row],[Count_2]]="","",Table13[[#This Row],[Count_2]]*Table13[[#This Row],[Normalization Factor]]*10^Table13[[#This Row],[CountedDilution]])</f>
        <v/>
      </c>
      <c r="Y29" s="6" t="str">
        <f>IF(Table13[[#This Row],[Count_3]]="","",Table13[[#This Row],[Count_3]]*Table13[[#This Row],[Normalization Factor]]*10^Table13[[#This Row],[CountedDilution]])</f>
        <v/>
      </c>
      <c r="Z29" s="6" t="str">
        <f>IF(Table13[[#This Row],[Count_4]]="","",Table13[[#This Row],[Count_4]]*Table13[[#This Row],[Normalization Factor]]*10^Table13[[#This Row],[CountedDilution]])</f>
        <v/>
      </c>
      <c r="AA29" s="6" t="str">
        <f>IF(Table13[[#This Row],[Count_5]]="","",Table13[[#This Row],[Count_5]]*Table13[[#This Row],[Normalization Factor]]*10^Table13[[#This Row],[CountedDilution]])</f>
        <v/>
      </c>
      <c r="AB29" s="6" t="e" cm="1">
        <f t="array" ref="AB29">AVERAGE(IF(ISNUMBER(Table13[[#This Row],[Normalized_Count_1]:[Normalized_Count_5]]),Table13[[#This Row],[Normalized_Count_1]:[Normalized_Count_5]]))</f>
        <v>#DIV/0!</v>
      </c>
      <c r="AC29" s="23" t="e">
        <f t="shared" si="0"/>
        <v>#DIV/0!</v>
      </c>
      <c r="AD29" s="6" t="e" cm="1">
        <f t="array" ref="AD29">_xlfn.STDEV.P(IF(ISNUMBER(Table13[[#This Row],[Normalized_Count_1]:[Normalized_Count_5]]),Table13[[#This Row],[Normalized_Count_1]:[Normalized_Count_5]]))</f>
        <v>#DIV/0!</v>
      </c>
      <c r="AE29" s="11" t="e">
        <f t="shared" si="5"/>
        <v>#DIV/0!</v>
      </c>
      <c r="AF29" s="11" t="e">
        <f t="shared" si="6"/>
        <v>#DIV/0!</v>
      </c>
    </row>
    <row r="30" spans="1:32" ht="15.75" thickBot="1" x14ac:dyDescent="0.3">
      <c r="A30" s="3"/>
      <c r="B30" s="22" t="s">
        <v>37</v>
      </c>
      <c r="C30" s="4" t="s">
        <v>38</v>
      </c>
      <c r="D30" s="4"/>
      <c r="E30" s="31" t="s">
        <v>62</v>
      </c>
      <c r="F30" s="4" t="s">
        <v>50</v>
      </c>
      <c r="G30" s="29" t="s">
        <v>52</v>
      </c>
      <c r="H30" s="30">
        <v>0.5</v>
      </c>
      <c r="I30" s="4" t="s">
        <v>43</v>
      </c>
      <c r="J30" s="13">
        <v>1</v>
      </c>
      <c r="K30" s="13">
        <f t="shared" si="1"/>
        <v>333.33333333333331</v>
      </c>
      <c r="L30" s="13">
        <v>1</v>
      </c>
      <c r="M30" s="17">
        <v>1</v>
      </c>
      <c r="N30" s="20">
        <f t="shared" si="2"/>
        <v>333.33333333333331</v>
      </c>
      <c r="O30" s="4" t="s">
        <v>43</v>
      </c>
      <c r="P30" s="4" t="s">
        <v>45</v>
      </c>
      <c r="Q30" s="30">
        <v>3</v>
      </c>
      <c r="R30" s="30">
        <v>20</v>
      </c>
      <c r="S30" s="30">
        <v>14</v>
      </c>
      <c r="T30" s="30">
        <v>15</v>
      </c>
      <c r="U30" s="4"/>
      <c r="V30" s="4"/>
      <c r="W30" s="6">
        <f>IF(Table13[[#This Row],[Count_1]]="","",Table13[[#This Row],[Count_1]]*Table13[[#This Row],[Normalization Factor]]*10^Table13[[#This Row],[CountedDilution]])</f>
        <v>6666666.666666666</v>
      </c>
      <c r="X30" s="6">
        <f>IF(Table13[[#This Row],[Count_2]]="","",Table13[[#This Row],[Count_2]]*Table13[[#This Row],[Normalization Factor]]*10^Table13[[#This Row],[CountedDilution]])</f>
        <v>4666666.666666666</v>
      </c>
      <c r="Y30" s="6">
        <f>IF(Table13[[#This Row],[Count_3]]="","",Table13[[#This Row],[Count_3]]*Table13[[#This Row],[Normalization Factor]]*10^Table13[[#This Row],[CountedDilution]])</f>
        <v>5000000</v>
      </c>
      <c r="Z30" s="6" t="str">
        <f>IF(Table13[[#This Row],[Count_4]]="","",Table13[[#This Row],[Count_4]]*Table13[[#This Row],[Normalization Factor]]*10^Table13[[#This Row],[CountedDilution]])</f>
        <v/>
      </c>
      <c r="AA30" s="6" t="str">
        <f>IF(Table13[[#This Row],[Count_5]]="","",Table13[[#This Row],[Count_5]]*Table13[[#This Row],[Normalization Factor]]*10^Table13[[#This Row],[CountedDilution]])</f>
        <v/>
      </c>
      <c r="AB30" s="6" cm="1">
        <f t="array" ref="AB30">AVERAGE(IF(ISNUMBER(Table13[[#This Row],[Normalized_Count_1]:[Normalized_Count_5]]),Table13[[#This Row],[Normalized_Count_1]:[Normalized_Count_5]]))</f>
        <v>5444444.444444444</v>
      </c>
      <c r="AC30" s="23">
        <f t="shared" si="0"/>
        <v>6.7359535705891886</v>
      </c>
      <c r="AD30" s="6" cm="1">
        <f t="array" ref="AD30">_xlfn.STDEV.P(IF(ISNUMBER(Table13[[#This Row],[Normalized_Count_1]:[Normalized_Count_5]]),Table13[[#This Row],[Normalized_Count_1]:[Normalized_Count_5]]))</f>
        <v>874889.7637790913</v>
      </c>
      <c r="AE30" s="11" t="e">
        <f t="shared" si="5"/>
        <v>#DIV/0!</v>
      </c>
      <c r="AF30" s="11" t="e">
        <f t="shared" si="6"/>
        <v>#DIV/0!</v>
      </c>
    </row>
    <row r="31" spans="1:32" ht="15.75" thickBot="1" x14ac:dyDescent="0.3">
      <c r="A31" s="3"/>
      <c r="B31" s="22" t="s">
        <v>37</v>
      </c>
      <c r="C31" s="4" t="s">
        <v>38</v>
      </c>
      <c r="D31" s="4"/>
      <c r="E31" s="32" t="s">
        <v>63</v>
      </c>
      <c r="F31" s="4" t="s">
        <v>50</v>
      </c>
      <c r="G31" t="s">
        <v>51</v>
      </c>
      <c r="H31" s="26">
        <v>4</v>
      </c>
      <c r="I31" s="4" t="s">
        <v>43</v>
      </c>
      <c r="J31" s="13">
        <v>1</v>
      </c>
      <c r="K31" s="13">
        <f t="shared" si="1"/>
        <v>333.33333333333331</v>
      </c>
      <c r="L31" s="13">
        <v>1</v>
      </c>
      <c r="M31" s="17">
        <v>1</v>
      </c>
      <c r="N31" s="20">
        <f t="shared" si="2"/>
        <v>333.33333333333331</v>
      </c>
      <c r="O31" s="4" t="s">
        <v>43</v>
      </c>
      <c r="P31" s="4" t="s">
        <v>45</v>
      </c>
      <c r="Q31" s="1">
        <v>3</v>
      </c>
      <c r="R31" s="1">
        <v>2</v>
      </c>
      <c r="S31" s="1">
        <v>2</v>
      </c>
      <c r="T31" s="1">
        <v>0</v>
      </c>
      <c r="U31" s="4"/>
      <c r="V31" s="4"/>
      <c r="W31" s="6">
        <f>IF(Table13[[#This Row],[Count_1]]="","",Table13[[#This Row],[Count_1]]*Table13[[#This Row],[Normalization Factor]]*10^Table13[[#This Row],[CountedDilution]])</f>
        <v>666666.66666666663</v>
      </c>
      <c r="X31" s="6">
        <f>IF(Table13[[#This Row],[Count_2]]="","",Table13[[#This Row],[Count_2]]*Table13[[#This Row],[Normalization Factor]]*10^Table13[[#This Row],[CountedDilution]])</f>
        <v>666666.66666666663</v>
      </c>
      <c r="Y31" s="6">
        <f>IF(Table13[[#This Row],[Count_3]]="","",Table13[[#This Row],[Count_3]]*Table13[[#This Row],[Normalization Factor]]*10^Table13[[#This Row],[CountedDilution]])</f>
        <v>0</v>
      </c>
      <c r="Z31" s="6" t="str">
        <f>IF(Table13[[#This Row],[Count_4]]="","",Table13[[#This Row],[Count_4]]*Table13[[#This Row],[Normalization Factor]]*10^Table13[[#This Row],[CountedDilution]])</f>
        <v/>
      </c>
      <c r="AA31" s="6" t="str">
        <f>IF(Table13[[#This Row],[Count_5]]="","",Table13[[#This Row],[Count_5]]*Table13[[#This Row],[Normalization Factor]]*10^Table13[[#This Row],[CountedDilution]])</f>
        <v/>
      </c>
      <c r="AB31" s="6" cm="1">
        <f t="array" ref="AB31">AVERAGE(IF(ISNUMBER(Table13[[#This Row],[Normalized_Count_1]:[Normalized_Count_5]]),Table13[[#This Row],[Normalized_Count_1]:[Normalized_Count_5]]))</f>
        <v>444444.44444444444</v>
      </c>
      <c r="AC31" s="23">
        <f t="shared" si="0"/>
        <v>5.6478174818886373</v>
      </c>
      <c r="AD31" s="6" cm="1">
        <f t="array" ref="AD31">_xlfn.STDEV.P(IF(ISNUMBER(Table13[[#This Row],[Normalized_Count_1]:[Normalized_Count_5]]),Table13[[#This Row],[Normalized_Count_1]:[Normalized_Count_5]]))</f>
        <v>314269.68052735447</v>
      </c>
      <c r="AE31" s="11" t="e">
        <f t="shared" si="5"/>
        <v>#DIV/0!</v>
      </c>
      <c r="AF31" s="11" t="e">
        <f t="shared" si="6"/>
        <v>#DIV/0!</v>
      </c>
    </row>
    <row r="32" spans="1:32" ht="15.75" thickBot="1" x14ac:dyDescent="0.3">
      <c r="A32" s="3"/>
      <c r="B32" s="22" t="s">
        <v>37</v>
      </c>
      <c r="C32" s="4" t="s">
        <v>38</v>
      </c>
      <c r="D32" s="4"/>
      <c r="E32" s="32" t="s">
        <v>63</v>
      </c>
      <c r="F32" s="4" t="s">
        <v>50</v>
      </c>
      <c r="G32" t="s">
        <v>51</v>
      </c>
      <c r="H32" s="1">
        <v>2</v>
      </c>
      <c r="I32" s="4" t="s">
        <v>43</v>
      </c>
      <c r="J32" s="13">
        <v>1</v>
      </c>
      <c r="K32" s="13">
        <f t="shared" si="1"/>
        <v>333.33333333333331</v>
      </c>
      <c r="L32" s="13">
        <v>1</v>
      </c>
      <c r="M32" s="17">
        <v>1</v>
      </c>
      <c r="N32" s="20">
        <f t="shared" si="2"/>
        <v>333.33333333333331</v>
      </c>
      <c r="O32" s="4" t="s">
        <v>43</v>
      </c>
      <c r="P32" s="4" t="s">
        <v>45</v>
      </c>
      <c r="Q32" s="1">
        <v>3</v>
      </c>
      <c r="R32" s="1">
        <v>6</v>
      </c>
      <c r="S32" s="1">
        <v>6</v>
      </c>
      <c r="T32" s="1">
        <v>5</v>
      </c>
      <c r="U32" s="4"/>
      <c r="V32" s="4"/>
      <c r="W32" s="6">
        <f>IF(Table13[[#This Row],[Count_1]]="","",Table13[[#This Row],[Count_1]]*Table13[[#This Row],[Normalization Factor]]*10^Table13[[#This Row],[CountedDilution]])</f>
        <v>2000000</v>
      </c>
      <c r="X32" s="6">
        <f>IF(Table13[[#This Row],[Count_2]]="","",Table13[[#This Row],[Count_2]]*Table13[[#This Row],[Normalization Factor]]*10^Table13[[#This Row],[CountedDilution]])</f>
        <v>2000000</v>
      </c>
      <c r="Y32" s="6">
        <f>IF(Table13[[#This Row],[Count_3]]="","",Table13[[#This Row],[Count_3]]*Table13[[#This Row],[Normalization Factor]]*10^Table13[[#This Row],[CountedDilution]])</f>
        <v>1666666.6666666665</v>
      </c>
      <c r="Z32" s="6" t="str">
        <f>IF(Table13[[#This Row],[Count_4]]="","",Table13[[#This Row],[Count_4]]*Table13[[#This Row],[Normalization Factor]]*10^Table13[[#This Row],[CountedDilution]])</f>
        <v/>
      </c>
      <c r="AA32" s="6" t="str">
        <f>IF(Table13[[#This Row],[Count_5]]="","",Table13[[#This Row],[Count_5]]*Table13[[#This Row],[Normalization Factor]]*10^Table13[[#This Row],[CountedDilution]])</f>
        <v/>
      </c>
      <c r="AB32" s="6" cm="1">
        <f t="array" ref="AB32">AVERAGE(IF(ISNUMBER(Table13[[#This Row],[Normalized_Count_1]:[Normalized_Count_5]]),Table13[[#This Row],[Normalized_Count_1]:[Normalized_Count_5]]))</f>
        <v>1888888.8888888888</v>
      </c>
      <c r="AC32" s="23">
        <f t="shared" si="0"/>
        <v>6.2762064119389489</v>
      </c>
      <c r="AD32" s="6" cm="1">
        <f t="array" ref="AD32">_xlfn.STDEV.P(IF(ISNUMBER(Table13[[#This Row],[Normalized_Count_1]:[Normalized_Count_5]]),Table13[[#This Row],[Normalized_Count_1]:[Normalized_Count_5]]))</f>
        <v>157134.8402636773</v>
      </c>
      <c r="AE32" s="11" t="e">
        <f t="shared" si="5"/>
        <v>#DIV/0!</v>
      </c>
      <c r="AF32" s="11" t="e">
        <f t="shared" si="6"/>
        <v>#DIV/0!</v>
      </c>
    </row>
    <row r="33" spans="1:32" ht="15.75" thickBot="1" x14ac:dyDescent="0.3">
      <c r="A33" s="3"/>
      <c r="B33" s="22" t="s">
        <v>37</v>
      </c>
      <c r="C33" s="4" t="s">
        <v>38</v>
      </c>
      <c r="D33" s="4"/>
      <c r="E33" s="32" t="s">
        <v>63</v>
      </c>
      <c r="F33" s="4" t="s">
        <v>50</v>
      </c>
      <c r="G33" t="s">
        <v>51</v>
      </c>
      <c r="H33" s="1">
        <v>1</v>
      </c>
      <c r="I33" s="4" t="s">
        <v>43</v>
      </c>
      <c r="J33" s="13">
        <v>1</v>
      </c>
      <c r="K33" s="13">
        <f t="shared" si="1"/>
        <v>333.33333333333331</v>
      </c>
      <c r="L33" s="13">
        <v>1</v>
      </c>
      <c r="M33" s="17">
        <v>1</v>
      </c>
      <c r="N33" s="20">
        <f t="shared" si="2"/>
        <v>333.33333333333331</v>
      </c>
      <c r="O33" s="4" t="s">
        <v>43</v>
      </c>
      <c r="P33" s="4" t="s">
        <v>45</v>
      </c>
      <c r="Q33" s="1">
        <v>3</v>
      </c>
      <c r="R33" s="1">
        <v>7</v>
      </c>
      <c r="S33" s="1">
        <v>1</v>
      </c>
      <c r="T33" s="1">
        <v>9</v>
      </c>
      <c r="U33" s="4"/>
      <c r="V33" s="4"/>
      <c r="W33" s="6">
        <f>IF(Table13[[#This Row],[Count_1]]="","",Table13[[#This Row],[Count_1]]*Table13[[#This Row],[Normalization Factor]]*10^Table13[[#This Row],[CountedDilution]])</f>
        <v>2333333.333333333</v>
      </c>
      <c r="X33" s="6">
        <f>IF(Table13[[#This Row],[Count_2]]="","",Table13[[#This Row],[Count_2]]*Table13[[#This Row],[Normalization Factor]]*10^Table13[[#This Row],[CountedDilution]])</f>
        <v>333333.33333333331</v>
      </c>
      <c r="Y33" s="6">
        <f>IF(Table13[[#This Row],[Count_3]]="","",Table13[[#This Row],[Count_3]]*Table13[[#This Row],[Normalization Factor]]*10^Table13[[#This Row],[CountedDilution]])</f>
        <v>3000000</v>
      </c>
      <c r="Z33" s="6" t="str">
        <f>IF(Table13[[#This Row],[Count_4]]="","",Table13[[#This Row],[Count_4]]*Table13[[#This Row],[Normalization Factor]]*10^Table13[[#This Row],[CountedDilution]])</f>
        <v/>
      </c>
      <c r="AA33" s="6" t="str">
        <f>IF(Table13[[#This Row],[Count_5]]="","",Table13[[#This Row],[Count_5]]*Table13[[#This Row],[Normalization Factor]]*10^Table13[[#This Row],[CountedDilution]])</f>
        <v/>
      </c>
      <c r="AB33" s="6" cm="1">
        <f t="array" ref="AB33">AVERAGE(IF(ISNUMBER(Table13[[#This Row],[Normalized_Count_1]:[Normalized_Count_5]]),Table13[[#This Row],[Normalized_Count_1]:[Normalized_Count_5]]))</f>
        <v>1888888.8888888888</v>
      </c>
      <c r="AC33" s="23">
        <f t="shared" si="0"/>
        <v>6.2762064119389489</v>
      </c>
      <c r="AD33" s="6" cm="1">
        <f t="array" ref="AD33">_xlfn.STDEV.P(IF(ISNUMBER(Table13[[#This Row],[Normalized_Count_1]:[Normalized_Count_5]]),Table13[[#This Row],[Normalized_Count_1]:[Normalized_Count_5]]))</f>
        <v>1133115.4474650635</v>
      </c>
      <c r="AE33" s="11" t="e">
        <f t="shared" si="5"/>
        <v>#DIV/0!</v>
      </c>
      <c r="AF33" s="11" t="e">
        <f t="shared" si="6"/>
        <v>#DIV/0!</v>
      </c>
    </row>
    <row r="34" spans="1:32" ht="15.75" thickBot="1" x14ac:dyDescent="0.3">
      <c r="A34" s="3"/>
      <c r="B34" s="22" t="s">
        <v>37</v>
      </c>
      <c r="C34" s="4" t="s">
        <v>38</v>
      </c>
      <c r="D34" s="4"/>
      <c r="E34" s="32" t="s">
        <v>63</v>
      </c>
      <c r="F34" s="4" t="s">
        <v>50</v>
      </c>
      <c r="G34" t="s">
        <v>51</v>
      </c>
      <c r="H34" s="1">
        <v>0.5</v>
      </c>
      <c r="I34" s="4" t="s">
        <v>43</v>
      </c>
      <c r="J34" s="13">
        <v>1</v>
      </c>
      <c r="K34" s="13">
        <f t="shared" si="1"/>
        <v>333.33333333333331</v>
      </c>
      <c r="L34" s="13">
        <v>1</v>
      </c>
      <c r="M34" s="17">
        <v>1</v>
      </c>
      <c r="N34" s="20">
        <f t="shared" si="2"/>
        <v>333.33333333333331</v>
      </c>
      <c r="O34" s="4" t="s">
        <v>43</v>
      </c>
      <c r="P34" s="4" t="s">
        <v>45</v>
      </c>
      <c r="Q34" s="1">
        <v>3</v>
      </c>
      <c r="R34" s="1">
        <v>8</v>
      </c>
      <c r="S34" s="1">
        <v>7</v>
      </c>
      <c r="T34" s="1">
        <v>5</v>
      </c>
      <c r="U34" s="4"/>
      <c r="V34" s="4"/>
      <c r="W34" s="6">
        <f>IF(Table13[[#This Row],[Count_1]]="","",Table13[[#This Row],[Count_1]]*Table13[[#This Row],[Normalization Factor]]*10^Table13[[#This Row],[CountedDilution]])</f>
        <v>2666666.6666666665</v>
      </c>
      <c r="X34" s="6">
        <f>IF(Table13[[#This Row],[Count_2]]="","",Table13[[#This Row],[Count_2]]*Table13[[#This Row],[Normalization Factor]]*10^Table13[[#This Row],[CountedDilution]])</f>
        <v>2333333.333333333</v>
      </c>
      <c r="Y34" s="6">
        <f>IF(Table13[[#This Row],[Count_3]]="","",Table13[[#This Row],[Count_3]]*Table13[[#This Row],[Normalization Factor]]*10^Table13[[#This Row],[CountedDilution]])</f>
        <v>1666666.6666666665</v>
      </c>
      <c r="Z34" s="6" t="str">
        <f>IF(Table13[[#This Row],[Count_4]]="","",Table13[[#This Row],[Count_4]]*Table13[[#This Row],[Normalization Factor]]*10^Table13[[#This Row],[CountedDilution]])</f>
        <v/>
      </c>
      <c r="AA34" s="6" t="str">
        <f>IF(Table13[[#This Row],[Count_5]]="","",Table13[[#This Row],[Count_5]]*Table13[[#This Row],[Normalization Factor]]*10^Table13[[#This Row],[CountedDilution]])</f>
        <v/>
      </c>
      <c r="AB34" s="6" cm="1">
        <f t="array" ref="AB34">AVERAGE(IF(ISNUMBER(Table13[[#This Row],[Normalized_Count_1]:[Normalized_Count_5]]),Table13[[#This Row],[Normalized_Count_1]:[Normalized_Count_5]]))</f>
        <v>2222222.222222222</v>
      </c>
      <c r="AC34" s="23">
        <f t="shared" si="0"/>
        <v>6.346787486224656</v>
      </c>
      <c r="AD34" s="6" cm="1">
        <f t="array" ref="AD34">_xlfn.STDEV.P(IF(ISNUMBER(Table13[[#This Row],[Normalized_Count_1]:[Normalized_Count_5]]),Table13[[#This Row],[Normalized_Count_1]:[Normalized_Count_5]]))</f>
        <v>415739.70964154997</v>
      </c>
      <c r="AE34" s="11" t="e">
        <f t="shared" si="5"/>
        <v>#DIV/0!</v>
      </c>
      <c r="AF34" s="11" t="e">
        <f t="shared" si="6"/>
        <v>#DIV/0!</v>
      </c>
    </row>
    <row r="35" spans="1:32" ht="15.75" thickBot="1" x14ac:dyDescent="0.3">
      <c r="A35" s="3"/>
      <c r="B35" s="22" t="s">
        <v>37</v>
      </c>
      <c r="C35" s="4" t="s">
        <v>38</v>
      </c>
      <c r="D35" s="4"/>
      <c r="E35" s="32" t="s">
        <v>63</v>
      </c>
      <c r="F35" s="4" t="s">
        <v>50</v>
      </c>
      <c r="G35" t="s">
        <v>51</v>
      </c>
      <c r="H35" s="1">
        <v>0.25</v>
      </c>
      <c r="I35" s="4" t="s">
        <v>43</v>
      </c>
      <c r="J35" s="13">
        <v>1</v>
      </c>
      <c r="K35" s="13">
        <f t="shared" si="1"/>
        <v>333.33333333333331</v>
      </c>
      <c r="L35" s="13">
        <v>1</v>
      </c>
      <c r="M35" s="17">
        <v>1</v>
      </c>
      <c r="N35" s="20">
        <f t="shared" si="2"/>
        <v>333.33333333333331</v>
      </c>
      <c r="O35" s="4" t="s">
        <v>43</v>
      </c>
      <c r="P35" s="4" t="s">
        <v>45</v>
      </c>
      <c r="Q35" s="1">
        <v>4</v>
      </c>
      <c r="R35" s="1">
        <v>10</v>
      </c>
      <c r="S35" s="1">
        <v>16</v>
      </c>
      <c r="T35" s="1">
        <v>13</v>
      </c>
      <c r="U35" s="4"/>
      <c r="V35" s="4"/>
      <c r="W35" s="6">
        <f>IF(Table13[[#This Row],[Count_1]]="","",Table13[[#This Row],[Count_1]]*Table13[[#This Row],[Normalization Factor]]*10^Table13[[#This Row],[CountedDilution]])</f>
        <v>33333333.333333332</v>
      </c>
      <c r="X35" s="6">
        <f>IF(Table13[[#This Row],[Count_2]]="","",Table13[[#This Row],[Count_2]]*Table13[[#This Row],[Normalization Factor]]*10^Table13[[#This Row],[CountedDilution]])</f>
        <v>53333333.333333328</v>
      </c>
      <c r="Y35" s="6">
        <f>IF(Table13[[#This Row],[Count_3]]="","",Table13[[#This Row],[Count_3]]*Table13[[#This Row],[Normalization Factor]]*10^Table13[[#This Row],[CountedDilution]])</f>
        <v>43333333.333333328</v>
      </c>
      <c r="Z35" s="6" t="str">
        <f>IF(Table13[[#This Row],[Count_4]]="","",Table13[[#This Row],[Count_4]]*Table13[[#This Row],[Normalization Factor]]*10^Table13[[#This Row],[CountedDilution]])</f>
        <v/>
      </c>
      <c r="AA35" s="6" t="str">
        <f>IF(Table13[[#This Row],[Count_5]]="","",Table13[[#This Row],[Count_5]]*Table13[[#This Row],[Normalization Factor]]*10^Table13[[#This Row],[CountedDilution]])</f>
        <v/>
      </c>
      <c r="AB35" s="6" cm="1">
        <f t="array" ref="AB35">AVERAGE(IF(ISNUMBER(Table13[[#This Row],[Normalized_Count_1]:[Normalized_Count_5]]),Table13[[#This Row],[Normalized_Count_1]:[Normalized_Count_5]]))</f>
        <v>43333333.333333328</v>
      </c>
      <c r="AC35" s="23">
        <f t="shared" si="0"/>
        <v>7.6368220975871743</v>
      </c>
      <c r="AD35" s="6" cm="1">
        <f t="array" ref="AD35">_xlfn.STDEV.P(IF(ISNUMBER(Table13[[#This Row],[Normalized_Count_1]:[Normalized_Count_5]]),Table13[[#This Row],[Normalized_Count_1]:[Normalized_Count_5]]))</f>
        <v>8164965.8092772597</v>
      </c>
      <c r="AE35" s="11" t="e">
        <f t="shared" si="5"/>
        <v>#DIV/0!</v>
      </c>
      <c r="AF35" s="11" t="e">
        <f t="shared" si="6"/>
        <v>#DIV/0!</v>
      </c>
    </row>
    <row r="36" spans="1:32" ht="15.75" thickBot="1" x14ac:dyDescent="0.3">
      <c r="A36" s="3"/>
      <c r="B36" s="22" t="s">
        <v>37</v>
      </c>
      <c r="C36" s="4" t="s">
        <v>38</v>
      </c>
      <c r="D36" s="4"/>
      <c r="E36" s="32" t="s">
        <v>63</v>
      </c>
      <c r="F36" s="4" t="s">
        <v>50</v>
      </c>
      <c r="G36" t="s">
        <v>51</v>
      </c>
      <c r="H36" s="30">
        <v>0.125</v>
      </c>
      <c r="I36" s="4" t="s">
        <v>43</v>
      </c>
      <c r="J36" s="13">
        <v>1</v>
      </c>
      <c r="K36" s="13">
        <f t="shared" si="1"/>
        <v>333.33333333333331</v>
      </c>
      <c r="L36" s="13">
        <v>1</v>
      </c>
      <c r="M36" s="17">
        <v>1</v>
      </c>
      <c r="N36" s="20">
        <f t="shared" si="2"/>
        <v>333.33333333333331</v>
      </c>
      <c r="O36" s="4" t="s">
        <v>43</v>
      </c>
      <c r="P36" s="4" t="s">
        <v>45</v>
      </c>
      <c r="Q36" s="1">
        <v>5</v>
      </c>
      <c r="R36" s="1">
        <v>7</v>
      </c>
      <c r="S36" s="1">
        <v>18</v>
      </c>
      <c r="T36" s="1">
        <v>12</v>
      </c>
      <c r="U36" s="4"/>
      <c r="V36" s="4"/>
      <c r="W36" s="6">
        <f>IF(Table13[[#This Row],[Count_1]]="","",Table13[[#This Row],[Count_1]]*Table13[[#This Row],[Normalization Factor]]*10^Table13[[#This Row],[CountedDilution]])</f>
        <v>233333333.33333331</v>
      </c>
      <c r="X36" s="6">
        <f>IF(Table13[[#This Row],[Count_2]]="","",Table13[[#This Row],[Count_2]]*Table13[[#This Row],[Normalization Factor]]*10^Table13[[#This Row],[CountedDilution]])</f>
        <v>600000000</v>
      </c>
      <c r="Y36" s="6">
        <f>IF(Table13[[#This Row],[Count_3]]="","",Table13[[#This Row],[Count_3]]*Table13[[#This Row],[Normalization Factor]]*10^Table13[[#This Row],[CountedDilution]])</f>
        <v>400000000</v>
      </c>
      <c r="Z36" s="6" t="str">
        <f>IF(Table13[[#This Row],[Count_4]]="","",Table13[[#This Row],[Count_4]]*Table13[[#This Row],[Normalization Factor]]*10^Table13[[#This Row],[CountedDilution]])</f>
        <v/>
      </c>
      <c r="AA36" s="6" t="str">
        <f>IF(Table13[[#This Row],[Count_5]]="","",Table13[[#This Row],[Count_5]]*Table13[[#This Row],[Normalization Factor]]*10^Table13[[#This Row],[CountedDilution]])</f>
        <v/>
      </c>
      <c r="AB36" s="6" cm="1">
        <f t="array" ref="AB36">AVERAGE(IF(ISNUMBER(Table13[[#This Row],[Normalized_Count_1]:[Normalized_Count_5]]),Table13[[#This Row],[Normalized_Count_1]:[Normalized_Count_5]]))</f>
        <v>411111111.1111111</v>
      </c>
      <c r="AC36" s="23">
        <f t="shared" si="0"/>
        <v>8.6139592146276698</v>
      </c>
      <c r="AD36" s="6" cm="1">
        <f t="array" ref="AD36">_xlfn.STDEV.P(IF(ISNUMBER(Table13[[#This Row],[Normalized_Count_1]:[Normalized_Count_5]]),Table13[[#This Row],[Normalized_Count_1]:[Normalized_Count_5]]))</f>
        <v>149897084.03591162</v>
      </c>
      <c r="AE36" s="11" t="e">
        <f t="shared" si="5"/>
        <v>#DIV/0!</v>
      </c>
      <c r="AF36" s="11" t="e">
        <f t="shared" si="6"/>
        <v>#DIV/0!</v>
      </c>
    </row>
    <row r="37" spans="1:32" ht="15.75" thickBot="1" x14ac:dyDescent="0.3">
      <c r="A37" s="3"/>
      <c r="B37" s="22" t="s">
        <v>37</v>
      </c>
      <c r="C37" s="4" t="s">
        <v>38</v>
      </c>
      <c r="D37" s="4"/>
      <c r="E37" s="32" t="s">
        <v>63</v>
      </c>
      <c r="F37" s="4" t="s">
        <v>50</v>
      </c>
      <c r="G37" s="25" t="s">
        <v>52</v>
      </c>
      <c r="H37" s="26">
        <v>16</v>
      </c>
      <c r="I37" s="4" t="s">
        <v>43</v>
      </c>
      <c r="J37" s="13">
        <v>1</v>
      </c>
      <c r="K37" s="13">
        <f t="shared" si="1"/>
        <v>333.33333333333331</v>
      </c>
      <c r="L37" s="13">
        <v>1</v>
      </c>
      <c r="M37" s="17">
        <v>1</v>
      </c>
      <c r="N37" s="20">
        <f t="shared" si="2"/>
        <v>333.33333333333331</v>
      </c>
      <c r="O37" s="4" t="s">
        <v>43</v>
      </c>
      <c r="P37" s="4" t="s">
        <v>45</v>
      </c>
      <c r="Q37" s="26">
        <v>3</v>
      </c>
      <c r="R37" s="26">
        <v>4</v>
      </c>
      <c r="S37" s="26">
        <v>5</v>
      </c>
      <c r="T37" s="26">
        <v>6</v>
      </c>
      <c r="U37" s="4"/>
      <c r="V37" s="4"/>
      <c r="W37" s="6">
        <f>IF(Table13[[#This Row],[Count_1]]="","",Table13[[#This Row],[Count_1]]*Table13[[#This Row],[Normalization Factor]]*10^Table13[[#This Row],[CountedDilution]])</f>
        <v>1333333.3333333333</v>
      </c>
      <c r="X37" s="6">
        <f>IF(Table13[[#This Row],[Count_2]]="","",Table13[[#This Row],[Count_2]]*Table13[[#This Row],[Normalization Factor]]*10^Table13[[#This Row],[CountedDilution]])</f>
        <v>1666666.6666666665</v>
      </c>
      <c r="Y37" s="6">
        <f>IF(Table13[[#This Row],[Count_3]]="","",Table13[[#This Row],[Count_3]]*Table13[[#This Row],[Normalization Factor]]*10^Table13[[#This Row],[CountedDilution]])</f>
        <v>2000000</v>
      </c>
      <c r="Z37" s="6" t="str">
        <f>IF(Table13[[#This Row],[Count_4]]="","",Table13[[#This Row],[Count_4]]*Table13[[#This Row],[Normalization Factor]]*10^Table13[[#This Row],[CountedDilution]])</f>
        <v/>
      </c>
      <c r="AA37" s="6" t="str">
        <f>IF(Table13[[#This Row],[Count_5]]="","",Table13[[#This Row],[Count_5]]*Table13[[#This Row],[Normalization Factor]]*10^Table13[[#This Row],[CountedDilution]])</f>
        <v/>
      </c>
      <c r="AB37" s="6" cm="1">
        <f t="array" ref="AB37">AVERAGE(IF(ISNUMBER(Table13[[#This Row],[Normalized_Count_1]:[Normalized_Count_5]]),Table13[[#This Row],[Normalized_Count_1]:[Normalized_Count_5]]))</f>
        <v>1666666.6666666667</v>
      </c>
      <c r="AC37" s="23">
        <f t="shared" si="0"/>
        <v>6.2218487496163561</v>
      </c>
      <c r="AD37" s="6" cm="1">
        <f t="array" ref="AD37">_xlfn.STDEV.P(IF(ISNUMBER(Table13[[#This Row],[Normalized_Count_1]:[Normalized_Count_5]]),Table13[[#This Row],[Normalized_Count_1]:[Normalized_Count_5]]))</f>
        <v>272165.52697590814</v>
      </c>
      <c r="AE37" s="11" t="e">
        <f t="shared" si="5"/>
        <v>#DIV/0!</v>
      </c>
      <c r="AF37" s="11" t="e">
        <f t="shared" si="6"/>
        <v>#DIV/0!</v>
      </c>
    </row>
    <row r="38" spans="1:32" ht="15.75" thickBot="1" x14ac:dyDescent="0.3">
      <c r="A38" s="3"/>
      <c r="B38" s="22" t="s">
        <v>37</v>
      </c>
      <c r="C38" s="4" t="s">
        <v>38</v>
      </c>
      <c r="D38" s="4"/>
      <c r="E38" s="32" t="s">
        <v>63</v>
      </c>
      <c r="F38" s="4" t="s">
        <v>50</v>
      </c>
      <c r="G38" t="s">
        <v>52</v>
      </c>
      <c r="H38" s="1">
        <v>8</v>
      </c>
      <c r="I38" s="4" t="s">
        <v>43</v>
      </c>
      <c r="J38" s="13">
        <v>1</v>
      </c>
      <c r="K38" s="13">
        <f t="shared" si="1"/>
        <v>333.33333333333331</v>
      </c>
      <c r="L38" s="13">
        <v>1</v>
      </c>
      <c r="M38" s="17">
        <v>1</v>
      </c>
      <c r="N38" s="20">
        <f t="shared" si="2"/>
        <v>333.33333333333331</v>
      </c>
      <c r="O38" s="4" t="s">
        <v>43</v>
      </c>
      <c r="P38" s="4" t="s">
        <v>45</v>
      </c>
      <c r="Q38" s="1">
        <v>3</v>
      </c>
      <c r="R38" s="1">
        <v>8</v>
      </c>
      <c r="S38" s="1">
        <v>16</v>
      </c>
      <c r="T38" s="1">
        <v>10</v>
      </c>
      <c r="U38" s="4"/>
      <c r="V38" s="4"/>
      <c r="W38" s="6">
        <f>IF(Table13[[#This Row],[Count_1]]="","",Table13[[#This Row],[Count_1]]*Table13[[#This Row],[Normalization Factor]]*10^Table13[[#This Row],[CountedDilution]])</f>
        <v>2666666.6666666665</v>
      </c>
      <c r="X38" s="6">
        <f>IF(Table13[[#This Row],[Count_2]]="","",Table13[[#This Row],[Count_2]]*Table13[[#This Row],[Normalization Factor]]*10^Table13[[#This Row],[CountedDilution]])</f>
        <v>5333333.333333333</v>
      </c>
      <c r="Y38" s="6">
        <f>IF(Table13[[#This Row],[Count_3]]="","",Table13[[#This Row],[Count_3]]*Table13[[#This Row],[Normalization Factor]]*10^Table13[[#This Row],[CountedDilution]])</f>
        <v>3333333.333333333</v>
      </c>
      <c r="Z38" s="6" t="str">
        <f>IF(Table13[[#This Row],[Count_4]]="","",Table13[[#This Row],[Count_4]]*Table13[[#This Row],[Normalization Factor]]*10^Table13[[#This Row],[CountedDilution]])</f>
        <v/>
      </c>
      <c r="AA38" s="6" t="str">
        <f>IF(Table13[[#This Row],[Count_5]]="","",Table13[[#This Row],[Count_5]]*Table13[[#This Row],[Normalization Factor]]*10^Table13[[#This Row],[CountedDilution]])</f>
        <v/>
      </c>
      <c r="AB38" s="6" cm="1">
        <f t="array" ref="AB38">AVERAGE(IF(ISNUMBER(Table13[[#This Row],[Normalized_Count_1]:[Normalized_Count_5]]),Table13[[#This Row],[Normalized_Count_1]:[Normalized_Count_5]]))</f>
        <v>3777777.7777777775</v>
      </c>
      <c r="AC38" s="23">
        <f t="shared" si="0"/>
        <v>6.5772364076029302</v>
      </c>
      <c r="AD38" s="6" cm="1">
        <f t="array" ref="AD38">_xlfn.STDEV.P(IF(ISNUMBER(Table13[[#This Row],[Normalized_Count_1]:[Normalized_Count_5]]),Table13[[#This Row],[Normalized_Count_1]:[Normalized_Count_5]]))</f>
        <v>1133115.4474650645</v>
      </c>
      <c r="AE38" s="11" t="e">
        <f t="shared" si="5"/>
        <v>#DIV/0!</v>
      </c>
      <c r="AF38" s="11" t="e">
        <f t="shared" si="6"/>
        <v>#DIV/0!</v>
      </c>
    </row>
    <row r="39" spans="1:32" ht="15.75" thickBot="1" x14ac:dyDescent="0.3">
      <c r="A39" s="3"/>
      <c r="B39" s="22" t="s">
        <v>37</v>
      </c>
      <c r="C39" s="4" t="s">
        <v>38</v>
      </c>
      <c r="D39" s="4"/>
      <c r="E39" s="32" t="s">
        <v>63</v>
      </c>
      <c r="F39" s="4" t="s">
        <v>50</v>
      </c>
      <c r="G39" t="s">
        <v>52</v>
      </c>
      <c r="H39" s="1">
        <v>4</v>
      </c>
      <c r="I39" s="4" t="s">
        <v>43</v>
      </c>
      <c r="J39" s="13">
        <v>1</v>
      </c>
      <c r="K39" s="13">
        <f t="shared" si="1"/>
        <v>333.33333333333331</v>
      </c>
      <c r="L39" s="13">
        <v>1</v>
      </c>
      <c r="M39" s="17">
        <v>1</v>
      </c>
      <c r="N39" s="20">
        <f t="shared" si="2"/>
        <v>333.33333333333331</v>
      </c>
      <c r="O39" s="4" t="s">
        <v>43</v>
      </c>
      <c r="P39" s="4" t="s">
        <v>45</v>
      </c>
      <c r="Q39" s="1">
        <v>3</v>
      </c>
      <c r="R39" s="1">
        <v>5</v>
      </c>
      <c r="S39" s="1">
        <v>3</v>
      </c>
      <c r="T39" s="1">
        <v>6</v>
      </c>
      <c r="U39" s="4"/>
      <c r="V39" s="4"/>
      <c r="W39" s="6">
        <f>IF(Table13[[#This Row],[Count_1]]="","",Table13[[#This Row],[Count_1]]*Table13[[#This Row],[Normalization Factor]]*10^Table13[[#This Row],[CountedDilution]])</f>
        <v>1666666.6666666665</v>
      </c>
      <c r="X39" s="6">
        <f>IF(Table13[[#This Row],[Count_2]]="","",Table13[[#This Row],[Count_2]]*Table13[[#This Row],[Normalization Factor]]*10^Table13[[#This Row],[CountedDilution]])</f>
        <v>1000000</v>
      </c>
      <c r="Y39" s="6">
        <f>IF(Table13[[#This Row],[Count_3]]="","",Table13[[#This Row],[Count_3]]*Table13[[#This Row],[Normalization Factor]]*10^Table13[[#This Row],[CountedDilution]])</f>
        <v>2000000</v>
      </c>
      <c r="Z39" s="6" t="str">
        <f>IF(Table13[[#This Row],[Count_4]]="","",Table13[[#This Row],[Count_4]]*Table13[[#This Row],[Normalization Factor]]*10^Table13[[#This Row],[CountedDilution]])</f>
        <v/>
      </c>
      <c r="AA39" s="6" t="str">
        <f>IF(Table13[[#This Row],[Count_5]]="","",Table13[[#This Row],[Count_5]]*Table13[[#This Row],[Normalization Factor]]*10^Table13[[#This Row],[CountedDilution]])</f>
        <v/>
      </c>
      <c r="AB39" s="6" cm="1">
        <f t="array" ref="AB39">AVERAGE(IF(ISNUMBER(Table13[[#This Row],[Normalized_Count_1]:[Normalized_Count_5]]),Table13[[#This Row],[Normalized_Count_1]:[Normalized_Count_5]]))</f>
        <v>1555555.5555555553</v>
      </c>
      <c r="AC39" s="23">
        <f t="shared" si="0"/>
        <v>6.191885526238913</v>
      </c>
      <c r="AD39" s="6" cm="1">
        <f t="array" ref="AD39">_xlfn.STDEV.P(IF(ISNUMBER(Table13[[#This Row],[Normalized_Count_1]:[Normalized_Count_5]]),Table13[[#This Row],[Normalized_Count_1]:[Normalized_Count_5]]))</f>
        <v>415739.70964154945</v>
      </c>
      <c r="AE39" s="11" t="e">
        <f t="shared" si="5"/>
        <v>#DIV/0!</v>
      </c>
      <c r="AF39" s="11" t="e">
        <f t="shared" si="6"/>
        <v>#DIV/0!</v>
      </c>
    </row>
    <row r="40" spans="1:32" ht="15.75" thickBot="1" x14ac:dyDescent="0.3">
      <c r="A40" s="3"/>
      <c r="B40" s="22" t="s">
        <v>37</v>
      </c>
      <c r="C40" s="4" t="s">
        <v>38</v>
      </c>
      <c r="D40" s="4"/>
      <c r="E40" s="32" t="s">
        <v>63</v>
      </c>
      <c r="F40" s="4" t="s">
        <v>50</v>
      </c>
      <c r="G40" t="s">
        <v>52</v>
      </c>
      <c r="H40" s="1">
        <v>2</v>
      </c>
      <c r="I40" s="4" t="s">
        <v>43</v>
      </c>
      <c r="J40" s="13">
        <v>1</v>
      </c>
      <c r="K40" s="13">
        <f t="shared" si="1"/>
        <v>333.33333333333331</v>
      </c>
      <c r="L40" s="13">
        <v>1</v>
      </c>
      <c r="M40" s="17">
        <v>1</v>
      </c>
      <c r="N40" s="20">
        <f t="shared" si="2"/>
        <v>333.33333333333331</v>
      </c>
      <c r="O40" s="4" t="s">
        <v>43</v>
      </c>
      <c r="P40" s="4" t="s">
        <v>45</v>
      </c>
      <c r="Q40" s="1">
        <v>3</v>
      </c>
      <c r="R40" s="1">
        <v>4</v>
      </c>
      <c r="S40" s="1">
        <v>5</v>
      </c>
      <c r="T40" s="1">
        <v>8</v>
      </c>
      <c r="U40" s="4"/>
      <c r="V40" s="4"/>
      <c r="W40" s="6">
        <f>IF(Table13[[#This Row],[Count_1]]="","",Table13[[#This Row],[Count_1]]*Table13[[#This Row],[Normalization Factor]]*10^Table13[[#This Row],[CountedDilution]])</f>
        <v>1333333.3333333333</v>
      </c>
      <c r="X40" s="6">
        <f>IF(Table13[[#This Row],[Count_2]]="","",Table13[[#This Row],[Count_2]]*Table13[[#This Row],[Normalization Factor]]*10^Table13[[#This Row],[CountedDilution]])</f>
        <v>1666666.6666666665</v>
      </c>
      <c r="Y40" s="6">
        <f>IF(Table13[[#This Row],[Count_3]]="","",Table13[[#This Row],[Count_3]]*Table13[[#This Row],[Normalization Factor]]*10^Table13[[#This Row],[CountedDilution]])</f>
        <v>2666666.6666666665</v>
      </c>
      <c r="Z40" s="6" t="str">
        <f>IF(Table13[[#This Row],[Count_4]]="","",Table13[[#This Row],[Count_4]]*Table13[[#This Row],[Normalization Factor]]*10^Table13[[#This Row],[CountedDilution]])</f>
        <v/>
      </c>
      <c r="AA40" s="6" t="str">
        <f>IF(Table13[[#This Row],[Count_5]]="","",Table13[[#This Row],[Count_5]]*Table13[[#This Row],[Normalization Factor]]*10^Table13[[#This Row],[CountedDilution]])</f>
        <v/>
      </c>
      <c r="AB40" s="6" cm="1">
        <f t="array" ref="AB40">AVERAGE(IF(ISNUMBER(Table13[[#This Row],[Normalized_Count_1]:[Normalized_Count_5]]),Table13[[#This Row],[Normalized_Count_1]:[Normalized_Count_5]]))</f>
        <v>1888888.8888888888</v>
      </c>
      <c r="AC40" s="23">
        <f t="shared" si="0"/>
        <v>6.2762064119389489</v>
      </c>
      <c r="AD40" s="6" cm="1">
        <f t="array" ref="AD40">_xlfn.STDEV.P(IF(ISNUMBER(Table13[[#This Row],[Normalized_Count_1]:[Normalized_Count_5]]),Table13[[#This Row],[Normalized_Count_1]:[Normalized_Count_5]]))</f>
        <v>566557.72373253142</v>
      </c>
      <c r="AE40" s="11" t="e">
        <f t="shared" si="5"/>
        <v>#DIV/0!</v>
      </c>
      <c r="AF40" s="11" t="e">
        <f t="shared" si="6"/>
        <v>#DIV/0!</v>
      </c>
    </row>
    <row r="41" spans="1:32" ht="15.75" thickBot="1" x14ac:dyDescent="0.3">
      <c r="A41" s="3"/>
      <c r="B41" s="22" t="s">
        <v>37</v>
      </c>
      <c r="C41" s="4" t="s">
        <v>38</v>
      </c>
      <c r="D41" s="4"/>
      <c r="E41" s="32" t="s">
        <v>63</v>
      </c>
      <c r="F41" s="4" t="s">
        <v>50</v>
      </c>
      <c r="G41" t="s">
        <v>52</v>
      </c>
      <c r="H41" s="1">
        <v>1</v>
      </c>
      <c r="I41" s="4" t="s">
        <v>43</v>
      </c>
      <c r="J41" s="13">
        <v>1</v>
      </c>
      <c r="K41" s="13">
        <f t="shared" si="1"/>
        <v>333.33333333333331</v>
      </c>
      <c r="L41" s="13">
        <v>1</v>
      </c>
      <c r="M41" s="17">
        <v>1</v>
      </c>
      <c r="N41" s="20">
        <f t="shared" si="2"/>
        <v>333.33333333333331</v>
      </c>
      <c r="O41" s="4" t="s">
        <v>43</v>
      </c>
      <c r="P41" s="4" t="s">
        <v>45</v>
      </c>
      <c r="Q41" s="1">
        <v>3</v>
      </c>
      <c r="R41" s="1">
        <v>4</v>
      </c>
      <c r="S41" s="1">
        <v>6</v>
      </c>
      <c r="T41" s="1">
        <v>7</v>
      </c>
      <c r="U41" s="4"/>
      <c r="V41" s="4"/>
      <c r="W41" s="6">
        <f>IF(Table13[[#This Row],[Count_1]]="","",Table13[[#This Row],[Count_1]]*Table13[[#This Row],[Normalization Factor]]*10^Table13[[#This Row],[CountedDilution]])</f>
        <v>1333333.3333333333</v>
      </c>
      <c r="X41" s="6">
        <f>IF(Table13[[#This Row],[Count_2]]="","",Table13[[#This Row],[Count_2]]*Table13[[#This Row],[Normalization Factor]]*10^Table13[[#This Row],[CountedDilution]])</f>
        <v>2000000</v>
      </c>
      <c r="Y41" s="6">
        <f>IF(Table13[[#This Row],[Count_3]]="","",Table13[[#This Row],[Count_3]]*Table13[[#This Row],[Normalization Factor]]*10^Table13[[#This Row],[CountedDilution]])</f>
        <v>2333333.333333333</v>
      </c>
      <c r="Z41" s="6" t="str">
        <f>IF(Table13[[#This Row],[Count_4]]="","",Table13[[#This Row],[Count_4]]*Table13[[#This Row],[Normalization Factor]]*10^Table13[[#This Row],[CountedDilution]])</f>
        <v/>
      </c>
      <c r="AA41" s="6" t="str">
        <f>IF(Table13[[#This Row],[Count_5]]="","",Table13[[#This Row],[Count_5]]*Table13[[#This Row],[Normalization Factor]]*10^Table13[[#This Row],[CountedDilution]])</f>
        <v/>
      </c>
      <c r="AB41" s="6" cm="1">
        <f t="array" ref="AB41">AVERAGE(IF(ISNUMBER(Table13[[#This Row],[Normalized_Count_1]:[Normalized_Count_5]]),Table13[[#This Row],[Normalized_Count_1]:[Normalized_Count_5]]))</f>
        <v>1888888.8888888888</v>
      </c>
      <c r="AC41" s="23">
        <f t="shared" si="0"/>
        <v>6.2762064119389489</v>
      </c>
      <c r="AD41" s="6" cm="1">
        <f t="array" ref="AD41">_xlfn.STDEV.P(IF(ISNUMBER(Table13[[#This Row],[Normalized_Count_1]:[Normalized_Count_5]]),Table13[[#This Row],[Normalized_Count_1]:[Normalized_Count_5]]))</f>
        <v>415739.70964154945</v>
      </c>
      <c r="AE41" s="11" t="e">
        <f t="shared" si="5"/>
        <v>#DIV/0!</v>
      </c>
      <c r="AF41" s="11" t="e">
        <f t="shared" si="6"/>
        <v>#DIV/0!</v>
      </c>
    </row>
    <row r="42" spans="1:32" ht="15.75" thickBot="1" x14ac:dyDescent="0.3">
      <c r="A42" s="3"/>
      <c r="B42" s="22" t="s">
        <v>37</v>
      </c>
      <c r="C42" s="4" t="s">
        <v>38</v>
      </c>
      <c r="D42" s="4"/>
      <c r="E42" s="32" t="s">
        <v>63</v>
      </c>
      <c r="F42" s="4" t="s">
        <v>50</v>
      </c>
      <c r="G42" t="s">
        <v>52</v>
      </c>
      <c r="H42" s="1">
        <v>0.5</v>
      </c>
      <c r="I42" s="4" t="s">
        <v>43</v>
      </c>
      <c r="J42" s="13">
        <v>1</v>
      </c>
      <c r="K42" s="13">
        <f t="shared" si="1"/>
        <v>333.33333333333331</v>
      </c>
      <c r="L42" s="13">
        <v>1</v>
      </c>
      <c r="M42" s="17">
        <v>1</v>
      </c>
      <c r="N42" s="20">
        <f t="shared" si="2"/>
        <v>333.33333333333331</v>
      </c>
      <c r="O42" s="4" t="s">
        <v>43</v>
      </c>
      <c r="P42" s="4" t="s">
        <v>45</v>
      </c>
      <c r="Q42" s="1">
        <v>3</v>
      </c>
      <c r="R42" s="1">
        <v>8</v>
      </c>
      <c r="S42" s="1">
        <v>5</v>
      </c>
      <c r="T42" s="1">
        <v>10</v>
      </c>
      <c r="U42" s="4"/>
      <c r="V42" s="4"/>
      <c r="W42" s="6">
        <f>IF(Table13[[#This Row],[Count_1]]="","",Table13[[#This Row],[Count_1]]*Table13[[#This Row],[Normalization Factor]]*10^Table13[[#This Row],[CountedDilution]])</f>
        <v>2666666.6666666665</v>
      </c>
      <c r="X42" s="6">
        <f>IF(Table13[[#This Row],[Count_2]]="","",Table13[[#This Row],[Count_2]]*Table13[[#This Row],[Normalization Factor]]*10^Table13[[#This Row],[CountedDilution]])</f>
        <v>1666666.6666666665</v>
      </c>
      <c r="Y42" s="6">
        <f>IF(Table13[[#This Row],[Count_3]]="","",Table13[[#This Row],[Count_3]]*Table13[[#This Row],[Normalization Factor]]*10^Table13[[#This Row],[CountedDilution]])</f>
        <v>3333333.333333333</v>
      </c>
      <c r="Z42" s="6" t="str">
        <f>IF(Table13[[#This Row],[Count_4]]="","",Table13[[#This Row],[Count_4]]*Table13[[#This Row],[Normalization Factor]]*10^Table13[[#This Row],[CountedDilution]])</f>
        <v/>
      </c>
      <c r="AA42" s="6" t="str">
        <f>IF(Table13[[#This Row],[Count_5]]="","",Table13[[#This Row],[Count_5]]*Table13[[#This Row],[Normalization Factor]]*10^Table13[[#This Row],[CountedDilution]])</f>
        <v/>
      </c>
      <c r="AB42" s="6" cm="1">
        <f t="array" ref="AB42">AVERAGE(IF(ISNUMBER(Table13[[#This Row],[Normalized_Count_1]:[Normalized_Count_5]]),Table13[[#This Row],[Normalized_Count_1]:[Normalized_Count_5]]))</f>
        <v>2555555.5555555555</v>
      </c>
      <c r="AC42" s="23">
        <f t="shared" si="0"/>
        <v>6.4074853265782679</v>
      </c>
      <c r="AD42" s="6" cm="1">
        <f t="array" ref="AD42">_xlfn.STDEV.P(IF(ISNUMBER(Table13[[#This Row],[Normalized_Count_1]:[Normalized_Count_5]]),Table13[[#This Row],[Normalized_Count_1]:[Normalized_Count_5]]))</f>
        <v>684934.88921877486</v>
      </c>
      <c r="AE42" s="11" t="e">
        <f t="shared" si="5"/>
        <v>#DIV/0!</v>
      </c>
      <c r="AF42" s="11" t="e">
        <f t="shared" si="6"/>
        <v>#DIV/0!</v>
      </c>
    </row>
    <row r="43" spans="1:32" ht="15.75" thickBot="1" x14ac:dyDescent="0.3">
      <c r="A43" s="3"/>
      <c r="B43" s="22" t="s">
        <v>37</v>
      </c>
      <c r="C43" s="4" t="s">
        <v>38</v>
      </c>
      <c r="D43" s="4"/>
      <c r="E43" s="31" t="s">
        <v>57</v>
      </c>
      <c r="F43" s="4" t="s">
        <v>50</v>
      </c>
      <c r="G43" s="25" t="s">
        <v>51</v>
      </c>
      <c r="H43" s="24">
        <v>4</v>
      </c>
      <c r="I43" s="4" t="s">
        <v>43</v>
      </c>
      <c r="J43" s="13">
        <v>1</v>
      </c>
      <c r="K43" s="13">
        <f t="shared" si="1"/>
        <v>333.33333333333331</v>
      </c>
      <c r="L43" s="13">
        <v>1</v>
      </c>
      <c r="M43" s="17">
        <v>1</v>
      </c>
      <c r="N43" s="20">
        <f t="shared" si="2"/>
        <v>333.33333333333331</v>
      </c>
      <c r="O43" s="4" t="s">
        <v>43</v>
      </c>
      <c r="P43" s="4" t="s">
        <v>45</v>
      </c>
      <c r="Q43" s="33">
        <v>3</v>
      </c>
      <c r="R43" s="33">
        <v>2</v>
      </c>
      <c r="S43" s="33">
        <v>2</v>
      </c>
      <c r="T43" s="33">
        <v>2</v>
      </c>
      <c r="U43" s="4"/>
      <c r="V43" s="4"/>
      <c r="W43" s="6">
        <f>IF(Table13[[#This Row],[Count_1]]="","",Table13[[#This Row],[Count_1]]*Table13[[#This Row],[Normalization Factor]]*10^Table13[[#This Row],[CountedDilution]])</f>
        <v>666666.66666666663</v>
      </c>
      <c r="X43" s="6">
        <f>IF(Table13[[#This Row],[Count_2]]="","",Table13[[#This Row],[Count_2]]*Table13[[#This Row],[Normalization Factor]]*10^Table13[[#This Row],[CountedDilution]])</f>
        <v>666666.66666666663</v>
      </c>
      <c r="Y43" s="6">
        <f>IF(Table13[[#This Row],[Count_3]]="","",Table13[[#This Row],[Count_3]]*Table13[[#This Row],[Normalization Factor]]*10^Table13[[#This Row],[CountedDilution]])</f>
        <v>666666.66666666663</v>
      </c>
      <c r="Z43" s="6" t="str">
        <f>IF(Table13[[#This Row],[Count_4]]="","",Table13[[#This Row],[Count_4]]*Table13[[#This Row],[Normalization Factor]]*10^Table13[[#This Row],[CountedDilution]])</f>
        <v/>
      </c>
      <c r="AA43" s="6" t="str">
        <f>IF(Table13[[#This Row],[Count_5]]="","",Table13[[#This Row],[Count_5]]*Table13[[#This Row],[Normalization Factor]]*10^Table13[[#This Row],[CountedDilution]])</f>
        <v/>
      </c>
      <c r="AB43" s="6" cm="1">
        <f t="array" ref="AB43">AVERAGE(IF(ISNUMBER(Table13[[#This Row],[Normalized_Count_1]:[Normalized_Count_5]]),Table13[[#This Row],[Normalized_Count_1]:[Normalized_Count_5]]))</f>
        <v>666666.66666666663</v>
      </c>
      <c r="AC43" s="23">
        <f t="shared" si="0"/>
        <v>5.8239087409443187</v>
      </c>
      <c r="AD43" s="6" cm="1">
        <f t="array" ref="AD43">_xlfn.STDEV.P(IF(ISNUMBER(Table13[[#This Row],[Normalized_Count_1]:[Normalized_Count_5]]),Table13[[#This Row],[Normalized_Count_1]:[Normalized_Count_5]]))</f>
        <v>0</v>
      </c>
      <c r="AE43" s="11" t="e">
        <f t="shared" si="5"/>
        <v>#DIV/0!</v>
      </c>
      <c r="AF43" s="11" t="e">
        <f t="shared" si="6"/>
        <v>#DIV/0!</v>
      </c>
    </row>
    <row r="44" spans="1:32" ht="15.75" thickBot="1" x14ac:dyDescent="0.3">
      <c r="A44" s="3"/>
      <c r="B44" s="22" t="s">
        <v>37</v>
      </c>
      <c r="C44" s="4" t="s">
        <v>38</v>
      </c>
      <c r="D44" s="4"/>
      <c r="E44" s="31" t="s">
        <v>57</v>
      </c>
      <c r="F44" s="4" t="s">
        <v>50</v>
      </c>
      <c r="G44" t="s">
        <v>51</v>
      </c>
      <c r="H44" s="27">
        <v>2</v>
      </c>
      <c r="I44" s="4" t="s">
        <v>43</v>
      </c>
      <c r="J44" s="13">
        <v>1</v>
      </c>
      <c r="K44" s="13">
        <f t="shared" si="1"/>
        <v>333.33333333333331</v>
      </c>
      <c r="L44" s="13">
        <v>1</v>
      </c>
      <c r="M44" s="17">
        <v>1</v>
      </c>
      <c r="N44" s="20">
        <f t="shared" si="2"/>
        <v>333.33333333333331</v>
      </c>
      <c r="O44" s="4" t="s">
        <v>43</v>
      </c>
      <c r="P44" s="4" t="s">
        <v>45</v>
      </c>
      <c r="Q44" s="4">
        <v>3</v>
      </c>
      <c r="R44" s="4">
        <v>8</v>
      </c>
      <c r="S44" s="4">
        <v>3</v>
      </c>
      <c r="T44" s="4">
        <v>3</v>
      </c>
      <c r="U44" s="4"/>
      <c r="V44" s="4"/>
      <c r="W44" s="6">
        <f>IF(Table13[[#This Row],[Count_1]]="","",Table13[[#This Row],[Count_1]]*Table13[[#This Row],[Normalization Factor]]*10^Table13[[#This Row],[CountedDilution]])</f>
        <v>2666666.6666666665</v>
      </c>
      <c r="X44" s="6">
        <f>IF(Table13[[#This Row],[Count_2]]="","",Table13[[#This Row],[Count_2]]*Table13[[#This Row],[Normalization Factor]]*10^Table13[[#This Row],[CountedDilution]])</f>
        <v>1000000</v>
      </c>
      <c r="Y44" s="6">
        <f>IF(Table13[[#This Row],[Count_3]]="","",Table13[[#This Row],[Count_3]]*Table13[[#This Row],[Normalization Factor]]*10^Table13[[#This Row],[CountedDilution]])</f>
        <v>1000000</v>
      </c>
      <c r="Z44" s="6" t="str">
        <f>IF(Table13[[#This Row],[Count_4]]="","",Table13[[#This Row],[Count_4]]*Table13[[#This Row],[Normalization Factor]]*10^Table13[[#This Row],[CountedDilution]])</f>
        <v/>
      </c>
      <c r="AA44" s="6" t="str">
        <f>IF(Table13[[#This Row],[Count_5]]="","",Table13[[#This Row],[Count_5]]*Table13[[#This Row],[Normalization Factor]]*10^Table13[[#This Row],[CountedDilution]])</f>
        <v/>
      </c>
      <c r="AB44" s="6" cm="1">
        <f t="array" ref="AB44">AVERAGE(IF(ISNUMBER(Table13[[#This Row],[Normalized_Count_1]:[Normalized_Count_5]]),Table13[[#This Row],[Normalized_Count_1]:[Normalized_Count_5]]))</f>
        <v>1555555.5555555553</v>
      </c>
      <c r="AC44" s="23">
        <f t="shared" si="0"/>
        <v>6.191885526238913</v>
      </c>
      <c r="AD44" s="6" cm="1">
        <f t="array" ref="AD44">_xlfn.STDEV.P(IF(ISNUMBER(Table13[[#This Row],[Normalized_Count_1]:[Normalized_Count_5]]),Table13[[#This Row],[Normalized_Count_1]:[Normalized_Count_5]]))</f>
        <v>785674.20131838601</v>
      </c>
      <c r="AE44" s="11" t="e">
        <f t="shared" si="5"/>
        <v>#DIV/0!</v>
      </c>
      <c r="AF44" s="11" t="e">
        <f t="shared" si="6"/>
        <v>#DIV/0!</v>
      </c>
    </row>
    <row r="45" spans="1:32" ht="15.75" thickBot="1" x14ac:dyDescent="0.3">
      <c r="A45" s="3"/>
      <c r="B45" s="22" t="s">
        <v>37</v>
      </c>
      <c r="C45" s="4" t="s">
        <v>38</v>
      </c>
      <c r="D45" s="4"/>
      <c r="E45" s="31" t="s">
        <v>57</v>
      </c>
      <c r="F45" s="4" t="s">
        <v>50</v>
      </c>
      <c r="G45" t="s">
        <v>51</v>
      </c>
      <c r="H45" s="27">
        <v>1</v>
      </c>
      <c r="I45" s="4" t="s">
        <v>43</v>
      </c>
      <c r="J45" s="13">
        <v>1</v>
      </c>
      <c r="K45" s="13">
        <f t="shared" si="1"/>
        <v>333.33333333333331</v>
      </c>
      <c r="L45" s="13">
        <v>1</v>
      </c>
      <c r="M45" s="17">
        <v>1</v>
      </c>
      <c r="N45" s="20">
        <f t="shared" si="2"/>
        <v>333.33333333333331</v>
      </c>
      <c r="O45" s="4" t="s">
        <v>43</v>
      </c>
      <c r="P45" s="4" t="s">
        <v>45</v>
      </c>
      <c r="Q45" s="4">
        <v>3</v>
      </c>
      <c r="R45" s="4">
        <v>1</v>
      </c>
      <c r="S45" s="4">
        <v>3</v>
      </c>
      <c r="T45" s="4">
        <v>5</v>
      </c>
      <c r="U45" s="4"/>
      <c r="V45" s="4"/>
      <c r="W45" s="6">
        <f>IF(Table13[[#This Row],[Count_1]]="","",Table13[[#This Row],[Count_1]]*Table13[[#This Row],[Normalization Factor]]*10^Table13[[#This Row],[CountedDilution]])</f>
        <v>333333.33333333331</v>
      </c>
      <c r="X45" s="6">
        <f>IF(Table13[[#This Row],[Count_2]]="","",Table13[[#This Row],[Count_2]]*Table13[[#This Row],[Normalization Factor]]*10^Table13[[#This Row],[CountedDilution]])</f>
        <v>1000000</v>
      </c>
      <c r="Y45" s="6">
        <f>IF(Table13[[#This Row],[Count_3]]="","",Table13[[#This Row],[Count_3]]*Table13[[#This Row],[Normalization Factor]]*10^Table13[[#This Row],[CountedDilution]])</f>
        <v>1666666.6666666665</v>
      </c>
      <c r="Z45" s="6" t="str">
        <f>IF(Table13[[#This Row],[Count_4]]="","",Table13[[#This Row],[Count_4]]*Table13[[#This Row],[Normalization Factor]]*10^Table13[[#This Row],[CountedDilution]])</f>
        <v/>
      </c>
      <c r="AA45" s="6" t="str">
        <f>IF(Table13[[#This Row],[Count_5]]="","",Table13[[#This Row],[Count_5]]*Table13[[#This Row],[Normalization Factor]]*10^Table13[[#This Row],[CountedDilution]])</f>
        <v/>
      </c>
      <c r="AB45" s="6" cm="1">
        <f t="array" ref="AB45">AVERAGE(IF(ISNUMBER(Table13[[#This Row],[Normalized_Count_1]:[Normalized_Count_5]]),Table13[[#This Row],[Normalized_Count_1]:[Normalized_Count_5]]))</f>
        <v>1000000</v>
      </c>
      <c r="AC45" s="23">
        <f t="shared" si="0"/>
        <v>6</v>
      </c>
      <c r="AD45" s="6" cm="1">
        <f t="array" ref="AD45">_xlfn.STDEV.P(IF(ISNUMBER(Table13[[#This Row],[Normalized_Count_1]:[Normalized_Count_5]]),Table13[[#This Row],[Normalized_Count_1]:[Normalized_Count_5]]))</f>
        <v>544331.05395181722</v>
      </c>
      <c r="AE45" s="11" t="e">
        <f t="shared" si="5"/>
        <v>#DIV/0!</v>
      </c>
      <c r="AF45" s="11" t="e">
        <f t="shared" si="6"/>
        <v>#DIV/0!</v>
      </c>
    </row>
    <row r="46" spans="1:32" ht="15.75" thickBot="1" x14ac:dyDescent="0.3">
      <c r="A46" s="3"/>
      <c r="B46" s="22" t="s">
        <v>37</v>
      </c>
      <c r="C46" s="4" t="s">
        <v>38</v>
      </c>
      <c r="D46" s="4"/>
      <c r="E46" s="31" t="s">
        <v>57</v>
      </c>
      <c r="F46" s="4" t="s">
        <v>50</v>
      </c>
      <c r="G46" t="s">
        <v>51</v>
      </c>
      <c r="H46" s="27">
        <v>0.5</v>
      </c>
      <c r="I46" s="4" t="s">
        <v>43</v>
      </c>
      <c r="J46" s="13">
        <v>1</v>
      </c>
      <c r="K46" s="13">
        <f t="shared" si="1"/>
        <v>333.33333333333331</v>
      </c>
      <c r="L46" s="13">
        <v>1</v>
      </c>
      <c r="M46" s="17">
        <v>1</v>
      </c>
      <c r="N46" s="20">
        <f t="shared" si="2"/>
        <v>333.33333333333331</v>
      </c>
      <c r="O46" s="4" t="s">
        <v>43</v>
      </c>
      <c r="P46" s="4" t="s">
        <v>45</v>
      </c>
      <c r="Q46" s="4">
        <v>3</v>
      </c>
      <c r="R46" s="4">
        <v>2</v>
      </c>
      <c r="S46" s="4">
        <v>2</v>
      </c>
      <c r="T46" s="4">
        <v>4</v>
      </c>
      <c r="U46" s="4"/>
      <c r="V46" s="4"/>
      <c r="W46" s="6">
        <f>IF(Table13[[#This Row],[Count_1]]="","",Table13[[#This Row],[Count_1]]*Table13[[#This Row],[Normalization Factor]]*10^Table13[[#This Row],[CountedDilution]])</f>
        <v>666666.66666666663</v>
      </c>
      <c r="X46" s="6">
        <f>IF(Table13[[#This Row],[Count_2]]="","",Table13[[#This Row],[Count_2]]*Table13[[#This Row],[Normalization Factor]]*10^Table13[[#This Row],[CountedDilution]])</f>
        <v>666666.66666666663</v>
      </c>
      <c r="Y46" s="6">
        <f>IF(Table13[[#This Row],[Count_3]]="","",Table13[[#This Row],[Count_3]]*Table13[[#This Row],[Normalization Factor]]*10^Table13[[#This Row],[CountedDilution]])</f>
        <v>1333333.3333333333</v>
      </c>
      <c r="Z46" s="6" t="str">
        <f>IF(Table13[[#This Row],[Count_4]]="","",Table13[[#This Row],[Count_4]]*Table13[[#This Row],[Normalization Factor]]*10^Table13[[#This Row],[CountedDilution]])</f>
        <v/>
      </c>
      <c r="AA46" s="6" t="str">
        <f>IF(Table13[[#This Row],[Count_5]]="","",Table13[[#This Row],[Count_5]]*Table13[[#This Row],[Normalization Factor]]*10^Table13[[#This Row],[CountedDilution]])</f>
        <v/>
      </c>
      <c r="AB46" s="6" cm="1">
        <f t="array" ref="AB46">AVERAGE(IF(ISNUMBER(Table13[[#This Row],[Normalized_Count_1]:[Normalized_Count_5]]),Table13[[#This Row],[Normalized_Count_1]:[Normalized_Count_5]]))</f>
        <v>888888.88888888888</v>
      </c>
      <c r="AC46" s="23">
        <f t="shared" si="0"/>
        <v>5.9488474775526186</v>
      </c>
      <c r="AD46" s="6" cm="1">
        <f t="array" ref="AD46">_xlfn.STDEV.P(IF(ISNUMBER(Table13[[#This Row],[Normalized_Count_1]:[Normalized_Count_5]]),Table13[[#This Row],[Normalized_Count_1]:[Normalized_Count_5]]))</f>
        <v>314269.68052735459</v>
      </c>
      <c r="AE46" s="11" t="e">
        <f t="shared" si="5"/>
        <v>#DIV/0!</v>
      </c>
      <c r="AF46" s="11" t="e">
        <f t="shared" si="6"/>
        <v>#DIV/0!</v>
      </c>
    </row>
    <row r="47" spans="1:32" ht="15.75" thickBot="1" x14ac:dyDescent="0.3">
      <c r="A47" s="3"/>
      <c r="B47" s="22" t="s">
        <v>37</v>
      </c>
      <c r="C47" s="4" t="s">
        <v>38</v>
      </c>
      <c r="D47" s="4"/>
      <c r="E47" s="31" t="s">
        <v>57</v>
      </c>
      <c r="F47" s="4" t="s">
        <v>50</v>
      </c>
      <c r="G47" t="s">
        <v>51</v>
      </c>
      <c r="H47" s="27">
        <v>0.25</v>
      </c>
      <c r="I47" s="4" t="s">
        <v>43</v>
      </c>
      <c r="J47" s="13">
        <v>1</v>
      </c>
      <c r="K47" s="13">
        <f t="shared" si="1"/>
        <v>333.33333333333331</v>
      </c>
      <c r="L47" s="13">
        <v>1</v>
      </c>
      <c r="M47" s="17">
        <v>1</v>
      </c>
      <c r="N47" s="20">
        <f t="shared" si="2"/>
        <v>333.33333333333331</v>
      </c>
      <c r="O47" s="4" t="s">
        <v>43</v>
      </c>
      <c r="P47" s="4" t="s">
        <v>45</v>
      </c>
      <c r="Q47" s="4">
        <v>4</v>
      </c>
      <c r="R47" s="4">
        <v>4</v>
      </c>
      <c r="S47" s="4">
        <v>6</v>
      </c>
      <c r="T47" s="4">
        <v>6</v>
      </c>
      <c r="U47" s="4"/>
      <c r="V47" s="4"/>
      <c r="W47" s="6">
        <f>IF(Table13[[#This Row],[Count_1]]="","",Table13[[#This Row],[Count_1]]*Table13[[#This Row],[Normalization Factor]]*10^Table13[[#This Row],[CountedDilution]])</f>
        <v>13333333.333333332</v>
      </c>
      <c r="X47" s="6">
        <f>IF(Table13[[#This Row],[Count_2]]="","",Table13[[#This Row],[Count_2]]*Table13[[#This Row],[Normalization Factor]]*10^Table13[[#This Row],[CountedDilution]])</f>
        <v>20000000</v>
      </c>
      <c r="Y47" s="6">
        <f>IF(Table13[[#This Row],[Count_3]]="","",Table13[[#This Row],[Count_3]]*Table13[[#This Row],[Normalization Factor]]*10^Table13[[#This Row],[CountedDilution]])</f>
        <v>20000000</v>
      </c>
      <c r="Z47" s="6" t="str">
        <f>IF(Table13[[#This Row],[Count_4]]="","",Table13[[#This Row],[Count_4]]*Table13[[#This Row],[Normalization Factor]]*10^Table13[[#This Row],[CountedDilution]])</f>
        <v/>
      </c>
      <c r="AA47" s="6" t="str">
        <f>IF(Table13[[#This Row],[Count_5]]="","",Table13[[#This Row],[Count_5]]*Table13[[#This Row],[Normalization Factor]]*10^Table13[[#This Row],[CountedDilution]])</f>
        <v/>
      </c>
      <c r="AB47" s="6" cm="1">
        <f t="array" ref="AB47">AVERAGE(IF(ISNUMBER(Table13[[#This Row],[Normalized_Count_1]:[Normalized_Count_5]]),Table13[[#This Row],[Normalized_Count_1]:[Normalized_Count_5]]))</f>
        <v>17777777.777777776</v>
      </c>
      <c r="AC47" s="23">
        <f t="shared" si="0"/>
        <v>7.2498774732165998</v>
      </c>
      <c r="AD47" s="6" cm="1">
        <f t="array" ref="AD47">_xlfn.STDEV.P(IF(ISNUMBER(Table13[[#This Row],[Normalized_Count_1]:[Normalized_Count_5]]),Table13[[#This Row],[Normalized_Count_1]:[Normalized_Count_5]]))</f>
        <v>3142696.8052735464</v>
      </c>
      <c r="AE47" s="11" t="e">
        <f t="shared" si="5"/>
        <v>#DIV/0!</v>
      </c>
      <c r="AF47" s="11" t="e">
        <f t="shared" si="6"/>
        <v>#DIV/0!</v>
      </c>
    </row>
    <row r="48" spans="1:32" ht="15.75" thickBot="1" x14ac:dyDescent="0.3">
      <c r="A48" s="3"/>
      <c r="B48" s="22" t="s">
        <v>37</v>
      </c>
      <c r="C48" s="4" t="s">
        <v>38</v>
      </c>
      <c r="D48" s="4"/>
      <c r="E48" s="31" t="s">
        <v>57</v>
      </c>
      <c r="F48" s="4" t="s">
        <v>50</v>
      </c>
      <c r="G48" s="29" t="s">
        <v>51</v>
      </c>
      <c r="H48" s="28">
        <v>0.125</v>
      </c>
      <c r="I48" s="4" t="s">
        <v>43</v>
      </c>
      <c r="J48" s="13">
        <v>1</v>
      </c>
      <c r="K48" s="13">
        <f t="shared" si="1"/>
        <v>333.33333333333331</v>
      </c>
      <c r="L48" s="13">
        <v>1</v>
      </c>
      <c r="M48" s="17">
        <v>1</v>
      </c>
      <c r="N48" s="20">
        <f t="shared" si="2"/>
        <v>333.33333333333331</v>
      </c>
      <c r="O48" s="4" t="s">
        <v>43</v>
      </c>
      <c r="P48" s="4" t="s">
        <v>45</v>
      </c>
      <c r="Q48" s="34">
        <v>4</v>
      </c>
      <c r="R48" s="34">
        <v>44</v>
      </c>
      <c r="S48" s="34">
        <v>24</v>
      </c>
      <c r="T48" s="34">
        <v>50</v>
      </c>
      <c r="U48" s="4"/>
      <c r="V48" s="4"/>
      <c r="W48" s="6">
        <f>IF(Table13[[#This Row],[Count_1]]="","",Table13[[#This Row],[Count_1]]*Table13[[#This Row],[Normalization Factor]]*10^Table13[[#This Row],[CountedDilution]])</f>
        <v>146666666.66666666</v>
      </c>
      <c r="X48" s="6">
        <f>IF(Table13[[#This Row],[Count_2]]="","",Table13[[#This Row],[Count_2]]*Table13[[#This Row],[Normalization Factor]]*10^Table13[[#This Row],[CountedDilution]])</f>
        <v>80000000</v>
      </c>
      <c r="Y48" s="6">
        <f>IF(Table13[[#This Row],[Count_3]]="","",Table13[[#This Row],[Count_3]]*Table13[[#This Row],[Normalization Factor]]*10^Table13[[#This Row],[CountedDilution]])</f>
        <v>166666666.66666666</v>
      </c>
      <c r="Z48" s="6" t="str">
        <f>IF(Table13[[#This Row],[Count_4]]="","",Table13[[#This Row],[Count_4]]*Table13[[#This Row],[Normalization Factor]]*10^Table13[[#This Row],[CountedDilution]])</f>
        <v/>
      </c>
      <c r="AA48" s="6" t="str">
        <f>IF(Table13[[#This Row],[Count_5]]="","",Table13[[#This Row],[Count_5]]*Table13[[#This Row],[Normalization Factor]]*10^Table13[[#This Row],[CountedDilution]])</f>
        <v/>
      </c>
      <c r="AB48" s="6" cm="1">
        <f t="array" ref="AB48">AVERAGE(IF(ISNUMBER(Table13[[#This Row],[Normalized_Count_1]:[Normalized_Count_5]]),Table13[[#This Row],[Normalized_Count_1]:[Normalized_Count_5]]))</f>
        <v>131111111.1111111</v>
      </c>
      <c r="AC48" s="23">
        <f t="shared" si="0"/>
        <v>8.1176394978668007</v>
      </c>
      <c r="AD48" s="6" cm="1">
        <f t="array" ref="AD48">_xlfn.STDEV.P(IF(ISNUMBER(Table13[[#This Row],[Normalized_Count_1]:[Normalized_Count_5]]),Table13[[#This Row],[Normalized_Count_1]:[Normalized_Count_5]]))</f>
        <v>37051848.890073426</v>
      </c>
      <c r="AE48" s="11" t="e">
        <f t="shared" si="5"/>
        <v>#DIV/0!</v>
      </c>
      <c r="AF48" s="11" t="e">
        <f t="shared" si="6"/>
        <v>#DIV/0!</v>
      </c>
    </row>
    <row r="49" spans="1:32" ht="15.75" thickBot="1" x14ac:dyDescent="0.3">
      <c r="A49" s="3"/>
      <c r="B49" s="22" t="s">
        <v>37</v>
      </c>
      <c r="C49" s="4" t="s">
        <v>38</v>
      </c>
      <c r="D49" s="4"/>
      <c r="E49" s="31" t="s">
        <v>57</v>
      </c>
      <c r="F49" s="4" t="s">
        <v>50</v>
      </c>
      <c r="G49" s="25" t="s">
        <v>52</v>
      </c>
      <c r="H49" s="24">
        <v>16</v>
      </c>
      <c r="I49" s="4" t="s">
        <v>43</v>
      </c>
      <c r="J49" s="13">
        <v>1</v>
      </c>
      <c r="K49" s="13">
        <f t="shared" si="1"/>
        <v>333.33333333333331</v>
      </c>
      <c r="L49" s="13">
        <v>1</v>
      </c>
      <c r="M49" s="17">
        <v>1</v>
      </c>
      <c r="N49" s="20">
        <f t="shared" si="2"/>
        <v>333.33333333333331</v>
      </c>
      <c r="O49" s="4" t="s">
        <v>43</v>
      </c>
      <c r="P49" s="4" t="s">
        <v>45</v>
      </c>
      <c r="Q49" s="33">
        <v>2</v>
      </c>
      <c r="R49" s="33">
        <v>14</v>
      </c>
      <c r="S49" s="33">
        <v>18</v>
      </c>
      <c r="T49" s="33">
        <v>13</v>
      </c>
      <c r="U49" s="4"/>
      <c r="V49" s="4"/>
      <c r="W49" s="6">
        <f>IF(Table13[[#This Row],[Count_1]]="","",Table13[[#This Row],[Count_1]]*Table13[[#This Row],[Normalization Factor]]*10^Table13[[#This Row],[CountedDilution]])</f>
        <v>466666.66666666663</v>
      </c>
      <c r="X49" s="6">
        <f>IF(Table13[[#This Row],[Count_2]]="","",Table13[[#This Row],[Count_2]]*Table13[[#This Row],[Normalization Factor]]*10^Table13[[#This Row],[CountedDilution]])</f>
        <v>600000</v>
      </c>
      <c r="Y49" s="6">
        <f>IF(Table13[[#This Row],[Count_3]]="","",Table13[[#This Row],[Count_3]]*Table13[[#This Row],[Normalization Factor]]*10^Table13[[#This Row],[CountedDilution]])</f>
        <v>433333.33333333331</v>
      </c>
      <c r="Z49" s="6" t="str">
        <f>IF(Table13[[#This Row],[Count_4]]="","",Table13[[#This Row],[Count_4]]*Table13[[#This Row],[Normalization Factor]]*10^Table13[[#This Row],[CountedDilution]])</f>
        <v/>
      </c>
      <c r="AA49" s="6" t="str">
        <f>IF(Table13[[#This Row],[Count_5]]="","",Table13[[#This Row],[Count_5]]*Table13[[#This Row],[Normalization Factor]]*10^Table13[[#This Row],[CountedDilution]])</f>
        <v/>
      </c>
      <c r="AB49" s="6" cm="1">
        <f t="array" ref="AB49">AVERAGE(IF(ISNUMBER(Table13[[#This Row],[Normalized_Count_1]:[Normalized_Count_5]]),Table13[[#This Row],[Normalized_Count_1]:[Normalized_Count_5]]))</f>
        <v>499999.99999999994</v>
      </c>
      <c r="AC49" s="23">
        <f t="shared" si="0"/>
        <v>5.6989700043360187</v>
      </c>
      <c r="AD49" s="6" cm="1">
        <f t="array" ref="AD49">_xlfn.STDEV.P(IF(ISNUMBER(Table13[[#This Row],[Normalized_Count_1]:[Normalized_Count_5]]),Table13[[#This Row],[Normalized_Count_1]:[Normalized_Count_5]]))</f>
        <v>72008.229982309436</v>
      </c>
      <c r="AE49" s="11" t="e">
        <f t="shared" si="5"/>
        <v>#DIV/0!</v>
      </c>
      <c r="AF49" s="11" t="e">
        <f t="shared" si="6"/>
        <v>#DIV/0!</v>
      </c>
    </row>
    <row r="50" spans="1:32" ht="15.75" thickBot="1" x14ac:dyDescent="0.3">
      <c r="A50" s="3"/>
      <c r="B50" s="22" t="s">
        <v>37</v>
      </c>
      <c r="C50" s="4" t="s">
        <v>38</v>
      </c>
      <c r="D50" s="4"/>
      <c r="E50" s="31" t="s">
        <v>57</v>
      </c>
      <c r="F50" s="4" t="s">
        <v>50</v>
      </c>
      <c r="G50" t="s">
        <v>52</v>
      </c>
      <c r="H50" s="27">
        <v>8</v>
      </c>
      <c r="I50" s="4" t="s">
        <v>43</v>
      </c>
      <c r="J50" s="13">
        <v>1</v>
      </c>
      <c r="K50" s="13">
        <f t="shared" si="1"/>
        <v>333.33333333333331</v>
      </c>
      <c r="L50" s="13">
        <v>1</v>
      </c>
      <c r="M50" s="17">
        <v>1</v>
      </c>
      <c r="N50" s="20">
        <f t="shared" si="2"/>
        <v>333.33333333333331</v>
      </c>
      <c r="O50" s="4" t="s">
        <v>43</v>
      </c>
      <c r="P50" s="4" t="s">
        <v>45</v>
      </c>
      <c r="Q50" s="4">
        <v>2</v>
      </c>
      <c r="R50" s="4">
        <v>18</v>
      </c>
      <c r="S50" s="4">
        <v>19</v>
      </c>
      <c r="T50" s="4">
        <v>10</v>
      </c>
      <c r="U50" s="4"/>
      <c r="V50" s="4"/>
      <c r="W50" s="6">
        <f>IF(Table13[[#This Row],[Count_1]]="","",Table13[[#This Row],[Count_1]]*Table13[[#This Row],[Normalization Factor]]*10^Table13[[#This Row],[CountedDilution]])</f>
        <v>600000</v>
      </c>
      <c r="X50" s="6">
        <f>IF(Table13[[#This Row],[Count_2]]="","",Table13[[#This Row],[Count_2]]*Table13[[#This Row],[Normalization Factor]]*10^Table13[[#This Row],[CountedDilution]])</f>
        <v>633333.33333333326</v>
      </c>
      <c r="Y50" s="6">
        <f>IF(Table13[[#This Row],[Count_3]]="","",Table13[[#This Row],[Count_3]]*Table13[[#This Row],[Normalization Factor]]*10^Table13[[#This Row],[CountedDilution]])</f>
        <v>333333.33333333331</v>
      </c>
      <c r="Z50" s="6" t="str">
        <f>IF(Table13[[#This Row],[Count_4]]="","",Table13[[#This Row],[Count_4]]*Table13[[#This Row],[Normalization Factor]]*10^Table13[[#This Row],[CountedDilution]])</f>
        <v/>
      </c>
      <c r="AA50" s="6" t="str">
        <f>IF(Table13[[#This Row],[Count_5]]="","",Table13[[#This Row],[Count_5]]*Table13[[#This Row],[Normalization Factor]]*10^Table13[[#This Row],[CountedDilution]])</f>
        <v/>
      </c>
      <c r="AB50" s="6" cm="1">
        <f t="array" ref="AB50">AVERAGE(IF(ISNUMBER(Table13[[#This Row],[Normalized_Count_1]:[Normalized_Count_5]]),Table13[[#This Row],[Normalized_Count_1]:[Normalized_Count_5]]))</f>
        <v>522222.22222222219</v>
      </c>
      <c r="AC50" s="23">
        <f t="shared" si="0"/>
        <v>5.7178553484963928</v>
      </c>
      <c r="AD50" s="6" cm="1">
        <f t="array" ref="AD50">_xlfn.STDEV.P(IF(ISNUMBER(Table13[[#This Row],[Normalized_Count_1]:[Normalized_Count_5]]),Table13[[#This Row],[Normalized_Count_1]:[Normalized_Count_5]]))</f>
        <v>134256.06637327321</v>
      </c>
      <c r="AE50" s="11" t="e">
        <f t="shared" si="5"/>
        <v>#DIV/0!</v>
      </c>
      <c r="AF50" s="11" t="e">
        <f t="shared" si="6"/>
        <v>#DIV/0!</v>
      </c>
    </row>
    <row r="51" spans="1:32" ht="15.75" thickBot="1" x14ac:dyDescent="0.3">
      <c r="A51" s="3"/>
      <c r="B51" s="22" t="s">
        <v>37</v>
      </c>
      <c r="C51" s="4" t="s">
        <v>38</v>
      </c>
      <c r="D51" s="4"/>
      <c r="E51" s="31" t="s">
        <v>57</v>
      </c>
      <c r="F51" s="4" t="s">
        <v>50</v>
      </c>
      <c r="G51" t="s">
        <v>52</v>
      </c>
      <c r="H51" s="27">
        <v>4</v>
      </c>
      <c r="I51" s="4" t="s">
        <v>43</v>
      </c>
      <c r="J51" s="13">
        <v>1</v>
      </c>
      <c r="K51" s="13">
        <f t="shared" si="1"/>
        <v>333.33333333333331</v>
      </c>
      <c r="L51" s="13">
        <v>1</v>
      </c>
      <c r="M51" s="17">
        <v>1</v>
      </c>
      <c r="N51" s="20">
        <f t="shared" si="2"/>
        <v>333.33333333333331</v>
      </c>
      <c r="O51" s="4" t="s">
        <v>43</v>
      </c>
      <c r="P51" s="4" t="s">
        <v>45</v>
      </c>
      <c r="Q51" s="4">
        <v>2</v>
      </c>
      <c r="R51" s="4">
        <v>12</v>
      </c>
      <c r="S51" s="4">
        <v>16</v>
      </c>
      <c r="T51" s="4">
        <v>12</v>
      </c>
      <c r="U51" s="4"/>
      <c r="V51" s="4"/>
      <c r="W51" s="6">
        <f>IF(Table13[[#This Row],[Count_1]]="","",Table13[[#This Row],[Count_1]]*Table13[[#This Row],[Normalization Factor]]*10^Table13[[#This Row],[CountedDilution]])</f>
        <v>400000</v>
      </c>
      <c r="X51" s="6">
        <f>IF(Table13[[#This Row],[Count_2]]="","",Table13[[#This Row],[Count_2]]*Table13[[#This Row],[Normalization Factor]]*10^Table13[[#This Row],[CountedDilution]])</f>
        <v>533333.33333333326</v>
      </c>
      <c r="Y51" s="6">
        <f>IF(Table13[[#This Row],[Count_3]]="","",Table13[[#This Row],[Count_3]]*Table13[[#This Row],[Normalization Factor]]*10^Table13[[#This Row],[CountedDilution]])</f>
        <v>400000</v>
      </c>
      <c r="Z51" s="6" t="str">
        <f>IF(Table13[[#This Row],[Count_4]]="","",Table13[[#This Row],[Count_4]]*Table13[[#This Row],[Normalization Factor]]*10^Table13[[#This Row],[CountedDilution]])</f>
        <v/>
      </c>
      <c r="AA51" s="6" t="str">
        <f>IF(Table13[[#This Row],[Count_5]]="","",Table13[[#This Row],[Count_5]]*Table13[[#This Row],[Normalization Factor]]*10^Table13[[#This Row],[CountedDilution]])</f>
        <v/>
      </c>
      <c r="AB51" s="6" cm="1">
        <f t="array" ref="AB51">AVERAGE(IF(ISNUMBER(Table13[[#This Row],[Normalized_Count_1]:[Normalized_Count_5]]),Table13[[#This Row],[Normalized_Count_1]:[Normalized_Count_5]]))</f>
        <v>444444.44444444444</v>
      </c>
      <c r="AC51" s="23">
        <f t="shared" si="0"/>
        <v>5.6478174818886373</v>
      </c>
      <c r="AD51" s="6" cm="1">
        <f t="array" ref="AD51">_xlfn.STDEV.P(IF(ISNUMBER(Table13[[#This Row],[Normalized_Count_1]:[Normalized_Count_5]]),Table13[[#This Row],[Normalized_Count_1]:[Normalized_Count_5]]))</f>
        <v>62853.93610547077</v>
      </c>
      <c r="AE51" s="11" t="e">
        <f t="shared" si="5"/>
        <v>#DIV/0!</v>
      </c>
      <c r="AF51" s="11" t="e">
        <f t="shared" si="6"/>
        <v>#DIV/0!</v>
      </c>
    </row>
    <row r="52" spans="1:32" ht="15.75" thickBot="1" x14ac:dyDescent="0.3">
      <c r="A52" s="3"/>
      <c r="B52" s="22" t="s">
        <v>37</v>
      </c>
      <c r="C52" s="4" t="s">
        <v>38</v>
      </c>
      <c r="D52" s="4"/>
      <c r="E52" s="31" t="s">
        <v>57</v>
      </c>
      <c r="F52" s="4" t="s">
        <v>50</v>
      </c>
      <c r="G52" t="s">
        <v>52</v>
      </c>
      <c r="H52" s="27">
        <v>2</v>
      </c>
      <c r="I52" s="4" t="s">
        <v>43</v>
      </c>
      <c r="J52" s="13">
        <v>1</v>
      </c>
      <c r="K52" s="13">
        <f t="shared" si="1"/>
        <v>333.33333333333331</v>
      </c>
      <c r="L52" s="13">
        <v>1</v>
      </c>
      <c r="M52" s="17">
        <v>1</v>
      </c>
      <c r="N52" s="20">
        <f t="shared" si="2"/>
        <v>333.33333333333331</v>
      </c>
      <c r="O52" s="4" t="s">
        <v>43</v>
      </c>
      <c r="P52" s="4" t="s">
        <v>45</v>
      </c>
      <c r="Q52" s="4">
        <v>2</v>
      </c>
      <c r="R52" s="4">
        <v>16</v>
      </c>
      <c r="S52" s="4">
        <v>14</v>
      </c>
      <c r="T52" s="4">
        <v>17</v>
      </c>
      <c r="U52" s="4"/>
      <c r="V52" s="4"/>
      <c r="W52" s="6">
        <f>IF(Table13[[#This Row],[Count_1]]="","",Table13[[#This Row],[Count_1]]*Table13[[#This Row],[Normalization Factor]]*10^Table13[[#This Row],[CountedDilution]])</f>
        <v>533333.33333333326</v>
      </c>
      <c r="X52" s="6">
        <f>IF(Table13[[#This Row],[Count_2]]="","",Table13[[#This Row],[Count_2]]*Table13[[#This Row],[Normalization Factor]]*10^Table13[[#This Row],[CountedDilution]])</f>
        <v>466666.66666666663</v>
      </c>
      <c r="Y52" s="6">
        <f>IF(Table13[[#This Row],[Count_3]]="","",Table13[[#This Row],[Count_3]]*Table13[[#This Row],[Normalization Factor]]*10^Table13[[#This Row],[CountedDilution]])</f>
        <v>566666.66666666663</v>
      </c>
      <c r="Z52" s="6" t="str">
        <f>IF(Table13[[#This Row],[Count_4]]="","",Table13[[#This Row],[Count_4]]*Table13[[#This Row],[Normalization Factor]]*10^Table13[[#This Row],[CountedDilution]])</f>
        <v/>
      </c>
      <c r="AA52" s="6" t="str">
        <f>IF(Table13[[#This Row],[Count_5]]="","",Table13[[#This Row],[Count_5]]*Table13[[#This Row],[Normalization Factor]]*10^Table13[[#This Row],[CountedDilution]])</f>
        <v/>
      </c>
      <c r="AB52" s="6" cm="1">
        <f t="array" ref="AB52">AVERAGE(IF(ISNUMBER(Table13[[#This Row],[Normalized_Count_1]:[Normalized_Count_5]]),Table13[[#This Row],[Normalized_Count_1]:[Normalized_Count_5]]))</f>
        <v>522222.22222222219</v>
      </c>
      <c r="AC52" s="23">
        <f t="shared" si="0"/>
        <v>5.7178553484963928</v>
      </c>
      <c r="AD52" s="6" cm="1">
        <f t="array" ref="AD52">_xlfn.STDEV.P(IF(ISNUMBER(Table13[[#This Row],[Normalized_Count_1]:[Normalized_Count_5]]),Table13[[#This Row],[Normalized_Count_1]:[Normalized_Count_5]]))</f>
        <v>41573.970964154898</v>
      </c>
      <c r="AE52" s="11" t="e">
        <f t="shared" si="5"/>
        <v>#DIV/0!</v>
      </c>
      <c r="AF52" s="11" t="e">
        <f t="shared" si="6"/>
        <v>#DIV/0!</v>
      </c>
    </row>
    <row r="53" spans="1:32" ht="15.75" thickBot="1" x14ac:dyDescent="0.3">
      <c r="A53" s="3"/>
      <c r="B53" s="22" t="s">
        <v>37</v>
      </c>
      <c r="C53" s="4" t="s">
        <v>38</v>
      </c>
      <c r="D53" s="4"/>
      <c r="E53" s="31" t="s">
        <v>57</v>
      </c>
      <c r="F53" s="4" t="s">
        <v>50</v>
      </c>
      <c r="G53" t="s">
        <v>52</v>
      </c>
      <c r="H53" s="27">
        <v>1</v>
      </c>
      <c r="I53" s="4" t="s">
        <v>43</v>
      </c>
      <c r="J53" s="13">
        <v>1</v>
      </c>
      <c r="K53" s="13">
        <f t="shared" si="1"/>
        <v>333.33333333333331</v>
      </c>
      <c r="L53" s="13">
        <v>1</v>
      </c>
      <c r="M53" s="17">
        <v>1</v>
      </c>
      <c r="N53" s="20">
        <f t="shared" si="2"/>
        <v>333.33333333333331</v>
      </c>
      <c r="O53" s="4" t="s">
        <v>43</v>
      </c>
      <c r="P53" s="4" t="s">
        <v>45</v>
      </c>
      <c r="Q53" s="4">
        <v>2</v>
      </c>
      <c r="R53" s="4">
        <v>10</v>
      </c>
      <c r="S53" s="4">
        <v>17</v>
      </c>
      <c r="T53" s="4">
        <v>13</v>
      </c>
      <c r="U53" s="4"/>
      <c r="V53" s="4"/>
      <c r="W53" s="6">
        <f>IF(Table13[[#This Row],[Count_1]]="","",Table13[[#This Row],[Count_1]]*Table13[[#This Row],[Normalization Factor]]*10^Table13[[#This Row],[CountedDilution]])</f>
        <v>333333.33333333331</v>
      </c>
      <c r="X53" s="6">
        <f>IF(Table13[[#This Row],[Count_2]]="","",Table13[[#This Row],[Count_2]]*Table13[[#This Row],[Normalization Factor]]*10^Table13[[#This Row],[CountedDilution]])</f>
        <v>566666.66666666663</v>
      </c>
      <c r="Y53" s="6">
        <f>IF(Table13[[#This Row],[Count_3]]="","",Table13[[#This Row],[Count_3]]*Table13[[#This Row],[Normalization Factor]]*10^Table13[[#This Row],[CountedDilution]])</f>
        <v>433333.33333333331</v>
      </c>
      <c r="Z53" s="6" t="str">
        <f>IF(Table13[[#This Row],[Count_4]]="","",Table13[[#This Row],[Count_4]]*Table13[[#This Row],[Normalization Factor]]*10^Table13[[#This Row],[CountedDilution]])</f>
        <v/>
      </c>
      <c r="AA53" s="6" t="str">
        <f>IF(Table13[[#This Row],[Count_5]]="","",Table13[[#This Row],[Count_5]]*Table13[[#This Row],[Normalization Factor]]*10^Table13[[#This Row],[CountedDilution]])</f>
        <v/>
      </c>
      <c r="AB53" s="6" cm="1">
        <f t="array" ref="AB53">AVERAGE(IF(ISNUMBER(Table13[[#This Row],[Normalized_Count_1]:[Normalized_Count_5]]),Table13[[#This Row],[Normalized_Count_1]:[Normalized_Count_5]]))</f>
        <v>444444.44444444444</v>
      </c>
      <c r="AC53" s="23">
        <f t="shared" si="0"/>
        <v>5.6478174818886373</v>
      </c>
      <c r="AD53" s="6" cm="1">
        <f t="array" ref="AD53">_xlfn.STDEV.P(IF(ISNUMBER(Table13[[#This Row],[Normalized_Count_1]:[Normalized_Count_5]]),Table13[[#This Row],[Normalized_Count_1]:[Normalized_Count_5]]))</f>
        <v>95581.391856029295</v>
      </c>
      <c r="AE53" s="11" t="e">
        <f t="shared" si="5"/>
        <v>#DIV/0!</v>
      </c>
      <c r="AF53" s="11" t="e">
        <f t="shared" si="6"/>
        <v>#DIV/0!</v>
      </c>
    </row>
    <row r="54" spans="1:32" ht="15.75" thickBot="1" x14ac:dyDescent="0.3">
      <c r="A54" s="3"/>
      <c r="B54" s="22" t="s">
        <v>37</v>
      </c>
      <c r="C54" s="4" t="s">
        <v>38</v>
      </c>
      <c r="D54" s="4"/>
      <c r="E54" s="31" t="s">
        <v>57</v>
      </c>
      <c r="F54" s="4" t="s">
        <v>50</v>
      </c>
      <c r="G54" t="s">
        <v>52</v>
      </c>
      <c r="H54" s="27">
        <v>0.5</v>
      </c>
      <c r="I54" s="4" t="s">
        <v>43</v>
      </c>
      <c r="J54" s="13">
        <v>1</v>
      </c>
      <c r="K54" s="13">
        <f t="shared" si="1"/>
        <v>333.33333333333331</v>
      </c>
      <c r="L54" s="13">
        <v>1</v>
      </c>
      <c r="M54" s="17">
        <v>1</v>
      </c>
      <c r="N54" s="20">
        <f t="shared" si="2"/>
        <v>333.33333333333331</v>
      </c>
      <c r="O54" s="4" t="s">
        <v>43</v>
      </c>
      <c r="P54" s="4" t="s">
        <v>45</v>
      </c>
      <c r="Q54" s="4">
        <v>2</v>
      </c>
      <c r="R54" s="4">
        <v>10</v>
      </c>
      <c r="S54" s="4">
        <v>21</v>
      </c>
      <c r="T54" s="4">
        <v>20</v>
      </c>
      <c r="U54" s="4"/>
      <c r="V54" s="4"/>
      <c r="W54" s="6">
        <f>IF(Table13[[#This Row],[Count_1]]="","",Table13[[#This Row],[Count_1]]*Table13[[#This Row],[Normalization Factor]]*10^Table13[[#This Row],[CountedDilution]])</f>
        <v>333333.33333333331</v>
      </c>
      <c r="X54" s="6">
        <f>IF(Table13[[#This Row],[Count_2]]="","",Table13[[#This Row],[Count_2]]*Table13[[#This Row],[Normalization Factor]]*10^Table13[[#This Row],[CountedDilution]])</f>
        <v>700000</v>
      </c>
      <c r="Y54" s="6">
        <f>IF(Table13[[#This Row],[Count_3]]="","",Table13[[#This Row],[Count_3]]*Table13[[#This Row],[Normalization Factor]]*10^Table13[[#This Row],[CountedDilution]])</f>
        <v>666666.66666666663</v>
      </c>
      <c r="Z54" s="6" t="str">
        <f>IF(Table13[[#This Row],[Count_4]]="","",Table13[[#This Row],[Count_4]]*Table13[[#This Row],[Normalization Factor]]*10^Table13[[#This Row],[CountedDilution]])</f>
        <v/>
      </c>
      <c r="AA54" s="6" t="str">
        <f>IF(Table13[[#This Row],[Count_5]]="","",Table13[[#This Row],[Count_5]]*Table13[[#This Row],[Normalization Factor]]*10^Table13[[#This Row],[CountedDilution]])</f>
        <v/>
      </c>
      <c r="AB54" s="6" cm="1">
        <f t="array" ref="AB54">AVERAGE(IF(ISNUMBER(Table13[[#This Row],[Normalized_Count_1]:[Normalized_Count_5]]),Table13[[#This Row],[Normalized_Count_1]:[Normalized_Count_5]]))</f>
        <v>566666.66666666663</v>
      </c>
      <c r="AC54" s="23">
        <f t="shared" si="0"/>
        <v>5.7533276666586115</v>
      </c>
      <c r="AD54" s="6" cm="1">
        <f t="array" ref="AD54">_xlfn.STDEV.P(IF(ISNUMBER(Table13[[#This Row],[Normalized_Count_1]:[Normalized_Count_5]]),Table13[[#This Row],[Normalized_Count_1]:[Normalized_Count_5]]))</f>
        <v>165551.82695279244</v>
      </c>
      <c r="AE54" s="11" t="e">
        <f t="shared" si="5"/>
        <v>#DIV/0!</v>
      </c>
      <c r="AF54" s="11" t="e">
        <f t="shared" si="6"/>
        <v>#DIV/0!</v>
      </c>
    </row>
    <row r="55" spans="1:32" ht="15.75" thickBot="1" x14ac:dyDescent="0.3">
      <c r="A55" s="3"/>
      <c r="B55" s="22" t="s">
        <v>37</v>
      </c>
      <c r="C55" s="4" t="s">
        <v>38</v>
      </c>
      <c r="D55" s="4"/>
      <c r="E55" s="31" t="s">
        <v>57</v>
      </c>
      <c r="F55" s="4" t="s">
        <v>50</v>
      </c>
      <c r="G55" s="25" t="s">
        <v>51</v>
      </c>
      <c r="H55" s="24">
        <v>4</v>
      </c>
      <c r="I55" s="4" t="s">
        <v>53</v>
      </c>
      <c r="J55" s="13">
        <v>1</v>
      </c>
      <c r="K55" s="13">
        <f t="shared" si="1"/>
        <v>333.33333333333331</v>
      </c>
      <c r="L55" s="13">
        <v>1</v>
      </c>
      <c r="M55" s="17">
        <v>1</v>
      </c>
      <c r="N55" s="20">
        <f t="shared" si="2"/>
        <v>333.33333333333331</v>
      </c>
      <c r="O55" s="4" t="s">
        <v>43</v>
      </c>
      <c r="P55" s="4" t="s">
        <v>45</v>
      </c>
      <c r="Q55" s="33">
        <v>2</v>
      </c>
      <c r="R55" s="33">
        <v>10</v>
      </c>
      <c r="S55" s="33">
        <v>13</v>
      </c>
      <c r="T55" s="33">
        <v>6</v>
      </c>
      <c r="U55" s="4"/>
      <c r="V55" s="4"/>
      <c r="W55" s="6">
        <f>IF(Table13[[#This Row],[Count_1]]="","",Table13[[#This Row],[Count_1]]*Table13[[#This Row],[Normalization Factor]]*10^Table13[[#This Row],[CountedDilution]])</f>
        <v>333333.33333333331</v>
      </c>
      <c r="X55" s="6">
        <f>IF(Table13[[#This Row],[Count_2]]="","",Table13[[#This Row],[Count_2]]*Table13[[#This Row],[Normalization Factor]]*10^Table13[[#This Row],[CountedDilution]])</f>
        <v>433333.33333333331</v>
      </c>
      <c r="Y55" s="6">
        <f>IF(Table13[[#This Row],[Count_3]]="","",Table13[[#This Row],[Count_3]]*Table13[[#This Row],[Normalization Factor]]*10^Table13[[#This Row],[CountedDilution]])</f>
        <v>200000</v>
      </c>
      <c r="Z55" s="6" t="str">
        <f>IF(Table13[[#This Row],[Count_4]]="","",Table13[[#This Row],[Count_4]]*Table13[[#This Row],[Normalization Factor]]*10^Table13[[#This Row],[CountedDilution]])</f>
        <v/>
      </c>
      <c r="AA55" s="6" t="str">
        <f>IF(Table13[[#This Row],[Count_5]]="","",Table13[[#This Row],[Count_5]]*Table13[[#This Row],[Normalization Factor]]*10^Table13[[#This Row],[CountedDilution]])</f>
        <v/>
      </c>
      <c r="AB55" s="6" cm="1">
        <f t="array" ref="AB55">AVERAGE(IF(ISNUMBER(Table13[[#This Row],[Normalized_Count_1]:[Normalized_Count_5]]),Table13[[#This Row],[Normalized_Count_1]:[Normalized_Count_5]]))</f>
        <v>322222.22222222219</v>
      </c>
      <c r="AC55" s="23">
        <f t="shared" si="0"/>
        <v>5.5081554884596313</v>
      </c>
      <c r="AD55" s="6" cm="1">
        <f t="array" ref="AD55">_xlfn.STDEV.P(IF(ISNUMBER(Table13[[#This Row],[Normalized_Count_1]:[Normalized_Count_5]]),Table13[[#This Row],[Normalized_Count_1]:[Normalized_Count_5]]))</f>
        <v>95581.391856029149</v>
      </c>
      <c r="AE55" s="11" t="e">
        <f t="shared" si="5"/>
        <v>#DIV/0!</v>
      </c>
      <c r="AF55" s="11" t="e">
        <f t="shared" si="6"/>
        <v>#DIV/0!</v>
      </c>
    </row>
    <row r="56" spans="1:32" ht="15.75" thickBot="1" x14ac:dyDescent="0.3">
      <c r="A56" s="3"/>
      <c r="B56" s="22" t="s">
        <v>37</v>
      </c>
      <c r="C56" s="4" t="s">
        <v>38</v>
      </c>
      <c r="D56" s="4"/>
      <c r="E56" s="31" t="s">
        <v>57</v>
      </c>
      <c r="F56" s="4" t="s">
        <v>50</v>
      </c>
      <c r="G56" t="s">
        <v>51</v>
      </c>
      <c r="H56" s="27">
        <v>2</v>
      </c>
      <c r="I56" s="4" t="s">
        <v>53</v>
      </c>
      <c r="J56" s="13">
        <v>1</v>
      </c>
      <c r="K56" s="13">
        <f t="shared" si="1"/>
        <v>333.33333333333331</v>
      </c>
      <c r="L56" s="13">
        <v>1</v>
      </c>
      <c r="M56" s="17">
        <v>1</v>
      </c>
      <c r="N56" s="20">
        <f t="shared" si="2"/>
        <v>333.33333333333331</v>
      </c>
      <c r="O56" s="4" t="s">
        <v>43</v>
      </c>
      <c r="P56" s="4" t="s">
        <v>45</v>
      </c>
      <c r="Q56" s="4">
        <v>2</v>
      </c>
      <c r="R56" s="4">
        <v>13</v>
      </c>
      <c r="S56" s="4">
        <v>16</v>
      </c>
      <c r="T56" s="4">
        <v>12</v>
      </c>
      <c r="U56" s="4"/>
      <c r="V56" s="4"/>
      <c r="W56" s="6">
        <f>IF(Table13[[#This Row],[Count_1]]="","",Table13[[#This Row],[Count_1]]*Table13[[#This Row],[Normalization Factor]]*10^Table13[[#This Row],[CountedDilution]])</f>
        <v>433333.33333333331</v>
      </c>
      <c r="X56" s="6">
        <f>IF(Table13[[#This Row],[Count_2]]="","",Table13[[#This Row],[Count_2]]*Table13[[#This Row],[Normalization Factor]]*10^Table13[[#This Row],[CountedDilution]])</f>
        <v>533333.33333333326</v>
      </c>
      <c r="Y56" s="6">
        <f>IF(Table13[[#This Row],[Count_3]]="","",Table13[[#This Row],[Count_3]]*Table13[[#This Row],[Normalization Factor]]*10^Table13[[#This Row],[CountedDilution]])</f>
        <v>400000</v>
      </c>
      <c r="Z56" s="6" t="str">
        <f>IF(Table13[[#This Row],[Count_4]]="","",Table13[[#This Row],[Count_4]]*Table13[[#This Row],[Normalization Factor]]*10^Table13[[#This Row],[CountedDilution]])</f>
        <v/>
      </c>
      <c r="AA56" s="6" t="str">
        <f>IF(Table13[[#This Row],[Count_5]]="","",Table13[[#This Row],[Count_5]]*Table13[[#This Row],[Normalization Factor]]*10^Table13[[#This Row],[CountedDilution]])</f>
        <v/>
      </c>
      <c r="AB56" s="6" cm="1">
        <f t="array" ref="AB56">AVERAGE(IF(ISNUMBER(Table13[[#This Row],[Normalized_Count_1]:[Normalized_Count_5]]),Table13[[#This Row],[Normalized_Count_1]:[Normalized_Count_5]]))</f>
        <v>455555.5555555555</v>
      </c>
      <c r="AC56" s="23">
        <f t="shared" si="0"/>
        <v>5.6585413472804102</v>
      </c>
      <c r="AD56" s="6" cm="1">
        <f t="array" ref="AD56">_xlfn.STDEV.P(IF(ISNUMBER(Table13[[#This Row],[Normalized_Count_1]:[Normalized_Count_5]]),Table13[[#This Row],[Normalized_Count_1]:[Normalized_Count_5]]))</f>
        <v>56655.772373253429</v>
      </c>
      <c r="AE56" s="11" t="e">
        <f t="shared" si="5"/>
        <v>#DIV/0!</v>
      </c>
      <c r="AF56" s="11" t="e">
        <f t="shared" si="6"/>
        <v>#DIV/0!</v>
      </c>
    </row>
    <row r="57" spans="1:32" ht="15.75" thickBot="1" x14ac:dyDescent="0.3">
      <c r="A57" s="3"/>
      <c r="B57" s="22" t="s">
        <v>37</v>
      </c>
      <c r="C57" s="4" t="s">
        <v>38</v>
      </c>
      <c r="D57" s="4"/>
      <c r="E57" s="31" t="s">
        <v>57</v>
      </c>
      <c r="F57" s="4" t="s">
        <v>50</v>
      </c>
      <c r="G57" t="s">
        <v>51</v>
      </c>
      <c r="H57" s="27">
        <v>1</v>
      </c>
      <c r="I57" s="4" t="s">
        <v>53</v>
      </c>
      <c r="J57" s="13">
        <v>1</v>
      </c>
      <c r="K57" s="13">
        <f t="shared" si="1"/>
        <v>333.33333333333331</v>
      </c>
      <c r="L57" s="13">
        <v>1</v>
      </c>
      <c r="M57" s="17">
        <v>1</v>
      </c>
      <c r="N57" s="20">
        <f t="shared" si="2"/>
        <v>333.33333333333331</v>
      </c>
      <c r="O57" s="4" t="s">
        <v>43</v>
      </c>
      <c r="P57" s="4" t="s">
        <v>45</v>
      </c>
      <c r="Q57" s="4">
        <v>2</v>
      </c>
      <c r="R57" s="4">
        <v>17</v>
      </c>
      <c r="S57" s="4">
        <v>15</v>
      </c>
      <c r="T57" s="4">
        <v>16</v>
      </c>
      <c r="U57" s="4"/>
      <c r="V57" s="4"/>
      <c r="W57" s="6">
        <f>IF(Table13[[#This Row],[Count_1]]="","",Table13[[#This Row],[Count_1]]*Table13[[#This Row],[Normalization Factor]]*10^Table13[[#This Row],[CountedDilution]])</f>
        <v>566666.66666666663</v>
      </c>
      <c r="X57" s="6">
        <f>IF(Table13[[#This Row],[Count_2]]="","",Table13[[#This Row],[Count_2]]*Table13[[#This Row],[Normalization Factor]]*10^Table13[[#This Row],[CountedDilution]])</f>
        <v>500000</v>
      </c>
      <c r="Y57" s="6">
        <f>IF(Table13[[#This Row],[Count_3]]="","",Table13[[#This Row],[Count_3]]*Table13[[#This Row],[Normalization Factor]]*10^Table13[[#This Row],[CountedDilution]])</f>
        <v>533333.33333333326</v>
      </c>
      <c r="Z57" s="6" t="str">
        <f>IF(Table13[[#This Row],[Count_4]]="","",Table13[[#This Row],[Count_4]]*Table13[[#This Row],[Normalization Factor]]*10^Table13[[#This Row],[CountedDilution]])</f>
        <v/>
      </c>
      <c r="AA57" s="6" t="str">
        <f>IF(Table13[[#This Row],[Count_5]]="","",Table13[[#This Row],[Count_5]]*Table13[[#This Row],[Normalization Factor]]*10^Table13[[#This Row],[CountedDilution]])</f>
        <v/>
      </c>
      <c r="AB57" s="6" cm="1">
        <f t="array" ref="AB57">AVERAGE(IF(ISNUMBER(Table13[[#This Row],[Normalized_Count_1]:[Normalized_Count_5]]),Table13[[#This Row],[Normalized_Count_1]:[Normalized_Count_5]]))</f>
        <v>533333.33333333326</v>
      </c>
      <c r="AC57" s="23">
        <f t="shared" si="0"/>
        <v>5.7269987279362624</v>
      </c>
      <c r="AD57" s="6" cm="1">
        <f t="array" ref="AD57">_xlfn.STDEV.P(IF(ISNUMBER(Table13[[#This Row],[Normalized_Count_1]:[Normalized_Count_5]]),Table13[[#This Row],[Normalized_Count_1]:[Normalized_Count_5]]))</f>
        <v>27216.552697590851</v>
      </c>
      <c r="AE57" s="11" t="e">
        <f t="shared" si="5"/>
        <v>#DIV/0!</v>
      </c>
      <c r="AF57" s="11" t="e">
        <f t="shared" si="6"/>
        <v>#DIV/0!</v>
      </c>
    </row>
    <row r="58" spans="1:32" ht="15.75" thickBot="1" x14ac:dyDescent="0.3">
      <c r="A58" s="3"/>
      <c r="B58" s="22" t="s">
        <v>37</v>
      </c>
      <c r="C58" s="4" t="s">
        <v>38</v>
      </c>
      <c r="D58" s="4"/>
      <c r="E58" s="31" t="s">
        <v>57</v>
      </c>
      <c r="F58" s="4" t="s">
        <v>50</v>
      </c>
      <c r="G58" t="s">
        <v>51</v>
      </c>
      <c r="H58" s="27">
        <v>0.5</v>
      </c>
      <c r="I58" s="4" t="s">
        <v>53</v>
      </c>
      <c r="J58" s="13">
        <v>1</v>
      </c>
      <c r="K58" s="13">
        <f t="shared" si="1"/>
        <v>333.33333333333331</v>
      </c>
      <c r="L58" s="13">
        <v>1</v>
      </c>
      <c r="M58" s="17">
        <v>1</v>
      </c>
      <c r="N58" s="20">
        <f t="shared" si="2"/>
        <v>333.33333333333331</v>
      </c>
      <c r="O58" s="4" t="s">
        <v>43</v>
      </c>
      <c r="P58" s="4" t="s">
        <v>45</v>
      </c>
      <c r="Q58" s="4">
        <v>2</v>
      </c>
      <c r="R58" s="4">
        <v>24</v>
      </c>
      <c r="S58" s="4">
        <v>19</v>
      </c>
      <c r="T58" s="4">
        <v>13</v>
      </c>
      <c r="U58" s="4"/>
      <c r="V58" s="4"/>
      <c r="W58" s="6">
        <f>IF(Table13[[#This Row],[Count_1]]="","",Table13[[#This Row],[Count_1]]*Table13[[#This Row],[Normalization Factor]]*10^Table13[[#This Row],[CountedDilution]])</f>
        <v>800000</v>
      </c>
      <c r="X58" s="6">
        <f>IF(Table13[[#This Row],[Count_2]]="","",Table13[[#This Row],[Count_2]]*Table13[[#This Row],[Normalization Factor]]*10^Table13[[#This Row],[CountedDilution]])</f>
        <v>633333.33333333326</v>
      </c>
      <c r="Y58" s="6">
        <f>IF(Table13[[#This Row],[Count_3]]="","",Table13[[#This Row],[Count_3]]*Table13[[#This Row],[Normalization Factor]]*10^Table13[[#This Row],[CountedDilution]])</f>
        <v>433333.33333333331</v>
      </c>
      <c r="Z58" s="6" t="str">
        <f>IF(Table13[[#This Row],[Count_4]]="","",Table13[[#This Row],[Count_4]]*Table13[[#This Row],[Normalization Factor]]*10^Table13[[#This Row],[CountedDilution]])</f>
        <v/>
      </c>
      <c r="AA58" s="6" t="str">
        <f>IF(Table13[[#This Row],[Count_5]]="","",Table13[[#This Row],[Count_5]]*Table13[[#This Row],[Normalization Factor]]*10^Table13[[#This Row],[CountedDilution]])</f>
        <v/>
      </c>
      <c r="AB58" s="6" cm="1">
        <f t="array" ref="AB58">AVERAGE(IF(ISNUMBER(Table13[[#This Row],[Normalized_Count_1]:[Normalized_Count_5]]),Table13[[#This Row],[Normalized_Count_1]:[Normalized_Count_5]]))</f>
        <v>622222.22222222213</v>
      </c>
      <c r="AC58" s="23">
        <f t="shared" si="0"/>
        <v>5.7939455175668755</v>
      </c>
      <c r="AD58" s="6" cm="1">
        <f t="array" ref="AD58">_xlfn.STDEV.P(IF(ISNUMBER(Table13[[#This Row],[Normalized_Count_1]:[Normalized_Count_5]]),Table13[[#This Row],[Normalized_Count_1]:[Normalized_Count_5]]))</f>
        <v>149897.08403591192</v>
      </c>
      <c r="AE58" s="11" t="e">
        <f t="shared" si="5"/>
        <v>#DIV/0!</v>
      </c>
      <c r="AF58" s="11" t="e">
        <f t="shared" si="6"/>
        <v>#DIV/0!</v>
      </c>
    </row>
    <row r="59" spans="1:32" ht="15.75" thickBot="1" x14ac:dyDescent="0.3">
      <c r="A59" s="3"/>
      <c r="B59" s="22" t="s">
        <v>37</v>
      </c>
      <c r="C59" s="4" t="s">
        <v>38</v>
      </c>
      <c r="D59" s="4"/>
      <c r="E59" s="31" t="s">
        <v>57</v>
      </c>
      <c r="F59" s="4" t="s">
        <v>50</v>
      </c>
      <c r="G59" t="s">
        <v>51</v>
      </c>
      <c r="H59" s="27">
        <v>0.25</v>
      </c>
      <c r="I59" s="4" t="s">
        <v>53</v>
      </c>
      <c r="J59" s="13">
        <v>1</v>
      </c>
      <c r="K59" s="13">
        <f t="shared" si="1"/>
        <v>333.33333333333331</v>
      </c>
      <c r="L59" s="13">
        <v>1</v>
      </c>
      <c r="M59" s="17">
        <v>1</v>
      </c>
      <c r="N59" s="20">
        <f t="shared" si="2"/>
        <v>333.33333333333331</v>
      </c>
      <c r="O59" s="4" t="s">
        <v>43</v>
      </c>
      <c r="P59" s="4" t="s">
        <v>45</v>
      </c>
      <c r="Q59" s="4">
        <v>3</v>
      </c>
      <c r="R59" s="4">
        <v>28</v>
      </c>
      <c r="S59" s="4">
        <v>29</v>
      </c>
      <c r="T59" s="4">
        <v>26</v>
      </c>
      <c r="U59" s="4"/>
      <c r="V59" s="4"/>
      <c r="W59" s="6">
        <f>IF(Table13[[#This Row],[Count_1]]="","",Table13[[#This Row],[Count_1]]*Table13[[#This Row],[Normalization Factor]]*10^Table13[[#This Row],[CountedDilution]])</f>
        <v>9333333.3333333321</v>
      </c>
      <c r="X59" s="6">
        <f>IF(Table13[[#This Row],[Count_2]]="","",Table13[[#This Row],[Count_2]]*Table13[[#This Row],[Normalization Factor]]*10^Table13[[#This Row],[CountedDilution]])</f>
        <v>9666666.666666666</v>
      </c>
      <c r="Y59" s="6">
        <f>IF(Table13[[#This Row],[Count_3]]="","",Table13[[#This Row],[Count_3]]*Table13[[#This Row],[Normalization Factor]]*10^Table13[[#This Row],[CountedDilution]])</f>
        <v>8666666.666666666</v>
      </c>
      <c r="Z59" s="6" t="str">
        <f>IF(Table13[[#This Row],[Count_4]]="","",Table13[[#This Row],[Count_4]]*Table13[[#This Row],[Normalization Factor]]*10^Table13[[#This Row],[CountedDilution]])</f>
        <v/>
      </c>
      <c r="AA59" s="6" t="str">
        <f>IF(Table13[[#This Row],[Count_5]]="","",Table13[[#This Row],[Count_5]]*Table13[[#This Row],[Normalization Factor]]*10^Table13[[#This Row],[CountedDilution]])</f>
        <v/>
      </c>
      <c r="AB59" s="6" cm="1">
        <f t="array" ref="AB59">AVERAGE(IF(ISNUMBER(Table13[[#This Row],[Normalized_Count_1]:[Normalized_Count_5]]),Table13[[#This Row],[Normalized_Count_1]:[Normalized_Count_5]]))</f>
        <v>9222222.222222222</v>
      </c>
      <c r="AC59" s="23">
        <f t="shared" si="0"/>
        <v>6.9648355829367494</v>
      </c>
      <c r="AD59" s="6" cm="1">
        <f t="array" ref="AD59">_xlfn.STDEV.P(IF(ISNUMBER(Table13[[#This Row],[Normalized_Count_1]:[Normalized_Count_5]]),Table13[[#This Row],[Normalized_Count_1]:[Normalized_Count_5]]))</f>
        <v>415739.70964154898</v>
      </c>
      <c r="AE59" s="11" t="e">
        <f t="shared" si="5"/>
        <v>#DIV/0!</v>
      </c>
      <c r="AF59" s="11" t="e">
        <f t="shared" si="6"/>
        <v>#DIV/0!</v>
      </c>
    </row>
    <row r="60" spans="1:32" ht="15.75" thickBot="1" x14ac:dyDescent="0.3">
      <c r="A60" s="3"/>
      <c r="B60" s="22" t="s">
        <v>37</v>
      </c>
      <c r="C60" s="4" t="s">
        <v>38</v>
      </c>
      <c r="D60" s="4"/>
      <c r="E60" s="31" t="s">
        <v>57</v>
      </c>
      <c r="F60" s="4" t="s">
        <v>50</v>
      </c>
      <c r="G60" t="s">
        <v>51</v>
      </c>
      <c r="H60" s="27">
        <v>0.125</v>
      </c>
      <c r="I60" s="4" t="s">
        <v>53</v>
      </c>
      <c r="J60" s="13">
        <v>1</v>
      </c>
      <c r="K60" s="13">
        <f t="shared" si="1"/>
        <v>333.33333333333331</v>
      </c>
      <c r="L60" s="13">
        <v>1</v>
      </c>
      <c r="M60" s="17">
        <v>1</v>
      </c>
      <c r="N60" s="20">
        <f t="shared" si="2"/>
        <v>333.33333333333331</v>
      </c>
      <c r="O60" s="4" t="s">
        <v>43</v>
      </c>
      <c r="P60" s="4" t="s">
        <v>45</v>
      </c>
      <c r="Q60" s="4">
        <v>4</v>
      </c>
      <c r="R60" s="4">
        <v>19</v>
      </c>
      <c r="S60" s="4">
        <v>29</v>
      </c>
      <c r="T60" s="4">
        <v>26</v>
      </c>
      <c r="U60" s="4"/>
      <c r="V60" s="4"/>
      <c r="W60" s="6">
        <f>IF(Table13[[#This Row],[Count_1]]="","",Table13[[#This Row],[Count_1]]*Table13[[#This Row],[Normalization Factor]]*10^Table13[[#This Row],[CountedDilution]])</f>
        <v>63333333.333333328</v>
      </c>
      <c r="X60" s="6">
        <f>IF(Table13[[#This Row],[Count_2]]="","",Table13[[#This Row],[Count_2]]*Table13[[#This Row],[Normalization Factor]]*10^Table13[[#This Row],[CountedDilution]])</f>
        <v>96666666.666666657</v>
      </c>
      <c r="Y60" s="6">
        <f>IF(Table13[[#This Row],[Count_3]]="","",Table13[[#This Row],[Count_3]]*Table13[[#This Row],[Normalization Factor]]*10^Table13[[#This Row],[CountedDilution]])</f>
        <v>86666666.666666657</v>
      </c>
      <c r="Z60" s="6" t="str">
        <f>IF(Table13[[#This Row],[Count_4]]="","",Table13[[#This Row],[Count_4]]*Table13[[#This Row],[Normalization Factor]]*10^Table13[[#This Row],[CountedDilution]])</f>
        <v/>
      </c>
      <c r="AA60" s="6" t="str">
        <f>IF(Table13[[#This Row],[Count_5]]="","",Table13[[#This Row],[Count_5]]*Table13[[#This Row],[Normalization Factor]]*10^Table13[[#This Row],[CountedDilution]])</f>
        <v/>
      </c>
      <c r="AB60" s="6" cm="1">
        <f t="array" ref="AB60">AVERAGE(IF(ISNUMBER(Table13[[#This Row],[Normalized_Count_1]:[Normalized_Count_5]]),Table13[[#This Row],[Normalized_Count_1]:[Normalized_Count_5]]))</f>
        <v>82222222.222222224</v>
      </c>
      <c r="AC60" s="23">
        <f t="shared" si="0"/>
        <v>7.914989210291651</v>
      </c>
      <c r="AD60" s="6" cm="1">
        <f t="array" ref="AD60">_xlfn.STDEV.P(IF(ISNUMBER(Table13[[#This Row],[Normalized_Count_1]:[Normalized_Count_5]]),Table13[[#This Row],[Normalized_Count_1]:[Normalized_Count_5]]))</f>
        <v>13966450.099973882</v>
      </c>
      <c r="AE60" s="11" t="e">
        <f t="shared" si="5"/>
        <v>#DIV/0!</v>
      </c>
      <c r="AF60" s="11" t="e">
        <f t="shared" si="6"/>
        <v>#DIV/0!</v>
      </c>
    </row>
    <row r="61" spans="1:32" ht="15.75" thickBot="1" x14ac:dyDescent="0.3">
      <c r="A61" s="3"/>
      <c r="B61" s="22" t="s">
        <v>37</v>
      </c>
      <c r="C61" s="4" t="s">
        <v>38</v>
      </c>
      <c r="D61" s="4"/>
      <c r="E61" s="31" t="s">
        <v>57</v>
      </c>
      <c r="F61" s="4" t="s">
        <v>50</v>
      </c>
      <c r="G61" s="25" t="s">
        <v>52</v>
      </c>
      <c r="H61" s="24">
        <v>16</v>
      </c>
      <c r="I61" s="4" t="s">
        <v>53</v>
      </c>
      <c r="J61" s="13">
        <v>1</v>
      </c>
      <c r="K61" s="13">
        <f t="shared" si="1"/>
        <v>333.33333333333331</v>
      </c>
      <c r="L61" s="13">
        <v>1</v>
      </c>
      <c r="M61" s="17">
        <v>1</v>
      </c>
      <c r="N61" s="20">
        <f t="shared" si="2"/>
        <v>333.33333333333331</v>
      </c>
      <c r="O61" s="4" t="s">
        <v>43</v>
      </c>
      <c r="P61" s="4" t="s">
        <v>45</v>
      </c>
      <c r="Q61" s="33">
        <v>2</v>
      </c>
      <c r="R61" s="33">
        <v>12</v>
      </c>
      <c r="S61" s="33">
        <v>11</v>
      </c>
      <c r="T61" s="33">
        <v>10</v>
      </c>
      <c r="U61" s="4"/>
      <c r="V61" s="4"/>
      <c r="W61" s="6">
        <f>IF(Table13[[#This Row],[Count_1]]="","",Table13[[#This Row],[Count_1]]*Table13[[#This Row],[Normalization Factor]]*10^Table13[[#This Row],[CountedDilution]])</f>
        <v>400000</v>
      </c>
      <c r="X61" s="6">
        <f>IF(Table13[[#This Row],[Count_2]]="","",Table13[[#This Row],[Count_2]]*Table13[[#This Row],[Normalization Factor]]*10^Table13[[#This Row],[CountedDilution]])</f>
        <v>366666.66666666663</v>
      </c>
      <c r="Y61" s="6">
        <f>IF(Table13[[#This Row],[Count_3]]="","",Table13[[#This Row],[Count_3]]*Table13[[#This Row],[Normalization Factor]]*10^Table13[[#This Row],[CountedDilution]])</f>
        <v>333333.33333333331</v>
      </c>
      <c r="Z61" s="6" t="str">
        <f>IF(Table13[[#This Row],[Count_4]]="","",Table13[[#This Row],[Count_4]]*Table13[[#This Row],[Normalization Factor]]*10^Table13[[#This Row],[CountedDilution]])</f>
        <v/>
      </c>
      <c r="AA61" s="6" t="str">
        <f>IF(Table13[[#This Row],[Count_5]]="","",Table13[[#This Row],[Count_5]]*Table13[[#This Row],[Normalization Factor]]*10^Table13[[#This Row],[CountedDilution]])</f>
        <v/>
      </c>
      <c r="AB61" s="6" cm="1">
        <f t="array" ref="AB61">AVERAGE(IF(ISNUMBER(Table13[[#This Row],[Normalized_Count_1]:[Normalized_Count_5]]),Table13[[#This Row],[Normalized_Count_1]:[Normalized_Count_5]]))</f>
        <v>366666.66666666669</v>
      </c>
      <c r="AC61" s="23">
        <f t="shared" si="0"/>
        <v>5.5642714304385628</v>
      </c>
      <c r="AD61" s="6" cm="1">
        <f t="array" ref="AD61">_xlfn.STDEV.P(IF(ISNUMBER(Table13[[#This Row],[Normalized_Count_1]:[Normalized_Count_5]]),Table13[[#This Row],[Normalized_Count_1]:[Normalized_Count_5]]))</f>
        <v>27216.552697590876</v>
      </c>
      <c r="AE61" s="11" t="e">
        <f t="shared" si="5"/>
        <v>#DIV/0!</v>
      </c>
      <c r="AF61" s="11" t="e">
        <f t="shared" si="6"/>
        <v>#DIV/0!</v>
      </c>
    </row>
    <row r="62" spans="1:32" ht="15.75" thickBot="1" x14ac:dyDescent="0.3">
      <c r="A62" s="3"/>
      <c r="B62" s="22" t="s">
        <v>37</v>
      </c>
      <c r="C62" s="4" t="s">
        <v>38</v>
      </c>
      <c r="D62" s="4"/>
      <c r="E62" s="31" t="s">
        <v>57</v>
      </c>
      <c r="F62" s="4" t="s">
        <v>50</v>
      </c>
      <c r="G62" t="s">
        <v>52</v>
      </c>
      <c r="H62" s="27">
        <v>8</v>
      </c>
      <c r="I62" s="4" t="s">
        <v>53</v>
      </c>
      <c r="J62" s="13">
        <v>1</v>
      </c>
      <c r="K62" s="13">
        <f t="shared" si="1"/>
        <v>333.33333333333331</v>
      </c>
      <c r="L62" s="13">
        <v>1</v>
      </c>
      <c r="M62" s="17">
        <v>1</v>
      </c>
      <c r="N62" s="20">
        <f t="shared" si="2"/>
        <v>333.33333333333331</v>
      </c>
      <c r="O62" s="4" t="s">
        <v>43</v>
      </c>
      <c r="P62" s="4" t="s">
        <v>45</v>
      </c>
      <c r="Q62" s="4">
        <v>2</v>
      </c>
      <c r="R62" s="4">
        <v>19</v>
      </c>
      <c r="S62" s="4">
        <v>22</v>
      </c>
      <c r="T62" s="4">
        <v>11</v>
      </c>
      <c r="U62" s="4"/>
      <c r="V62" s="4"/>
      <c r="W62" s="6">
        <f>IF(Table13[[#This Row],[Count_1]]="","",Table13[[#This Row],[Count_1]]*Table13[[#This Row],[Normalization Factor]]*10^Table13[[#This Row],[CountedDilution]])</f>
        <v>633333.33333333326</v>
      </c>
      <c r="X62" s="6">
        <f>IF(Table13[[#This Row],[Count_2]]="","",Table13[[#This Row],[Count_2]]*Table13[[#This Row],[Normalization Factor]]*10^Table13[[#This Row],[CountedDilution]])</f>
        <v>733333.33333333326</v>
      </c>
      <c r="Y62" s="6">
        <f>IF(Table13[[#This Row],[Count_3]]="","",Table13[[#This Row],[Count_3]]*Table13[[#This Row],[Normalization Factor]]*10^Table13[[#This Row],[CountedDilution]])</f>
        <v>366666.66666666663</v>
      </c>
      <c r="Z62" s="6" t="str">
        <f>IF(Table13[[#This Row],[Count_4]]="","",Table13[[#This Row],[Count_4]]*Table13[[#This Row],[Normalization Factor]]*10^Table13[[#This Row],[CountedDilution]])</f>
        <v/>
      </c>
      <c r="AA62" s="6" t="str">
        <f>IF(Table13[[#This Row],[Count_5]]="","",Table13[[#This Row],[Count_5]]*Table13[[#This Row],[Normalization Factor]]*10^Table13[[#This Row],[CountedDilution]])</f>
        <v/>
      </c>
      <c r="AB62" s="6" cm="1">
        <f t="array" ref="AB62">AVERAGE(IF(ISNUMBER(Table13[[#This Row],[Normalized_Count_1]:[Normalized_Count_5]]),Table13[[#This Row],[Normalized_Count_1]:[Normalized_Count_5]]))</f>
        <v>577777.77777777764</v>
      </c>
      <c r="AC62" s="23">
        <f t="shared" si="0"/>
        <v>5.7617608341954742</v>
      </c>
      <c r="AD62" s="6" cm="1">
        <f t="array" ref="AD62">_xlfn.STDEV.P(IF(ISNUMBER(Table13[[#This Row],[Normalized_Count_1]:[Normalized_Count_5]]),Table13[[#This Row],[Normalized_Count_1]:[Normalized_Count_5]]))</f>
        <v>154759.86974649044</v>
      </c>
      <c r="AE62" s="11" t="e">
        <f t="shared" si="5"/>
        <v>#DIV/0!</v>
      </c>
      <c r="AF62" s="11" t="e">
        <f t="shared" si="6"/>
        <v>#DIV/0!</v>
      </c>
    </row>
    <row r="63" spans="1:32" ht="15.75" thickBot="1" x14ac:dyDescent="0.3">
      <c r="A63" s="3"/>
      <c r="B63" s="22" t="s">
        <v>37</v>
      </c>
      <c r="C63" s="4" t="s">
        <v>38</v>
      </c>
      <c r="D63" s="4"/>
      <c r="E63" s="31" t="s">
        <v>57</v>
      </c>
      <c r="F63" s="4" t="s">
        <v>50</v>
      </c>
      <c r="G63" t="s">
        <v>52</v>
      </c>
      <c r="H63" s="27">
        <v>4</v>
      </c>
      <c r="I63" s="4" t="s">
        <v>53</v>
      </c>
      <c r="J63" s="13">
        <v>1</v>
      </c>
      <c r="K63" s="13">
        <f t="shared" si="1"/>
        <v>333.33333333333331</v>
      </c>
      <c r="L63" s="13">
        <v>1</v>
      </c>
      <c r="M63" s="17">
        <v>1</v>
      </c>
      <c r="N63" s="20">
        <f t="shared" si="2"/>
        <v>333.33333333333331</v>
      </c>
      <c r="O63" s="4" t="s">
        <v>43</v>
      </c>
      <c r="P63" s="4" t="s">
        <v>45</v>
      </c>
      <c r="Q63" s="4">
        <v>2</v>
      </c>
      <c r="R63" s="4">
        <v>12</v>
      </c>
      <c r="S63" s="4">
        <v>10</v>
      </c>
      <c r="T63" s="4">
        <v>11</v>
      </c>
      <c r="U63" s="4"/>
      <c r="V63" s="4"/>
      <c r="W63" s="6">
        <f>IF(Table13[[#This Row],[Count_1]]="","",Table13[[#This Row],[Count_1]]*Table13[[#This Row],[Normalization Factor]]*10^Table13[[#This Row],[CountedDilution]])</f>
        <v>400000</v>
      </c>
      <c r="X63" s="6">
        <f>IF(Table13[[#This Row],[Count_2]]="","",Table13[[#This Row],[Count_2]]*Table13[[#This Row],[Normalization Factor]]*10^Table13[[#This Row],[CountedDilution]])</f>
        <v>333333.33333333331</v>
      </c>
      <c r="Y63" s="6">
        <f>IF(Table13[[#This Row],[Count_3]]="","",Table13[[#This Row],[Count_3]]*Table13[[#This Row],[Normalization Factor]]*10^Table13[[#This Row],[CountedDilution]])</f>
        <v>366666.66666666663</v>
      </c>
      <c r="Z63" s="6" t="str">
        <f>IF(Table13[[#This Row],[Count_4]]="","",Table13[[#This Row],[Count_4]]*Table13[[#This Row],[Normalization Factor]]*10^Table13[[#This Row],[CountedDilution]])</f>
        <v/>
      </c>
      <c r="AA63" s="6" t="str">
        <f>IF(Table13[[#This Row],[Count_5]]="","",Table13[[#This Row],[Count_5]]*Table13[[#This Row],[Normalization Factor]]*10^Table13[[#This Row],[CountedDilution]])</f>
        <v/>
      </c>
      <c r="AB63" s="6" cm="1">
        <f t="array" ref="AB63">AVERAGE(IF(ISNUMBER(Table13[[#This Row],[Normalized_Count_1]:[Normalized_Count_5]]),Table13[[#This Row],[Normalized_Count_1]:[Normalized_Count_5]]))</f>
        <v>366666.66666666669</v>
      </c>
      <c r="AC63" s="23">
        <f t="shared" si="0"/>
        <v>5.5642714304385628</v>
      </c>
      <c r="AD63" s="6" cm="1">
        <f t="array" ref="AD63">_xlfn.STDEV.P(IF(ISNUMBER(Table13[[#This Row],[Normalized_Count_1]:[Normalized_Count_5]]),Table13[[#This Row],[Normalized_Count_1]:[Normalized_Count_5]]))</f>
        <v>27216.552697590876</v>
      </c>
      <c r="AE63" s="11" t="e">
        <f t="shared" si="5"/>
        <v>#DIV/0!</v>
      </c>
      <c r="AF63" s="11" t="e">
        <f t="shared" si="6"/>
        <v>#DIV/0!</v>
      </c>
    </row>
    <row r="64" spans="1:32" ht="15.75" thickBot="1" x14ac:dyDescent="0.3">
      <c r="A64" s="3"/>
      <c r="B64" s="22" t="s">
        <v>37</v>
      </c>
      <c r="C64" s="4" t="s">
        <v>38</v>
      </c>
      <c r="D64" s="4"/>
      <c r="E64" s="31" t="s">
        <v>57</v>
      </c>
      <c r="F64" s="4" t="s">
        <v>50</v>
      </c>
      <c r="G64" t="s">
        <v>52</v>
      </c>
      <c r="H64" s="27">
        <v>2</v>
      </c>
      <c r="I64" s="4" t="s">
        <v>53</v>
      </c>
      <c r="J64" s="13">
        <v>1</v>
      </c>
      <c r="K64" s="13">
        <f t="shared" si="1"/>
        <v>333.33333333333331</v>
      </c>
      <c r="L64" s="13">
        <v>1</v>
      </c>
      <c r="M64" s="17">
        <v>1</v>
      </c>
      <c r="N64" s="20">
        <f t="shared" si="2"/>
        <v>333.33333333333331</v>
      </c>
      <c r="O64" s="4" t="s">
        <v>43</v>
      </c>
      <c r="P64" s="4" t="s">
        <v>45</v>
      </c>
      <c r="Q64" s="4">
        <v>2</v>
      </c>
      <c r="R64" s="4">
        <v>9</v>
      </c>
      <c r="S64" s="4">
        <v>10</v>
      </c>
      <c r="T64" s="4">
        <v>16</v>
      </c>
      <c r="U64" s="4"/>
      <c r="V64" s="4"/>
      <c r="W64" s="6">
        <f>IF(Table13[[#This Row],[Count_1]]="","",Table13[[#This Row],[Count_1]]*Table13[[#This Row],[Normalization Factor]]*10^Table13[[#This Row],[CountedDilution]])</f>
        <v>300000</v>
      </c>
      <c r="X64" s="6">
        <f>IF(Table13[[#This Row],[Count_2]]="","",Table13[[#This Row],[Count_2]]*Table13[[#This Row],[Normalization Factor]]*10^Table13[[#This Row],[CountedDilution]])</f>
        <v>333333.33333333331</v>
      </c>
      <c r="Y64" s="6">
        <f>IF(Table13[[#This Row],[Count_3]]="","",Table13[[#This Row],[Count_3]]*Table13[[#This Row],[Normalization Factor]]*10^Table13[[#This Row],[CountedDilution]])</f>
        <v>533333.33333333326</v>
      </c>
      <c r="Z64" s="6" t="str">
        <f>IF(Table13[[#This Row],[Count_4]]="","",Table13[[#This Row],[Count_4]]*Table13[[#This Row],[Normalization Factor]]*10^Table13[[#This Row],[CountedDilution]])</f>
        <v/>
      </c>
      <c r="AA64" s="6" t="str">
        <f>IF(Table13[[#This Row],[Count_5]]="","",Table13[[#This Row],[Count_5]]*Table13[[#This Row],[Normalization Factor]]*10^Table13[[#This Row],[CountedDilution]])</f>
        <v/>
      </c>
      <c r="AB64" s="6" cm="1">
        <f t="array" ref="AB64">AVERAGE(IF(ISNUMBER(Table13[[#This Row],[Normalized_Count_1]:[Normalized_Count_5]]),Table13[[#This Row],[Normalized_Count_1]:[Normalized_Count_5]]))</f>
        <v>388888.88888888882</v>
      </c>
      <c r="AC64" s="23">
        <f t="shared" si="0"/>
        <v>5.5898255349109505</v>
      </c>
      <c r="AD64" s="6" cm="1">
        <f t="array" ref="AD64">_xlfn.STDEV.P(IF(ISNUMBER(Table13[[#This Row],[Normalized_Count_1]:[Normalized_Count_5]]),Table13[[#This Row],[Normalized_Count_1]:[Normalized_Count_5]]))</f>
        <v>103040.20550550775</v>
      </c>
      <c r="AE64" s="11" t="e">
        <f t="shared" si="5"/>
        <v>#DIV/0!</v>
      </c>
      <c r="AF64" s="11" t="e">
        <f t="shared" si="6"/>
        <v>#DIV/0!</v>
      </c>
    </row>
    <row r="65" spans="1:32" ht="15.75" thickBot="1" x14ac:dyDescent="0.3">
      <c r="A65" s="3"/>
      <c r="B65" s="22" t="s">
        <v>37</v>
      </c>
      <c r="C65" s="4" t="s">
        <v>38</v>
      </c>
      <c r="D65" s="4"/>
      <c r="E65" s="31" t="s">
        <v>57</v>
      </c>
      <c r="F65" s="4" t="s">
        <v>50</v>
      </c>
      <c r="G65" t="s">
        <v>52</v>
      </c>
      <c r="H65" s="27">
        <v>1</v>
      </c>
      <c r="I65" s="4" t="s">
        <v>53</v>
      </c>
      <c r="J65" s="13">
        <v>1</v>
      </c>
      <c r="K65" s="13">
        <f t="shared" si="1"/>
        <v>333.33333333333331</v>
      </c>
      <c r="L65" s="13">
        <v>1</v>
      </c>
      <c r="M65" s="17">
        <v>1</v>
      </c>
      <c r="N65" s="20">
        <f t="shared" si="2"/>
        <v>333.33333333333331</v>
      </c>
      <c r="O65" s="4" t="s">
        <v>43</v>
      </c>
      <c r="P65" s="4" t="s">
        <v>45</v>
      </c>
      <c r="Q65" s="4">
        <v>2</v>
      </c>
      <c r="R65" s="4">
        <v>10</v>
      </c>
      <c r="S65" s="4">
        <v>7</v>
      </c>
      <c r="T65" s="4">
        <v>9</v>
      </c>
      <c r="U65" s="4"/>
      <c r="V65" s="4"/>
      <c r="W65" s="6">
        <f>IF(Table13[[#This Row],[Count_1]]="","",Table13[[#This Row],[Count_1]]*Table13[[#This Row],[Normalization Factor]]*10^Table13[[#This Row],[CountedDilution]])</f>
        <v>333333.33333333331</v>
      </c>
      <c r="X65" s="6">
        <f>IF(Table13[[#This Row],[Count_2]]="","",Table13[[#This Row],[Count_2]]*Table13[[#This Row],[Normalization Factor]]*10^Table13[[#This Row],[CountedDilution]])</f>
        <v>233333.33333333331</v>
      </c>
      <c r="Y65" s="6">
        <f>IF(Table13[[#This Row],[Count_3]]="","",Table13[[#This Row],[Count_3]]*Table13[[#This Row],[Normalization Factor]]*10^Table13[[#This Row],[CountedDilution]])</f>
        <v>300000</v>
      </c>
      <c r="Z65" s="6" t="str">
        <f>IF(Table13[[#This Row],[Count_4]]="","",Table13[[#This Row],[Count_4]]*Table13[[#This Row],[Normalization Factor]]*10^Table13[[#This Row],[CountedDilution]])</f>
        <v/>
      </c>
      <c r="AA65" s="6" t="str">
        <f>IF(Table13[[#This Row],[Count_5]]="","",Table13[[#This Row],[Count_5]]*Table13[[#This Row],[Normalization Factor]]*10^Table13[[#This Row],[CountedDilution]])</f>
        <v/>
      </c>
      <c r="AB65" s="6" cm="1">
        <f t="array" ref="AB65">AVERAGE(IF(ISNUMBER(Table13[[#This Row],[Normalized_Count_1]:[Normalized_Count_5]]),Table13[[#This Row],[Normalized_Count_1]:[Normalized_Count_5]]))</f>
        <v>288888.88888888888</v>
      </c>
      <c r="AC65" s="23">
        <f t="shared" si="0"/>
        <v>5.460730838531493</v>
      </c>
      <c r="AD65" s="6" cm="1">
        <f t="array" ref="AD65">_xlfn.STDEV.P(IF(ISNUMBER(Table13[[#This Row],[Normalized_Count_1]:[Normalized_Count_5]]),Table13[[#This Row],[Normalized_Count_1]:[Normalized_Count_5]]))</f>
        <v>41573.970964154883</v>
      </c>
      <c r="AE65" s="11" t="e">
        <f t="shared" si="5"/>
        <v>#DIV/0!</v>
      </c>
      <c r="AF65" s="11" t="e">
        <f t="shared" si="6"/>
        <v>#DIV/0!</v>
      </c>
    </row>
    <row r="66" spans="1:32" ht="15.75" thickBot="1" x14ac:dyDescent="0.3">
      <c r="A66" s="3"/>
      <c r="B66" s="22" t="s">
        <v>37</v>
      </c>
      <c r="C66" s="4" t="s">
        <v>38</v>
      </c>
      <c r="D66" s="4"/>
      <c r="E66" s="31" t="s">
        <v>57</v>
      </c>
      <c r="F66" s="4" t="s">
        <v>50</v>
      </c>
      <c r="G66" s="29" t="s">
        <v>52</v>
      </c>
      <c r="H66" s="28">
        <v>0.5</v>
      </c>
      <c r="I66" s="4" t="s">
        <v>53</v>
      </c>
      <c r="J66" s="13">
        <v>1</v>
      </c>
      <c r="K66" s="13">
        <f t="shared" si="1"/>
        <v>333.33333333333331</v>
      </c>
      <c r="L66" s="13">
        <v>1</v>
      </c>
      <c r="M66" s="17">
        <v>1</v>
      </c>
      <c r="N66" s="20">
        <f t="shared" si="2"/>
        <v>333.33333333333331</v>
      </c>
      <c r="O66" s="4" t="s">
        <v>43</v>
      </c>
      <c r="P66" s="4" t="s">
        <v>45</v>
      </c>
      <c r="Q66" s="4">
        <v>2</v>
      </c>
      <c r="R66" s="4">
        <v>9</v>
      </c>
      <c r="S66" s="4">
        <v>19</v>
      </c>
      <c r="T66" s="4">
        <v>18</v>
      </c>
      <c r="U66" s="4"/>
      <c r="V66" s="4"/>
      <c r="W66" s="6">
        <f>IF(Table13[[#This Row],[Count_1]]="","",Table13[[#This Row],[Count_1]]*Table13[[#This Row],[Normalization Factor]]*10^Table13[[#This Row],[CountedDilution]])</f>
        <v>300000</v>
      </c>
      <c r="X66" s="6">
        <f>IF(Table13[[#This Row],[Count_2]]="","",Table13[[#This Row],[Count_2]]*Table13[[#This Row],[Normalization Factor]]*10^Table13[[#This Row],[CountedDilution]])</f>
        <v>633333.33333333326</v>
      </c>
      <c r="Y66" s="6">
        <f>IF(Table13[[#This Row],[Count_3]]="","",Table13[[#This Row],[Count_3]]*Table13[[#This Row],[Normalization Factor]]*10^Table13[[#This Row],[CountedDilution]])</f>
        <v>600000</v>
      </c>
      <c r="Z66" s="6" t="str">
        <f>IF(Table13[[#This Row],[Count_4]]="","",Table13[[#This Row],[Count_4]]*Table13[[#This Row],[Normalization Factor]]*10^Table13[[#This Row],[CountedDilution]])</f>
        <v/>
      </c>
      <c r="AA66" s="6" t="str">
        <f>IF(Table13[[#This Row],[Count_5]]="","",Table13[[#This Row],[Count_5]]*Table13[[#This Row],[Normalization Factor]]*10^Table13[[#This Row],[CountedDilution]])</f>
        <v/>
      </c>
      <c r="AB66" s="6" cm="1">
        <f t="array" ref="AB66">AVERAGE(IF(ISNUMBER(Table13[[#This Row],[Normalized_Count_1]:[Normalized_Count_5]]),Table13[[#This Row],[Normalized_Count_1]:[Normalized_Count_5]]))</f>
        <v>511111.11111111107</v>
      </c>
      <c r="AC66" s="23">
        <f t="shared" si="0"/>
        <v>5.7085153222422491</v>
      </c>
      <c r="AD66" s="6" cm="1">
        <f t="array" ref="AD66">_xlfn.STDEV.P(IF(ISNUMBER(Table13[[#This Row],[Normalized_Count_1]:[Normalized_Count_5]]),Table13[[#This Row],[Normalized_Count_1]:[Normalized_Count_5]]))</f>
        <v>149897.08403591157</v>
      </c>
      <c r="AE66" s="11" t="e">
        <f t="shared" si="5"/>
        <v>#DIV/0!</v>
      </c>
      <c r="AF66" s="11" t="e">
        <f t="shared" si="6"/>
        <v>#DIV/0!</v>
      </c>
    </row>
    <row r="67" spans="1:32" ht="15.75" thickBot="1" x14ac:dyDescent="0.3">
      <c r="A67" s="3"/>
      <c r="B67" s="22" t="s">
        <v>37</v>
      </c>
      <c r="C67" s="4" t="s">
        <v>38</v>
      </c>
      <c r="D67" s="4"/>
      <c r="E67" s="35" t="s">
        <v>46</v>
      </c>
      <c r="F67" s="4" t="s">
        <v>50</v>
      </c>
      <c r="G67" s="25" t="s">
        <v>51</v>
      </c>
      <c r="H67" s="24">
        <v>4</v>
      </c>
      <c r="I67" s="4" t="s">
        <v>43</v>
      </c>
      <c r="J67" s="13">
        <v>1</v>
      </c>
      <c r="K67" s="13">
        <f t="shared" si="1"/>
        <v>333.33333333333331</v>
      </c>
      <c r="L67" s="13">
        <v>1</v>
      </c>
      <c r="M67" s="17">
        <v>1</v>
      </c>
      <c r="N67" s="20">
        <f t="shared" si="2"/>
        <v>333.33333333333331</v>
      </c>
      <c r="O67" s="4" t="s">
        <v>43</v>
      </c>
      <c r="P67" s="4" t="s">
        <v>45</v>
      </c>
      <c r="Q67" s="26">
        <v>3</v>
      </c>
      <c r="R67" s="26">
        <v>3</v>
      </c>
      <c r="S67" s="26">
        <v>7</v>
      </c>
      <c r="T67" s="26">
        <v>2</v>
      </c>
      <c r="U67" s="4"/>
      <c r="V67" s="4"/>
      <c r="W67" s="6">
        <f>IF(Table13[[#This Row],[Count_1]]="","",Table13[[#This Row],[Count_1]]*Table13[[#This Row],[Normalization Factor]]*10^Table13[[#This Row],[CountedDilution]])</f>
        <v>1000000</v>
      </c>
      <c r="X67" s="6">
        <f>IF(Table13[[#This Row],[Count_2]]="","",Table13[[#This Row],[Count_2]]*Table13[[#This Row],[Normalization Factor]]*10^Table13[[#This Row],[CountedDilution]])</f>
        <v>2333333.333333333</v>
      </c>
      <c r="Y67" s="6">
        <f>IF(Table13[[#This Row],[Count_3]]="","",Table13[[#This Row],[Count_3]]*Table13[[#This Row],[Normalization Factor]]*10^Table13[[#This Row],[CountedDilution]])</f>
        <v>666666.66666666663</v>
      </c>
      <c r="Z67" s="6" t="str">
        <f>IF(Table13[[#This Row],[Count_4]]="","",Table13[[#This Row],[Count_4]]*Table13[[#This Row],[Normalization Factor]]*10^Table13[[#This Row],[CountedDilution]])</f>
        <v/>
      </c>
      <c r="AA67" s="6" t="str">
        <f>IF(Table13[[#This Row],[Count_5]]="","",Table13[[#This Row],[Count_5]]*Table13[[#This Row],[Normalization Factor]]*10^Table13[[#This Row],[CountedDilution]])</f>
        <v/>
      </c>
      <c r="AB67" s="6" cm="1">
        <f t="array" ref="AB67">AVERAGE(IF(ISNUMBER(Table13[[#This Row],[Normalized_Count_1]:[Normalized_Count_5]]),Table13[[#This Row],[Normalized_Count_1]:[Normalized_Count_5]]))</f>
        <v>1333333.3333333333</v>
      </c>
      <c r="AC67" s="23">
        <f t="shared" ref="AC67:AC102" si="7">LOG(AB67)</f>
        <v>6.1249387366082999</v>
      </c>
      <c r="AD67" s="6" cm="1">
        <f t="array" ref="AD67">_xlfn.STDEV.P(IF(ISNUMBER(Table13[[#This Row],[Normalized_Count_1]:[Normalized_Count_5]]),Table13[[#This Row],[Normalized_Count_1]:[Normalized_Count_5]]))</f>
        <v>720082.29982309567</v>
      </c>
      <c r="AE67" s="11" t="e">
        <f t="shared" si="5"/>
        <v>#DIV/0!</v>
      </c>
      <c r="AF67" s="11" t="e">
        <f t="shared" si="6"/>
        <v>#DIV/0!</v>
      </c>
    </row>
    <row r="68" spans="1:32" ht="15.75" thickBot="1" x14ac:dyDescent="0.3">
      <c r="A68" s="3"/>
      <c r="B68" s="22" t="s">
        <v>37</v>
      </c>
      <c r="C68" s="4" t="s">
        <v>38</v>
      </c>
      <c r="D68" s="4"/>
      <c r="E68" s="35" t="s">
        <v>46</v>
      </c>
      <c r="F68" s="4" t="s">
        <v>50</v>
      </c>
      <c r="G68" t="s">
        <v>51</v>
      </c>
      <c r="H68" s="27">
        <v>2</v>
      </c>
      <c r="I68" s="4" t="s">
        <v>43</v>
      </c>
      <c r="J68" s="13">
        <v>1</v>
      </c>
      <c r="K68" s="13">
        <f t="shared" ref="K68:K102" si="8">1000/3</f>
        <v>333.33333333333331</v>
      </c>
      <c r="L68" s="13">
        <v>1</v>
      </c>
      <c r="M68" s="17">
        <v>1</v>
      </c>
      <c r="N68" s="20">
        <f t="shared" ref="N68:N102" si="9">J68*K68*L68/M68</f>
        <v>333.33333333333331</v>
      </c>
      <c r="O68" s="4" t="s">
        <v>43</v>
      </c>
      <c r="P68" s="4" t="s">
        <v>45</v>
      </c>
      <c r="Q68" s="1">
        <v>3</v>
      </c>
      <c r="R68" s="1">
        <v>4</v>
      </c>
      <c r="S68" s="1">
        <v>3</v>
      </c>
      <c r="T68" s="1">
        <v>1</v>
      </c>
      <c r="U68" s="4"/>
      <c r="V68" s="4"/>
      <c r="W68" s="6">
        <f>IF(Table13[[#This Row],[Count_1]]="","",Table13[[#This Row],[Count_1]]*Table13[[#This Row],[Normalization Factor]]*10^Table13[[#This Row],[CountedDilution]])</f>
        <v>1333333.3333333333</v>
      </c>
      <c r="X68" s="6">
        <f>IF(Table13[[#This Row],[Count_2]]="","",Table13[[#This Row],[Count_2]]*Table13[[#This Row],[Normalization Factor]]*10^Table13[[#This Row],[CountedDilution]])</f>
        <v>1000000</v>
      </c>
      <c r="Y68" s="6">
        <f>IF(Table13[[#This Row],[Count_3]]="","",Table13[[#This Row],[Count_3]]*Table13[[#This Row],[Normalization Factor]]*10^Table13[[#This Row],[CountedDilution]])</f>
        <v>333333.33333333331</v>
      </c>
      <c r="Z68" s="6" t="str">
        <f>IF(Table13[[#This Row],[Count_4]]="","",Table13[[#This Row],[Count_4]]*Table13[[#This Row],[Normalization Factor]]*10^Table13[[#This Row],[CountedDilution]])</f>
        <v/>
      </c>
      <c r="AA68" s="6" t="str">
        <f>IF(Table13[[#This Row],[Count_5]]="","",Table13[[#This Row],[Count_5]]*Table13[[#This Row],[Normalization Factor]]*10^Table13[[#This Row],[CountedDilution]])</f>
        <v/>
      </c>
      <c r="AB68" s="6" cm="1">
        <f t="array" ref="AB68">AVERAGE(IF(ISNUMBER(Table13[[#This Row],[Normalized_Count_1]:[Normalized_Count_5]]),Table13[[#This Row],[Normalized_Count_1]:[Normalized_Count_5]]))</f>
        <v>888888.88888888888</v>
      </c>
      <c r="AC68" s="23">
        <f t="shared" si="7"/>
        <v>5.9488474775526186</v>
      </c>
      <c r="AD68" s="6" cm="1">
        <f t="array" ref="AD68">_xlfn.STDEV.P(IF(ISNUMBER(Table13[[#This Row],[Normalized_Count_1]:[Normalized_Count_5]]),Table13[[#This Row],[Normalized_Count_1]:[Normalized_Count_5]]))</f>
        <v>415739.70964154904</v>
      </c>
      <c r="AE68" s="11" t="e">
        <f t="shared" si="5"/>
        <v>#DIV/0!</v>
      </c>
      <c r="AF68" s="11" t="e">
        <f t="shared" si="6"/>
        <v>#DIV/0!</v>
      </c>
    </row>
    <row r="69" spans="1:32" ht="15.75" thickBot="1" x14ac:dyDescent="0.3">
      <c r="A69" s="3"/>
      <c r="B69" s="22" t="s">
        <v>37</v>
      </c>
      <c r="C69" s="4" t="s">
        <v>38</v>
      </c>
      <c r="D69" s="4"/>
      <c r="E69" s="35" t="s">
        <v>46</v>
      </c>
      <c r="F69" s="4" t="s">
        <v>50</v>
      </c>
      <c r="G69" t="s">
        <v>51</v>
      </c>
      <c r="H69" s="27">
        <v>1</v>
      </c>
      <c r="I69" s="4" t="s">
        <v>43</v>
      </c>
      <c r="J69" s="13">
        <v>1</v>
      </c>
      <c r="K69" s="13">
        <f t="shared" si="8"/>
        <v>333.33333333333331</v>
      </c>
      <c r="L69" s="13">
        <v>1</v>
      </c>
      <c r="M69" s="17">
        <v>1</v>
      </c>
      <c r="N69" s="20">
        <f t="shared" si="9"/>
        <v>333.33333333333331</v>
      </c>
      <c r="O69" s="4" t="s">
        <v>43</v>
      </c>
      <c r="P69" s="4" t="s">
        <v>45</v>
      </c>
      <c r="Q69" s="1">
        <v>3</v>
      </c>
      <c r="R69" s="1">
        <v>5</v>
      </c>
      <c r="S69" s="1">
        <v>5</v>
      </c>
      <c r="T69" s="1">
        <v>5</v>
      </c>
      <c r="U69" s="4"/>
      <c r="V69" s="4"/>
      <c r="W69" s="6">
        <f>IF(Table13[[#This Row],[Count_1]]="","",Table13[[#This Row],[Count_1]]*Table13[[#This Row],[Normalization Factor]]*10^Table13[[#This Row],[CountedDilution]])</f>
        <v>1666666.6666666665</v>
      </c>
      <c r="X69" s="6">
        <f>IF(Table13[[#This Row],[Count_2]]="","",Table13[[#This Row],[Count_2]]*Table13[[#This Row],[Normalization Factor]]*10^Table13[[#This Row],[CountedDilution]])</f>
        <v>1666666.6666666665</v>
      </c>
      <c r="Y69" s="6">
        <f>IF(Table13[[#This Row],[Count_3]]="","",Table13[[#This Row],[Count_3]]*Table13[[#This Row],[Normalization Factor]]*10^Table13[[#This Row],[CountedDilution]])</f>
        <v>1666666.6666666665</v>
      </c>
      <c r="Z69" s="6" t="str">
        <f>IF(Table13[[#This Row],[Count_4]]="","",Table13[[#This Row],[Count_4]]*Table13[[#This Row],[Normalization Factor]]*10^Table13[[#This Row],[CountedDilution]])</f>
        <v/>
      </c>
      <c r="AA69" s="6" t="str">
        <f>IF(Table13[[#This Row],[Count_5]]="","",Table13[[#This Row],[Count_5]]*Table13[[#This Row],[Normalization Factor]]*10^Table13[[#This Row],[CountedDilution]])</f>
        <v/>
      </c>
      <c r="AB69" s="6" cm="1">
        <f t="array" ref="AB69">AVERAGE(IF(ISNUMBER(Table13[[#This Row],[Normalized_Count_1]:[Normalized_Count_5]]),Table13[[#This Row],[Normalized_Count_1]:[Normalized_Count_5]]))</f>
        <v>1666666.6666666667</v>
      </c>
      <c r="AC69" s="23">
        <f t="shared" si="7"/>
        <v>6.2218487496163561</v>
      </c>
      <c r="AD69" s="6" cm="1">
        <f t="array" ref="AD69">_xlfn.STDEV.P(IF(ISNUMBER(Table13[[#This Row],[Normalized_Count_1]:[Normalized_Count_5]]),Table13[[#This Row],[Normalized_Count_1]:[Normalized_Count_5]]))</f>
        <v>2.3283064365386963E-10</v>
      </c>
      <c r="AE69" s="11" t="e">
        <f t="shared" si="5"/>
        <v>#DIV/0!</v>
      </c>
      <c r="AF69" s="11" t="e">
        <f t="shared" si="6"/>
        <v>#DIV/0!</v>
      </c>
    </row>
    <row r="70" spans="1:32" ht="15.75" thickBot="1" x14ac:dyDescent="0.3">
      <c r="A70" s="3"/>
      <c r="B70" s="22" t="s">
        <v>37</v>
      </c>
      <c r="C70" s="4" t="s">
        <v>38</v>
      </c>
      <c r="D70" s="4"/>
      <c r="E70" s="35" t="s">
        <v>46</v>
      </c>
      <c r="F70" s="4" t="s">
        <v>50</v>
      </c>
      <c r="G70" t="s">
        <v>51</v>
      </c>
      <c r="H70" s="27">
        <v>0.5</v>
      </c>
      <c r="I70" s="4" t="s">
        <v>43</v>
      </c>
      <c r="J70" s="13">
        <v>1</v>
      </c>
      <c r="K70" s="13">
        <f t="shared" si="8"/>
        <v>333.33333333333331</v>
      </c>
      <c r="L70" s="13">
        <v>1</v>
      </c>
      <c r="M70" s="17">
        <v>1</v>
      </c>
      <c r="N70" s="20">
        <f t="shared" si="9"/>
        <v>333.33333333333331</v>
      </c>
      <c r="O70" s="4" t="s">
        <v>43</v>
      </c>
      <c r="P70" s="4" t="s">
        <v>45</v>
      </c>
      <c r="Q70" s="1">
        <v>3</v>
      </c>
      <c r="R70" s="1">
        <v>9</v>
      </c>
      <c r="S70" s="1">
        <v>4</v>
      </c>
      <c r="T70" s="1">
        <v>5</v>
      </c>
      <c r="U70" s="4"/>
      <c r="V70" s="4"/>
      <c r="W70" s="6">
        <f>IF(Table13[[#This Row],[Count_1]]="","",Table13[[#This Row],[Count_1]]*Table13[[#This Row],[Normalization Factor]]*10^Table13[[#This Row],[CountedDilution]])</f>
        <v>3000000</v>
      </c>
      <c r="X70" s="6">
        <f>IF(Table13[[#This Row],[Count_2]]="","",Table13[[#This Row],[Count_2]]*Table13[[#This Row],[Normalization Factor]]*10^Table13[[#This Row],[CountedDilution]])</f>
        <v>1333333.3333333333</v>
      </c>
      <c r="Y70" s="6">
        <f>IF(Table13[[#This Row],[Count_3]]="","",Table13[[#This Row],[Count_3]]*Table13[[#This Row],[Normalization Factor]]*10^Table13[[#This Row],[CountedDilution]])</f>
        <v>1666666.6666666665</v>
      </c>
      <c r="Z70" s="6" t="str">
        <f>IF(Table13[[#This Row],[Count_4]]="","",Table13[[#This Row],[Count_4]]*Table13[[#This Row],[Normalization Factor]]*10^Table13[[#This Row],[CountedDilution]])</f>
        <v/>
      </c>
      <c r="AA70" s="6" t="str">
        <f>IF(Table13[[#This Row],[Count_5]]="","",Table13[[#This Row],[Count_5]]*Table13[[#This Row],[Normalization Factor]]*10^Table13[[#This Row],[CountedDilution]])</f>
        <v/>
      </c>
      <c r="AB70" s="6" cm="1">
        <f t="array" ref="AB70">AVERAGE(IF(ISNUMBER(Table13[[#This Row],[Normalized_Count_1]:[Normalized_Count_5]]),Table13[[#This Row],[Normalized_Count_1]:[Normalized_Count_5]]))</f>
        <v>2000000</v>
      </c>
      <c r="AC70" s="23">
        <f t="shared" si="7"/>
        <v>6.3010299956639813</v>
      </c>
      <c r="AD70" s="6" cm="1">
        <f t="array" ref="AD70">_xlfn.STDEV.P(IF(ISNUMBER(Table13[[#This Row],[Normalized_Count_1]:[Normalized_Count_5]]),Table13[[#This Row],[Normalized_Count_1]:[Normalized_Count_5]]))</f>
        <v>720082.29982309544</v>
      </c>
      <c r="AE70" s="11" t="e">
        <f t="shared" si="5"/>
        <v>#DIV/0!</v>
      </c>
      <c r="AF70" s="11" t="e">
        <f t="shared" si="6"/>
        <v>#DIV/0!</v>
      </c>
    </row>
    <row r="71" spans="1:32" ht="15.75" thickBot="1" x14ac:dyDescent="0.3">
      <c r="A71" s="3"/>
      <c r="B71" s="22" t="s">
        <v>37</v>
      </c>
      <c r="C71" s="4" t="s">
        <v>38</v>
      </c>
      <c r="D71" s="4"/>
      <c r="E71" s="35" t="s">
        <v>46</v>
      </c>
      <c r="F71" s="4" t="s">
        <v>50</v>
      </c>
      <c r="G71" t="s">
        <v>51</v>
      </c>
      <c r="H71" s="27">
        <v>0.25</v>
      </c>
      <c r="I71" s="4" t="s">
        <v>43</v>
      </c>
      <c r="J71" s="13">
        <v>1</v>
      </c>
      <c r="K71" s="13">
        <f t="shared" si="8"/>
        <v>333.33333333333331</v>
      </c>
      <c r="L71" s="13">
        <v>1</v>
      </c>
      <c r="M71" s="17">
        <v>1</v>
      </c>
      <c r="N71" s="20">
        <f t="shared" si="9"/>
        <v>333.33333333333331</v>
      </c>
      <c r="O71" s="4" t="s">
        <v>43</v>
      </c>
      <c r="P71" s="4" t="s">
        <v>45</v>
      </c>
      <c r="Q71" s="1">
        <v>3</v>
      </c>
      <c r="R71" s="1">
        <v>19</v>
      </c>
      <c r="S71" s="1">
        <v>14</v>
      </c>
      <c r="T71" s="1">
        <v>6</v>
      </c>
      <c r="U71" s="4"/>
      <c r="V71" s="4"/>
      <c r="W71" s="6">
        <f>IF(Table13[[#This Row],[Count_1]]="","",Table13[[#This Row],[Count_1]]*Table13[[#This Row],[Normalization Factor]]*10^Table13[[#This Row],[CountedDilution]])</f>
        <v>6333333.333333333</v>
      </c>
      <c r="X71" s="6">
        <f>IF(Table13[[#This Row],[Count_2]]="","",Table13[[#This Row],[Count_2]]*Table13[[#This Row],[Normalization Factor]]*10^Table13[[#This Row],[CountedDilution]])</f>
        <v>4666666.666666666</v>
      </c>
      <c r="Y71" s="6">
        <f>IF(Table13[[#This Row],[Count_3]]="","",Table13[[#This Row],[Count_3]]*Table13[[#This Row],[Normalization Factor]]*10^Table13[[#This Row],[CountedDilution]])</f>
        <v>2000000</v>
      </c>
      <c r="Z71" s="6" t="str">
        <f>IF(Table13[[#This Row],[Count_4]]="","",Table13[[#This Row],[Count_4]]*Table13[[#This Row],[Normalization Factor]]*10^Table13[[#This Row],[CountedDilution]])</f>
        <v/>
      </c>
      <c r="AA71" s="6" t="str">
        <f>IF(Table13[[#This Row],[Count_5]]="","",Table13[[#This Row],[Count_5]]*Table13[[#This Row],[Normalization Factor]]*10^Table13[[#This Row],[CountedDilution]])</f>
        <v/>
      </c>
      <c r="AB71" s="6" cm="1">
        <f t="array" ref="AB71">AVERAGE(IF(ISNUMBER(Table13[[#This Row],[Normalized_Count_1]:[Normalized_Count_5]]),Table13[[#This Row],[Normalized_Count_1]:[Normalized_Count_5]]))</f>
        <v>4333333.333333333</v>
      </c>
      <c r="AC71" s="23">
        <f t="shared" si="7"/>
        <v>6.6368220975871743</v>
      </c>
      <c r="AD71" s="6" cm="1">
        <f t="array" ref="AD71">_xlfn.STDEV.P(IF(ISNUMBER(Table13[[#This Row],[Normalized_Count_1]:[Normalized_Count_5]]),Table13[[#This Row],[Normalized_Count_1]:[Normalized_Count_5]]))</f>
        <v>1784708.7115787787</v>
      </c>
      <c r="AE71" s="11" t="e">
        <f t="shared" si="5"/>
        <v>#DIV/0!</v>
      </c>
      <c r="AF71" s="11" t="e">
        <f t="shared" si="6"/>
        <v>#DIV/0!</v>
      </c>
    </row>
    <row r="72" spans="1:32" ht="15.75" thickBot="1" x14ac:dyDescent="0.3">
      <c r="A72" s="3"/>
      <c r="B72" s="22" t="s">
        <v>37</v>
      </c>
      <c r="C72" s="4" t="s">
        <v>38</v>
      </c>
      <c r="D72" s="4"/>
      <c r="E72" s="35" t="s">
        <v>46</v>
      </c>
      <c r="F72" s="4" t="s">
        <v>50</v>
      </c>
      <c r="G72" s="29" t="s">
        <v>51</v>
      </c>
      <c r="H72" s="28">
        <v>0.125</v>
      </c>
      <c r="I72" s="4" t="s">
        <v>43</v>
      </c>
      <c r="J72" s="13">
        <v>1</v>
      </c>
      <c r="K72" s="13">
        <f t="shared" si="8"/>
        <v>333.33333333333331</v>
      </c>
      <c r="L72" s="13">
        <v>1</v>
      </c>
      <c r="M72" s="17">
        <v>1</v>
      </c>
      <c r="N72" s="20">
        <f t="shared" si="9"/>
        <v>333.33333333333331</v>
      </c>
      <c r="O72" s="4" t="s">
        <v>43</v>
      </c>
      <c r="P72" s="4" t="s">
        <v>45</v>
      </c>
      <c r="Q72" s="30">
        <v>4</v>
      </c>
      <c r="R72" s="30">
        <v>2</v>
      </c>
      <c r="S72" s="30">
        <v>5</v>
      </c>
      <c r="T72" s="30">
        <v>5</v>
      </c>
      <c r="U72" s="4"/>
      <c r="V72" s="4"/>
      <c r="W72" s="6">
        <f>IF(Table13[[#This Row],[Count_1]]="","",Table13[[#This Row],[Count_1]]*Table13[[#This Row],[Normalization Factor]]*10^Table13[[#This Row],[CountedDilution]])</f>
        <v>6666666.666666666</v>
      </c>
      <c r="X72" s="6">
        <f>IF(Table13[[#This Row],[Count_2]]="","",Table13[[#This Row],[Count_2]]*Table13[[#This Row],[Normalization Factor]]*10^Table13[[#This Row],[CountedDilution]])</f>
        <v>16666666.666666666</v>
      </c>
      <c r="Y72" s="6">
        <f>IF(Table13[[#This Row],[Count_3]]="","",Table13[[#This Row],[Count_3]]*Table13[[#This Row],[Normalization Factor]]*10^Table13[[#This Row],[CountedDilution]])</f>
        <v>16666666.666666666</v>
      </c>
      <c r="Z72" s="6" t="str">
        <f>IF(Table13[[#This Row],[Count_4]]="","",Table13[[#This Row],[Count_4]]*Table13[[#This Row],[Normalization Factor]]*10^Table13[[#This Row],[CountedDilution]])</f>
        <v/>
      </c>
      <c r="AA72" s="6" t="str">
        <f>IF(Table13[[#This Row],[Count_5]]="","",Table13[[#This Row],[Count_5]]*Table13[[#This Row],[Normalization Factor]]*10^Table13[[#This Row],[CountedDilution]])</f>
        <v/>
      </c>
      <c r="AB72" s="6" cm="1">
        <f t="array" ref="AB72">AVERAGE(IF(ISNUMBER(Table13[[#This Row],[Normalized_Count_1]:[Normalized_Count_5]]),Table13[[#This Row],[Normalized_Count_1]:[Normalized_Count_5]]))</f>
        <v>13333333.333333334</v>
      </c>
      <c r="AC72" s="23">
        <f t="shared" si="7"/>
        <v>7.1249387366082999</v>
      </c>
      <c r="AD72" s="6" cm="1">
        <f t="array" ref="AD72">_xlfn.STDEV.P(IF(ISNUMBER(Table13[[#This Row],[Normalized_Count_1]:[Normalized_Count_5]]),Table13[[#This Row],[Normalized_Count_1]:[Normalized_Count_5]]))</f>
        <v>4714045.207910317</v>
      </c>
      <c r="AE72" s="11" t="e">
        <f t="shared" si="5"/>
        <v>#DIV/0!</v>
      </c>
      <c r="AF72" s="11" t="e">
        <f t="shared" si="6"/>
        <v>#DIV/0!</v>
      </c>
    </row>
    <row r="73" spans="1:32" ht="15.75" thickBot="1" x14ac:dyDescent="0.3">
      <c r="A73" s="3"/>
      <c r="B73" s="22" t="s">
        <v>37</v>
      </c>
      <c r="C73" s="4" t="s">
        <v>38</v>
      </c>
      <c r="D73" s="4"/>
      <c r="E73" s="35" t="s">
        <v>46</v>
      </c>
      <c r="F73" s="4" t="s">
        <v>50</v>
      </c>
      <c r="G73" t="s">
        <v>52</v>
      </c>
      <c r="H73" s="27">
        <v>16</v>
      </c>
      <c r="I73" s="4" t="s">
        <v>43</v>
      </c>
      <c r="J73" s="13">
        <v>1</v>
      </c>
      <c r="K73" s="13">
        <f t="shared" si="8"/>
        <v>333.33333333333331</v>
      </c>
      <c r="L73" s="13">
        <v>1</v>
      </c>
      <c r="M73" s="17">
        <v>1</v>
      </c>
      <c r="N73" s="20">
        <f t="shared" si="9"/>
        <v>333.33333333333331</v>
      </c>
      <c r="O73" s="4" t="s">
        <v>43</v>
      </c>
      <c r="P73" s="4" t="s">
        <v>45</v>
      </c>
      <c r="Q73" s="1">
        <v>3</v>
      </c>
      <c r="R73" s="1">
        <v>4</v>
      </c>
      <c r="S73" s="1">
        <v>2</v>
      </c>
      <c r="T73" s="1">
        <v>5</v>
      </c>
      <c r="U73" s="4"/>
      <c r="V73" s="4"/>
      <c r="W73" s="6">
        <f>IF(Table13[[#This Row],[Count_1]]="","",Table13[[#This Row],[Count_1]]*Table13[[#This Row],[Normalization Factor]]*10^Table13[[#This Row],[CountedDilution]])</f>
        <v>1333333.3333333333</v>
      </c>
      <c r="X73" s="6">
        <f>IF(Table13[[#This Row],[Count_2]]="","",Table13[[#This Row],[Count_2]]*Table13[[#This Row],[Normalization Factor]]*10^Table13[[#This Row],[CountedDilution]])</f>
        <v>666666.66666666663</v>
      </c>
      <c r="Y73" s="6">
        <f>IF(Table13[[#This Row],[Count_3]]="","",Table13[[#This Row],[Count_3]]*Table13[[#This Row],[Normalization Factor]]*10^Table13[[#This Row],[CountedDilution]])</f>
        <v>1666666.6666666665</v>
      </c>
      <c r="Z73" s="6" t="str">
        <f>IF(Table13[[#This Row],[Count_4]]="","",Table13[[#This Row],[Count_4]]*Table13[[#This Row],[Normalization Factor]]*10^Table13[[#This Row],[CountedDilution]])</f>
        <v/>
      </c>
      <c r="AA73" s="6" t="str">
        <f>IF(Table13[[#This Row],[Count_5]]="","",Table13[[#This Row],[Count_5]]*Table13[[#This Row],[Normalization Factor]]*10^Table13[[#This Row],[CountedDilution]])</f>
        <v/>
      </c>
      <c r="AB73" s="6" cm="1">
        <f t="array" ref="AB73">AVERAGE(IF(ISNUMBER(Table13[[#This Row],[Normalized_Count_1]:[Normalized_Count_5]]),Table13[[#This Row],[Normalized_Count_1]:[Normalized_Count_5]]))</f>
        <v>1222222.2222222222</v>
      </c>
      <c r="AC73" s="23">
        <f t="shared" si="7"/>
        <v>6.0871501757189002</v>
      </c>
      <c r="AD73" s="6" cm="1">
        <f t="array" ref="AD73">_xlfn.STDEV.P(IF(ISNUMBER(Table13[[#This Row],[Normalized_Count_1]:[Normalized_Count_5]]),Table13[[#This Row],[Normalized_Count_1]:[Normalized_Count_5]]))</f>
        <v>415739.70964154921</v>
      </c>
      <c r="AE73" s="11" t="e">
        <f t="shared" si="5"/>
        <v>#DIV/0!</v>
      </c>
      <c r="AF73" s="11" t="e">
        <f t="shared" si="6"/>
        <v>#DIV/0!</v>
      </c>
    </row>
    <row r="74" spans="1:32" ht="15.75" thickBot="1" x14ac:dyDescent="0.3">
      <c r="A74" s="3"/>
      <c r="B74" s="22" t="s">
        <v>37</v>
      </c>
      <c r="C74" s="4" t="s">
        <v>38</v>
      </c>
      <c r="D74" s="4"/>
      <c r="E74" s="35" t="s">
        <v>46</v>
      </c>
      <c r="F74" s="4" t="s">
        <v>50</v>
      </c>
      <c r="G74" t="s">
        <v>52</v>
      </c>
      <c r="H74" s="27">
        <v>8</v>
      </c>
      <c r="I74" s="4" t="s">
        <v>43</v>
      </c>
      <c r="J74" s="13">
        <v>1</v>
      </c>
      <c r="K74" s="13">
        <f t="shared" si="8"/>
        <v>333.33333333333331</v>
      </c>
      <c r="L74" s="13">
        <v>1</v>
      </c>
      <c r="M74" s="17">
        <v>1</v>
      </c>
      <c r="N74" s="20">
        <f t="shared" si="9"/>
        <v>333.33333333333331</v>
      </c>
      <c r="O74" s="4" t="s">
        <v>43</v>
      </c>
      <c r="P74" s="4" t="s">
        <v>45</v>
      </c>
      <c r="Q74" s="1">
        <v>3</v>
      </c>
      <c r="R74" s="1">
        <v>6</v>
      </c>
      <c r="S74" s="1">
        <v>4</v>
      </c>
      <c r="T74" s="1">
        <v>4</v>
      </c>
      <c r="U74" s="4"/>
      <c r="V74" s="4"/>
      <c r="W74" s="6">
        <f>IF(Table13[[#This Row],[Count_1]]="","",Table13[[#This Row],[Count_1]]*Table13[[#This Row],[Normalization Factor]]*10^Table13[[#This Row],[CountedDilution]])</f>
        <v>2000000</v>
      </c>
      <c r="X74" s="6">
        <f>IF(Table13[[#This Row],[Count_2]]="","",Table13[[#This Row],[Count_2]]*Table13[[#This Row],[Normalization Factor]]*10^Table13[[#This Row],[CountedDilution]])</f>
        <v>1333333.3333333333</v>
      </c>
      <c r="Y74" s="6">
        <f>IF(Table13[[#This Row],[Count_3]]="","",Table13[[#This Row],[Count_3]]*Table13[[#This Row],[Normalization Factor]]*10^Table13[[#This Row],[CountedDilution]])</f>
        <v>1333333.3333333333</v>
      </c>
      <c r="Z74" s="6" t="str">
        <f>IF(Table13[[#This Row],[Count_4]]="","",Table13[[#This Row],[Count_4]]*Table13[[#This Row],[Normalization Factor]]*10^Table13[[#This Row],[CountedDilution]])</f>
        <v/>
      </c>
      <c r="AA74" s="6" t="str">
        <f>IF(Table13[[#This Row],[Count_5]]="","",Table13[[#This Row],[Count_5]]*Table13[[#This Row],[Normalization Factor]]*10^Table13[[#This Row],[CountedDilution]])</f>
        <v/>
      </c>
      <c r="AB74" s="6" cm="1">
        <f t="array" ref="AB74">AVERAGE(IF(ISNUMBER(Table13[[#This Row],[Normalized_Count_1]:[Normalized_Count_5]]),Table13[[#This Row],[Normalized_Count_1]:[Normalized_Count_5]]))</f>
        <v>1555555.5555555553</v>
      </c>
      <c r="AC74" s="23">
        <f t="shared" si="7"/>
        <v>6.191885526238913</v>
      </c>
      <c r="AD74" s="6" cm="1">
        <f t="array" ref="AD74">_xlfn.STDEV.P(IF(ISNUMBER(Table13[[#This Row],[Normalized_Count_1]:[Normalized_Count_5]]),Table13[[#This Row],[Normalized_Count_1]:[Normalized_Count_5]]))</f>
        <v>314269.68052735477</v>
      </c>
      <c r="AE74" s="11" t="e">
        <f t="shared" si="5"/>
        <v>#DIV/0!</v>
      </c>
      <c r="AF74" s="11" t="e">
        <f t="shared" si="6"/>
        <v>#DIV/0!</v>
      </c>
    </row>
    <row r="75" spans="1:32" ht="15.75" thickBot="1" x14ac:dyDescent="0.3">
      <c r="A75" s="3"/>
      <c r="B75" s="22" t="s">
        <v>37</v>
      </c>
      <c r="C75" s="4" t="s">
        <v>38</v>
      </c>
      <c r="D75" s="4"/>
      <c r="E75" s="35" t="s">
        <v>46</v>
      </c>
      <c r="F75" s="4" t="s">
        <v>50</v>
      </c>
      <c r="G75" t="s">
        <v>52</v>
      </c>
      <c r="H75" s="27">
        <v>4</v>
      </c>
      <c r="I75" s="4" t="s">
        <v>43</v>
      </c>
      <c r="J75" s="13">
        <v>1</v>
      </c>
      <c r="K75" s="13">
        <f t="shared" si="8"/>
        <v>333.33333333333331</v>
      </c>
      <c r="L75" s="13">
        <v>1</v>
      </c>
      <c r="M75" s="17">
        <v>1</v>
      </c>
      <c r="N75" s="20">
        <f t="shared" si="9"/>
        <v>333.33333333333331</v>
      </c>
      <c r="O75" s="4" t="s">
        <v>43</v>
      </c>
      <c r="P75" s="4" t="s">
        <v>45</v>
      </c>
      <c r="Q75" s="1">
        <v>3</v>
      </c>
      <c r="R75" s="1">
        <v>3</v>
      </c>
      <c r="S75" s="1">
        <v>2</v>
      </c>
      <c r="T75" s="1">
        <v>3</v>
      </c>
      <c r="U75" s="4"/>
      <c r="V75" s="4"/>
      <c r="W75" s="6">
        <f>IF(Table13[[#This Row],[Count_1]]="","",Table13[[#This Row],[Count_1]]*Table13[[#This Row],[Normalization Factor]]*10^Table13[[#This Row],[CountedDilution]])</f>
        <v>1000000</v>
      </c>
      <c r="X75" s="6">
        <f>IF(Table13[[#This Row],[Count_2]]="","",Table13[[#This Row],[Count_2]]*Table13[[#This Row],[Normalization Factor]]*10^Table13[[#This Row],[CountedDilution]])</f>
        <v>666666.66666666663</v>
      </c>
      <c r="Y75" s="6">
        <f>IF(Table13[[#This Row],[Count_3]]="","",Table13[[#This Row],[Count_3]]*Table13[[#This Row],[Normalization Factor]]*10^Table13[[#This Row],[CountedDilution]])</f>
        <v>1000000</v>
      </c>
      <c r="Z75" s="6" t="str">
        <f>IF(Table13[[#This Row],[Count_4]]="","",Table13[[#This Row],[Count_4]]*Table13[[#This Row],[Normalization Factor]]*10^Table13[[#This Row],[CountedDilution]])</f>
        <v/>
      </c>
      <c r="AA75" s="6" t="str">
        <f>IF(Table13[[#This Row],[Count_5]]="","",Table13[[#This Row],[Count_5]]*Table13[[#This Row],[Normalization Factor]]*10^Table13[[#This Row],[CountedDilution]])</f>
        <v/>
      </c>
      <c r="AB75" s="6" cm="1">
        <f t="array" ref="AB75">AVERAGE(IF(ISNUMBER(Table13[[#This Row],[Normalized_Count_1]:[Normalized_Count_5]]),Table13[[#This Row],[Normalized_Count_1]:[Normalized_Count_5]]))</f>
        <v>888888.88888888888</v>
      </c>
      <c r="AC75" s="23">
        <f t="shared" si="7"/>
        <v>5.9488474775526186</v>
      </c>
      <c r="AD75" s="6" cm="1">
        <f t="array" ref="AD75">_xlfn.STDEV.P(IF(ISNUMBER(Table13[[#This Row],[Normalized_Count_1]:[Normalized_Count_5]]),Table13[[#This Row],[Normalized_Count_1]:[Normalized_Count_5]]))</f>
        <v>157134.84026367738</v>
      </c>
      <c r="AE75" s="11" t="e">
        <f t="shared" si="5"/>
        <v>#DIV/0!</v>
      </c>
      <c r="AF75" s="11" t="e">
        <f t="shared" si="6"/>
        <v>#DIV/0!</v>
      </c>
    </row>
    <row r="76" spans="1:32" ht="15.75" thickBot="1" x14ac:dyDescent="0.3">
      <c r="A76" s="3"/>
      <c r="B76" s="22" t="s">
        <v>37</v>
      </c>
      <c r="C76" s="4" t="s">
        <v>38</v>
      </c>
      <c r="D76" s="4"/>
      <c r="E76" s="35" t="s">
        <v>46</v>
      </c>
      <c r="F76" s="4" t="s">
        <v>50</v>
      </c>
      <c r="G76" t="s">
        <v>52</v>
      </c>
      <c r="H76" s="27">
        <v>2</v>
      </c>
      <c r="I76" s="4" t="s">
        <v>43</v>
      </c>
      <c r="J76" s="13">
        <v>1</v>
      </c>
      <c r="K76" s="13">
        <f t="shared" si="8"/>
        <v>333.33333333333331</v>
      </c>
      <c r="L76" s="13">
        <v>1</v>
      </c>
      <c r="M76" s="17">
        <v>1</v>
      </c>
      <c r="N76" s="20">
        <f t="shared" si="9"/>
        <v>333.33333333333331</v>
      </c>
      <c r="O76" s="4" t="s">
        <v>43</v>
      </c>
      <c r="P76" s="4" t="s">
        <v>45</v>
      </c>
      <c r="Q76" s="1">
        <v>3</v>
      </c>
      <c r="R76" s="1">
        <v>5</v>
      </c>
      <c r="S76" s="1">
        <v>7</v>
      </c>
      <c r="T76" s="1">
        <v>1</v>
      </c>
      <c r="U76" s="4"/>
      <c r="V76" s="4"/>
      <c r="W76" s="6">
        <f>IF(Table13[[#This Row],[Count_1]]="","",Table13[[#This Row],[Count_1]]*Table13[[#This Row],[Normalization Factor]]*10^Table13[[#This Row],[CountedDilution]])</f>
        <v>1666666.6666666665</v>
      </c>
      <c r="X76" s="6">
        <f>IF(Table13[[#This Row],[Count_2]]="","",Table13[[#This Row],[Count_2]]*Table13[[#This Row],[Normalization Factor]]*10^Table13[[#This Row],[CountedDilution]])</f>
        <v>2333333.333333333</v>
      </c>
      <c r="Y76" s="6">
        <f>IF(Table13[[#This Row],[Count_3]]="","",Table13[[#This Row],[Count_3]]*Table13[[#This Row],[Normalization Factor]]*10^Table13[[#This Row],[CountedDilution]])</f>
        <v>333333.33333333331</v>
      </c>
      <c r="Z76" s="6" t="str">
        <f>IF(Table13[[#This Row],[Count_4]]="","",Table13[[#This Row],[Count_4]]*Table13[[#This Row],[Normalization Factor]]*10^Table13[[#This Row],[CountedDilution]])</f>
        <v/>
      </c>
      <c r="AA76" s="6" t="str">
        <f>IF(Table13[[#This Row],[Count_5]]="","",Table13[[#This Row],[Count_5]]*Table13[[#This Row],[Normalization Factor]]*10^Table13[[#This Row],[CountedDilution]])</f>
        <v/>
      </c>
      <c r="AB76" s="6" cm="1">
        <f t="array" ref="AB76">AVERAGE(IF(ISNUMBER(Table13[[#This Row],[Normalized_Count_1]:[Normalized_Count_5]]),Table13[[#This Row],[Normalized_Count_1]:[Normalized_Count_5]]))</f>
        <v>1444444.4444444443</v>
      </c>
      <c r="AC76" s="23">
        <f t="shared" si="7"/>
        <v>6.1597008428675117</v>
      </c>
      <c r="AD76" s="6" cm="1">
        <f t="array" ref="AD76">_xlfn.STDEV.P(IF(ISNUMBER(Table13[[#This Row],[Normalized_Count_1]:[Normalized_Count_5]]),Table13[[#This Row],[Normalized_Count_1]:[Normalized_Count_5]]))</f>
        <v>831479.41928309808</v>
      </c>
      <c r="AE76" s="11" t="e">
        <f t="shared" si="5"/>
        <v>#DIV/0!</v>
      </c>
      <c r="AF76" s="11" t="e">
        <f t="shared" si="6"/>
        <v>#DIV/0!</v>
      </c>
    </row>
    <row r="77" spans="1:32" ht="15.75" thickBot="1" x14ac:dyDescent="0.3">
      <c r="A77" s="3"/>
      <c r="B77" s="22" t="s">
        <v>37</v>
      </c>
      <c r="C77" s="4" t="s">
        <v>38</v>
      </c>
      <c r="D77" s="4"/>
      <c r="E77" s="35" t="s">
        <v>46</v>
      </c>
      <c r="F77" s="4" t="s">
        <v>50</v>
      </c>
      <c r="G77" t="s">
        <v>52</v>
      </c>
      <c r="H77" s="27">
        <v>1</v>
      </c>
      <c r="I77" s="4" t="s">
        <v>43</v>
      </c>
      <c r="J77" s="13">
        <v>1</v>
      </c>
      <c r="K77" s="13">
        <f t="shared" si="8"/>
        <v>333.33333333333331</v>
      </c>
      <c r="L77" s="13">
        <v>1</v>
      </c>
      <c r="M77" s="17">
        <v>1</v>
      </c>
      <c r="N77" s="20">
        <f t="shared" si="9"/>
        <v>333.33333333333331</v>
      </c>
      <c r="O77" s="4" t="s">
        <v>43</v>
      </c>
      <c r="P77" s="4" t="s">
        <v>45</v>
      </c>
      <c r="Q77" s="1">
        <v>3</v>
      </c>
      <c r="R77" s="1">
        <v>6</v>
      </c>
      <c r="S77" s="1">
        <v>4</v>
      </c>
      <c r="T77" s="1">
        <v>7</v>
      </c>
      <c r="U77" s="4"/>
      <c r="V77" s="4"/>
      <c r="W77" s="6">
        <f>IF(Table13[[#This Row],[Count_1]]="","",Table13[[#This Row],[Count_1]]*Table13[[#This Row],[Normalization Factor]]*10^Table13[[#This Row],[CountedDilution]])</f>
        <v>2000000</v>
      </c>
      <c r="X77" s="6">
        <f>IF(Table13[[#This Row],[Count_2]]="","",Table13[[#This Row],[Count_2]]*Table13[[#This Row],[Normalization Factor]]*10^Table13[[#This Row],[CountedDilution]])</f>
        <v>1333333.3333333333</v>
      </c>
      <c r="Y77" s="6">
        <f>IF(Table13[[#This Row],[Count_3]]="","",Table13[[#This Row],[Count_3]]*Table13[[#This Row],[Normalization Factor]]*10^Table13[[#This Row],[CountedDilution]])</f>
        <v>2333333.333333333</v>
      </c>
      <c r="Z77" s="6" t="str">
        <f>IF(Table13[[#This Row],[Count_4]]="","",Table13[[#This Row],[Count_4]]*Table13[[#This Row],[Normalization Factor]]*10^Table13[[#This Row],[CountedDilution]])</f>
        <v/>
      </c>
      <c r="AA77" s="6" t="str">
        <f>IF(Table13[[#This Row],[Count_5]]="","",Table13[[#This Row],[Count_5]]*Table13[[#This Row],[Normalization Factor]]*10^Table13[[#This Row],[CountedDilution]])</f>
        <v/>
      </c>
      <c r="AB77" s="6" cm="1">
        <f t="array" ref="AB77">AVERAGE(IF(ISNUMBER(Table13[[#This Row],[Normalized_Count_1]:[Normalized_Count_5]]),Table13[[#This Row],[Normalized_Count_1]:[Normalized_Count_5]]))</f>
        <v>1888888.8888888888</v>
      </c>
      <c r="AC77" s="23">
        <f t="shared" si="7"/>
        <v>6.2762064119389489</v>
      </c>
      <c r="AD77" s="6" cm="1">
        <f t="array" ref="AD77">_xlfn.STDEV.P(IF(ISNUMBER(Table13[[#This Row],[Normalized_Count_1]:[Normalized_Count_5]]),Table13[[#This Row],[Normalized_Count_1]:[Normalized_Count_5]]))</f>
        <v>415739.70964154945</v>
      </c>
      <c r="AE77" s="11" t="e">
        <f t="shared" si="5"/>
        <v>#DIV/0!</v>
      </c>
      <c r="AF77" s="11" t="e">
        <f t="shared" si="6"/>
        <v>#DIV/0!</v>
      </c>
    </row>
    <row r="78" spans="1:32" ht="15.75" thickBot="1" x14ac:dyDescent="0.3">
      <c r="A78" s="3"/>
      <c r="B78" s="22" t="s">
        <v>37</v>
      </c>
      <c r="C78" s="4" t="s">
        <v>38</v>
      </c>
      <c r="D78" s="4"/>
      <c r="E78" s="36" t="s">
        <v>46</v>
      </c>
      <c r="F78" s="4" t="s">
        <v>50</v>
      </c>
      <c r="G78" s="29" t="s">
        <v>52</v>
      </c>
      <c r="H78" s="28">
        <v>0.5</v>
      </c>
      <c r="I78" s="4" t="s">
        <v>43</v>
      </c>
      <c r="J78" s="13">
        <v>1</v>
      </c>
      <c r="K78" s="13">
        <f t="shared" si="8"/>
        <v>333.33333333333331</v>
      </c>
      <c r="L78" s="13">
        <v>1</v>
      </c>
      <c r="M78" s="17">
        <v>1</v>
      </c>
      <c r="N78" s="20">
        <f t="shared" si="9"/>
        <v>333.33333333333331</v>
      </c>
      <c r="O78" s="4" t="s">
        <v>43</v>
      </c>
      <c r="P78" s="4" t="s">
        <v>45</v>
      </c>
      <c r="Q78" s="30">
        <v>3</v>
      </c>
      <c r="R78" s="30">
        <v>5</v>
      </c>
      <c r="S78" s="30">
        <v>2</v>
      </c>
      <c r="T78" s="30">
        <v>6</v>
      </c>
      <c r="U78" s="4"/>
      <c r="V78" s="4"/>
      <c r="W78" s="6">
        <f>IF(Table13[[#This Row],[Count_1]]="","",Table13[[#This Row],[Count_1]]*Table13[[#This Row],[Normalization Factor]]*10^Table13[[#This Row],[CountedDilution]])</f>
        <v>1666666.6666666665</v>
      </c>
      <c r="X78" s="6">
        <f>IF(Table13[[#This Row],[Count_2]]="","",Table13[[#This Row],[Count_2]]*Table13[[#This Row],[Normalization Factor]]*10^Table13[[#This Row],[CountedDilution]])</f>
        <v>666666.66666666663</v>
      </c>
      <c r="Y78" s="6">
        <f>IF(Table13[[#This Row],[Count_3]]="","",Table13[[#This Row],[Count_3]]*Table13[[#This Row],[Normalization Factor]]*10^Table13[[#This Row],[CountedDilution]])</f>
        <v>2000000</v>
      </c>
      <c r="Z78" s="6" t="str">
        <f>IF(Table13[[#This Row],[Count_4]]="","",Table13[[#This Row],[Count_4]]*Table13[[#This Row],[Normalization Factor]]*10^Table13[[#This Row],[CountedDilution]])</f>
        <v/>
      </c>
      <c r="AA78" s="6" t="str">
        <f>IF(Table13[[#This Row],[Count_5]]="","",Table13[[#This Row],[Count_5]]*Table13[[#This Row],[Normalization Factor]]*10^Table13[[#This Row],[CountedDilution]])</f>
        <v/>
      </c>
      <c r="AB78" s="6" cm="1">
        <f t="array" ref="AB78">AVERAGE(IF(ISNUMBER(Table13[[#This Row],[Normalized_Count_1]:[Normalized_Count_5]]),Table13[[#This Row],[Normalized_Count_1]:[Normalized_Count_5]]))</f>
        <v>1444444.4444444443</v>
      </c>
      <c r="AC78" s="23">
        <f t="shared" si="7"/>
        <v>6.1597008428675117</v>
      </c>
      <c r="AD78" s="6" cm="1">
        <f t="array" ref="AD78">_xlfn.STDEV.P(IF(ISNUMBER(Table13[[#This Row],[Normalized_Count_1]:[Normalized_Count_5]]),Table13[[#This Row],[Normalized_Count_1]:[Normalized_Count_5]]))</f>
        <v>566557.72373253177</v>
      </c>
      <c r="AE78" s="11" t="e">
        <f t="shared" si="5"/>
        <v>#DIV/0!</v>
      </c>
      <c r="AF78" s="11" t="e">
        <f t="shared" si="6"/>
        <v>#DIV/0!</v>
      </c>
    </row>
    <row r="79" spans="1:32" ht="15.75" thickBot="1" x14ac:dyDescent="0.3">
      <c r="A79" s="3"/>
      <c r="B79" s="22" t="s">
        <v>37</v>
      </c>
      <c r="C79" s="4" t="s">
        <v>38</v>
      </c>
      <c r="D79" s="4"/>
      <c r="E79" s="35" t="s">
        <v>46</v>
      </c>
      <c r="F79" s="4" t="s">
        <v>50</v>
      </c>
      <c r="G79" s="25" t="s">
        <v>51</v>
      </c>
      <c r="H79" s="24">
        <v>4</v>
      </c>
      <c r="I79" s="4" t="s">
        <v>53</v>
      </c>
      <c r="J79" s="13">
        <v>1</v>
      </c>
      <c r="K79" s="13">
        <f t="shared" si="8"/>
        <v>333.33333333333331</v>
      </c>
      <c r="L79" s="13">
        <v>1</v>
      </c>
      <c r="M79" s="17">
        <v>1</v>
      </c>
      <c r="N79" s="20">
        <f t="shared" si="9"/>
        <v>333.33333333333331</v>
      </c>
      <c r="O79" s="4" t="s">
        <v>43</v>
      </c>
      <c r="P79" s="4" t="s">
        <v>45</v>
      </c>
      <c r="Q79" s="1">
        <v>3</v>
      </c>
      <c r="R79" s="1">
        <v>5</v>
      </c>
      <c r="S79" s="1">
        <v>5</v>
      </c>
      <c r="T79" s="1">
        <v>3</v>
      </c>
      <c r="U79" s="4"/>
      <c r="V79" s="4"/>
      <c r="W79" s="6">
        <f>IF(Table13[[#This Row],[Count_1]]="","",Table13[[#This Row],[Count_1]]*Table13[[#This Row],[Normalization Factor]]*10^Table13[[#This Row],[CountedDilution]])</f>
        <v>1666666.6666666665</v>
      </c>
      <c r="X79" s="6">
        <f>IF(Table13[[#This Row],[Count_2]]="","",Table13[[#This Row],[Count_2]]*Table13[[#This Row],[Normalization Factor]]*10^Table13[[#This Row],[CountedDilution]])</f>
        <v>1666666.6666666665</v>
      </c>
      <c r="Y79" s="6">
        <f>IF(Table13[[#This Row],[Count_3]]="","",Table13[[#This Row],[Count_3]]*Table13[[#This Row],[Normalization Factor]]*10^Table13[[#This Row],[CountedDilution]])</f>
        <v>1000000</v>
      </c>
      <c r="Z79" s="6" t="str">
        <f>IF(Table13[[#This Row],[Count_4]]="","",Table13[[#This Row],[Count_4]]*Table13[[#This Row],[Normalization Factor]]*10^Table13[[#This Row],[CountedDilution]])</f>
        <v/>
      </c>
      <c r="AA79" s="6" t="str">
        <f>IF(Table13[[#This Row],[Count_5]]="","",Table13[[#This Row],[Count_5]]*Table13[[#This Row],[Normalization Factor]]*10^Table13[[#This Row],[CountedDilution]])</f>
        <v/>
      </c>
      <c r="AB79" s="6" cm="1">
        <f t="array" ref="AB79">AVERAGE(IF(ISNUMBER(Table13[[#This Row],[Normalized_Count_1]:[Normalized_Count_5]]),Table13[[#This Row],[Normalized_Count_1]:[Normalized_Count_5]]))</f>
        <v>1444444.4444444443</v>
      </c>
      <c r="AC79" s="23">
        <f t="shared" si="7"/>
        <v>6.1597008428675117</v>
      </c>
      <c r="AD79" s="6" cm="1">
        <f t="array" ref="AD79">_xlfn.STDEV.P(IF(ISNUMBER(Table13[[#This Row],[Normalized_Count_1]:[Normalized_Count_5]]),Table13[[#This Row],[Normalized_Count_1]:[Normalized_Count_5]]))</f>
        <v>314269.68052735477</v>
      </c>
      <c r="AE79" s="11" t="e">
        <f t="shared" si="5"/>
        <v>#DIV/0!</v>
      </c>
      <c r="AF79" s="11" t="e">
        <f t="shared" si="6"/>
        <v>#DIV/0!</v>
      </c>
    </row>
    <row r="80" spans="1:32" ht="15.75" thickBot="1" x14ac:dyDescent="0.3">
      <c r="A80" s="3"/>
      <c r="B80" s="22" t="s">
        <v>37</v>
      </c>
      <c r="C80" s="4" t="s">
        <v>38</v>
      </c>
      <c r="D80" s="4"/>
      <c r="E80" s="35" t="s">
        <v>46</v>
      </c>
      <c r="F80" s="4" t="s">
        <v>50</v>
      </c>
      <c r="G80" t="s">
        <v>51</v>
      </c>
      <c r="H80" s="27">
        <v>2</v>
      </c>
      <c r="I80" s="4" t="s">
        <v>53</v>
      </c>
      <c r="J80" s="13">
        <v>1</v>
      </c>
      <c r="K80" s="13">
        <f t="shared" si="8"/>
        <v>333.33333333333331</v>
      </c>
      <c r="L80" s="13">
        <v>1</v>
      </c>
      <c r="M80" s="17">
        <v>1</v>
      </c>
      <c r="N80" s="20">
        <f t="shared" si="9"/>
        <v>333.33333333333331</v>
      </c>
      <c r="O80" s="4" t="s">
        <v>43</v>
      </c>
      <c r="P80" s="4" t="s">
        <v>45</v>
      </c>
      <c r="Q80" s="1">
        <v>3</v>
      </c>
      <c r="R80" s="1">
        <v>3</v>
      </c>
      <c r="S80" s="1">
        <v>4</v>
      </c>
      <c r="T80" s="1">
        <v>3</v>
      </c>
      <c r="U80" s="4"/>
      <c r="V80" s="4"/>
      <c r="W80" s="6">
        <f>IF(Table13[[#This Row],[Count_1]]="","",Table13[[#This Row],[Count_1]]*Table13[[#This Row],[Normalization Factor]]*10^Table13[[#This Row],[CountedDilution]])</f>
        <v>1000000</v>
      </c>
      <c r="X80" s="6">
        <f>IF(Table13[[#This Row],[Count_2]]="","",Table13[[#This Row],[Count_2]]*Table13[[#This Row],[Normalization Factor]]*10^Table13[[#This Row],[CountedDilution]])</f>
        <v>1333333.3333333333</v>
      </c>
      <c r="Y80" s="6">
        <f>IF(Table13[[#This Row],[Count_3]]="","",Table13[[#This Row],[Count_3]]*Table13[[#This Row],[Normalization Factor]]*10^Table13[[#This Row],[CountedDilution]])</f>
        <v>1000000</v>
      </c>
      <c r="Z80" s="6" t="str">
        <f>IF(Table13[[#This Row],[Count_4]]="","",Table13[[#This Row],[Count_4]]*Table13[[#This Row],[Normalization Factor]]*10^Table13[[#This Row],[CountedDilution]])</f>
        <v/>
      </c>
      <c r="AA80" s="6" t="str">
        <f>IF(Table13[[#This Row],[Count_5]]="","",Table13[[#This Row],[Count_5]]*Table13[[#This Row],[Normalization Factor]]*10^Table13[[#This Row],[CountedDilution]])</f>
        <v/>
      </c>
      <c r="AB80" s="6" cm="1">
        <f t="array" ref="AB80">AVERAGE(IF(ISNUMBER(Table13[[#This Row],[Normalized_Count_1]:[Normalized_Count_5]]),Table13[[#This Row],[Normalized_Count_1]:[Normalized_Count_5]]))</f>
        <v>1111111.111111111</v>
      </c>
      <c r="AC80" s="23">
        <f t="shared" si="7"/>
        <v>6.0457574905606748</v>
      </c>
      <c r="AD80" s="6" cm="1">
        <f t="array" ref="AD80">_xlfn.STDEV.P(IF(ISNUMBER(Table13[[#This Row],[Normalized_Count_1]:[Normalized_Count_5]]),Table13[[#This Row],[Normalized_Count_1]:[Normalized_Count_5]]))</f>
        <v>157134.84026367738</v>
      </c>
      <c r="AE80" s="11" t="e">
        <f t="shared" si="5"/>
        <v>#DIV/0!</v>
      </c>
      <c r="AF80" s="11" t="e">
        <f t="shared" si="6"/>
        <v>#DIV/0!</v>
      </c>
    </row>
    <row r="81" spans="1:32" ht="15.75" thickBot="1" x14ac:dyDescent="0.3">
      <c r="A81" s="3"/>
      <c r="B81" s="22" t="s">
        <v>37</v>
      </c>
      <c r="C81" s="4" t="s">
        <v>38</v>
      </c>
      <c r="D81" s="4"/>
      <c r="E81" s="35" t="s">
        <v>46</v>
      </c>
      <c r="F81" s="4" t="s">
        <v>50</v>
      </c>
      <c r="G81" t="s">
        <v>51</v>
      </c>
      <c r="H81" s="27">
        <v>1</v>
      </c>
      <c r="I81" s="4" t="s">
        <v>53</v>
      </c>
      <c r="J81" s="13">
        <v>1</v>
      </c>
      <c r="K81" s="13">
        <f t="shared" si="8"/>
        <v>333.33333333333331</v>
      </c>
      <c r="L81" s="13">
        <v>1</v>
      </c>
      <c r="M81" s="17">
        <v>1</v>
      </c>
      <c r="N81" s="20">
        <f t="shared" si="9"/>
        <v>333.33333333333331</v>
      </c>
      <c r="O81" s="4" t="s">
        <v>43</v>
      </c>
      <c r="P81" s="4" t="s">
        <v>45</v>
      </c>
      <c r="Q81" s="1">
        <v>3</v>
      </c>
      <c r="R81" s="1">
        <v>1</v>
      </c>
      <c r="S81" s="1">
        <v>3</v>
      </c>
      <c r="T81" s="1">
        <v>3</v>
      </c>
      <c r="U81" s="4"/>
      <c r="V81" s="4"/>
      <c r="W81" s="6">
        <f>IF(Table13[[#This Row],[Count_1]]="","",Table13[[#This Row],[Count_1]]*Table13[[#This Row],[Normalization Factor]]*10^Table13[[#This Row],[CountedDilution]])</f>
        <v>333333.33333333331</v>
      </c>
      <c r="X81" s="6">
        <f>IF(Table13[[#This Row],[Count_2]]="","",Table13[[#This Row],[Count_2]]*Table13[[#This Row],[Normalization Factor]]*10^Table13[[#This Row],[CountedDilution]])</f>
        <v>1000000</v>
      </c>
      <c r="Y81" s="6">
        <f>IF(Table13[[#This Row],[Count_3]]="","",Table13[[#This Row],[Count_3]]*Table13[[#This Row],[Normalization Factor]]*10^Table13[[#This Row],[CountedDilution]])</f>
        <v>1000000</v>
      </c>
      <c r="Z81" s="6" t="str">
        <f>IF(Table13[[#This Row],[Count_4]]="","",Table13[[#This Row],[Count_4]]*Table13[[#This Row],[Normalization Factor]]*10^Table13[[#This Row],[CountedDilution]])</f>
        <v/>
      </c>
      <c r="AA81" s="6" t="str">
        <f>IF(Table13[[#This Row],[Count_5]]="","",Table13[[#This Row],[Count_5]]*Table13[[#This Row],[Normalization Factor]]*10^Table13[[#This Row],[CountedDilution]])</f>
        <v/>
      </c>
      <c r="AB81" s="6" cm="1">
        <f t="array" ref="AB81">AVERAGE(IF(ISNUMBER(Table13[[#This Row],[Normalized_Count_1]:[Normalized_Count_5]]),Table13[[#This Row],[Normalized_Count_1]:[Normalized_Count_5]]))</f>
        <v>777777.77777777764</v>
      </c>
      <c r="AC81" s="23">
        <f t="shared" si="7"/>
        <v>5.8908555305749317</v>
      </c>
      <c r="AD81" s="6" cm="1">
        <f t="array" ref="AD81">_xlfn.STDEV.P(IF(ISNUMBER(Table13[[#This Row],[Normalized_Count_1]:[Normalized_Count_5]]),Table13[[#This Row],[Normalized_Count_1]:[Normalized_Count_5]]))</f>
        <v>314269.68052735459</v>
      </c>
      <c r="AE81" s="11" t="e">
        <f t="shared" si="5"/>
        <v>#DIV/0!</v>
      </c>
      <c r="AF81" s="11" t="e">
        <f t="shared" si="6"/>
        <v>#DIV/0!</v>
      </c>
    </row>
    <row r="82" spans="1:32" ht="15.75" thickBot="1" x14ac:dyDescent="0.3">
      <c r="A82" s="3"/>
      <c r="B82" s="22" t="s">
        <v>37</v>
      </c>
      <c r="C82" s="4" t="s">
        <v>38</v>
      </c>
      <c r="D82" s="4"/>
      <c r="E82" s="35" t="s">
        <v>46</v>
      </c>
      <c r="F82" s="4" t="s">
        <v>50</v>
      </c>
      <c r="G82" t="s">
        <v>51</v>
      </c>
      <c r="H82" s="27">
        <v>0.5</v>
      </c>
      <c r="I82" s="4" t="s">
        <v>53</v>
      </c>
      <c r="J82" s="13">
        <v>1</v>
      </c>
      <c r="K82" s="13">
        <f t="shared" si="8"/>
        <v>333.33333333333331</v>
      </c>
      <c r="L82" s="13">
        <v>1</v>
      </c>
      <c r="M82" s="17">
        <v>1</v>
      </c>
      <c r="N82" s="20">
        <f t="shared" si="9"/>
        <v>333.33333333333331</v>
      </c>
      <c r="O82" s="4" t="s">
        <v>43</v>
      </c>
      <c r="P82" s="4" t="s">
        <v>45</v>
      </c>
      <c r="Q82" s="1">
        <v>3</v>
      </c>
      <c r="R82" s="1">
        <v>4</v>
      </c>
      <c r="S82" s="1">
        <v>2</v>
      </c>
      <c r="T82" s="1">
        <v>7</v>
      </c>
      <c r="U82" s="4"/>
      <c r="V82" s="4"/>
      <c r="W82" s="6">
        <f>IF(Table13[[#This Row],[Count_1]]="","",Table13[[#This Row],[Count_1]]*Table13[[#This Row],[Normalization Factor]]*10^Table13[[#This Row],[CountedDilution]])</f>
        <v>1333333.3333333333</v>
      </c>
      <c r="X82" s="6">
        <f>IF(Table13[[#This Row],[Count_2]]="","",Table13[[#This Row],[Count_2]]*Table13[[#This Row],[Normalization Factor]]*10^Table13[[#This Row],[CountedDilution]])</f>
        <v>666666.66666666663</v>
      </c>
      <c r="Y82" s="6">
        <f>IF(Table13[[#This Row],[Count_3]]="","",Table13[[#This Row],[Count_3]]*Table13[[#This Row],[Normalization Factor]]*10^Table13[[#This Row],[CountedDilution]])</f>
        <v>2333333.333333333</v>
      </c>
      <c r="Z82" s="6" t="str">
        <f>IF(Table13[[#This Row],[Count_4]]="","",Table13[[#This Row],[Count_4]]*Table13[[#This Row],[Normalization Factor]]*10^Table13[[#This Row],[CountedDilution]])</f>
        <v/>
      </c>
      <c r="AA82" s="6" t="str">
        <f>IF(Table13[[#This Row],[Count_5]]="","",Table13[[#This Row],[Count_5]]*Table13[[#This Row],[Normalization Factor]]*10^Table13[[#This Row],[CountedDilution]])</f>
        <v/>
      </c>
      <c r="AB82" s="6" cm="1">
        <f t="array" ref="AB82">AVERAGE(IF(ISNUMBER(Table13[[#This Row],[Normalized_Count_1]:[Normalized_Count_5]]),Table13[[#This Row],[Normalized_Count_1]:[Normalized_Count_5]]))</f>
        <v>1444444.4444444443</v>
      </c>
      <c r="AC82" s="23">
        <f t="shared" si="7"/>
        <v>6.1597008428675117</v>
      </c>
      <c r="AD82" s="6" cm="1">
        <f t="array" ref="AD82">_xlfn.STDEV.P(IF(ISNUMBER(Table13[[#This Row],[Normalized_Count_1]:[Normalized_Count_5]]),Table13[[#This Row],[Normalized_Count_1]:[Normalized_Count_5]]))</f>
        <v>684934.88921877556</v>
      </c>
      <c r="AE82" s="11" t="e">
        <f t="shared" si="5"/>
        <v>#DIV/0!</v>
      </c>
      <c r="AF82" s="11" t="e">
        <f t="shared" si="6"/>
        <v>#DIV/0!</v>
      </c>
    </row>
    <row r="83" spans="1:32" ht="15.75" thickBot="1" x14ac:dyDescent="0.3">
      <c r="A83" s="3"/>
      <c r="B83" s="22" t="s">
        <v>37</v>
      </c>
      <c r="C83" s="4" t="s">
        <v>38</v>
      </c>
      <c r="D83" s="4"/>
      <c r="E83" s="35" t="s">
        <v>46</v>
      </c>
      <c r="F83" s="4" t="s">
        <v>50</v>
      </c>
      <c r="G83" t="s">
        <v>51</v>
      </c>
      <c r="H83" s="27">
        <v>0.25</v>
      </c>
      <c r="I83" s="4" t="s">
        <v>53</v>
      </c>
      <c r="J83" s="13">
        <v>1</v>
      </c>
      <c r="K83" s="13">
        <f t="shared" si="8"/>
        <v>333.33333333333331</v>
      </c>
      <c r="L83" s="13">
        <v>1</v>
      </c>
      <c r="M83" s="17">
        <v>1</v>
      </c>
      <c r="N83" s="20">
        <f t="shared" si="9"/>
        <v>333.33333333333331</v>
      </c>
      <c r="O83" s="4" t="s">
        <v>43</v>
      </c>
      <c r="P83" s="4" t="s">
        <v>45</v>
      </c>
      <c r="Q83" s="1">
        <v>3</v>
      </c>
      <c r="R83" s="1">
        <v>19</v>
      </c>
      <c r="S83" s="1">
        <v>24</v>
      </c>
      <c r="T83" s="1">
        <v>16</v>
      </c>
      <c r="U83" s="4"/>
      <c r="V83" s="4"/>
      <c r="W83" s="6">
        <f>IF(Table13[[#This Row],[Count_1]]="","",Table13[[#This Row],[Count_1]]*Table13[[#This Row],[Normalization Factor]]*10^Table13[[#This Row],[CountedDilution]])</f>
        <v>6333333.333333333</v>
      </c>
      <c r="X83" s="6">
        <f>IF(Table13[[#This Row],[Count_2]]="","",Table13[[#This Row],[Count_2]]*Table13[[#This Row],[Normalization Factor]]*10^Table13[[#This Row],[CountedDilution]])</f>
        <v>8000000</v>
      </c>
      <c r="Y83" s="6">
        <f>IF(Table13[[#This Row],[Count_3]]="","",Table13[[#This Row],[Count_3]]*Table13[[#This Row],[Normalization Factor]]*10^Table13[[#This Row],[CountedDilution]])</f>
        <v>5333333.333333333</v>
      </c>
      <c r="Z83" s="6" t="str">
        <f>IF(Table13[[#This Row],[Count_4]]="","",Table13[[#This Row],[Count_4]]*Table13[[#This Row],[Normalization Factor]]*10^Table13[[#This Row],[CountedDilution]])</f>
        <v/>
      </c>
      <c r="AA83" s="6" t="str">
        <f>IF(Table13[[#This Row],[Count_5]]="","",Table13[[#This Row],[Count_5]]*Table13[[#This Row],[Normalization Factor]]*10^Table13[[#This Row],[CountedDilution]])</f>
        <v/>
      </c>
      <c r="AB83" s="6" cm="1">
        <f t="array" ref="AB83">AVERAGE(IF(ISNUMBER(Table13[[#This Row],[Normalized_Count_1]:[Normalized_Count_5]]),Table13[[#This Row],[Normalized_Count_1]:[Normalized_Count_5]]))</f>
        <v>6555555.555555555</v>
      </c>
      <c r="AC83" s="23">
        <f t="shared" si="7"/>
        <v>6.8166095022028195</v>
      </c>
      <c r="AD83" s="6" cm="1">
        <f t="array" ref="AD83">_xlfn.STDEV.P(IF(ISNUMBER(Table13[[#This Row],[Normalized_Count_1]:[Normalized_Count_5]]),Table13[[#This Row],[Normalized_Count_1]:[Normalized_Count_5]]))</f>
        <v>1099943.8818457429</v>
      </c>
      <c r="AE83" s="11" t="e">
        <f t="shared" si="5"/>
        <v>#DIV/0!</v>
      </c>
      <c r="AF83" s="11" t="e">
        <f t="shared" si="6"/>
        <v>#DIV/0!</v>
      </c>
    </row>
    <row r="84" spans="1:32" ht="15.75" thickBot="1" x14ac:dyDescent="0.3">
      <c r="A84" s="3"/>
      <c r="B84" s="22" t="s">
        <v>37</v>
      </c>
      <c r="C84" s="4" t="s">
        <v>38</v>
      </c>
      <c r="D84" s="4"/>
      <c r="E84" s="35" t="s">
        <v>46</v>
      </c>
      <c r="F84" s="4" t="s">
        <v>50</v>
      </c>
      <c r="G84" s="29" t="s">
        <v>51</v>
      </c>
      <c r="H84" s="28">
        <v>0.125</v>
      </c>
      <c r="I84" s="4" t="s">
        <v>53</v>
      </c>
      <c r="J84" s="13">
        <v>1</v>
      </c>
      <c r="K84" s="13">
        <f t="shared" si="8"/>
        <v>333.33333333333331</v>
      </c>
      <c r="L84" s="13">
        <v>1</v>
      </c>
      <c r="M84" s="17">
        <v>1</v>
      </c>
      <c r="N84" s="20">
        <f t="shared" si="9"/>
        <v>333.33333333333331</v>
      </c>
      <c r="O84" s="4" t="s">
        <v>43</v>
      </c>
      <c r="P84" s="4" t="s">
        <v>45</v>
      </c>
      <c r="Q84" s="30">
        <v>3</v>
      </c>
      <c r="R84" s="30">
        <v>16</v>
      </c>
      <c r="S84" s="30">
        <v>20</v>
      </c>
      <c r="T84" s="30">
        <v>16</v>
      </c>
      <c r="U84" s="4"/>
      <c r="V84" s="4"/>
      <c r="W84" s="6">
        <f>IF(Table13[[#This Row],[Count_1]]="","",Table13[[#This Row],[Count_1]]*Table13[[#This Row],[Normalization Factor]]*10^Table13[[#This Row],[CountedDilution]])</f>
        <v>5333333.333333333</v>
      </c>
      <c r="X84" s="6">
        <f>IF(Table13[[#This Row],[Count_2]]="","",Table13[[#This Row],[Count_2]]*Table13[[#This Row],[Normalization Factor]]*10^Table13[[#This Row],[CountedDilution]])</f>
        <v>6666666.666666666</v>
      </c>
      <c r="Y84" s="6">
        <f>IF(Table13[[#This Row],[Count_3]]="","",Table13[[#This Row],[Count_3]]*Table13[[#This Row],[Normalization Factor]]*10^Table13[[#This Row],[CountedDilution]])</f>
        <v>5333333.333333333</v>
      </c>
      <c r="Z84" s="6" t="str">
        <f>IF(Table13[[#This Row],[Count_4]]="","",Table13[[#This Row],[Count_4]]*Table13[[#This Row],[Normalization Factor]]*10^Table13[[#This Row],[CountedDilution]])</f>
        <v/>
      </c>
      <c r="AA84" s="6" t="str">
        <f>IF(Table13[[#This Row],[Count_5]]="","",Table13[[#This Row],[Count_5]]*Table13[[#This Row],[Normalization Factor]]*10^Table13[[#This Row],[CountedDilution]])</f>
        <v/>
      </c>
      <c r="AB84" s="6" cm="1">
        <f t="array" ref="AB84">AVERAGE(IF(ISNUMBER(Table13[[#This Row],[Normalized_Count_1]:[Normalized_Count_5]]),Table13[[#This Row],[Normalized_Count_1]:[Normalized_Count_5]]))</f>
        <v>5777777.7777777771</v>
      </c>
      <c r="AC84" s="23">
        <f t="shared" si="7"/>
        <v>6.7617608341954742</v>
      </c>
      <c r="AD84" s="6" cm="1">
        <f t="array" ref="AD84">_xlfn.STDEV.P(IF(ISNUMBER(Table13[[#This Row],[Normalized_Count_1]:[Normalized_Count_5]]),Table13[[#This Row],[Normalized_Count_1]:[Normalized_Count_5]]))</f>
        <v>628539.36105470953</v>
      </c>
      <c r="AE84" s="11" t="e">
        <f t="shared" si="5"/>
        <v>#DIV/0!</v>
      </c>
      <c r="AF84" s="11" t="e">
        <f t="shared" si="6"/>
        <v>#DIV/0!</v>
      </c>
    </row>
    <row r="85" spans="1:32" ht="15.75" thickBot="1" x14ac:dyDescent="0.3">
      <c r="A85" s="3"/>
      <c r="B85" s="22" t="s">
        <v>37</v>
      </c>
      <c r="C85" s="4" t="s">
        <v>38</v>
      </c>
      <c r="D85" s="4"/>
      <c r="E85" s="35" t="s">
        <v>46</v>
      </c>
      <c r="F85" s="4" t="s">
        <v>50</v>
      </c>
      <c r="G85" t="s">
        <v>52</v>
      </c>
      <c r="H85" s="27">
        <v>16</v>
      </c>
      <c r="I85" s="4" t="s">
        <v>53</v>
      </c>
      <c r="J85" s="13">
        <v>1</v>
      </c>
      <c r="K85" s="13">
        <f t="shared" si="8"/>
        <v>333.33333333333331</v>
      </c>
      <c r="L85" s="13">
        <v>1</v>
      </c>
      <c r="M85" s="17">
        <v>1</v>
      </c>
      <c r="N85" s="20">
        <f t="shared" si="9"/>
        <v>333.33333333333331</v>
      </c>
      <c r="O85" s="4" t="s">
        <v>43</v>
      </c>
      <c r="P85" s="4" t="s">
        <v>45</v>
      </c>
      <c r="Q85" s="26">
        <v>3</v>
      </c>
      <c r="R85" s="26">
        <v>1</v>
      </c>
      <c r="S85" s="26">
        <v>7</v>
      </c>
      <c r="T85" s="26">
        <v>5</v>
      </c>
      <c r="U85" s="4"/>
      <c r="V85" s="4"/>
      <c r="W85" s="6">
        <f>IF(Table13[[#This Row],[Count_1]]="","",Table13[[#This Row],[Count_1]]*Table13[[#This Row],[Normalization Factor]]*10^Table13[[#This Row],[CountedDilution]])</f>
        <v>333333.33333333331</v>
      </c>
      <c r="X85" s="6">
        <f>IF(Table13[[#This Row],[Count_2]]="","",Table13[[#This Row],[Count_2]]*Table13[[#This Row],[Normalization Factor]]*10^Table13[[#This Row],[CountedDilution]])</f>
        <v>2333333.333333333</v>
      </c>
      <c r="Y85" s="6">
        <f>IF(Table13[[#This Row],[Count_3]]="","",Table13[[#This Row],[Count_3]]*Table13[[#This Row],[Normalization Factor]]*10^Table13[[#This Row],[CountedDilution]])</f>
        <v>1666666.6666666665</v>
      </c>
      <c r="Z85" s="6" t="str">
        <f>IF(Table13[[#This Row],[Count_4]]="","",Table13[[#This Row],[Count_4]]*Table13[[#This Row],[Normalization Factor]]*10^Table13[[#This Row],[CountedDilution]])</f>
        <v/>
      </c>
      <c r="AA85" s="6" t="str">
        <f>IF(Table13[[#This Row],[Count_5]]="","",Table13[[#This Row],[Count_5]]*Table13[[#This Row],[Normalization Factor]]*10^Table13[[#This Row],[CountedDilution]])</f>
        <v/>
      </c>
      <c r="AB85" s="6" cm="1">
        <f t="array" ref="AB85">AVERAGE(IF(ISNUMBER(Table13[[#This Row],[Normalized_Count_1]:[Normalized_Count_5]]),Table13[[#This Row],[Normalized_Count_1]:[Normalized_Count_5]]))</f>
        <v>1444444.4444444443</v>
      </c>
      <c r="AC85" s="23">
        <f t="shared" si="7"/>
        <v>6.1597008428675117</v>
      </c>
      <c r="AD85" s="6" cm="1">
        <f t="array" ref="AD85">_xlfn.STDEV.P(IF(ISNUMBER(Table13[[#This Row],[Normalized_Count_1]:[Normalized_Count_5]]),Table13[[#This Row],[Normalized_Count_1]:[Normalized_Count_5]]))</f>
        <v>831479.41928309808</v>
      </c>
      <c r="AE85" s="11" t="e">
        <f t="shared" si="5"/>
        <v>#DIV/0!</v>
      </c>
      <c r="AF85" s="11" t="e">
        <f t="shared" si="6"/>
        <v>#DIV/0!</v>
      </c>
    </row>
    <row r="86" spans="1:32" ht="15.75" thickBot="1" x14ac:dyDescent="0.3">
      <c r="A86" s="3"/>
      <c r="B86" s="22" t="s">
        <v>37</v>
      </c>
      <c r="C86" s="4" t="s">
        <v>38</v>
      </c>
      <c r="D86" s="4"/>
      <c r="E86" s="35" t="s">
        <v>46</v>
      </c>
      <c r="F86" s="4" t="s">
        <v>50</v>
      </c>
      <c r="G86" t="s">
        <v>52</v>
      </c>
      <c r="H86" s="27">
        <v>8</v>
      </c>
      <c r="I86" s="4" t="s">
        <v>53</v>
      </c>
      <c r="J86" s="13">
        <v>1</v>
      </c>
      <c r="K86" s="13">
        <f t="shared" si="8"/>
        <v>333.33333333333331</v>
      </c>
      <c r="L86" s="13">
        <v>1</v>
      </c>
      <c r="M86" s="17">
        <v>1</v>
      </c>
      <c r="N86" s="20">
        <f t="shared" si="9"/>
        <v>333.33333333333331</v>
      </c>
      <c r="O86" s="4" t="s">
        <v>43</v>
      </c>
      <c r="P86" s="4" t="s">
        <v>45</v>
      </c>
      <c r="Q86" s="1">
        <v>2</v>
      </c>
      <c r="R86" s="1">
        <v>23</v>
      </c>
      <c r="S86" s="1">
        <v>27</v>
      </c>
      <c r="T86" s="1">
        <v>26</v>
      </c>
      <c r="U86" s="4"/>
      <c r="V86" s="4"/>
      <c r="W86" s="6">
        <f>IF(Table13[[#This Row],[Count_1]]="","",Table13[[#This Row],[Count_1]]*Table13[[#This Row],[Normalization Factor]]*10^Table13[[#This Row],[CountedDilution]])</f>
        <v>766666.66666666663</v>
      </c>
      <c r="X86" s="6">
        <f>IF(Table13[[#This Row],[Count_2]]="","",Table13[[#This Row],[Count_2]]*Table13[[#This Row],[Normalization Factor]]*10^Table13[[#This Row],[CountedDilution]])</f>
        <v>900000</v>
      </c>
      <c r="Y86" s="6">
        <f>IF(Table13[[#This Row],[Count_3]]="","",Table13[[#This Row],[Count_3]]*Table13[[#This Row],[Normalization Factor]]*10^Table13[[#This Row],[CountedDilution]])</f>
        <v>866666.66666666663</v>
      </c>
      <c r="Z86" s="6" t="str">
        <f>IF(Table13[[#This Row],[Count_4]]="","",Table13[[#This Row],[Count_4]]*Table13[[#This Row],[Normalization Factor]]*10^Table13[[#This Row],[CountedDilution]])</f>
        <v/>
      </c>
      <c r="AA86" s="6" t="str">
        <f>IF(Table13[[#This Row],[Count_5]]="","",Table13[[#This Row],[Count_5]]*Table13[[#This Row],[Normalization Factor]]*10^Table13[[#This Row],[CountedDilution]])</f>
        <v/>
      </c>
      <c r="AB86" s="6" cm="1">
        <f t="array" ref="AB86">AVERAGE(IF(ISNUMBER(Table13[[#This Row],[Normalized_Count_1]:[Normalized_Count_5]]),Table13[[#This Row],[Normalized_Count_1]:[Normalized_Count_5]]))</f>
        <v>844444.44444444438</v>
      </c>
      <c r="AC86" s="23">
        <f t="shared" si="7"/>
        <v>5.9265710828414662</v>
      </c>
      <c r="AD86" s="6" cm="1">
        <f t="array" ref="AD86">_xlfn.STDEV.P(IF(ISNUMBER(Table13[[#This Row],[Normalized_Count_1]:[Normalized_Count_5]]),Table13[[#This Row],[Normalized_Count_1]:[Normalized_Count_5]]))</f>
        <v>56655.772373253174</v>
      </c>
      <c r="AE86" s="11" t="e">
        <f t="shared" si="5"/>
        <v>#DIV/0!</v>
      </c>
      <c r="AF86" s="11" t="e">
        <f t="shared" si="6"/>
        <v>#DIV/0!</v>
      </c>
    </row>
    <row r="87" spans="1:32" ht="15.75" thickBot="1" x14ac:dyDescent="0.3">
      <c r="A87" s="3"/>
      <c r="B87" s="22" t="s">
        <v>37</v>
      </c>
      <c r="C87" s="4" t="s">
        <v>38</v>
      </c>
      <c r="D87" s="4"/>
      <c r="E87" s="35" t="s">
        <v>46</v>
      </c>
      <c r="F87" s="4" t="s">
        <v>50</v>
      </c>
      <c r="G87" t="s">
        <v>52</v>
      </c>
      <c r="H87" s="27">
        <v>4</v>
      </c>
      <c r="I87" s="4" t="s">
        <v>53</v>
      </c>
      <c r="J87" s="13">
        <v>1</v>
      </c>
      <c r="K87" s="13">
        <f t="shared" si="8"/>
        <v>333.33333333333331</v>
      </c>
      <c r="L87" s="13">
        <v>1</v>
      </c>
      <c r="M87" s="17">
        <v>1</v>
      </c>
      <c r="N87" s="20">
        <f t="shared" si="9"/>
        <v>333.33333333333331</v>
      </c>
      <c r="O87" s="4" t="s">
        <v>43</v>
      </c>
      <c r="P87" s="4" t="s">
        <v>45</v>
      </c>
      <c r="Q87" s="1">
        <v>3</v>
      </c>
      <c r="R87" s="1">
        <v>7</v>
      </c>
      <c r="S87" s="1">
        <v>7</v>
      </c>
      <c r="T87" s="1">
        <v>6</v>
      </c>
      <c r="U87" s="4"/>
      <c r="V87" s="4"/>
      <c r="W87" s="6">
        <f>IF(Table13[[#This Row],[Count_1]]="","",Table13[[#This Row],[Count_1]]*Table13[[#This Row],[Normalization Factor]]*10^Table13[[#This Row],[CountedDilution]])</f>
        <v>2333333.333333333</v>
      </c>
      <c r="X87" s="6">
        <f>IF(Table13[[#This Row],[Count_2]]="","",Table13[[#This Row],[Count_2]]*Table13[[#This Row],[Normalization Factor]]*10^Table13[[#This Row],[CountedDilution]])</f>
        <v>2333333.333333333</v>
      </c>
      <c r="Y87" s="6">
        <f>IF(Table13[[#This Row],[Count_3]]="","",Table13[[#This Row],[Count_3]]*Table13[[#This Row],[Normalization Factor]]*10^Table13[[#This Row],[CountedDilution]])</f>
        <v>2000000</v>
      </c>
      <c r="Z87" s="6" t="str">
        <f>IF(Table13[[#This Row],[Count_4]]="","",Table13[[#This Row],[Count_4]]*Table13[[#This Row],[Normalization Factor]]*10^Table13[[#This Row],[CountedDilution]])</f>
        <v/>
      </c>
      <c r="AA87" s="6" t="str">
        <f>IF(Table13[[#This Row],[Count_5]]="","",Table13[[#This Row],[Count_5]]*Table13[[#This Row],[Normalization Factor]]*10^Table13[[#This Row],[CountedDilution]])</f>
        <v/>
      </c>
      <c r="AB87" s="6" cm="1">
        <f t="array" ref="AB87">AVERAGE(IF(ISNUMBER(Table13[[#This Row],[Normalized_Count_1]:[Normalized_Count_5]]),Table13[[#This Row],[Normalized_Count_1]:[Normalized_Count_5]]))</f>
        <v>2222222.222222222</v>
      </c>
      <c r="AC87" s="23">
        <f t="shared" si="7"/>
        <v>6.346787486224656</v>
      </c>
      <c r="AD87" s="6" cm="1">
        <f t="array" ref="AD87">_xlfn.STDEV.P(IF(ISNUMBER(Table13[[#This Row],[Normalized_Count_1]:[Normalized_Count_5]]),Table13[[#This Row],[Normalized_Count_1]:[Normalized_Count_5]]))</f>
        <v>157134.84026367709</v>
      </c>
      <c r="AE87" s="11" t="e">
        <f t="shared" si="5"/>
        <v>#DIV/0!</v>
      </c>
      <c r="AF87" s="11" t="e">
        <f t="shared" si="6"/>
        <v>#DIV/0!</v>
      </c>
    </row>
    <row r="88" spans="1:32" ht="15.75" thickBot="1" x14ac:dyDescent="0.3">
      <c r="A88" s="3"/>
      <c r="B88" s="22" t="s">
        <v>37</v>
      </c>
      <c r="C88" s="4" t="s">
        <v>38</v>
      </c>
      <c r="D88" s="4"/>
      <c r="E88" s="35" t="s">
        <v>46</v>
      </c>
      <c r="F88" s="4" t="s">
        <v>50</v>
      </c>
      <c r="G88" t="s">
        <v>52</v>
      </c>
      <c r="H88" s="27">
        <v>2</v>
      </c>
      <c r="I88" s="4" t="s">
        <v>53</v>
      </c>
      <c r="J88" s="13">
        <v>1</v>
      </c>
      <c r="K88" s="13">
        <f t="shared" si="8"/>
        <v>333.33333333333331</v>
      </c>
      <c r="L88" s="13">
        <v>1</v>
      </c>
      <c r="M88" s="17">
        <v>1</v>
      </c>
      <c r="N88" s="20">
        <f t="shared" si="9"/>
        <v>333.33333333333331</v>
      </c>
      <c r="O88" s="4" t="s">
        <v>43</v>
      </c>
      <c r="P88" s="4" t="s">
        <v>45</v>
      </c>
      <c r="Q88" s="1">
        <v>3</v>
      </c>
      <c r="R88" s="1">
        <v>3</v>
      </c>
      <c r="S88" s="1">
        <v>6</v>
      </c>
      <c r="T88" s="1">
        <v>4</v>
      </c>
      <c r="U88" s="4"/>
      <c r="V88" s="4"/>
      <c r="W88" s="6">
        <f>IF(Table13[[#This Row],[Count_1]]="","",Table13[[#This Row],[Count_1]]*Table13[[#This Row],[Normalization Factor]]*10^Table13[[#This Row],[CountedDilution]])</f>
        <v>1000000</v>
      </c>
      <c r="X88" s="6">
        <f>IF(Table13[[#This Row],[Count_2]]="","",Table13[[#This Row],[Count_2]]*Table13[[#This Row],[Normalization Factor]]*10^Table13[[#This Row],[CountedDilution]])</f>
        <v>2000000</v>
      </c>
      <c r="Y88" s="6">
        <f>IF(Table13[[#This Row],[Count_3]]="","",Table13[[#This Row],[Count_3]]*Table13[[#This Row],[Normalization Factor]]*10^Table13[[#This Row],[CountedDilution]])</f>
        <v>1333333.3333333333</v>
      </c>
      <c r="Z88" s="6" t="str">
        <f>IF(Table13[[#This Row],[Count_4]]="","",Table13[[#This Row],[Count_4]]*Table13[[#This Row],[Normalization Factor]]*10^Table13[[#This Row],[CountedDilution]])</f>
        <v/>
      </c>
      <c r="AA88" s="6" t="str">
        <f>IF(Table13[[#This Row],[Count_5]]="","",Table13[[#This Row],[Count_5]]*Table13[[#This Row],[Normalization Factor]]*10^Table13[[#This Row],[CountedDilution]])</f>
        <v/>
      </c>
      <c r="AB88" s="6" cm="1">
        <f t="array" ref="AB88">AVERAGE(IF(ISNUMBER(Table13[[#This Row],[Normalized_Count_1]:[Normalized_Count_5]]),Table13[[#This Row],[Normalized_Count_1]:[Normalized_Count_5]]))</f>
        <v>1444444.4444444443</v>
      </c>
      <c r="AC88" s="23">
        <f t="shared" si="7"/>
        <v>6.1597008428675117</v>
      </c>
      <c r="AD88" s="6" cm="1">
        <f t="array" ref="AD88">_xlfn.STDEV.P(IF(ISNUMBER(Table13[[#This Row],[Normalized_Count_1]:[Normalized_Count_5]]),Table13[[#This Row],[Normalized_Count_1]:[Normalized_Count_5]]))</f>
        <v>415739.70964154945</v>
      </c>
      <c r="AE88" s="11" t="e">
        <f t="shared" si="5"/>
        <v>#DIV/0!</v>
      </c>
      <c r="AF88" s="11" t="e">
        <f t="shared" si="6"/>
        <v>#DIV/0!</v>
      </c>
    </row>
    <row r="89" spans="1:32" ht="15.75" thickBot="1" x14ac:dyDescent="0.3">
      <c r="A89" s="3"/>
      <c r="B89" s="22" t="s">
        <v>37</v>
      </c>
      <c r="C89" s="4" t="s">
        <v>38</v>
      </c>
      <c r="D89" s="4"/>
      <c r="E89" s="35" t="s">
        <v>46</v>
      </c>
      <c r="F89" s="4" t="s">
        <v>50</v>
      </c>
      <c r="G89" t="s">
        <v>52</v>
      </c>
      <c r="H89" s="27">
        <v>1</v>
      </c>
      <c r="I89" s="4" t="s">
        <v>53</v>
      </c>
      <c r="J89" s="13">
        <v>1</v>
      </c>
      <c r="K89" s="13">
        <f t="shared" si="8"/>
        <v>333.33333333333331</v>
      </c>
      <c r="L89" s="13">
        <v>1</v>
      </c>
      <c r="M89" s="17">
        <v>1</v>
      </c>
      <c r="N89" s="20">
        <f t="shared" si="9"/>
        <v>333.33333333333331</v>
      </c>
      <c r="O89" s="4" t="s">
        <v>43</v>
      </c>
      <c r="P89" s="4" t="s">
        <v>45</v>
      </c>
      <c r="Q89" s="1">
        <v>3</v>
      </c>
      <c r="R89" s="1">
        <v>5</v>
      </c>
      <c r="S89" s="1">
        <v>5</v>
      </c>
      <c r="T89" s="1">
        <v>3</v>
      </c>
      <c r="U89" s="4"/>
      <c r="V89" s="4"/>
      <c r="W89" s="6">
        <f>IF(Table13[[#This Row],[Count_1]]="","",Table13[[#This Row],[Count_1]]*Table13[[#This Row],[Normalization Factor]]*10^Table13[[#This Row],[CountedDilution]])</f>
        <v>1666666.6666666665</v>
      </c>
      <c r="X89" s="6">
        <f>IF(Table13[[#This Row],[Count_2]]="","",Table13[[#This Row],[Count_2]]*Table13[[#This Row],[Normalization Factor]]*10^Table13[[#This Row],[CountedDilution]])</f>
        <v>1666666.6666666665</v>
      </c>
      <c r="Y89" s="6">
        <f>IF(Table13[[#This Row],[Count_3]]="","",Table13[[#This Row],[Count_3]]*Table13[[#This Row],[Normalization Factor]]*10^Table13[[#This Row],[CountedDilution]])</f>
        <v>1000000</v>
      </c>
      <c r="Z89" s="6" t="str">
        <f>IF(Table13[[#This Row],[Count_4]]="","",Table13[[#This Row],[Count_4]]*Table13[[#This Row],[Normalization Factor]]*10^Table13[[#This Row],[CountedDilution]])</f>
        <v/>
      </c>
      <c r="AA89" s="6" t="str">
        <f>IF(Table13[[#This Row],[Count_5]]="","",Table13[[#This Row],[Count_5]]*Table13[[#This Row],[Normalization Factor]]*10^Table13[[#This Row],[CountedDilution]])</f>
        <v/>
      </c>
      <c r="AB89" s="6" cm="1">
        <f t="array" ref="AB89">AVERAGE(IF(ISNUMBER(Table13[[#This Row],[Normalized_Count_1]:[Normalized_Count_5]]),Table13[[#This Row],[Normalized_Count_1]:[Normalized_Count_5]]))</f>
        <v>1444444.4444444443</v>
      </c>
      <c r="AC89" s="23">
        <f t="shared" si="7"/>
        <v>6.1597008428675117</v>
      </c>
      <c r="AD89" s="6" cm="1">
        <f t="array" ref="AD89">_xlfn.STDEV.P(IF(ISNUMBER(Table13[[#This Row],[Normalized_Count_1]:[Normalized_Count_5]]),Table13[[#This Row],[Normalized_Count_1]:[Normalized_Count_5]]))</f>
        <v>314269.68052735477</v>
      </c>
      <c r="AE89" s="11" t="e">
        <f t="shared" si="5"/>
        <v>#DIV/0!</v>
      </c>
      <c r="AF89" s="11" t="e">
        <f t="shared" si="6"/>
        <v>#DIV/0!</v>
      </c>
    </row>
    <row r="90" spans="1:32" ht="15.75" thickBot="1" x14ac:dyDescent="0.3">
      <c r="A90" s="3"/>
      <c r="B90" s="22" t="s">
        <v>37</v>
      </c>
      <c r="C90" s="4" t="s">
        <v>38</v>
      </c>
      <c r="D90" s="4"/>
      <c r="E90" s="36" t="s">
        <v>46</v>
      </c>
      <c r="F90" s="4" t="s">
        <v>50</v>
      </c>
      <c r="G90" s="29" t="s">
        <v>52</v>
      </c>
      <c r="H90" s="28">
        <v>0.5</v>
      </c>
      <c r="I90" s="4" t="s">
        <v>53</v>
      </c>
      <c r="J90" s="13">
        <v>1</v>
      </c>
      <c r="K90" s="13">
        <f t="shared" si="8"/>
        <v>333.33333333333331</v>
      </c>
      <c r="L90" s="13">
        <v>1</v>
      </c>
      <c r="M90" s="17">
        <v>1</v>
      </c>
      <c r="N90" s="20">
        <f t="shared" si="9"/>
        <v>333.33333333333331</v>
      </c>
      <c r="O90" s="4" t="s">
        <v>43</v>
      </c>
      <c r="P90" s="4" t="s">
        <v>45</v>
      </c>
      <c r="Q90" s="30">
        <v>3</v>
      </c>
      <c r="R90" s="30">
        <v>5</v>
      </c>
      <c r="S90" s="30">
        <v>3</v>
      </c>
      <c r="T90" s="30">
        <v>7</v>
      </c>
      <c r="U90" s="4"/>
      <c r="V90" s="4"/>
      <c r="W90" s="6">
        <f>IF(Table13[[#This Row],[Count_1]]="","",Table13[[#This Row],[Count_1]]*Table13[[#This Row],[Normalization Factor]]*10^Table13[[#This Row],[CountedDilution]])</f>
        <v>1666666.6666666665</v>
      </c>
      <c r="X90" s="6">
        <f>IF(Table13[[#This Row],[Count_2]]="","",Table13[[#This Row],[Count_2]]*Table13[[#This Row],[Normalization Factor]]*10^Table13[[#This Row],[CountedDilution]])</f>
        <v>1000000</v>
      </c>
      <c r="Y90" s="6">
        <f>IF(Table13[[#This Row],[Count_3]]="","",Table13[[#This Row],[Count_3]]*Table13[[#This Row],[Normalization Factor]]*10^Table13[[#This Row],[CountedDilution]])</f>
        <v>2333333.333333333</v>
      </c>
      <c r="Z90" s="6" t="str">
        <f>IF(Table13[[#This Row],[Count_4]]="","",Table13[[#This Row],[Count_4]]*Table13[[#This Row],[Normalization Factor]]*10^Table13[[#This Row],[CountedDilution]])</f>
        <v/>
      </c>
      <c r="AA90" s="6" t="str">
        <f>IF(Table13[[#This Row],[Count_5]]="","",Table13[[#This Row],[Count_5]]*Table13[[#This Row],[Normalization Factor]]*10^Table13[[#This Row],[CountedDilution]])</f>
        <v/>
      </c>
      <c r="AB90" s="6" cm="1">
        <f t="array" ref="AB90">AVERAGE(IF(ISNUMBER(Table13[[#This Row],[Normalized_Count_1]:[Normalized_Count_5]]),Table13[[#This Row],[Normalized_Count_1]:[Normalized_Count_5]]))</f>
        <v>1666666.6666666667</v>
      </c>
      <c r="AC90" s="23">
        <f t="shared" si="7"/>
        <v>6.2218487496163561</v>
      </c>
      <c r="AD90" s="6" cm="1">
        <f t="array" ref="AD90">_xlfn.STDEV.P(IF(ISNUMBER(Table13[[#This Row],[Normalized_Count_1]:[Normalized_Count_5]]),Table13[[#This Row],[Normalized_Count_1]:[Normalized_Count_5]]))</f>
        <v>544331.0539518171</v>
      </c>
      <c r="AE90" s="11" t="e">
        <f t="shared" ref="AE90:AE153" si="10">AVERAGEIF(O:O,O90,AB:AB)</f>
        <v>#DIV/0!</v>
      </c>
      <c r="AF90" s="11" t="e">
        <f t="shared" ref="AF90:AF153" si="11">AVERAGEIF(O:O,O90,AD:AD)</f>
        <v>#DIV/0!</v>
      </c>
    </row>
    <row r="91" spans="1:32" ht="15.75" thickBot="1" x14ac:dyDescent="0.3">
      <c r="A91" s="3"/>
      <c r="B91" s="22" t="s">
        <v>37</v>
      </c>
      <c r="C91" s="4" t="s">
        <v>38</v>
      </c>
      <c r="D91" s="4"/>
      <c r="E91" s="35" t="s">
        <v>46</v>
      </c>
      <c r="F91" s="4" t="s">
        <v>50</v>
      </c>
      <c r="G91" s="25" t="s">
        <v>51</v>
      </c>
      <c r="H91" s="24">
        <v>4</v>
      </c>
      <c r="I91" s="4" t="s">
        <v>54</v>
      </c>
      <c r="J91" s="13">
        <v>1</v>
      </c>
      <c r="K91" s="13">
        <f t="shared" si="8"/>
        <v>333.33333333333331</v>
      </c>
      <c r="L91" s="13">
        <v>1</v>
      </c>
      <c r="M91" s="17">
        <v>1</v>
      </c>
      <c r="N91" s="20">
        <f t="shared" si="9"/>
        <v>333.33333333333331</v>
      </c>
      <c r="O91" s="4" t="s">
        <v>43</v>
      </c>
      <c r="P91" s="4" t="s">
        <v>45</v>
      </c>
      <c r="Q91" s="26">
        <v>3</v>
      </c>
      <c r="R91" s="26">
        <v>1</v>
      </c>
      <c r="S91" s="26">
        <v>12</v>
      </c>
      <c r="T91" s="26">
        <v>4</v>
      </c>
      <c r="U91" s="4"/>
      <c r="V91" s="4"/>
      <c r="W91" s="6">
        <f>IF(Table13[[#This Row],[Count_1]]="","",Table13[[#This Row],[Count_1]]*Table13[[#This Row],[Normalization Factor]]*10^Table13[[#This Row],[CountedDilution]])</f>
        <v>333333.33333333331</v>
      </c>
      <c r="X91" s="6">
        <f>IF(Table13[[#This Row],[Count_2]]="","",Table13[[#This Row],[Count_2]]*Table13[[#This Row],[Normalization Factor]]*10^Table13[[#This Row],[CountedDilution]])</f>
        <v>4000000</v>
      </c>
      <c r="Y91" s="6">
        <f>IF(Table13[[#This Row],[Count_3]]="","",Table13[[#This Row],[Count_3]]*Table13[[#This Row],[Normalization Factor]]*10^Table13[[#This Row],[CountedDilution]])</f>
        <v>1333333.3333333333</v>
      </c>
      <c r="Z91" s="6" t="str">
        <f>IF(Table13[[#This Row],[Count_4]]="","",Table13[[#This Row],[Count_4]]*Table13[[#This Row],[Normalization Factor]]*10^Table13[[#This Row],[CountedDilution]])</f>
        <v/>
      </c>
      <c r="AA91" s="6" t="str">
        <f>IF(Table13[[#This Row],[Count_5]]="","",Table13[[#This Row],[Count_5]]*Table13[[#This Row],[Normalization Factor]]*10^Table13[[#This Row],[CountedDilution]])</f>
        <v/>
      </c>
      <c r="AB91" s="6" cm="1">
        <f t="array" ref="AB91">AVERAGE(IF(ISNUMBER(Table13[[#This Row],[Normalized_Count_1]:[Normalized_Count_5]]),Table13[[#This Row],[Normalized_Count_1]:[Normalized_Count_5]]))</f>
        <v>1888888.8888888888</v>
      </c>
      <c r="AC91" s="23">
        <f t="shared" si="7"/>
        <v>6.2762064119389489</v>
      </c>
      <c r="AD91" s="6" cm="1">
        <f t="array" ref="AD91">_xlfn.STDEV.P(IF(ISNUMBER(Table13[[#This Row],[Normalized_Count_1]:[Normalized_Count_5]]),Table13[[#This Row],[Normalized_Count_1]:[Normalized_Count_5]]))</f>
        <v>1547598.6974649027</v>
      </c>
      <c r="AE91" s="11" t="e">
        <f t="shared" si="10"/>
        <v>#DIV/0!</v>
      </c>
      <c r="AF91" s="11" t="e">
        <f t="shared" si="11"/>
        <v>#DIV/0!</v>
      </c>
    </row>
    <row r="92" spans="1:32" ht="15.75" thickBot="1" x14ac:dyDescent="0.3">
      <c r="A92" s="3"/>
      <c r="B92" s="22" t="s">
        <v>37</v>
      </c>
      <c r="C92" s="4" t="s">
        <v>38</v>
      </c>
      <c r="D92" s="4"/>
      <c r="E92" s="35" t="s">
        <v>46</v>
      </c>
      <c r="F92" s="4" t="s">
        <v>50</v>
      </c>
      <c r="G92" t="s">
        <v>51</v>
      </c>
      <c r="H92" s="27">
        <v>2</v>
      </c>
      <c r="I92" s="4" t="s">
        <v>54</v>
      </c>
      <c r="J92" s="13">
        <v>1</v>
      </c>
      <c r="K92" s="13">
        <f t="shared" si="8"/>
        <v>333.33333333333331</v>
      </c>
      <c r="L92" s="13">
        <v>1</v>
      </c>
      <c r="M92" s="17">
        <v>1</v>
      </c>
      <c r="N92" s="20">
        <f t="shared" si="9"/>
        <v>333.33333333333331</v>
      </c>
      <c r="O92" s="4" t="s">
        <v>43</v>
      </c>
      <c r="P92" s="4" t="s">
        <v>45</v>
      </c>
      <c r="Q92" s="1">
        <v>3</v>
      </c>
      <c r="R92" s="1">
        <v>5</v>
      </c>
      <c r="S92" s="1">
        <v>5</v>
      </c>
      <c r="T92" s="1">
        <v>2</v>
      </c>
      <c r="U92" s="4"/>
      <c r="V92" s="4"/>
      <c r="W92" s="6">
        <f>IF(Table13[[#This Row],[Count_1]]="","",Table13[[#This Row],[Count_1]]*Table13[[#This Row],[Normalization Factor]]*10^Table13[[#This Row],[CountedDilution]])</f>
        <v>1666666.6666666665</v>
      </c>
      <c r="X92" s="6">
        <f>IF(Table13[[#This Row],[Count_2]]="","",Table13[[#This Row],[Count_2]]*Table13[[#This Row],[Normalization Factor]]*10^Table13[[#This Row],[CountedDilution]])</f>
        <v>1666666.6666666665</v>
      </c>
      <c r="Y92" s="6">
        <f>IF(Table13[[#This Row],[Count_3]]="","",Table13[[#This Row],[Count_3]]*Table13[[#This Row],[Normalization Factor]]*10^Table13[[#This Row],[CountedDilution]])</f>
        <v>666666.66666666663</v>
      </c>
      <c r="Z92" s="6" t="str">
        <f>IF(Table13[[#This Row],[Count_4]]="","",Table13[[#This Row],[Count_4]]*Table13[[#This Row],[Normalization Factor]]*10^Table13[[#This Row],[CountedDilution]])</f>
        <v/>
      </c>
      <c r="AA92" s="6" t="str">
        <f>IF(Table13[[#This Row],[Count_5]]="","",Table13[[#This Row],[Count_5]]*Table13[[#This Row],[Normalization Factor]]*10^Table13[[#This Row],[CountedDilution]])</f>
        <v/>
      </c>
      <c r="AB92" s="6" cm="1">
        <f t="array" ref="AB92">AVERAGE(IF(ISNUMBER(Table13[[#This Row],[Normalized_Count_1]:[Normalized_Count_5]]),Table13[[#This Row],[Normalized_Count_1]:[Normalized_Count_5]]))</f>
        <v>1333333.3333333333</v>
      </c>
      <c r="AC92" s="23">
        <f t="shared" si="7"/>
        <v>6.1249387366082999</v>
      </c>
      <c r="AD92" s="6" cm="1">
        <f t="array" ref="AD92">_xlfn.STDEV.P(IF(ISNUMBER(Table13[[#This Row],[Normalized_Count_1]:[Normalized_Count_5]]),Table13[[#This Row],[Normalized_Count_1]:[Normalized_Count_5]]))</f>
        <v>471404.52079103171</v>
      </c>
      <c r="AE92" s="11" t="e">
        <f t="shared" si="10"/>
        <v>#DIV/0!</v>
      </c>
      <c r="AF92" s="11" t="e">
        <f t="shared" si="11"/>
        <v>#DIV/0!</v>
      </c>
    </row>
    <row r="93" spans="1:32" ht="15.75" thickBot="1" x14ac:dyDescent="0.3">
      <c r="A93" s="3"/>
      <c r="B93" s="22" t="s">
        <v>37</v>
      </c>
      <c r="C93" s="4" t="s">
        <v>38</v>
      </c>
      <c r="D93" s="4"/>
      <c r="E93" s="35" t="s">
        <v>46</v>
      </c>
      <c r="F93" s="4" t="s">
        <v>50</v>
      </c>
      <c r="G93" t="s">
        <v>51</v>
      </c>
      <c r="H93" s="27">
        <v>1</v>
      </c>
      <c r="I93" s="4" t="s">
        <v>54</v>
      </c>
      <c r="J93" s="13">
        <v>1</v>
      </c>
      <c r="K93" s="13">
        <f t="shared" si="8"/>
        <v>333.33333333333331</v>
      </c>
      <c r="L93" s="13">
        <v>1</v>
      </c>
      <c r="M93" s="17">
        <v>1</v>
      </c>
      <c r="N93" s="20">
        <f t="shared" si="9"/>
        <v>333.33333333333331</v>
      </c>
      <c r="O93" s="4" t="s">
        <v>43</v>
      </c>
      <c r="P93" s="4" t="s">
        <v>45</v>
      </c>
      <c r="Q93" s="1">
        <v>3</v>
      </c>
      <c r="R93" s="1">
        <v>8</v>
      </c>
      <c r="S93" s="1">
        <v>5</v>
      </c>
      <c r="T93" s="1">
        <v>1</v>
      </c>
      <c r="U93" s="4"/>
      <c r="V93" s="4"/>
      <c r="W93" s="6">
        <f>IF(Table13[[#This Row],[Count_1]]="","",Table13[[#This Row],[Count_1]]*Table13[[#This Row],[Normalization Factor]]*10^Table13[[#This Row],[CountedDilution]])</f>
        <v>2666666.6666666665</v>
      </c>
      <c r="X93" s="6">
        <f>IF(Table13[[#This Row],[Count_2]]="","",Table13[[#This Row],[Count_2]]*Table13[[#This Row],[Normalization Factor]]*10^Table13[[#This Row],[CountedDilution]])</f>
        <v>1666666.6666666665</v>
      </c>
      <c r="Y93" s="6">
        <f>IF(Table13[[#This Row],[Count_3]]="","",Table13[[#This Row],[Count_3]]*Table13[[#This Row],[Normalization Factor]]*10^Table13[[#This Row],[CountedDilution]])</f>
        <v>333333.33333333331</v>
      </c>
      <c r="Z93" s="6" t="str">
        <f>IF(Table13[[#This Row],[Count_4]]="","",Table13[[#This Row],[Count_4]]*Table13[[#This Row],[Normalization Factor]]*10^Table13[[#This Row],[CountedDilution]])</f>
        <v/>
      </c>
      <c r="AA93" s="6" t="str">
        <f>IF(Table13[[#This Row],[Count_5]]="","",Table13[[#This Row],[Count_5]]*Table13[[#This Row],[Normalization Factor]]*10^Table13[[#This Row],[CountedDilution]])</f>
        <v/>
      </c>
      <c r="AB93" s="6" cm="1">
        <f t="array" ref="AB93">AVERAGE(IF(ISNUMBER(Table13[[#This Row],[Normalized_Count_1]:[Normalized_Count_5]]),Table13[[#This Row],[Normalized_Count_1]:[Normalized_Count_5]]))</f>
        <v>1555555.5555555553</v>
      </c>
      <c r="AC93" s="23">
        <f t="shared" si="7"/>
        <v>6.191885526238913</v>
      </c>
      <c r="AD93" s="6" cm="1">
        <f t="array" ref="AD93">_xlfn.STDEV.P(IF(ISNUMBER(Table13[[#This Row],[Normalized_Count_1]:[Normalized_Count_5]]),Table13[[#This Row],[Normalized_Count_1]:[Normalized_Count_5]]))</f>
        <v>955813.91856029164</v>
      </c>
      <c r="AE93" s="11" t="e">
        <f t="shared" si="10"/>
        <v>#DIV/0!</v>
      </c>
      <c r="AF93" s="11" t="e">
        <f t="shared" si="11"/>
        <v>#DIV/0!</v>
      </c>
    </row>
    <row r="94" spans="1:32" ht="15.75" thickBot="1" x14ac:dyDescent="0.3">
      <c r="A94" s="3"/>
      <c r="B94" s="22" t="s">
        <v>37</v>
      </c>
      <c r="C94" s="4" t="s">
        <v>38</v>
      </c>
      <c r="D94" s="4"/>
      <c r="E94" s="35" t="s">
        <v>46</v>
      </c>
      <c r="F94" s="4" t="s">
        <v>50</v>
      </c>
      <c r="G94" t="s">
        <v>51</v>
      </c>
      <c r="H94" s="27">
        <v>0.5</v>
      </c>
      <c r="I94" s="4" t="s">
        <v>54</v>
      </c>
      <c r="J94" s="13">
        <v>1</v>
      </c>
      <c r="K94" s="13">
        <f t="shared" si="8"/>
        <v>333.33333333333331</v>
      </c>
      <c r="L94" s="13">
        <v>1</v>
      </c>
      <c r="M94" s="17">
        <v>1</v>
      </c>
      <c r="N94" s="20">
        <f t="shared" si="9"/>
        <v>333.33333333333331</v>
      </c>
      <c r="O94" s="4" t="s">
        <v>43</v>
      </c>
      <c r="P94" s="4" t="s">
        <v>45</v>
      </c>
      <c r="Q94" s="1">
        <v>3</v>
      </c>
      <c r="R94" s="1">
        <v>2</v>
      </c>
      <c r="S94" s="1">
        <v>6</v>
      </c>
      <c r="T94" s="1">
        <v>3</v>
      </c>
      <c r="U94" s="4"/>
      <c r="V94" s="4"/>
      <c r="W94" s="6">
        <f>IF(Table13[[#This Row],[Count_1]]="","",Table13[[#This Row],[Count_1]]*Table13[[#This Row],[Normalization Factor]]*10^Table13[[#This Row],[CountedDilution]])</f>
        <v>666666.66666666663</v>
      </c>
      <c r="X94" s="6">
        <f>IF(Table13[[#This Row],[Count_2]]="","",Table13[[#This Row],[Count_2]]*Table13[[#This Row],[Normalization Factor]]*10^Table13[[#This Row],[CountedDilution]])</f>
        <v>2000000</v>
      </c>
      <c r="Y94" s="6">
        <f>IF(Table13[[#This Row],[Count_3]]="","",Table13[[#This Row],[Count_3]]*Table13[[#This Row],[Normalization Factor]]*10^Table13[[#This Row],[CountedDilution]])</f>
        <v>1000000</v>
      </c>
      <c r="Z94" s="6" t="str">
        <f>IF(Table13[[#This Row],[Count_4]]="","",Table13[[#This Row],[Count_4]]*Table13[[#This Row],[Normalization Factor]]*10^Table13[[#This Row],[CountedDilution]])</f>
        <v/>
      </c>
      <c r="AA94" s="6" t="str">
        <f>IF(Table13[[#This Row],[Count_5]]="","",Table13[[#This Row],[Count_5]]*Table13[[#This Row],[Normalization Factor]]*10^Table13[[#This Row],[CountedDilution]])</f>
        <v/>
      </c>
      <c r="AB94" s="6" cm="1">
        <f t="array" ref="AB94">AVERAGE(IF(ISNUMBER(Table13[[#This Row],[Normalized_Count_1]:[Normalized_Count_5]]),Table13[[#This Row],[Normalized_Count_1]:[Normalized_Count_5]]))</f>
        <v>1222222.2222222222</v>
      </c>
      <c r="AC94" s="23">
        <f t="shared" si="7"/>
        <v>6.0871501757189002</v>
      </c>
      <c r="AD94" s="6" cm="1">
        <f t="array" ref="AD94">_xlfn.STDEV.P(IF(ISNUMBER(Table13[[#This Row],[Normalized_Count_1]:[Normalized_Count_5]]),Table13[[#This Row],[Normalized_Count_1]:[Normalized_Count_5]]))</f>
        <v>566557.72373253165</v>
      </c>
      <c r="AE94" s="11" t="e">
        <f t="shared" si="10"/>
        <v>#DIV/0!</v>
      </c>
      <c r="AF94" s="11" t="e">
        <f t="shared" si="11"/>
        <v>#DIV/0!</v>
      </c>
    </row>
    <row r="95" spans="1:32" ht="15.75" thickBot="1" x14ac:dyDescent="0.3">
      <c r="A95" s="3"/>
      <c r="B95" s="22" t="s">
        <v>37</v>
      </c>
      <c r="C95" s="4" t="s">
        <v>38</v>
      </c>
      <c r="D95" s="4"/>
      <c r="E95" s="35" t="s">
        <v>46</v>
      </c>
      <c r="F95" s="4" t="s">
        <v>50</v>
      </c>
      <c r="G95" t="s">
        <v>51</v>
      </c>
      <c r="H95" s="27">
        <v>0.25</v>
      </c>
      <c r="I95" s="4" t="s">
        <v>54</v>
      </c>
      <c r="J95" s="13">
        <v>1</v>
      </c>
      <c r="K95" s="13">
        <f t="shared" si="8"/>
        <v>333.33333333333331</v>
      </c>
      <c r="L95" s="13">
        <v>1</v>
      </c>
      <c r="M95" s="17">
        <v>1</v>
      </c>
      <c r="N95" s="20">
        <f t="shared" si="9"/>
        <v>333.33333333333331</v>
      </c>
      <c r="O95" s="4" t="s">
        <v>43</v>
      </c>
      <c r="P95" s="4" t="s">
        <v>45</v>
      </c>
      <c r="Q95" s="1">
        <v>3</v>
      </c>
      <c r="R95" s="1">
        <v>20</v>
      </c>
      <c r="S95" s="1">
        <v>20</v>
      </c>
      <c r="T95" s="1">
        <v>17</v>
      </c>
      <c r="U95" s="4"/>
      <c r="V95" s="4"/>
      <c r="W95" s="6">
        <f>IF(Table13[[#This Row],[Count_1]]="","",Table13[[#This Row],[Count_1]]*Table13[[#This Row],[Normalization Factor]]*10^Table13[[#This Row],[CountedDilution]])</f>
        <v>6666666.666666666</v>
      </c>
      <c r="X95" s="6">
        <f>IF(Table13[[#This Row],[Count_2]]="","",Table13[[#This Row],[Count_2]]*Table13[[#This Row],[Normalization Factor]]*10^Table13[[#This Row],[CountedDilution]])</f>
        <v>6666666.666666666</v>
      </c>
      <c r="Y95" s="6">
        <f>IF(Table13[[#This Row],[Count_3]]="","",Table13[[#This Row],[Count_3]]*Table13[[#This Row],[Normalization Factor]]*10^Table13[[#This Row],[CountedDilution]])</f>
        <v>5666666.666666666</v>
      </c>
      <c r="Z95" s="6" t="str">
        <f>IF(Table13[[#This Row],[Count_4]]="","",Table13[[#This Row],[Count_4]]*Table13[[#This Row],[Normalization Factor]]*10^Table13[[#This Row],[CountedDilution]])</f>
        <v/>
      </c>
      <c r="AA95" s="6" t="str">
        <f>IF(Table13[[#This Row],[Count_5]]="","",Table13[[#This Row],[Count_5]]*Table13[[#This Row],[Normalization Factor]]*10^Table13[[#This Row],[CountedDilution]])</f>
        <v/>
      </c>
      <c r="AB95" s="6" cm="1">
        <f t="array" ref="AB95">AVERAGE(IF(ISNUMBER(Table13[[#This Row],[Normalized_Count_1]:[Normalized_Count_5]]),Table13[[#This Row],[Normalized_Count_1]:[Normalized_Count_5]]))</f>
        <v>6333333.333333333</v>
      </c>
      <c r="AC95" s="23">
        <f t="shared" si="7"/>
        <v>6.8016323462331663</v>
      </c>
      <c r="AD95" s="6" cm="1">
        <f t="array" ref="AD95">_xlfn.STDEV.P(IF(ISNUMBER(Table13[[#This Row],[Normalized_Count_1]:[Normalized_Count_5]]),Table13[[#This Row],[Normalized_Count_1]:[Normalized_Count_5]]))</f>
        <v>471404.52079103171</v>
      </c>
      <c r="AE95" s="11" t="e">
        <f t="shared" si="10"/>
        <v>#DIV/0!</v>
      </c>
      <c r="AF95" s="11" t="e">
        <f t="shared" si="11"/>
        <v>#DIV/0!</v>
      </c>
    </row>
    <row r="96" spans="1:32" ht="15.75" thickBot="1" x14ac:dyDescent="0.3">
      <c r="A96" s="3"/>
      <c r="B96" s="22" t="s">
        <v>37</v>
      </c>
      <c r="C96" s="4" t="s">
        <v>38</v>
      </c>
      <c r="D96" s="4"/>
      <c r="E96" s="35" t="s">
        <v>46</v>
      </c>
      <c r="F96" s="4" t="s">
        <v>50</v>
      </c>
      <c r="G96" s="29" t="s">
        <v>51</v>
      </c>
      <c r="H96" s="28">
        <v>0.125</v>
      </c>
      <c r="I96" s="4" t="s">
        <v>54</v>
      </c>
      <c r="J96" s="13">
        <v>1</v>
      </c>
      <c r="K96" s="13">
        <f t="shared" si="8"/>
        <v>333.33333333333331</v>
      </c>
      <c r="L96" s="13">
        <v>1</v>
      </c>
      <c r="M96" s="17">
        <v>1</v>
      </c>
      <c r="N96" s="20">
        <f t="shared" si="9"/>
        <v>333.33333333333331</v>
      </c>
      <c r="O96" s="4" t="s">
        <v>43</v>
      </c>
      <c r="P96" s="4" t="s">
        <v>45</v>
      </c>
      <c r="Q96" s="30">
        <v>5</v>
      </c>
      <c r="R96" s="30">
        <v>3</v>
      </c>
      <c r="S96" s="30">
        <v>2</v>
      </c>
      <c r="T96" s="30">
        <v>5</v>
      </c>
      <c r="U96" s="4"/>
      <c r="V96" s="4"/>
      <c r="W96" s="6">
        <f>IF(Table13[[#This Row],[Count_1]]="","",Table13[[#This Row],[Count_1]]*Table13[[#This Row],[Normalization Factor]]*10^Table13[[#This Row],[CountedDilution]])</f>
        <v>100000000</v>
      </c>
      <c r="X96" s="6">
        <f>IF(Table13[[#This Row],[Count_2]]="","",Table13[[#This Row],[Count_2]]*Table13[[#This Row],[Normalization Factor]]*10^Table13[[#This Row],[CountedDilution]])</f>
        <v>66666666.666666664</v>
      </c>
      <c r="Y96" s="6">
        <f>IF(Table13[[#This Row],[Count_3]]="","",Table13[[#This Row],[Count_3]]*Table13[[#This Row],[Normalization Factor]]*10^Table13[[#This Row],[CountedDilution]])</f>
        <v>166666666.66666666</v>
      </c>
      <c r="Z96" s="6" t="str">
        <f>IF(Table13[[#This Row],[Count_4]]="","",Table13[[#This Row],[Count_4]]*Table13[[#This Row],[Normalization Factor]]*10^Table13[[#This Row],[CountedDilution]])</f>
        <v/>
      </c>
      <c r="AA96" s="6" t="str">
        <f>IF(Table13[[#This Row],[Count_5]]="","",Table13[[#This Row],[Count_5]]*Table13[[#This Row],[Normalization Factor]]*10^Table13[[#This Row],[CountedDilution]])</f>
        <v/>
      </c>
      <c r="AB96" s="6" cm="1">
        <f t="array" ref="AB96">AVERAGE(IF(ISNUMBER(Table13[[#This Row],[Normalized_Count_1]:[Normalized_Count_5]]),Table13[[#This Row],[Normalized_Count_1]:[Normalized_Count_5]]))</f>
        <v>111111111.1111111</v>
      </c>
      <c r="AC96" s="23">
        <f t="shared" si="7"/>
        <v>8.0457574905606748</v>
      </c>
      <c r="AD96" s="6" cm="1">
        <f t="array" ref="AD96">_xlfn.STDEV.P(IF(ISNUMBER(Table13[[#This Row],[Normalized_Count_1]:[Normalized_Count_5]]),Table13[[#This Row],[Normalized_Count_1]:[Normalized_Count_5]]))</f>
        <v>41573970.964154921</v>
      </c>
      <c r="AE96" s="11" t="e">
        <f t="shared" si="10"/>
        <v>#DIV/0!</v>
      </c>
      <c r="AF96" s="11" t="e">
        <f t="shared" si="11"/>
        <v>#DIV/0!</v>
      </c>
    </row>
    <row r="97" spans="1:32" ht="15.75" thickBot="1" x14ac:dyDescent="0.3">
      <c r="A97" s="3"/>
      <c r="B97" s="22" t="s">
        <v>37</v>
      </c>
      <c r="C97" s="4" t="s">
        <v>38</v>
      </c>
      <c r="D97" s="4"/>
      <c r="E97" s="35" t="s">
        <v>46</v>
      </c>
      <c r="F97" s="4" t="s">
        <v>50</v>
      </c>
      <c r="G97" t="s">
        <v>52</v>
      </c>
      <c r="H97" s="27">
        <v>16</v>
      </c>
      <c r="I97" s="4" t="s">
        <v>54</v>
      </c>
      <c r="J97" s="13">
        <v>1</v>
      </c>
      <c r="K97" s="13">
        <f t="shared" si="8"/>
        <v>333.33333333333331</v>
      </c>
      <c r="L97" s="13">
        <v>1</v>
      </c>
      <c r="M97" s="17">
        <v>1</v>
      </c>
      <c r="N97" s="20">
        <f t="shared" si="9"/>
        <v>333.33333333333331</v>
      </c>
      <c r="O97" s="4" t="s">
        <v>43</v>
      </c>
      <c r="P97" s="4" t="s">
        <v>45</v>
      </c>
      <c r="Q97" s="1">
        <v>3</v>
      </c>
      <c r="R97" s="1">
        <v>3</v>
      </c>
      <c r="S97" s="1">
        <v>5</v>
      </c>
      <c r="T97" s="1">
        <v>3</v>
      </c>
      <c r="U97" s="4"/>
      <c r="V97" s="4"/>
      <c r="W97" s="6">
        <f>IF(Table13[[#This Row],[Count_1]]="","",Table13[[#This Row],[Count_1]]*Table13[[#This Row],[Normalization Factor]]*10^Table13[[#This Row],[CountedDilution]])</f>
        <v>1000000</v>
      </c>
      <c r="X97" s="6">
        <f>IF(Table13[[#This Row],[Count_2]]="","",Table13[[#This Row],[Count_2]]*Table13[[#This Row],[Normalization Factor]]*10^Table13[[#This Row],[CountedDilution]])</f>
        <v>1666666.6666666665</v>
      </c>
      <c r="Y97" s="6">
        <f>IF(Table13[[#This Row],[Count_3]]="","",Table13[[#This Row],[Count_3]]*Table13[[#This Row],[Normalization Factor]]*10^Table13[[#This Row],[CountedDilution]])</f>
        <v>1000000</v>
      </c>
      <c r="Z97" s="6" t="str">
        <f>IF(Table13[[#This Row],[Count_4]]="","",Table13[[#This Row],[Count_4]]*Table13[[#This Row],[Normalization Factor]]*10^Table13[[#This Row],[CountedDilution]])</f>
        <v/>
      </c>
      <c r="AA97" s="6" t="str">
        <f>IF(Table13[[#This Row],[Count_5]]="","",Table13[[#This Row],[Count_5]]*Table13[[#This Row],[Normalization Factor]]*10^Table13[[#This Row],[CountedDilution]])</f>
        <v/>
      </c>
      <c r="AB97" s="6" cm="1">
        <f t="array" ref="AB97">AVERAGE(IF(ISNUMBER(Table13[[#This Row],[Normalized_Count_1]:[Normalized_Count_5]]),Table13[[#This Row],[Normalized_Count_1]:[Normalized_Count_5]]))</f>
        <v>1222222.2222222222</v>
      </c>
      <c r="AC97" s="23">
        <f t="shared" si="7"/>
        <v>6.0871501757189002</v>
      </c>
      <c r="AD97" s="6" cm="1">
        <f t="array" ref="AD97">_xlfn.STDEV.P(IF(ISNUMBER(Table13[[#This Row],[Normalized_Count_1]:[Normalized_Count_5]]),Table13[[#This Row],[Normalized_Count_1]:[Normalized_Count_5]]))</f>
        <v>314269.68052735442</v>
      </c>
      <c r="AE97" s="11" t="e">
        <f t="shared" si="10"/>
        <v>#DIV/0!</v>
      </c>
      <c r="AF97" s="11" t="e">
        <f t="shared" si="11"/>
        <v>#DIV/0!</v>
      </c>
    </row>
    <row r="98" spans="1:32" ht="15.75" thickBot="1" x14ac:dyDescent="0.3">
      <c r="A98" s="3"/>
      <c r="B98" s="22" t="s">
        <v>37</v>
      </c>
      <c r="C98" s="4" t="s">
        <v>38</v>
      </c>
      <c r="D98" s="4"/>
      <c r="E98" s="35" t="s">
        <v>46</v>
      </c>
      <c r="F98" s="4" t="s">
        <v>50</v>
      </c>
      <c r="G98" t="s">
        <v>52</v>
      </c>
      <c r="H98" s="27">
        <v>8</v>
      </c>
      <c r="I98" s="4" t="s">
        <v>54</v>
      </c>
      <c r="J98" s="13">
        <v>1</v>
      </c>
      <c r="K98" s="13">
        <f t="shared" si="8"/>
        <v>333.33333333333331</v>
      </c>
      <c r="L98" s="13">
        <v>1</v>
      </c>
      <c r="M98" s="17">
        <v>1</v>
      </c>
      <c r="N98" s="20">
        <f t="shared" si="9"/>
        <v>333.33333333333331</v>
      </c>
      <c r="O98" s="4" t="s">
        <v>43</v>
      </c>
      <c r="P98" s="4" t="s">
        <v>45</v>
      </c>
      <c r="Q98" s="1">
        <v>3</v>
      </c>
      <c r="R98" s="1">
        <v>6</v>
      </c>
      <c r="S98" s="1">
        <v>1</v>
      </c>
      <c r="T98" s="1">
        <v>1</v>
      </c>
      <c r="U98" s="4"/>
      <c r="V98" s="4"/>
      <c r="W98" s="6">
        <f>IF(Table13[[#This Row],[Count_1]]="","",Table13[[#This Row],[Count_1]]*Table13[[#This Row],[Normalization Factor]]*10^Table13[[#This Row],[CountedDilution]])</f>
        <v>2000000</v>
      </c>
      <c r="X98" s="6">
        <f>IF(Table13[[#This Row],[Count_2]]="","",Table13[[#This Row],[Count_2]]*Table13[[#This Row],[Normalization Factor]]*10^Table13[[#This Row],[CountedDilution]])</f>
        <v>333333.33333333331</v>
      </c>
      <c r="Y98" s="6">
        <f>IF(Table13[[#This Row],[Count_3]]="","",Table13[[#This Row],[Count_3]]*Table13[[#This Row],[Normalization Factor]]*10^Table13[[#This Row],[CountedDilution]])</f>
        <v>333333.33333333331</v>
      </c>
      <c r="Z98" s="6" t="str">
        <f>IF(Table13[[#This Row],[Count_4]]="","",Table13[[#This Row],[Count_4]]*Table13[[#This Row],[Normalization Factor]]*10^Table13[[#This Row],[CountedDilution]])</f>
        <v/>
      </c>
      <c r="AA98" s="6" t="str">
        <f>IF(Table13[[#This Row],[Count_5]]="","",Table13[[#This Row],[Count_5]]*Table13[[#This Row],[Normalization Factor]]*10^Table13[[#This Row],[CountedDilution]])</f>
        <v/>
      </c>
      <c r="AB98" s="6" cm="1">
        <f t="array" ref="AB98">AVERAGE(IF(ISNUMBER(Table13[[#This Row],[Normalized_Count_1]:[Normalized_Count_5]]),Table13[[#This Row],[Normalized_Count_1]:[Normalized_Count_5]]))</f>
        <v>888888.88888888899</v>
      </c>
      <c r="AC98" s="23">
        <f t="shared" si="7"/>
        <v>5.9488474775526186</v>
      </c>
      <c r="AD98" s="6" cm="1">
        <f t="array" ref="AD98">_xlfn.STDEV.P(IF(ISNUMBER(Table13[[#This Row],[Normalized_Count_1]:[Normalized_Count_5]]),Table13[[#This Row],[Normalized_Count_1]:[Normalized_Count_5]]))</f>
        <v>785674.20131838613</v>
      </c>
      <c r="AE98" s="11" t="e">
        <f t="shared" si="10"/>
        <v>#DIV/0!</v>
      </c>
      <c r="AF98" s="11" t="e">
        <f t="shared" si="11"/>
        <v>#DIV/0!</v>
      </c>
    </row>
    <row r="99" spans="1:32" ht="15.75" thickBot="1" x14ac:dyDescent="0.3">
      <c r="A99" s="3"/>
      <c r="B99" s="22" t="s">
        <v>37</v>
      </c>
      <c r="C99" s="4" t="s">
        <v>38</v>
      </c>
      <c r="D99" s="4"/>
      <c r="E99" s="35" t="s">
        <v>46</v>
      </c>
      <c r="F99" s="4" t="s">
        <v>50</v>
      </c>
      <c r="G99" t="s">
        <v>52</v>
      </c>
      <c r="H99" s="27">
        <v>4</v>
      </c>
      <c r="I99" s="4" t="s">
        <v>54</v>
      </c>
      <c r="J99" s="13">
        <v>1</v>
      </c>
      <c r="K99" s="13">
        <f t="shared" si="8"/>
        <v>333.33333333333331</v>
      </c>
      <c r="L99" s="13">
        <v>1</v>
      </c>
      <c r="M99" s="17">
        <v>1</v>
      </c>
      <c r="N99" s="20">
        <f t="shared" si="9"/>
        <v>333.33333333333331</v>
      </c>
      <c r="O99" s="4" t="s">
        <v>43</v>
      </c>
      <c r="P99" s="4" t="s">
        <v>45</v>
      </c>
      <c r="Q99" s="1">
        <v>3</v>
      </c>
      <c r="R99" s="1">
        <v>7</v>
      </c>
      <c r="S99" s="1">
        <v>3</v>
      </c>
      <c r="T99" s="1">
        <v>5</v>
      </c>
      <c r="U99" s="4"/>
      <c r="V99" s="4"/>
      <c r="W99" s="6">
        <f>IF(Table13[[#This Row],[Count_1]]="","",Table13[[#This Row],[Count_1]]*Table13[[#This Row],[Normalization Factor]]*10^Table13[[#This Row],[CountedDilution]])</f>
        <v>2333333.333333333</v>
      </c>
      <c r="X99" s="6">
        <f>IF(Table13[[#This Row],[Count_2]]="","",Table13[[#This Row],[Count_2]]*Table13[[#This Row],[Normalization Factor]]*10^Table13[[#This Row],[CountedDilution]])</f>
        <v>1000000</v>
      </c>
      <c r="Y99" s="6">
        <f>IF(Table13[[#This Row],[Count_3]]="","",Table13[[#This Row],[Count_3]]*Table13[[#This Row],[Normalization Factor]]*10^Table13[[#This Row],[CountedDilution]])</f>
        <v>1666666.6666666665</v>
      </c>
      <c r="Z99" s="6" t="str">
        <f>IF(Table13[[#This Row],[Count_4]]="","",Table13[[#This Row],[Count_4]]*Table13[[#This Row],[Normalization Factor]]*10^Table13[[#This Row],[CountedDilution]])</f>
        <v/>
      </c>
      <c r="AA99" s="6" t="str">
        <f>IF(Table13[[#This Row],[Count_5]]="","",Table13[[#This Row],[Count_5]]*Table13[[#This Row],[Normalization Factor]]*10^Table13[[#This Row],[CountedDilution]])</f>
        <v/>
      </c>
      <c r="AB99" s="6" cm="1">
        <f t="array" ref="AB99">AVERAGE(IF(ISNUMBER(Table13[[#This Row],[Normalized_Count_1]:[Normalized_Count_5]]),Table13[[#This Row],[Normalized_Count_1]:[Normalized_Count_5]]))</f>
        <v>1666666.6666666667</v>
      </c>
      <c r="AC99" s="23">
        <f t="shared" si="7"/>
        <v>6.2218487496163561</v>
      </c>
      <c r="AD99" s="6" cm="1">
        <f t="array" ref="AD99">_xlfn.STDEV.P(IF(ISNUMBER(Table13[[#This Row],[Normalized_Count_1]:[Normalized_Count_5]]),Table13[[#This Row],[Normalized_Count_1]:[Normalized_Count_5]]))</f>
        <v>544331.0539518171</v>
      </c>
      <c r="AE99" s="11" t="e">
        <f t="shared" si="10"/>
        <v>#DIV/0!</v>
      </c>
      <c r="AF99" s="11" t="e">
        <f t="shared" si="11"/>
        <v>#DIV/0!</v>
      </c>
    </row>
    <row r="100" spans="1:32" ht="15.75" thickBot="1" x14ac:dyDescent="0.3">
      <c r="A100" s="3"/>
      <c r="B100" s="22" t="s">
        <v>37</v>
      </c>
      <c r="C100" s="4" t="s">
        <v>38</v>
      </c>
      <c r="D100" s="4"/>
      <c r="E100" s="35" t="s">
        <v>46</v>
      </c>
      <c r="F100" s="4" t="s">
        <v>50</v>
      </c>
      <c r="G100" t="s">
        <v>52</v>
      </c>
      <c r="H100" s="27">
        <v>2</v>
      </c>
      <c r="I100" s="4" t="s">
        <v>54</v>
      </c>
      <c r="J100" s="13">
        <v>1</v>
      </c>
      <c r="K100" s="13">
        <f t="shared" si="8"/>
        <v>333.33333333333331</v>
      </c>
      <c r="L100" s="13">
        <v>1</v>
      </c>
      <c r="M100" s="17">
        <v>1</v>
      </c>
      <c r="N100" s="20">
        <f t="shared" si="9"/>
        <v>333.33333333333331</v>
      </c>
      <c r="O100" s="4" t="s">
        <v>43</v>
      </c>
      <c r="P100" s="4" t="s">
        <v>45</v>
      </c>
      <c r="Q100" s="1">
        <v>3</v>
      </c>
      <c r="R100" s="1">
        <v>6</v>
      </c>
      <c r="S100" s="1">
        <v>4</v>
      </c>
      <c r="T100" s="1">
        <v>6</v>
      </c>
      <c r="U100" s="4"/>
      <c r="V100" s="4"/>
      <c r="W100" s="6">
        <f>IF(Table13[[#This Row],[Count_1]]="","",Table13[[#This Row],[Count_1]]*Table13[[#This Row],[Normalization Factor]]*10^Table13[[#This Row],[CountedDilution]])</f>
        <v>2000000</v>
      </c>
      <c r="X100" s="6">
        <f>IF(Table13[[#This Row],[Count_2]]="","",Table13[[#This Row],[Count_2]]*Table13[[#This Row],[Normalization Factor]]*10^Table13[[#This Row],[CountedDilution]])</f>
        <v>1333333.3333333333</v>
      </c>
      <c r="Y100" s="6">
        <f>IF(Table13[[#This Row],[Count_3]]="","",Table13[[#This Row],[Count_3]]*Table13[[#This Row],[Normalization Factor]]*10^Table13[[#This Row],[CountedDilution]])</f>
        <v>2000000</v>
      </c>
      <c r="Z100" s="6" t="str">
        <f>IF(Table13[[#This Row],[Count_4]]="","",Table13[[#This Row],[Count_4]]*Table13[[#This Row],[Normalization Factor]]*10^Table13[[#This Row],[CountedDilution]])</f>
        <v/>
      </c>
      <c r="AA100" s="6" t="str">
        <f>IF(Table13[[#This Row],[Count_5]]="","",Table13[[#This Row],[Count_5]]*Table13[[#This Row],[Normalization Factor]]*10^Table13[[#This Row],[CountedDilution]])</f>
        <v/>
      </c>
      <c r="AB100" s="6" cm="1">
        <f t="array" ref="AB100">AVERAGE(IF(ISNUMBER(Table13[[#This Row],[Normalized_Count_1]:[Normalized_Count_5]]),Table13[[#This Row],[Normalized_Count_1]:[Normalized_Count_5]]))</f>
        <v>1777777.7777777778</v>
      </c>
      <c r="AC100" s="23">
        <f t="shared" si="7"/>
        <v>6.2498774732165998</v>
      </c>
      <c r="AD100" s="6" cm="1">
        <f t="array" ref="AD100">_xlfn.STDEV.P(IF(ISNUMBER(Table13[[#This Row],[Normalized_Count_1]:[Normalized_Count_5]]),Table13[[#This Row],[Normalized_Count_1]:[Normalized_Count_5]]))</f>
        <v>314269.68052735477</v>
      </c>
      <c r="AE100" s="11" t="e">
        <f t="shared" si="10"/>
        <v>#DIV/0!</v>
      </c>
      <c r="AF100" s="11" t="e">
        <f t="shared" si="11"/>
        <v>#DIV/0!</v>
      </c>
    </row>
    <row r="101" spans="1:32" ht="15.75" thickBot="1" x14ac:dyDescent="0.3">
      <c r="A101" s="3"/>
      <c r="B101" s="22" t="s">
        <v>37</v>
      </c>
      <c r="C101" s="4" t="s">
        <v>38</v>
      </c>
      <c r="D101" s="4"/>
      <c r="E101" s="35" t="s">
        <v>46</v>
      </c>
      <c r="F101" s="4" t="s">
        <v>50</v>
      </c>
      <c r="G101" t="s">
        <v>52</v>
      </c>
      <c r="H101" s="27">
        <v>1</v>
      </c>
      <c r="I101" s="4" t="s">
        <v>54</v>
      </c>
      <c r="J101" s="13">
        <v>1</v>
      </c>
      <c r="K101" s="13">
        <f t="shared" si="8"/>
        <v>333.33333333333331</v>
      </c>
      <c r="L101" s="13">
        <v>1</v>
      </c>
      <c r="M101" s="17">
        <v>1</v>
      </c>
      <c r="N101" s="20">
        <f t="shared" si="9"/>
        <v>333.33333333333331</v>
      </c>
      <c r="O101" s="4" t="s">
        <v>43</v>
      </c>
      <c r="P101" s="4" t="s">
        <v>45</v>
      </c>
      <c r="Q101" s="1">
        <v>3</v>
      </c>
      <c r="R101" s="1">
        <v>10</v>
      </c>
      <c r="S101" s="1">
        <v>3</v>
      </c>
      <c r="T101" s="1">
        <v>7</v>
      </c>
      <c r="U101" s="4"/>
      <c r="V101" s="4"/>
      <c r="W101" s="6">
        <f>IF(Table13[[#This Row],[Count_1]]="","",Table13[[#This Row],[Count_1]]*Table13[[#This Row],[Normalization Factor]]*10^Table13[[#This Row],[CountedDilution]])</f>
        <v>3333333.333333333</v>
      </c>
      <c r="X101" s="6">
        <f>IF(Table13[[#This Row],[Count_2]]="","",Table13[[#This Row],[Count_2]]*Table13[[#This Row],[Normalization Factor]]*10^Table13[[#This Row],[CountedDilution]])</f>
        <v>1000000</v>
      </c>
      <c r="Y101" s="6">
        <f>IF(Table13[[#This Row],[Count_3]]="","",Table13[[#This Row],[Count_3]]*Table13[[#This Row],[Normalization Factor]]*10^Table13[[#This Row],[CountedDilution]])</f>
        <v>2333333.333333333</v>
      </c>
      <c r="Z101" s="6" t="str">
        <f>IF(Table13[[#This Row],[Count_4]]="","",Table13[[#This Row],[Count_4]]*Table13[[#This Row],[Normalization Factor]]*10^Table13[[#This Row],[CountedDilution]])</f>
        <v/>
      </c>
      <c r="AA101" s="6" t="str">
        <f>IF(Table13[[#This Row],[Count_5]]="","",Table13[[#This Row],[Count_5]]*Table13[[#This Row],[Normalization Factor]]*10^Table13[[#This Row],[CountedDilution]])</f>
        <v/>
      </c>
      <c r="AB101" s="6" cm="1">
        <f t="array" ref="AB101">AVERAGE(IF(ISNUMBER(Table13[[#This Row],[Normalized_Count_1]:[Normalized_Count_5]]),Table13[[#This Row],[Normalized_Count_1]:[Normalized_Count_5]]))</f>
        <v>2222222.222222222</v>
      </c>
      <c r="AC101" s="23">
        <f t="shared" si="7"/>
        <v>6.346787486224656</v>
      </c>
      <c r="AD101" s="6" cm="1">
        <f t="array" ref="AD101">_xlfn.STDEV.P(IF(ISNUMBER(Table13[[#This Row],[Normalized_Count_1]:[Normalized_Count_5]]),Table13[[#This Row],[Normalized_Count_1]:[Normalized_Count_5]]))</f>
        <v>955813.91856029164</v>
      </c>
      <c r="AE101" s="11" t="e">
        <f t="shared" si="10"/>
        <v>#DIV/0!</v>
      </c>
      <c r="AF101" s="11" t="e">
        <f t="shared" si="11"/>
        <v>#DIV/0!</v>
      </c>
    </row>
    <row r="102" spans="1:32" ht="15.75" thickBot="1" x14ac:dyDescent="0.3">
      <c r="A102" s="3"/>
      <c r="B102" s="22" t="s">
        <v>37</v>
      </c>
      <c r="C102" s="4" t="s">
        <v>38</v>
      </c>
      <c r="D102" s="4"/>
      <c r="E102" s="36" t="s">
        <v>46</v>
      </c>
      <c r="F102" s="4" t="s">
        <v>50</v>
      </c>
      <c r="G102" s="29" t="s">
        <v>52</v>
      </c>
      <c r="H102" s="28">
        <v>0.5</v>
      </c>
      <c r="I102" s="4" t="s">
        <v>54</v>
      </c>
      <c r="J102" s="13">
        <v>1</v>
      </c>
      <c r="K102" s="13">
        <f t="shared" si="8"/>
        <v>333.33333333333331</v>
      </c>
      <c r="L102" s="13">
        <v>1</v>
      </c>
      <c r="M102" s="17">
        <v>1</v>
      </c>
      <c r="N102" s="20">
        <f t="shared" si="9"/>
        <v>333.33333333333331</v>
      </c>
      <c r="O102" s="4" t="s">
        <v>43</v>
      </c>
      <c r="P102" s="4" t="s">
        <v>45</v>
      </c>
      <c r="Q102" s="30">
        <v>3</v>
      </c>
      <c r="R102" s="30">
        <v>6</v>
      </c>
      <c r="S102" s="30">
        <v>6</v>
      </c>
      <c r="T102" s="30">
        <v>6</v>
      </c>
      <c r="U102" s="4"/>
      <c r="V102" s="4"/>
      <c r="W102" s="6">
        <f>IF(Table13[[#This Row],[Count_1]]="","",Table13[[#This Row],[Count_1]]*Table13[[#This Row],[Normalization Factor]]*10^Table13[[#This Row],[CountedDilution]])</f>
        <v>2000000</v>
      </c>
      <c r="X102" s="6">
        <f>IF(Table13[[#This Row],[Count_2]]="","",Table13[[#This Row],[Count_2]]*Table13[[#This Row],[Normalization Factor]]*10^Table13[[#This Row],[CountedDilution]])</f>
        <v>2000000</v>
      </c>
      <c r="Y102" s="6">
        <f>IF(Table13[[#This Row],[Count_3]]="","",Table13[[#This Row],[Count_3]]*Table13[[#This Row],[Normalization Factor]]*10^Table13[[#This Row],[CountedDilution]])</f>
        <v>2000000</v>
      </c>
      <c r="Z102" s="6" t="str">
        <f>IF(Table13[[#This Row],[Count_4]]="","",Table13[[#This Row],[Count_4]]*Table13[[#This Row],[Normalization Factor]]*10^Table13[[#This Row],[CountedDilution]])</f>
        <v/>
      </c>
      <c r="AA102" s="6" t="str">
        <f>IF(Table13[[#This Row],[Count_5]]="","",Table13[[#This Row],[Count_5]]*Table13[[#This Row],[Normalization Factor]]*10^Table13[[#This Row],[CountedDilution]])</f>
        <v/>
      </c>
      <c r="AB102" s="6" cm="1">
        <f t="array" ref="AB102">AVERAGE(IF(ISNUMBER(Table13[[#This Row],[Normalized_Count_1]:[Normalized_Count_5]]),Table13[[#This Row],[Normalized_Count_1]:[Normalized_Count_5]]))</f>
        <v>2000000</v>
      </c>
      <c r="AC102" s="23">
        <f t="shared" si="7"/>
        <v>6.3010299956639813</v>
      </c>
      <c r="AD102" s="6" cm="1">
        <f t="array" ref="AD102">_xlfn.STDEV.P(IF(ISNUMBER(Table13[[#This Row],[Normalized_Count_1]:[Normalized_Count_5]]),Table13[[#This Row],[Normalized_Count_1]:[Normalized_Count_5]]))</f>
        <v>0</v>
      </c>
      <c r="AE102" s="11" t="e">
        <f t="shared" si="10"/>
        <v>#DIV/0!</v>
      </c>
      <c r="AF102" s="11" t="e">
        <f t="shared" si="11"/>
        <v>#DIV/0!</v>
      </c>
    </row>
    <row r="103" spans="1:32" x14ac:dyDescent="0.25">
      <c r="A103" s="4" t="s">
        <v>43</v>
      </c>
      <c r="B103" s="22" t="s">
        <v>55</v>
      </c>
      <c r="C103" s="4" t="s">
        <v>56</v>
      </c>
      <c r="D103" s="4" t="s">
        <v>39</v>
      </c>
      <c r="E103" s="37" t="s">
        <v>58</v>
      </c>
      <c r="F103" s="38" t="s">
        <v>41</v>
      </c>
      <c r="G103" s="4" t="s">
        <v>42</v>
      </c>
      <c r="H103" s="4">
        <v>0</v>
      </c>
      <c r="I103" s="4" t="s">
        <v>43</v>
      </c>
      <c r="J103" s="13">
        <v>0.5</v>
      </c>
      <c r="K103" s="13">
        <f>1000/3</f>
        <v>333.33333333333331</v>
      </c>
      <c r="L103" s="13">
        <v>1</v>
      </c>
      <c r="M103" s="17">
        <v>1</v>
      </c>
      <c r="N103" s="20" t="e">
        <f>Table1[[#This Row],[Sample Dilution]]*Table1[[#This Row],[Drop Assay Dilution]]*Table1[[#This Row],[Additional Dilutions]]/Table1[[#This Row],[Amount of Powder (g)]]</f>
        <v>#VALUE!</v>
      </c>
      <c r="O103" s="4" t="s">
        <v>43</v>
      </c>
      <c r="P103" s="37" t="s">
        <v>45</v>
      </c>
      <c r="Q103" s="39">
        <v>5</v>
      </c>
      <c r="R103" s="39">
        <v>18</v>
      </c>
      <c r="S103" s="39">
        <v>22</v>
      </c>
      <c r="T103" s="39">
        <v>20</v>
      </c>
      <c r="U103" s="4"/>
      <c r="V103" s="4"/>
      <c r="W103" s="6" t="e">
        <f>IF(Table1[[#This Row],[Count_1]]="","",Table1[[#This Row],[Count_1]]*Table1[[#This Row],[Normalization Factor]]*10^Table1[[#This Row],[CountedDilution]])</f>
        <v>#VALUE!</v>
      </c>
      <c r="X103" s="6" t="e">
        <f>IF(Table1[[#This Row],[Count_2]]="","",Table1[[#This Row],[Count_2]]*Table1[[#This Row],[Normalization Factor]]*10^Table1[[#This Row],[CountedDilution]])</f>
        <v>#VALUE!</v>
      </c>
      <c r="Y103" s="6" t="e">
        <f>IF(Table1[[#This Row],[Count_3]]="","",Table1[[#This Row],[Count_3]]*Table1[[#This Row],[Normalization Factor]]*10^Table1[[#This Row],[CountedDilution]])</f>
        <v>#VALUE!</v>
      </c>
      <c r="Z103" s="6" t="e">
        <f>IF(Table1[[#This Row],[Count_4]]="","",Table1[[#This Row],[Count_4]]*Table1[[#This Row],[Normalization Factor]]*10^Table1[[#This Row],[CountedDilution]])</f>
        <v>#VALUE!</v>
      </c>
      <c r="AA103" s="6" t="e">
        <f>IF(Table1[[#This Row],[Count_5]]="","",Table1[[#This Row],[Count_5]]*Table1[[#This Row],[Normalization Factor]]*10^Table1[[#This Row],[CountedDilution]])</f>
        <v>#VALUE!</v>
      </c>
      <c r="AB103" s="6" cm="1">
        <f t="array" ref="AB103">AVERAGE(IF(ISNUMBER(Table1[[#This Row],[Normalized_Count_1]:[Normalized_Count_5]]),Table1[[#This Row],[Normalized_Count_1]:[Normalized_Count_5]]))</f>
        <v>0</v>
      </c>
      <c r="AC103" s="23" t="e">
        <f>LOG(AB103)</f>
        <v>#NUM!</v>
      </c>
      <c r="AD103" s="6" cm="1">
        <f t="array" ref="AD103">_xlfn.STDEV.P(IF(ISNUMBER(Table1[[#This Row],[Normalized_Count_1]:[Normalized_Count_5]]),Table1[[#This Row],[Normalized_Count_1]:[Normalized_Count_5]]))</f>
        <v>0</v>
      </c>
      <c r="AE103" s="11" t="e">
        <f t="shared" si="10"/>
        <v>#DIV/0!</v>
      </c>
      <c r="AF103" s="11" t="e">
        <f t="shared" si="11"/>
        <v>#DIV/0!</v>
      </c>
    </row>
    <row r="104" spans="1:32" x14ac:dyDescent="0.25">
      <c r="A104" s="4" t="s">
        <v>43</v>
      </c>
      <c r="B104" s="22" t="s">
        <v>55</v>
      </c>
      <c r="C104" s="4" t="s">
        <v>56</v>
      </c>
      <c r="D104" s="4" t="s">
        <v>39</v>
      </c>
      <c r="E104" s="37" t="s">
        <v>58</v>
      </c>
      <c r="F104" s="38" t="s">
        <v>41</v>
      </c>
      <c r="G104" s="4" t="s">
        <v>42</v>
      </c>
      <c r="H104" s="4">
        <v>0</v>
      </c>
      <c r="I104" s="4" t="s">
        <v>43</v>
      </c>
      <c r="J104" s="13">
        <v>0.5</v>
      </c>
      <c r="K104" s="13">
        <f t="shared" ref="K104:K167" si="12">1000/3</f>
        <v>333.33333333333331</v>
      </c>
      <c r="L104" s="13">
        <v>1</v>
      </c>
      <c r="M104" s="17">
        <v>1</v>
      </c>
      <c r="N104" s="20" t="e">
        <f>Table1[[#This Row],[Sample Dilution]]*Table1[[#This Row],[Drop Assay Dilution]]*Table1[[#This Row],[Additional Dilutions]]/Table1[[#This Row],[Amount of Powder (g)]]</f>
        <v>#VALUE!</v>
      </c>
      <c r="O104" s="4" t="s">
        <v>43</v>
      </c>
      <c r="P104" s="37" t="s">
        <v>45</v>
      </c>
      <c r="Q104" s="39">
        <v>2</v>
      </c>
      <c r="R104" s="40">
        <v>14</v>
      </c>
      <c r="S104" s="40">
        <v>17</v>
      </c>
      <c r="T104" s="40">
        <v>15</v>
      </c>
      <c r="U104" s="4"/>
      <c r="V104" s="4"/>
      <c r="W104" s="6" t="e">
        <f>IF(Table1[[#This Row],[Count_1]]="","",Table1[[#This Row],[Count_1]]*Table1[[#This Row],[Normalization Factor]]*10^Table1[[#This Row],[CountedDilution]])</f>
        <v>#VALUE!</v>
      </c>
      <c r="X104" s="6" t="e">
        <f>IF(Table1[[#This Row],[Count_2]]="","",Table1[[#This Row],[Count_2]]*Table1[[#This Row],[Normalization Factor]]*10^Table1[[#This Row],[CountedDilution]])</f>
        <v>#VALUE!</v>
      </c>
      <c r="Y104" s="6" t="e">
        <f>IF(Table1[[#This Row],[Count_3]]="","",Table1[[#This Row],[Count_3]]*Table1[[#This Row],[Normalization Factor]]*10^Table1[[#This Row],[CountedDilution]])</f>
        <v>#VALUE!</v>
      </c>
      <c r="Z104" s="6" t="e">
        <f>IF(Table1[[#This Row],[Count_4]]="","",Table1[[#This Row],[Count_4]]*Table1[[#This Row],[Normalization Factor]]*10^Table1[[#This Row],[CountedDilution]])</f>
        <v>#VALUE!</v>
      </c>
      <c r="AA104" s="6" t="e">
        <f>IF(Table1[[#This Row],[Count_5]]="","",Table1[[#This Row],[Count_5]]*Table1[[#This Row],[Normalization Factor]]*10^Table1[[#This Row],[CountedDilution]])</f>
        <v>#VALUE!</v>
      </c>
      <c r="AB104" s="6" cm="1">
        <f t="array" ref="AB104">AVERAGE(IF(ISNUMBER(Table1[[#This Row],[Normalized_Count_1]:[Normalized_Count_5]]),Table1[[#This Row],[Normalized_Count_1]:[Normalized_Count_5]]))</f>
        <v>0</v>
      </c>
      <c r="AC104" s="23" t="e">
        <f t="shared" ref="AC104:AC167" si="13">LOG(AB104)</f>
        <v>#NUM!</v>
      </c>
      <c r="AD104" s="6" cm="1">
        <f t="array" ref="AD104">_xlfn.STDEV.P(IF(ISNUMBER(Table1[[#This Row],[Normalized_Count_1]:[Normalized_Count_5]]),Table1[[#This Row],[Normalized_Count_1]:[Normalized_Count_5]]))</f>
        <v>0</v>
      </c>
      <c r="AE104" s="11" t="e">
        <f t="shared" si="10"/>
        <v>#DIV/0!</v>
      </c>
      <c r="AF104" s="11" t="e">
        <f t="shared" si="11"/>
        <v>#DIV/0!</v>
      </c>
    </row>
    <row r="105" spans="1:32" x14ac:dyDescent="0.25">
      <c r="A105" s="4" t="s">
        <v>43</v>
      </c>
      <c r="B105" s="22" t="s">
        <v>55</v>
      </c>
      <c r="C105" s="4" t="s">
        <v>56</v>
      </c>
      <c r="D105" s="4" t="s">
        <v>39</v>
      </c>
      <c r="E105" s="37" t="s">
        <v>46</v>
      </c>
      <c r="F105" s="38" t="s">
        <v>41</v>
      </c>
      <c r="G105" s="4" t="s">
        <v>42</v>
      </c>
      <c r="H105" s="4">
        <v>0</v>
      </c>
      <c r="I105" s="4" t="s">
        <v>43</v>
      </c>
      <c r="J105" s="13">
        <v>0.5</v>
      </c>
      <c r="K105" s="13">
        <f t="shared" si="12"/>
        <v>333.33333333333331</v>
      </c>
      <c r="L105" s="13">
        <v>1</v>
      </c>
      <c r="M105" s="17">
        <v>1</v>
      </c>
      <c r="N105" s="20" t="e">
        <f>Table1[[#This Row],[Sample Dilution]]*Table1[[#This Row],[Drop Assay Dilution]]*Table1[[#This Row],[Additional Dilutions]]/Table1[[#This Row],[Amount of Powder (g)]]</f>
        <v>#VALUE!</v>
      </c>
      <c r="O105" s="4" t="s">
        <v>43</v>
      </c>
      <c r="P105" s="37" t="s">
        <v>45</v>
      </c>
      <c r="Q105" s="39">
        <v>4</v>
      </c>
      <c r="R105" s="39">
        <v>10</v>
      </c>
      <c r="S105" s="39">
        <v>8</v>
      </c>
      <c r="T105" s="39">
        <v>8</v>
      </c>
      <c r="U105" s="4"/>
      <c r="V105" s="4"/>
      <c r="W105" s="6" t="e">
        <f>IF(Table1[[#This Row],[Count_1]]="","",Table1[[#This Row],[Count_1]]*Table1[[#This Row],[Normalization Factor]]*10^Table1[[#This Row],[CountedDilution]])</f>
        <v>#VALUE!</v>
      </c>
      <c r="X105" s="6" t="e">
        <f>IF(Table1[[#This Row],[Count_2]]="","",Table1[[#This Row],[Count_2]]*Table1[[#This Row],[Normalization Factor]]*10^Table1[[#This Row],[CountedDilution]])</f>
        <v>#VALUE!</v>
      </c>
      <c r="Y105" s="6" t="e">
        <f>IF(Table1[[#This Row],[Count_3]]="","",Table1[[#This Row],[Count_3]]*Table1[[#This Row],[Normalization Factor]]*10^Table1[[#This Row],[CountedDilution]])</f>
        <v>#VALUE!</v>
      </c>
      <c r="Z105" s="6" t="e">
        <f>IF(Table1[[#This Row],[Count_4]]="","",Table1[[#This Row],[Count_4]]*Table1[[#This Row],[Normalization Factor]]*10^Table1[[#This Row],[CountedDilution]])</f>
        <v>#VALUE!</v>
      </c>
      <c r="AA105" s="6" t="e">
        <f>IF(Table1[[#This Row],[Count_5]]="","",Table1[[#This Row],[Count_5]]*Table1[[#This Row],[Normalization Factor]]*10^Table1[[#This Row],[CountedDilution]])</f>
        <v>#VALUE!</v>
      </c>
      <c r="AB105" s="6" cm="1">
        <f t="array" ref="AB105">AVERAGE(IF(ISNUMBER(Table1[[#This Row],[Normalized_Count_1]:[Normalized_Count_5]]),Table1[[#This Row],[Normalized_Count_1]:[Normalized_Count_5]]))</f>
        <v>0</v>
      </c>
      <c r="AC105" s="23" t="e">
        <f t="shared" si="13"/>
        <v>#NUM!</v>
      </c>
      <c r="AD105" s="6" cm="1">
        <f t="array" ref="AD105">_xlfn.STDEV.P(IF(ISNUMBER(Table1[[#This Row],[Normalized_Count_1]:[Normalized_Count_5]]),Table1[[#This Row],[Normalized_Count_1]:[Normalized_Count_5]]))</f>
        <v>0</v>
      </c>
      <c r="AE105" s="11" t="e">
        <f t="shared" si="10"/>
        <v>#DIV/0!</v>
      </c>
      <c r="AF105" s="11" t="e">
        <f t="shared" si="11"/>
        <v>#DIV/0!</v>
      </c>
    </row>
    <row r="106" spans="1:32" x14ac:dyDescent="0.25">
      <c r="A106" s="4" t="s">
        <v>43</v>
      </c>
      <c r="B106" s="22" t="s">
        <v>55</v>
      </c>
      <c r="C106" s="4" t="s">
        <v>56</v>
      </c>
      <c r="D106" s="4" t="s">
        <v>39</v>
      </c>
      <c r="E106" s="37" t="s">
        <v>46</v>
      </c>
      <c r="F106" s="38" t="s">
        <v>41</v>
      </c>
      <c r="G106" s="4" t="s">
        <v>42</v>
      </c>
      <c r="H106" s="4">
        <v>0</v>
      </c>
      <c r="I106" s="4" t="s">
        <v>43</v>
      </c>
      <c r="J106" s="13">
        <v>0.5</v>
      </c>
      <c r="K106" s="13">
        <f t="shared" si="12"/>
        <v>333.33333333333331</v>
      </c>
      <c r="L106" s="13">
        <v>1</v>
      </c>
      <c r="M106" s="17">
        <v>1</v>
      </c>
      <c r="N106" s="20" t="e">
        <f>Table1[[#This Row],[Sample Dilution]]*Table1[[#This Row],[Drop Assay Dilution]]*Table1[[#This Row],[Additional Dilutions]]/Table1[[#This Row],[Amount of Powder (g)]]</f>
        <v>#VALUE!</v>
      </c>
      <c r="O106" s="4" t="s">
        <v>43</v>
      </c>
      <c r="P106" s="37" t="s">
        <v>45</v>
      </c>
      <c r="Q106" s="39">
        <v>2</v>
      </c>
      <c r="R106" s="39">
        <v>3</v>
      </c>
      <c r="S106" s="39">
        <v>5</v>
      </c>
      <c r="T106" s="39">
        <v>2</v>
      </c>
      <c r="U106" s="4"/>
      <c r="V106" s="4"/>
      <c r="W106" s="6" t="e">
        <f>IF(Table1[[#This Row],[Count_1]]="","",Table1[[#This Row],[Count_1]]*Table1[[#This Row],[Normalization Factor]]*10^Table1[[#This Row],[CountedDilution]])</f>
        <v>#VALUE!</v>
      </c>
      <c r="X106" s="6" t="e">
        <f>IF(Table1[[#This Row],[Count_2]]="","",Table1[[#This Row],[Count_2]]*Table1[[#This Row],[Normalization Factor]]*10^Table1[[#This Row],[CountedDilution]])</f>
        <v>#VALUE!</v>
      </c>
      <c r="Y106" s="6" t="e">
        <f>IF(Table1[[#This Row],[Count_3]]="","",Table1[[#This Row],[Count_3]]*Table1[[#This Row],[Normalization Factor]]*10^Table1[[#This Row],[CountedDilution]])</f>
        <v>#VALUE!</v>
      </c>
      <c r="Z106" s="6" t="e">
        <f>IF(Table1[[#This Row],[Count_4]]="","",Table1[[#This Row],[Count_4]]*Table1[[#This Row],[Normalization Factor]]*10^Table1[[#This Row],[CountedDilution]])</f>
        <v>#VALUE!</v>
      </c>
      <c r="AA106" s="6" t="e">
        <f>IF(Table1[[#This Row],[Count_5]]="","",Table1[[#This Row],[Count_5]]*Table1[[#This Row],[Normalization Factor]]*10^Table1[[#This Row],[CountedDilution]])</f>
        <v>#VALUE!</v>
      </c>
      <c r="AB106" s="6" cm="1">
        <f t="array" ref="AB106">AVERAGE(IF(ISNUMBER(Table1[[#This Row],[Normalized_Count_1]:[Normalized_Count_5]]),Table1[[#This Row],[Normalized_Count_1]:[Normalized_Count_5]]))</f>
        <v>0</v>
      </c>
      <c r="AC106" s="23" t="e">
        <f t="shared" si="13"/>
        <v>#NUM!</v>
      </c>
      <c r="AD106" s="6" cm="1">
        <f t="array" ref="AD106">_xlfn.STDEV.P(IF(ISNUMBER(Table1[[#This Row],[Normalized_Count_1]:[Normalized_Count_5]]),Table1[[#This Row],[Normalized_Count_1]:[Normalized_Count_5]]))</f>
        <v>0</v>
      </c>
      <c r="AE106" s="11" t="e">
        <f t="shared" si="10"/>
        <v>#DIV/0!</v>
      </c>
      <c r="AF106" s="11" t="e">
        <f t="shared" si="11"/>
        <v>#DIV/0!</v>
      </c>
    </row>
    <row r="107" spans="1:32" x14ac:dyDescent="0.25">
      <c r="A107" s="4" t="s">
        <v>43</v>
      </c>
      <c r="B107" s="22" t="s">
        <v>55</v>
      </c>
      <c r="C107" s="4" t="s">
        <v>56</v>
      </c>
      <c r="D107" s="4" t="s">
        <v>39</v>
      </c>
      <c r="E107" s="37" t="s">
        <v>60</v>
      </c>
      <c r="F107" s="38" t="s">
        <v>41</v>
      </c>
      <c r="G107" s="4" t="s">
        <v>42</v>
      </c>
      <c r="H107" s="4">
        <v>0</v>
      </c>
      <c r="I107" s="4" t="s">
        <v>43</v>
      </c>
      <c r="J107" s="13">
        <v>0.5</v>
      </c>
      <c r="K107" s="13">
        <f t="shared" si="12"/>
        <v>333.33333333333331</v>
      </c>
      <c r="L107" s="13">
        <v>1</v>
      </c>
      <c r="M107" s="17">
        <v>1</v>
      </c>
      <c r="N107" s="20" t="e">
        <f>Table1[[#This Row],[Sample Dilution]]*Table1[[#This Row],[Drop Assay Dilution]]*Table1[[#This Row],[Additional Dilutions]]/Table1[[#This Row],[Amount of Powder (g)]]</f>
        <v>#VALUE!</v>
      </c>
      <c r="O107" s="4" t="s">
        <v>43</v>
      </c>
      <c r="P107" s="37" t="s">
        <v>45</v>
      </c>
      <c r="Q107" s="39">
        <v>6</v>
      </c>
      <c r="R107" s="39">
        <v>10</v>
      </c>
      <c r="S107" s="39">
        <v>12</v>
      </c>
      <c r="T107" s="39">
        <v>6</v>
      </c>
      <c r="U107" s="4"/>
      <c r="V107" s="4"/>
      <c r="W107" s="6" t="e">
        <f>IF(Table1[[#This Row],[Count_1]]="","",Table1[[#This Row],[Count_1]]*Table1[[#This Row],[Normalization Factor]]*10^Table1[[#This Row],[CountedDilution]])</f>
        <v>#VALUE!</v>
      </c>
      <c r="X107" s="6" t="e">
        <f>IF(Table1[[#This Row],[Count_2]]="","",Table1[[#This Row],[Count_2]]*Table1[[#This Row],[Normalization Factor]]*10^Table1[[#This Row],[CountedDilution]])</f>
        <v>#VALUE!</v>
      </c>
      <c r="Y107" s="6" t="e">
        <f>IF(Table1[[#This Row],[Count_3]]="","",Table1[[#This Row],[Count_3]]*Table1[[#This Row],[Normalization Factor]]*10^Table1[[#This Row],[CountedDilution]])</f>
        <v>#VALUE!</v>
      </c>
      <c r="Z107" s="6" t="e">
        <f>IF(Table1[[#This Row],[Count_4]]="","",Table1[[#This Row],[Count_4]]*Table1[[#This Row],[Normalization Factor]]*10^Table1[[#This Row],[CountedDilution]])</f>
        <v>#VALUE!</v>
      </c>
      <c r="AA107" s="6" t="e">
        <f>IF(Table1[[#This Row],[Count_5]]="","",Table1[[#This Row],[Count_5]]*Table1[[#This Row],[Normalization Factor]]*10^Table1[[#This Row],[CountedDilution]])</f>
        <v>#VALUE!</v>
      </c>
      <c r="AB107" s="6" cm="1">
        <f t="array" ref="AB107">AVERAGE(IF(ISNUMBER(Table1[[#This Row],[Normalized_Count_1]:[Normalized_Count_5]]),Table1[[#This Row],[Normalized_Count_1]:[Normalized_Count_5]]))</f>
        <v>0</v>
      </c>
      <c r="AC107" s="23" t="e">
        <f t="shared" si="13"/>
        <v>#NUM!</v>
      </c>
      <c r="AD107" s="6" cm="1">
        <f t="array" ref="AD107">_xlfn.STDEV.P(IF(ISNUMBER(Table1[[#This Row],[Normalized_Count_1]:[Normalized_Count_5]]),Table1[[#This Row],[Normalized_Count_1]:[Normalized_Count_5]]))</f>
        <v>0</v>
      </c>
      <c r="AE107" s="11" t="e">
        <f t="shared" si="10"/>
        <v>#DIV/0!</v>
      </c>
      <c r="AF107" s="11" t="e">
        <f t="shared" si="11"/>
        <v>#DIV/0!</v>
      </c>
    </row>
    <row r="108" spans="1:32" x14ac:dyDescent="0.25">
      <c r="A108" s="4" t="s">
        <v>43</v>
      </c>
      <c r="B108" s="22" t="s">
        <v>55</v>
      </c>
      <c r="C108" s="4" t="s">
        <v>56</v>
      </c>
      <c r="D108" s="4" t="s">
        <v>39</v>
      </c>
      <c r="E108" s="37" t="s">
        <v>60</v>
      </c>
      <c r="F108" s="38" t="s">
        <v>41</v>
      </c>
      <c r="G108" s="4" t="s">
        <v>42</v>
      </c>
      <c r="H108" s="4">
        <v>0</v>
      </c>
      <c r="I108" s="4" t="s">
        <v>43</v>
      </c>
      <c r="J108" s="13">
        <v>0.5</v>
      </c>
      <c r="K108" s="13">
        <f t="shared" si="12"/>
        <v>333.33333333333331</v>
      </c>
      <c r="L108" s="13">
        <v>1</v>
      </c>
      <c r="M108" s="17">
        <v>1</v>
      </c>
      <c r="N108" s="20" t="e">
        <f>Table1[[#This Row],[Sample Dilution]]*Table1[[#This Row],[Drop Assay Dilution]]*Table1[[#This Row],[Additional Dilutions]]/Table1[[#This Row],[Amount of Powder (g)]]</f>
        <v>#VALUE!</v>
      </c>
      <c r="O108" s="4" t="s">
        <v>43</v>
      </c>
      <c r="P108" s="37" t="s">
        <v>45</v>
      </c>
      <c r="Q108" s="39">
        <v>3</v>
      </c>
      <c r="R108" s="39">
        <v>6</v>
      </c>
      <c r="S108" s="39">
        <v>8</v>
      </c>
      <c r="T108" s="39">
        <v>4</v>
      </c>
      <c r="U108" s="4"/>
      <c r="V108" s="4"/>
      <c r="W108" s="6" t="e">
        <f>IF(Table1[[#This Row],[Count_1]]="","",Table1[[#This Row],[Count_1]]*Table1[[#This Row],[Normalization Factor]]*10^Table1[[#This Row],[CountedDilution]])</f>
        <v>#VALUE!</v>
      </c>
      <c r="X108" s="6" t="e">
        <f>IF(Table1[[#This Row],[Count_2]]="","",Table1[[#This Row],[Count_2]]*Table1[[#This Row],[Normalization Factor]]*10^Table1[[#This Row],[CountedDilution]])</f>
        <v>#VALUE!</v>
      </c>
      <c r="Y108" s="6" t="e">
        <f>IF(Table1[[#This Row],[Count_3]]="","",Table1[[#This Row],[Count_3]]*Table1[[#This Row],[Normalization Factor]]*10^Table1[[#This Row],[CountedDilution]])</f>
        <v>#VALUE!</v>
      </c>
      <c r="Z108" s="6" t="e">
        <f>IF(Table1[[#This Row],[Count_4]]="","",Table1[[#This Row],[Count_4]]*Table1[[#This Row],[Normalization Factor]]*10^Table1[[#This Row],[CountedDilution]])</f>
        <v>#VALUE!</v>
      </c>
      <c r="AA108" s="6" t="e">
        <f>IF(Table1[[#This Row],[Count_5]]="","",Table1[[#This Row],[Count_5]]*Table1[[#This Row],[Normalization Factor]]*10^Table1[[#This Row],[CountedDilution]])</f>
        <v>#VALUE!</v>
      </c>
      <c r="AB108" s="6" cm="1">
        <f t="array" ref="AB108">AVERAGE(IF(ISNUMBER(Table1[[#This Row],[Normalized_Count_1]:[Normalized_Count_5]]),Table1[[#This Row],[Normalized_Count_1]:[Normalized_Count_5]]))</f>
        <v>0</v>
      </c>
      <c r="AC108" s="23" t="e">
        <f t="shared" si="13"/>
        <v>#NUM!</v>
      </c>
      <c r="AD108" s="6" cm="1">
        <f t="array" ref="AD108">_xlfn.STDEV.P(IF(ISNUMBER(Table1[[#This Row],[Normalized_Count_1]:[Normalized_Count_5]]),Table1[[#This Row],[Normalized_Count_1]:[Normalized_Count_5]]))</f>
        <v>0</v>
      </c>
      <c r="AE108" s="11" t="e">
        <f t="shared" si="10"/>
        <v>#DIV/0!</v>
      </c>
      <c r="AF108" s="11" t="e">
        <f t="shared" si="11"/>
        <v>#DIV/0!</v>
      </c>
    </row>
    <row r="109" spans="1:32" x14ac:dyDescent="0.25">
      <c r="A109" s="4" t="s">
        <v>43</v>
      </c>
      <c r="B109" s="22" t="s">
        <v>55</v>
      </c>
      <c r="C109" s="4" t="s">
        <v>56</v>
      </c>
      <c r="D109" s="4" t="s">
        <v>39</v>
      </c>
      <c r="E109" s="37" t="s">
        <v>61</v>
      </c>
      <c r="F109" s="38" t="s">
        <v>41</v>
      </c>
      <c r="G109" s="4" t="s">
        <v>42</v>
      </c>
      <c r="H109" s="4">
        <v>0</v>
      </c>
      <c r="I109" s="4" t="s">
        <v>43</v>
      </c>
      <c r="J109" s="13">
        <v>0.5</v>
      </c>
      <c r="K109" s="13">
        <f t="shared" si="12"/>
        <v>333.33333333333331</v>
      </c>
      <c r="L109" s="13">
        <v>1</v>
      </c>
      <c r="M109" s="17">
        <v>1</v>
      </c>
      <c r="N109" s="20" t="e">
        <f>Table1[[#This Row],[Sample Dilution]]*Table1[[#This Row],[Drop Assay Dilution]]*Table1[[#This Row],[Additional Dilutions]]/Table1[[#This Row],[Amount of Powder (g)]]</f>
        <v>#VALUE!</v>
      </c>
      <c r="O109" s="4" t="s">
        <v>43</v>
      </c>
      <c r="P109" s="37" t="s">
        <v>45</v>
      </c>
      <c r="Q109" s="39">
        <v>6</v>
      </c>
      <c r="R109" s="39">
        <v>12</v>
      </c>
      <c r="S109" s="39">
        <v>9</v>
      </c>
      <c r="T109" s="39">
        <v>12</v>
      </c>
      <c r="U109" s="4"/>
      <c r="V109" s="4"/>
      <c r="W109" s="6" t="e">
        <f>IF(Table1[[#This Row],[Count_1]]="","",Table1[[#This Row],[Count_1]]*Table1[[#This Row],[Normalization Factor]]*10^Table1[[#This Row],[CountedDilution]])</f>
        <v>#VALUE!</v>
      </c>
      <c r="X109" s="6" t="e">
        <f>IF(Table1[[#This Row],[Count_2]]="","",Table1[[#This Row],[Count_2]]*Table1[[#This Row],[Normalization Factor]]*10^Table1[[#This Row],[CountedDilution]])</f>
        <v>#VALUE!</v>
      </c>
      <c r="Y109" s="6" t="e">
        <f>IF(Table1[[#This Row],[Count_3]]="","",Table1[[#This Row],[Count_3]]*Table1[[#This Row],[Normalization Factor]]*10^Table1[[#This Row],[CountedDilution]])</f>
        <v>#VALUE!</v>
      </c>
      <c r="Z109" s="6" t="e">
        <f>IF(Table1[[#This Row],[Count_4]]="","",Table1[[#This Row],[Count_4]]*Table1[[#This Row],[Normalization Factor]]*10^Table1[[#This Row],[CountedDilution]])</f>
        <v>#VALUE!</v>
      </c>
      <c r="AA109" s="6" t="e">
        <f>IF(Table1[[#This Row],[Count_5]]="","",Table1[[#This Row],[Count_5]]*Table1[[#This Row],[Normalization Factor]]*10^Table1[[#This Row],[CountedDilution]])</f>
        <v>#VALUE!</v>
      </c>
      <c r="AB109" s="6" cm="1">
        <f t="array" ref="AB109">AVERAGE(IF(ISNUMBER(Table1[[#This Row],[Normalized_Count_1]:[Normalized_Count_5]]),Table1[[#This Row],[Normalized_Count_1]:[Normalized_Count_5]]))</f>
        <v>0</v>
      </c>
      <c r="AC109" s="23" t="e">
        <f t="shared" si="13"/>
        <v>#NUM!</v>
      </c>
      <c r="AD109" s="6" cm="1">
        <f t="array" ref="AD109">_xlfn.STDEV.P(IF(ISNUMBER(Table1[[#This Row],[Normalized_Count_1]:[Normalized_Count_5]]),Table1[[#This Row],[Normalized_Count_1]:[Normalized_Count_5]]))</f>
        <v>0</v>
      </c>
      <c r="AE109" s="11" t="e">
        <f t="shared" si="10"/>
        <v>#DIV/0!</v>
      </c>
      <c r="AF109" s="11" t="e">
        <f t="shared" si="11"/>
        <v>#DIV/0!</v>
      </c>
    </row>
    <row r="110" spans="1:32" ht="15.75" thickBot="1" x14ac:dyDescent="0.3">
      <c r="A110" s="4" t="s">
        <v>43</v>
      </c>
      <c r="B110" s="22" t="s">
        <v>55</v>
      </c>
      <c r="C110" s="4" t="s">
        <v>56</v>
      </c>
      <c r="D110" s="4" t="s">
        <v>39</v>
      </c>
      <c r="E110" s="37" t="s">
        <v>61</v>
      </c>
      <c r="F110" s="38" t="s">
        <v>41</v>
      </c>
      <c r="G110" s="4" t="s">
        <v>42</v>
      </c>
      <c r="H110" s="4">
        <v>0</v>
      </c>
      <c r="I110" s="4" t="s">
        <v>43</v>
      </c>
      <c r="J110" s="13">
        <v>0.5</v>
      </c>
      <c r="K110" s="13">
        <f t="shared" si="12"/>
        <v>333.33333333333331</v>
      </c>
      <c r="L110" s="13">
        <v>1</v>
      </c>
      <c r="M110" s="17">
        <v>1</v>
      </c>
      <c r="N110" s="20" t="e">
        <f>Table1[[#This Row],[Sample Dilution]]*Table1[[#This Row],[Drop Assay Dilution]]*Table1[[#This Row],[Additional Dilutions]]/Table1[[#This Row],[Amount of Powder (g)]]</f>
        <v>#VALUE!</v>
      </c>
      <c r="O110" s="4" t="s">
        <v>43</v>
      </c>
      <c r="P110" s="37" t="s">
        <v>45</v>
      </c>
      <c r="Q110" s="39">
        <v>3</v>
      </c>
      <c r="R110" s="39">
        <v>9</v>
      </c>
      <c r="S110" s="39">
        <v>9</v>
      </c>
      <c r="T110" s="39">
        <v>2</v>
      </c>
      <c r="U110" s="4"/>
      <c r="V110" s="4"/>
      <c r="W110" s="6" t="e">
        <f>IF(Table1[[#This Row],[Count_1]]="","",Table1[[#This Row],[Count_1]]*Table1[[#This Row],[Normalization Factor]]*10^Table1[[#This Row],[CountedDilution]])</f>
        <v>#VALUE!</v>
      </c>
      <c r="X110" s="6" t="e">
        <f>IF(Table1[[#This Row],[Count_2]]="","",Table1[[#This Row],[Count_2]]*Table1[[#This Row],[Normalization Factor]]*10^Table1[[#This Row],[CountedDilution]])</f>
        <v>#VALUE!</v>
      </c>
      <c r="Y110" s="6" t="e">
        <f>IF(Table1[[#This Row],[Count_3]]="","",Table1[[#This Row],[Count_3]]*Table1[[#This Row],[Normalization Factor]]*10^Table1[[#This Row],[CountedDilution]])</f>
        <v>#VALUE!</v>
      </c>
      <c r="Z110" s="6" t="e">
        <f>IF(Table1[[#This Row],[Count_4]]="","",Table1[[#This Row],[Count_4]]*Table1[[#This Row],[Normalization Factor]]*10^Table1[[#This Row],[CountedDilution]])</f>
        <v>#VALUE!</v>
      </c>
      <c r="AA110" s="6" t="e">
        <f>IF(Table1[[#This Row],[Count_5]]="","",Table1[[#This Row],[Count_5]]*Table1[[#This Row],[Normalization Factor]]*10^Table1[[#This Row],[CountedDilution]])</f>
        <v>#VALUE!</v>
      </c>
      <c r="AB110" s="6" cm="1">
        <f t="array" ref="AB110">AVERAGE(IF(ISNUMBER(Table1[[#This Row],[Normalized_Count_1]:[Normalized_Count_5]]),Table1[[#This Row],[Normalized_Count_1]:[Normalized_Count_5]]))</f>
        <v>0</v>
      </c>
      <c r="AC110" s="23" t="e">
        <f t="shared" si="13"/>
        <v>#NUM!</v>
      </c>
      <c r="AD110" s="6" cm="1">
        <f t="array" ref="AD110">_xlfn.STDEV.P(IF(ISNUMBER(Table1[[#This Row],[Normalized_Count_1]:[Normalized_Count_5]]),Table1[[#This Row],[Normalized_Count_1]:[Normalized_Count_5]]))</f>
        <v>0</v>
      </c>
      <c r="AE110" s="11" t="e">
        <f t="shared" si="10"/>
        <v>#DIV/0!</v>
      </c>
      <c r="AF110" s="11" t="e">
        <f t="shared" si="11"/>
        <v>#DIV/0!</v>
      </c>
    </row>
    <row r="111" spans="1:32" ht="15.75" thickBot="1" x14ac:dyDescent="0.3">
      <c r="A111" s="4" t="s">
        <v>43</v>
      </c>
      <c r="B111" s="22" t="s">
        <v>55</v>
      </c>
      <c r="C111" s="4" t="s">
        <v>56</v>
      </c>
      <c r="D111" s="4" t="s">
        <v>43</v>
      </c>
      <c r="E111" s="35" t="s">
        <v>64</v>
      </c>
      <c r="F111" s="4" t="s">
        <v>50</v>
      </c>
      <c r="G111" s="25" t="s">
        <v>51</v>
      </c>
      <c r="H111" s="24">
        <v>2</v>
      </c>
      <c r="I111" s="4" t="s">
        <v>43</v>
      </c>
      <c r="J111" s="13">
        <v>1</v>
      </c>
      <c r="K111" s="13">
        <f t="shared" si="12"/>
        <v>333.33333333333331</v>
      </c>
      <c r="L111" s="13">
        <v>1</v>
      </c>
      <c r="M111" s="17">
        <v>1</v>
      </c>
      <c r="N111" s="20" t="e">
        <f>Table1[[#This Row],[Sample Dilution]]*Table1[[#This Row],[Drop Assay Dilution]]*Table1[[#This Row],[Additional Dilutions]]/Table1[[#This Row],[Amount of Powder (g)]]</f>
        <v>#VALUE!</v>
      </c>
      <c r="O111" s="4"/>
      <c r="P111" s="4"/>
      <c r="Q111" s="26"/>
      <c r="R111" s="26"/>
      <c r="S111" s="26"/>
      <c r="T111" s="26"/>
      <c r="U111" s="4"/>
      <c r="V111" s="4"/>
      <c r="W111" s="6" t="e">
        <f>IF(Table1[[#This Row],[Count_1]]="","",Table1[[#This Row],[Count_1]]*Table1[[#This Row],[Normalization Factor]]*10^Table1[[#This Row],[CountedDilution]])</f>
        <v>#VALUE!</v>
      </c>
      <c r="X111" s="6" t="e">
        <f>IF(Table1[[#This Row],[Count_2]]="","",Table1[[#This Row],[Count_2]]*Table1[[#This Row],[Normalization Factor]]*10^Table1[[#This Row],[CountedDilution]])</f>
        <v>#VALUE!</v>
      </c>
      <c r="Y111" s="6" t="e">
        <f>IF(Table1[[#This Row],[Count_3]]="","",Table1[[#This Row],[Count_3]]*Table1[[#This Row],[Normalization Factor]]*10^Table1[[#This Row],[CountedDilution]])</f>
        <v>#VALUE!</v>
      </c>
      <c r="Z111" s="6" t="e">
        <f>IF(Table1[[#This Row],[Count_4]]="","",Table1[[#This Row],[Count_4]]*Table1[[#This Row],[Normalization Factor]]*10^Table1[[#This Row],[CountedDilution]])</f>
        <v>#VALUE!</v>
      </c>
      <c r="AA111" s="6" t="e">
        <f>IF(Table1[[#This Row],[Count_5]]="","",Table1[[#This Row],[Count_5]]*Table1[[#This Row],[Normalization Factor]]*10^Table1[[#This Row],[CountedDilution]])</f>
        <v>#VALUE!</v>
      </c>
      <c r="AB111" s="6" cm="1">
        <f t="array" ref="AB111">AVERAGE(IF(ISNUMBER(Table1[[#This Row],[Normalized_Count_1]:[Normalized_Count_5]]),Table1[[#This Row],[Normalized_Count_1]:[Normalized_Count_5]]))</f>
        <v>0</v>
      </c>
      <c r="AC111" s="23" t="e">
        <f t="shared" si="13"/>
        <v>#NUM!</v>
      </c>
      <c r="AD111" s="6" cm="1">
        <f t="array" ref="AD111">_xlfn.STDEV.P(IF(ISNUMBER(Table1[[#This Row],[Normalized_Count_1]:[Normalized_Count_5]]),Table1[[#This Row],[Normalized_Count_1]:[Normalized_Count_5]]))</f>
        <v>0</v>
      </c>
      <c r="AE111" s="11" t="e">
        <f t="shared" si="10"/>
        <v>#DIV/0!</v>
      </c>
      <c r="AF111" s="11" t="e">
        <f t="shared" si="11"/>
        <v>#DIV/0!</v>
      </c>
    </row>
    <row r="112" spans="1:32" ht="15.75" thickBot="1" x14ac:dyDescent="0.3">
      <c r="A112" s="4" t="s">
        <v>43</v>
      </c>
      <c r="B112" s="22" t="s">
        <v>55</v>
      </c>
      <c r="C112" s="4" t="s">
        <v>56</v>
      </c>
      <c r="D112" s="4" t="s">
        <v>43</v>
      </c>
      <c r="E112" s="35" t="s">
        <v>64</v>
      </c>
      <c r="F112" s="4" t="s">
        <v>50</v>
      </c>
      <c r="G112" t="s">
        <v>51</v>
      </c>
      <c r="H112" s="27">
        <v>1</v>
      </c>
      <c r="I112" s="4" t="s">
        <v>43</v>
      </c>
      <c r="J112" s="13">
        <v>1</v>
      </c>
      <c r="K112" s="13">
        <f t="shared" si="12"/>
        <v>333.33333333333331</v>
      </c>
      <c r="L112" s="13">
        <v>1</v>
      </c>
      <c r="M112" s="17">
        <v>1</v>
      </c>
      <c r="N112" s="20" t="e">
        <f>Table1[[#This Row],[Sample Dilution]]*Table1[[#This Row],[Drop Assay Dilution]]*Table1[[#This Row],[Additional Dilutions]]/Table1[[#This Row],[Amount of Powder (g)]]</f>
        <v>#VALUE!</v>
      </c>
      <c r="O112" s="4"/>
      <c r="P112" s="4"/>
      <c r="U112" s="4"/>
      <c r="V112" s="4"/>
      <c r="W112" s="6" t="e">
        <f>IF(Table1[[#This Row],[Count_1]]="","",Table1[[#This Row],[Count_1]]*Table1[[#This Row],[Normalization Factor]]*10^Table1[[#This Row],[CountedDilution]])</f>
        <v>#VALUE!</v>
      </c>
      <c r="X112" s="6" t="e">
        <f>IF(Table1[[#This Row],[Count_2]]="","",Table1[[#This Row],[Count_2]]*Table1[[#This Row],[Normalization Factor]]*10^Table1[[#This Row],[CountedDilution]])</f>
        <v>#VALUE!</v>
      </c>
      <c r="Y112" s="6" t="e">
        <f>IF(Table1[[#This Row],[Count_3]]="","",Table1[[#This Row],[Count_3]]*Table1[[#This Row],[Normalization Factor]]*10^Table1[[#This Row],[CountedDilution]])</f>
        <v>#VALUE!</v>
      </c>
      <c r="Z112" s="6" t="e">
        <f>IF(Table1[[#This Row],[Count_4]]="","",Table1[[#This Row],[Count_4]]*Table1[[#This Row],[Normalization Factor]]*10^Table1[[#This Row],[CountedDilution]])</f>
        <v>#VALUE!</v>
      </c>
      <c r="AA112" s="6" t="e">
        <f>IF(Table1[[#This Row],[Count_5]]="","",Table1[[#This Row],[Count_5]]*Table1[[#This Row],[Normalization Factor]]*10^Table1[[#This Row],[CountedDilution]])</f>
        <v>#VALUE!</v>
      </c>
      <c r="AB112" s="6" cm="1">
        <f t="array" ref="AB112">AVERAGE(IF(ISNUMBER(Table1[[#This Row],[Normalized_Count_1]:[Normalized_Count_5]]),Table1[[#This Row],[Normalized_Count_1]:[Normalized_Count_5]]))</f>
        <v>0</v>
      </c>
      <c r="AC112" s="23" t="e">
        <f t="shared" si="13"/>
        <v>#NUM!</v>
      </c>
      <c r="AD112" s="6" cm="1">
        <f t="array" ref="AD112">_xlfn.STDEV.P(IF(ISNUMBER(Table1[[#This Row],[Normalized_Count_1]:[Normalized_Count_5]]),Table1[[#This Row],[Normalized_Count_1]:[Normalized_Count_5]]))</f>
        <v>0</v>
      </c>
      <c r="AE112" s="11" t="e">
        <f t="shared" si="10"/>
        <v>#DIV/0!</v>
      </c>
      <c r="AF112" s="11" t="e">
        <f t="shared" si="11"/>
        <v>#DIV/0!</v>
      </c>
    </row>
    <row r="113" spans="1:32" ht="15.75" thickBot="1" x14ac:dyDescent="0.3">
      <c r="A113" s="4" t="s">
        <v>43</v>
      </c>
      <c r="B113" s="22" t="s">
        <v>55</v>
      </c>
      <c r="C113" s="4" t="s">
        <v>56</v>
      </c>
      <c r="D113" s="4" t="s">
        <v>43</v>
      </c>
      <c r="E113" s="35" t="s">
        <v>64</v>
      </c>
      <c r="F113" s="4" t="s">
        <v>50</v>
      </c>
      <c r="G113" t="s">
        <v>51</v>
      </c>
      <c r="H113" s="27">
        <v>0.5</v>
      </c>
      <c r="I113" s="4" t="s">
        <v>43</v>
      </c>
      <c r="J113" s="13">
        <v>1</v>
      </c>
      <c r="K113" s="13">
        <f t="shared" si="12"/>
        <v>333.33333333333331</v>
      </c>
      <c r="L113" s="13">
        <v>1</v>
      </c>
      <c r="M113" s="17">
        <v>1</v>
      </c>
      <c r="N113" s="20" t="e">
        <f>Table1[[#This Row],[Sample Dilution]]*Table1[[#This Row],[Drop Assay Dilution]]*Table1[[#This Row],[Additional Dilutions]]/Table1[[#This Row],[Amount of Powder (g)]]</f>
        <v>#VALUE!</v>
      </c>
      <c r="O113" s="4"/>
      <c r="P113" s="4"/>
      <c r="Q113" s="1">
        <v>0</v>
      </c>
      <c r="R113" s="1">
        <v>12</v>
      </c>
      <c r="S113" s="1">
        <v>12</v>
      </c>
      <c r="T113" s="1">
        <v>17</v>
      </c>
      <c r="U113" s="4"/>
      <c r="V113" s="4"/>
      <c r="W113" s="6" t="e">
        <f>IF(Table1[[#This Row],[Count_1]]="","",Table1[[#This Row],[Count_1]]*Table1[[#This Row],[Normalization Factor]]*10^Table1[[#This Row],[CountedDilution]])</f>
        <v>#VALUE!</v>
      </c>
      <c r="X113" s="6" t="e">
        <f>IF(Table1[[#This Row],[Count_2]]="","",Table1[[#This Row],[Count_2]]*Table1[[#This Row],[Normalization Factor]]*10^Table1[[#This Row],[CountedDilution]])</f>
        <v>#VALUE!</v>
      </c>
      <c r="Y113" s="6" t="e">
        <f>IF(Table1[[#This Row],[Count_3]]="","",Table1[[#This Row],[Count_3]]*Table1[[#This Row],[Normalization Factor]]*10^Table1[[#This Row],[CountedDilution]])</f>
        <v>#VALUE!</v>
      </c>
      <c r="Z113" s="6" t="e">
        <f>IF(Table1[[#This Row],[Count_4]]="","",Table1[[#This Row],[Count_4]]*Table1[[#This Row],[Normalization Factor]]*10^Table1[[#This Row],[CountedDilution]])</f>
        <v>#VALUE!</v>
      </c>
      <c r="AA113" s="6" t="e">
        <f>IF(Table1[[#This Row],[Count_5]]="","",Table1[[#This Row],[Count_5]]*Table1[[#This Row],[Normalization Factor]]*10^Table1[[#This Row],[CountedDilution]])</f>
        <v>#VALUE!</v>
      </c>
      <c r="AB113" s="6" cm="1">
        <f t="array" ref="AB113">AVERAGE(IF(ISNUMBER(Table1[[#This Row],[Normalized_Count_1]:[Normalized_Count_5]]),Table1[[#This Row],[Normalized_Count_1]:[Normalized_Count_5]]))</f>
        <v>0</v>
      </c>
      <c r="AC113" s="23" t="e">
        <f t="shared" si="13"/>
        <v>#NUM!</v>
      </c>
      <c r="AD113" s="6" cm="1">
        <f t="array" ref="AD113">_xlfn.STDEV.P(IF(ISNUMBER(Table1[[#This Row],[Normalized_Count_1]:[Normalized_Count_5]]),Table1[[#This Row],[Normalized_Count_1]:[Normalized_Count_5]]))</f>
        <v>0</v>
      </c>
      <c r="AE113" s="11" t="e">
        <f t="shared" si="10"/>
        <v>#DIV/0!</v>
      </c>
      <c r="AF113" s="11" t="e">
        <f t="shared" si="11"/>
        <v>#DIV/0!</v>
      </c>
    </row>
    <row r="114" spans="1:32" ht="15.75" thickBot="1" x14ac:dyDescent="0.3">
      <c r="A114" s="4" t="s">
        <v>43</v>
      </c>
      <c r="B114" s="22" t="s">
        <v>55</v>
      </c>
      <c r="C114" s="4" t="s">
        <v>56</v>
      </c>
      <c r="D114" s="4" t="s">
        <v>43</v>
      </c>
      <c r="E114" s="35" t="s">
        <v>64</v>
      </c>
      <c r="F114" s="4" t="s">
        <v>50</v>
      </c>
      <c r="G114" t="s">
        <v>51</v>
      </c>
      <c r="H114" s="27">
        <v>0.25</v>
      </c>
      <c r="I114" s="4" t="s">
        <v>43</v>
      </c>
      <c r="J114" s="13">
        <v>1</v>
      </c>
      <c r="K114" s="13">
        <f t="shared" si="12"/>
        <v>333.33333333333331</v>
      </c>
      <c r="L114" s="13">
        <v>1</v>
      </c>
      <c r="M114" s="17">
        <v>1</v>
      </c>
      <c r="N114" s="20" t="e">
        <f>Table1[[#This Row],[Sample Dilution]]*Table1[[#This Row],[Drop Assay Dilution]]*Table1[[#This Row],[Additional Dilutions]]/Table1[[#This Row],[Amount of Powder (g)]]</f>
        <v>#VALUE!</v>
      </c>
      <c r="O114" s="4"/>
      <c r="P114" s="4"/>
      <c r="Q114" s="1">
        <v>0</v>
      </c>
      <c r="R114" s="1">
        <v>16</v>
      </c>
      <c r="S114" s="1">
        <v>29</v>
      </c>
      <c r="T114" s="1">
        <v>16</v>
      </c>
      <c r="U114" s="4"/>
      <c r="V114" s="4"/>
      <c r="W114" s="6" t="e">
        <f>IF(Table1[[#This Row],[Count_1]]="","",Table1[[#This Row],[Count_1]]*Table1[[#This Row],[Normalization Factor]]*10^Table1[[#This Row],[CountedDilution]])</f>
        <v>#VALUE!</v>
      </c>
      <c r="X114" s="6" t="e">
        <f>IF(Table1[[#This Row],[Count_2]]="","",Table1[[#This Row],[Count_2]]*Table1[[#This Row],[Normalization Factor]]*10^Table1[[#This Row],[CountedDilution]])</f>
        <v>#VALUE!</v>
      </c>
      <c r="Y114" s="6" t="e">
        <f>IF(Table1[[#This Row],[Count_3]]="","",Table1[[#This Row],[Count_3]]*Table1[[#This Row],[Normalization Factor]]*10^Table1[[#This Row],[CountedDilution]])</f>
        <v>#VALUE!</v>
      </c>
      <c r="Z114" s="6" t="e">
        <f>IF(Table1[[#This Row],[Count_4]]="","",Table1[[#This Row],[Count_4]]*Table1[[#This Row],[Normalization Factor]]*10^Table1[[#This Row],[CountedDilution]])</f>
        <v>#VALUE!</v>
      </c>
      <c r="AA114" s="6" t="e">
        <f>IF(Table1[[#This Row],[Count_5]]="","",Table1[[#This Row],[Count_5]]*Table1[[#This Row],[Normalization Factor]]*10^Table1[[#This Row],[CountedDilution]])</f>
        <v>#VALUE!</v>
      </c>
      <c r="AB114" s="6" cm="1">
        <f t="array" ref="AB114">AVERAGE(IF(ISNUMBER(Table1[[#This Row],[Normalized_Count_1]:[Normalized_Count_5]]),Table1[[#This Row],[Normalized_Count_1]:[Normalized_Count_5]]))</f>
        <v>0</v>
      </c>
      <c r="AC114" s="23" t="e">
        <f t="shared" si="13"/>
        <v>#NUM!</v>
      </c>
      <c r="AD114" s="6" cm="1">
        <f t="array" ref="AD114">_xlfn.STDEV.P(IF(ISNUMBER(Table1[[#This Row],[Normalized_Count_1]:[Normalized_Count_5]]),Table1[[#This Row],[Normalized_Count_1]:[Normalized_Count_5]]))</f>
        <v>0</v>
      </c>
      <c r="AE114" s="11" t="e">
        <f t="shared" si="10"/>
        <v>#DIV/0!</v>
      </c>
      <c r="AF114" s="11" t="e">
        <f t="shared" si="11"/>
        <v>#DIV/0!</v>
      </c>
    </row>
    <row r="115" spans="1:32" ht="15.75" thickBot="1" x14ac:dyDescent="0.3">
      <c r="A115" s="4" t="s">
        <v>43</v>
      </c>
      <c r="B115" s="22" t="s">
        <v>55</v>
      </c>
      <c r="C115" s="4" t="s">
        <v>56</v>
      </c>
      <c r="D115" s="4" t="s">
        <v>43</v>
      </c>
      <c r="E115" s="35" t="s">
        <v>64</v>
      </c>
      <c r="F115" s="4" t="s">
        <v>50</v>
      </c>
      <c r="G115" t="s">
        <v>51</v>
      </c>
      <c r="H115" s="27">
        <v>0.125</v>
      </c>
      <c r="I115" s="4" t="s">
        <v>43</v>
      </c>
      <c r="J115" s="13">
        <v>1</v>
      </c>
      <c r="K115" s="13">
        <f t="shared" si="12"/>
        <v>333.33333333333331</v>
      </c>
      <c r="L115" s="13">
        <v>1</v>
      </c>
      <c r="M115" s="17">
        <v>1</v>
      </c>
      <c r="N115" s="20" t="e">
        <f>Table1[[#This Row],[Sample Dilution]]*Table1[[#This Row],[Drop Assay Dilution]]*Table1[[#This Row],[Additional Dilutions]]/Table1[[#This Row],[Amount of Powder (g)]]</f>
        <v>#VALUE!</v>
      </c>
      <c r="O115" s="4"/>
      <c r="P115" s="4"/>
      <c r="Q115" s="1">
        <v>1</v>
      </c>
      <c r="R115" s="1">
        <v>35</v>
      </c>
      <c r="S115" s="1">
        <v>32</v>
      </c>
      <c r="T115" s="1">
        <v>33</v>
      </c>
      <c r="U115" s="4"/>
      <c r="V115" s="4"/>
      <c r="W115" s="6" t="e">
        <f>IF(Table1[[#This Row],[Count_1]]="","",Table1[[#This Row],[Count_1]]*Table1[[#This Row],[Normalization Factor]]*10^Table1[[#This Row],[CountedDilution]])</f>
        <v>#VALUE!</v>
      </c>
      <c r="X115" s="6" t="e">
        <f>IF(Table1[[#This Row],[Count_2]]="","",Table1[[#This Row],[Count_2]]*Table1[[#This Row],[Normalization Factor]]*10^Table1[[#This Row],[CountedDilution]])</f>
        <v>#VALUE!</v>
      </c>
      <c r="Y115" s="6" t="e">
        <f>IF(Table1[[#This Row],[Count_3]]="","",Table1[[#This Row],[Count_3]]*Table1[[#This Row],[Normalization Factor]]*10^Table1[[#This Row],[CountedDilution]])</f>
        <v>#VALUE!</v>
      </c>
      <c r="Z115" s="6" t="e">
        <f>IF(Table1[[#This Row],[Count_4]]="","",Table1[[#This Row],[Count_4]]*Table1[[#This Row],[Normalization Factor]]*10^Table1[[#This Row],[CountedDilution]])</f>
        <v>#VALUE!</v>
      </c>
      <c r="AA115" s="6" t="e">
        <f>IF(Table1[[#This Row],[Count_5]]="","",Table1[[#This Row],[Count_5]]*Table1[[#This Row],[Normalization Factor]]*10^Table1[[#This Row],[CountedDilution]])</f>
        <v>#VALUE!</v>
      </c>
      <c r="AB115" s="6" cm="1">
        <f t="array" ref="AB115">AVERAGE(IF(ISNUMBER(Table1[[#This Row],[Normalized_Count_1]:[Normalized_Count_5]]),Table1[[#This Row],[Normalized_Count_1]:[Normalized_Count_5]]))</f>
        <v>0</v>
      </c>
      <c r="AC115" s="23" t="e">
        <f t="shared" si="13"/>
        <v>#NUM!</v>
      </c>
      <c r="AD115" s="6" cm="1">
        <f t="array" ref="AD115">_xlfn.STDEV.P(IF(ISNUMBER(Table1[[#This Row],[Normalized_Count_1]:[Normalized_Count_5]]),Table1[[#This Row],[Normalized_Count_1]:[Normalized_Count_5]]))</f>
        <v>0</v>
      </c>
      <c r="AE115" s="11" t="e">
        <f t="shared" si="10"/>
        <v>#DIV/0!</v>
      </c>
      <c r="AF115" s="11" t="e">
        <f t="shared" si="11"/>
        <v>#DIV/0!</v>
      </c>
    </row>
    <row r="116" spans="1:32" ht="15.75" thickBot="1" x14ac:dyDescent="0.3">
      <c r="A116" s="4" t="s">
        <v>43</v>
      </c>
      <c r="B116" s="22" t="s">
        <v>55</v>
      </c>
      <c r="C116" s="4" t="s">
        <v>56</v>
      </c>
      <c r="D116" s="4" t="s">
        <v>43</v>
      </c>
      <c r="E116" s="35" t="s">
        <v>64</v>
      </c>
      <c r="F116" s="4" t="s">
        <v>50</v>
      </c>
      <c r="G116" s="29" t="s">
        <v>51</v>
      </c>
      <c r="H116" s="28">
        <v>6.25E-2</v>
      </c>
      <c r="I116" s="4" t="s">
        <v>43</v>
      </c>
      <c r="J116" s="13">
        <v>1</v>
      </c>
      <c r="K116" s="13">
        <f t="shared" si="12"/>
        <v>333.33333333333331</v>
      </c>
      <c r="L116" s="13">
        <v>1</v>
      </c>
      <c r="M116" s="17">
        <v>1</v>
      </c>
      <c r="N116" s="20" t="e">
        <f>Table1[[#This Row],[Sample Dilution]]*Table1[[#This Row],[Drop Assay Dilution]]*Table1[[#This Row],[Additional Dilutions]]/Table1[[#This Row],[Amount of Powder (g)]]</f>
        <v>#VALUE!</v>
      </c>
      <c r="O116" s="4"/>
      <c r="P116" s="4"/>
      <c r="Q116" s="30">
        <v>4</v>
      </c>
      <c r="R116" s="30">
        <v>41</v>
      </c>
      <c r="S116" s="30">
        <v>39</v>
      </c>
      <c r="T116" s="30">
        <v>40</v>
      </c>
      <c r="U116" s="4"/>
      <c r="V116" s="4"/>
      <c r="W116" s="6" t="e">
        <f>IF(Table1[[#This Row],[Count_1]]="","",Table1[[#This Row],[Count_1]]*Table1[[#This Row],[Normalization Factor]]*10^Table1[[#This Row],[CountedDilution]])</f>
        <v>#VALUE!</v>
      </c>
      <c r="X116" s="6" t="e">
        <f>IF(Table1[[#This Row],[Count_2]]="","",Table1[[#This Row],[Count_2]]*Table1[[#This Row],[Normalization Factor]]*10^Table1[[#This Row],[CountedDilution]])</f>
        <v>#VALUE!</v>
      </c>
      <c r="Y116" s="6" t="e">
        <f>IF(Table1[[#This Row],[Count_3]]="","",Table1[[#This Row],[Count_3]]*Table1[[#This Row],[Normalization Factor]]*10^Table1[[#This Row],[CountedDilution]])</f>
        <v>#VALUE!</v>
      </c>
      <c r="Z116" s="6" t="e">
        <f>IF(Table1[[#This Row],[Count_4]]="","",Table1[[#This Row],[Count_4]]*Table1[[#This Row],[Normalization Factor]]*10^Table1[[#This Row],[CountedDilution]])</f>
        <v>#VALUE!</v>
      </c>
      <c r="AA116" s="6" t="e">
        <f>IF(Table1[[#This Row],[Count_5]]="","",Table1[[#This Row],[Count_5]]*Table1[[#This Row],[Normalization Factor]]*10^Table1[[#This Row],[CountedDilution]])</f>
        <v>#VALUE!</v>
      </c>
      <c r="AB116" s="6" cm="1">
        <f t="array" ref="AB116">AVERAGE(IF(ISNUMBER(Table1[[#This Row],[Normalized_Count_1]:[Normalized_Count_5]]),Table1[[#This Row],[Normalized_Count_1]:[Normalized_Count_5]]))</f>
        <v>0</v>
      </c>
      <c r="AC116" s="23" t="e">
        <f t="shared" si="13"/>
        <v>#NUM!</v>
      </c>
      <c r="AD116" s="6" cm="1">
        <f t="array" ref="AD116">_xlfn.STDEV.P(IF(ISNUMBER(Table1[[#This Row],[Normalized_Count_1]:[Normalized_Count_5]]),Table1[[#This Row],[Normalized_Count_1]:[Normalized_Count_5]]))</f>
        <v>0</v>
      </c>
      <c r="AE116" s="11" t="e">
        <f t="shared" si="10"/>
        <v>#DIV/0!</v>
      </c>
      <c r="AF116" s="11" t="e">
        <f t="shared" si="11"/>
        <v>#DIV/0!</v>
      </c>
    </row>
    <row r="117" spans="1:32" ht="15.75" thickBot="1" x14ac:dyDescent="0.3">
      <c r="A117" s="4" t="s">
        <v>43</v>
      </c>
      <c r="B117" s="22" t="s">
        <v>55</v>
      </c>
      <c r="C117" s="4" t="s">
        <v>56</v>
      </c>
      <c r="D117" s="4" t="s">
        <v>43</v>
      </c>
      <c r="E117" s="35" t="s">
        <v>64</v>
      </c>
      <c r="F117" s="4" t="s">
        <v>50</v>
      </c>
      <c r="G117" s="25" t="s">
        <v>52</v>
      </c>
      <c r="H117" s="24">
        <v>2</v>
      </c>
      <c r="I117" s="4" t="s">
        <v>43</v>
      </c>
      <c r="J117" s="13">
        <v>1</v>
      </c>
      <c r="K117" s="13">
        <f t="shared" si="12"/>
        <v>333.33333333333331</v>
      </c>
      <c r="L117" s="13">
        <v>1</v>
      </c>
      <c r="M117" s="17">
        <v>1</v>
      </c>
      <c r="N117" s="20" t="e">
        <f>Table1[[#This Row],[Sample Dilution]]*Table1[[#This Row],[Drop Assay Dilution]]*Table1[[#This Row],[Additional Dilutions]]/Table1[[#This Row],[Amount of Powder (g)]]</f>
        <v>#VALUE!</v>
      </c>
      <c r="O117" s="4"/>
      <c r="P117" s="4"/>
      <c r="Q117" s="26">
        <v>1</v>
      </c>
      <c r="R117" s="26">
        <v>17</v>
      </c>
      <c r="S117" s="26">
        <v>21</v>
      </c>
      <c r="T117" s="26">
        <v>13</v>
      </c>
      <c r="U117" s="4"/>
      <c r="V117" s="4"/>
      <c r="W117" s="6" t="e">
        <f>IF(Table1[[#This Row],[Count_1]]="","",Table1[[#This Row],[Count_1]]*Table1[[#This Row],[Normalization Factor]]*10^Table1[[#This Row],[CountedDilution]])</f>
        <v>#VALUE!</v>
      </c>
      <c r="X117" s="6" t="e">
        <f>IF(Table1[[#This Row],[Count_2]]="","",Table1[[#This Row],[Count_2]]*Table1[[#This Row],[Normalization Factor]]*10^Table1[[#This Row],[CountedDilution]])</f>
        <v>#VALUE!</v>
      </c>
      <c r="Y117" s="6" t="e">
        <f>IF(Table1[[#This Row],[Count_3]]="","",Table1[[#This Row],[Count_3]]*Table1[[#This Row],[Normalization Factor]]*10^Table1[[#This Row],[CountedDilution]])</f>
        <v>#VALUE!</v>
      </c>
      <c r="Z117" s="6" t="e">
        <f>IF(Table1[[#This Row],[Count_4]]="","",Table1[[#This Row],[Count_4]]*Table1[[#This Row],[Normalization Factor]]*10^Table1[[#This Row],[CountedDilution]])</f>
        <v>#VALUE!</v>
      </c>
      <c r="AA117" s="6" t="e">
        <f>IF(Table1[[#This Row],[Count_5]]="","",Table1[[#This Row],[Count_5]]*Table1[[#This Row],[Normalization Factor]]*10^Table1[[#This Row],[CountedDilution]])</f>
        <v>#VALUE!</v>
      </c>
      <c r="AB117" s="6" cm="1">
        <f t="array" ref="AB117">AVERAGE(IF(ISNUMBER(Table1[[#This Row],[Normalized_Count_1]:[Normalized_Count_5]]),Table1[[#This Row],[Normalized_Count_1]:[Normalized_Count_5]]))</f>
        <v>0</v>
      </c>
      <c r="AC117" s="23" t="e">
        <f t="shared" si="13"/>
        <v>#NUM!</v>
      </c>
      <c r="AD117" s="6" cm="1">
        <f t="array" ref="AD117">_xlfn.STDEV.P(IF(ISNUMBER(Table1[[#This Row],[Normalized_Count_1]:[Normalized_Count_5]]),Table1[[#This Row],[Normalized_Count_1]:[Normalized_Count_5]]))</f>
        <v>0</v>
      </c>
      <c r="AE117" s="11" t="e">
        <f t="shared" si="10"/>
        <v>#DIV/0!</v>
      </c>
      <c r="AF117" s="11" t="e">
        <f t="shared" si="11"/>
        <v>#DIV/0!</v>
      </c>
    </row>
    <row r="118" spans="1:32" ht="15.75" thickBot="1" x14ac:dyDescent="0.3">
      <c r="A118" s="4" t="s">
        <v>43</v>
      </c>
      <c r="B118" s="22" t="s">
        <v>55</v>
      </c>
      <c r="C118" s="4" t="s">
        <v>56</v>
      </c>
      <c r="D118" s="4" t="s">
        <v>43</v>
      </c>
      <c r="E118" s="35" t="s">
        <v>64</v>
      </c>
      <c r="F118" s="4" t="s">
        <v>50</v>
      </c>
      <c r="G118" t="s">
        <v>52</v>
      </c>
      <c r="H118" s="27">
        <v>1</v>
      </c>
      <c r="I118" s="4" t="s">
        <v>43</v>
      </c>
      <c r="J118" s="13">
        <v>1</v>
      </c>
      <c r="K118" s="13">
        <f t="shared" si="12"/>
        <v>333.33333333333331</v>
      </c>
      <c r="L118" s="13">
        <v>1</v>
      </c>
      <c r="M118" s="17">
        <v>1</v>
      </c>
      <c r="N118" s="20" t="e">
        <f>Table1[[#This Row],[Sample Dilution]]*Table1[[#This Row],[Drop Assay Dilution]]*Table1[[#This Row],[Additional Dilutions]]/Table1[[#This Row],[Amount of Powder (g)]]</f>
        <v>#VALUE!</v>
      </c>
      <c r="O118" s="4"/>
      <c r="P118" s="4"/>
      <c r="Q118" s="1">
        <v>1</v>
      </c>
      <c r="R118" s="1">
        <v>18</v>
      </c>
      <c r="S118" s="1">
        <v>16</v>
      </c>
      <c r="T118" s="1">
        <v>17</v>
      </c>
      <c r="U118" s="4"/>
      <c r="V118" s="4"/>
      <c r="W118" s="6" t="e">
        <f>IF(Table1[[#This Row],[Count_1]]="","",Table1[[#This Row],[Count_1]]*Table1[[#This Row],[Normalization Factor]]*10^Table1[[#This Row],[CountedDilution]])</f>
        <v>#VALUE!</v>
      </c>
      <c r="X118" s="6" t="e">
        <f>IF(Table1[[#This Row],[Count_2]]="","",Table1[[#This Row],[Count_2]]*Table1[[#This Row],[Normalization Factor]]*10^Table1[[#This Row],[CountedDilution]])</f>
        <v>#VALUE!</v>
      </c>
      <c r="Y118" s="6" t="e">
        <f>IF(Table1[[#This Row],[Count_3]]="","",Table1[[#This Row],[Count_3]]*Table1[[#This Row],[Normalization Factor]]*10^Table1[[#This Row],[CountedDilution]])</f>
        <v>#VALUE!</v>
      </c>
      <c r="Z118" s="6" t="e">
        <f>IF(Table1[[#This Row],[Count_4]]="","",Table1[[#This Row],[Count_4]]*Table1[[#This Row],[Normalization Factor]]*10^Table1[[#This Row],[CountedDilution]])</f>
        <v>#VALUE!</v>
      </c>
      <c r="AA118" s="6" t="e">
        <f>IF(Table1[[#This Row],[Count_5]]="","",Table1[[#This Row],[Count_5]]*Table1[[#This Row],[Normalization Factor]]*10^Table1[[#This Row],[CountedDilution]])</f>
        <v>#VALUE!</v>
      </c>
      <c r="AB118" s="6" cm="1">
        <f t="array" ref="AB118">AVERAGE(IF(ISNUMBER(Table1[[#This Row],[Normalized_Count_1]:[Normalized_Count_5]]),Table1[[#This Row],[Normalized_Count_1]:[Normalized_Count_5]]))</f>
        <v>0</v>
      </c>
      <c r="AC118" s="23" t="e">
        <f t="shared" si="13"/>
        <v>#NUM!</v>
      </c>
      <c r="AD118" s="6" cm="1">
        <f t="array" ref="AD118">_xlfn.STDEV.P(IF(ISNUMBER(Table1[[#This Row],[Normalized_Count_1]:[Normalized_Count_5]]),Table1[[#This Row],[Normalized_Count_1]:[Normalized_Count_5]]))</f>
        <v>0</v>
      </c>
      <c r="AE118" s="11" t="e">
        <f t="shared" si="10"/>
        <v>#DIV/0!</v>
      </c>
      <c r="AF118" s="11" t="e">
        <f t="shared" si="11"/>
        <v>#DIV/0!</v>
      </c>
    </row>
    <row r="119" spans="1:32" ht="15.75" thickBot="1" x14ac:dyDescent="0.3">
      <c r="A119" s="4" t="s">
        <v>43</v>
      </c>
      <c r="B119" s="22" t="s">
        <v>55</v>
      </c>
      <c r="C119" s="4" t="s">
        <v>56</v>
      </c>
      <c r="D119" s="4" t="s">
        <v>43</v>
      </c>
      <c r="E119" s="35" t="s">
        <v>64</v>
      </c>
      <c r="F119" s="4" t="s">
        <v>50</v>
      </c>
      <c r="G119" t="s">
        <v>52</v>
      </c>
      <c r="H119" s="27">
        <v>0.5</v>
      </c>
      <c r="I119" s="4" t="s">
        <v>43</v>
      </c>
      <c r="J119" s="13">
        <v>1</v>
      </c>
      <c r="K119" s="13">
        <f t="shared" si="12"/>
        <v>333.33333333333331</v>
      </c>
      <c r="L119" s="13">
        <v>1</v>
      </c>
      <c r="M119" s="17">
        <v>1</v>
      </c>
      <c r="N119" s="20" t="e">
        <f>Table1[[#This Row],[Sample Dilution]]*Table1[[#This Row],[Drop Assay Dilution]]*Table1[[#This Row],[Additional Dilutions]]/Table1[[#This Row],[Amount of Powder (g)]]</f>
        <v>#VALUE!</v>
      </c>
      <c r="O119" s="4"/>
      <c r="P119" s="4"/>
      <c r="Q119" s="1">
        <v>1</v>
      </c>
      <c r="R119" s="1">
        <v>16</v>
      </c>
      <c r="S119" s="1">
        <v>17</v>
      </c>
      <c r="T119" s="1">
        <v>14</v>
      </c>
      <c r="U119" s="4"/>
      <c r="V119" s="4"/>
      <c r="W119" s="6" t="e">
        <f>IF(Table1[[#This Row],[Count_1]]="","",Table1[[#This Row],[Count_1]]*Table1[[#This Row],[Normalization Factor]]*10^Table1[[#This Row],[CountedDilution]])</f>
        <v>#VALUE!</v>
      </c>
      <c r="X119" s="6" t="e">
        <f>IF(Table1[[#This Row],[Count_2]]="","",Table1[[#This Row],[Count_2]]*Table1[[#This Row],[Normalization Factor]]*10^Table1[[#This Row],[CountedDilution]])</f>
        <v>#VALUE!</v>
      </c>
      <c r="Y119" s="6" t="e">
        <f>IF(Table1[[#This Row],[Count_3]]="","",Table1[[#This Row],[Count_3]]*Table1[[#This Row],[Normalization Factor]]*10^Table1[[#This Row],[CountedDilution]])</f>
        <v>#VALUE!</v>
      </c>
      <c r="Z119" s="6" t="e">
        <f>IF(Table1[[#This Row],[Count_4]]="","",Table1[[#This Row],[Count_4]]*Table1[[#This Row],[Normalization Factor]]*10^Table1[[#This Row],[CountedDilution]])</f>
        <v>#VALUE!</v>
      </c>
      <c r="AA119" s="6" t="e">
        <f>IF(Table1[[#This Row],[Count_5]]="","",Table1[[#This Row],[Count_5]]*Table1[[#This Row],[Normalization Factor]]*10^Table1[[#This Row],[CountedDilution]])</f>
        <v>#VALUE!</v>
      </c>
      <c r="AB119" s="6" cm="1">
        <f t="array" ref="AB119">AVERAGE(IF(ISNUMBER(Table1[[#This Row],[Normalized_Count_1]:[Normalized_Count_5]]),Table1[[#This Row],[Normalized_Count_1]:[Normalized_Count_5]]))</f>
        <v>0</v>
      </c>
      <c r="AC119" s="23" t="e">
        <f t="shared" si="13"/>
        <v>#NUM!</v>
      </c>
      <c r="AD119" s="6" cm="1">
        <f t="array" ref="AD119">_xlfn.STDEV.P(IF(ISNUMBER(Table1[[#This Row],[Normalized_Count_1]:[Normalized_Count_5]]),Table1[[#This Row],[Normalized_Count_1]:[Normalized_Count_5]]))</f>
        <v>0</v>
      </c>
      <c r="AE119" s="11" t="e">
        <f t="shared" si="10"/>
        <v>#DIV/0!</v>
      </c>
      <c r="AF119" s="11" t="e">
        <f t="shared" si="11"/>
        <v>#DIV/0!</v>
      </c>
    </row>
    <row r="120" spans="1:32" ht="15.75" thickBot="1" x14ac:dyDescent="0.3">
      <c r="A120" s="4" t="s">
        <v>43</v>
      </c>
      <c r="B120" s="22" t="s">
        <v>55</v>
      </c>
      <c r="C120" s="4" t="s">
        <v>56</v>
      </c>
      <c r="D120" s="4" t="s">
        <v>43</v>
      </c>
      <c r="E120" s="35" t="s">
        <v>64</v>
      </c>
      <c r="F120" s="4" t="s">
        <v>50</v>
      </c>
      <c r="G120" t="s">
        <v>52</v>
      </c>
      <c r="H120" s="27">
        <v>0.25</v>
      </c>
      <c r="I120" s="4" t="s">
        <v>43</v>
      </c>
      <c r="J120" s="13">
        <v>1</v>
      </c>
      <c r="K120" s="13">
        <f t="shared" si="12"/>
        <v>333.33333333333331</v>
      </c>
      <c r="L120" s="13">
        <v>1</v>
      </c>
      <c r="M120" s="17">
        <v>1</v>
      </c>
      <c r="N120" s="20" t="e">
        <f>Table1[[#This Row],[Sample Dilution]]*Table1[[#This Row],[Drop Assay Dilution]]*Table1[[#This Row],[Additional Dilutions]]/Table1[[#This Row],[Amount of Powder (g)]]</f>
        <v>#VALUE!</v>
      </c>
      <c r="O120" s="4"/>
      <c r="P120" s="4"/>
      <c r="Q120" s="1">
        <v>2</v>
      </c>
      <c r="R120" s="1">
        <v>5</v>
      </c>
      <c r="S120" s="1">
        <v>5</v>
      </c>
      <c r="T120" s="1">
        <v>4</v>
      </c>
      <c r="U120" s="4"/>
      <c r="V120" s="4"/>
      <c r="W120" s="6" t="e">
        <f>IF(Table1[[#This Row],[Count_1]]="","",Table1[[#This Row],[Count_1]]*Table1[[#This Row],[Normalization Factor]]*10^Table1[[#This Row],[CountedDilution]])</f>
        <v>#VALUE!</v>
      </c>
      <c r="X120" s="6" t="e">
        <f>IF(Table1[[#This Row],[Count_2]]="","",Table1[[#This Row],[Count_2]]*Table1[[#This Row],[Normalization Factor]]*10^Table1[[#This Row],[CountedDilution]])</f>
        <v>#VALUE!</v>
      </c>
      <c r="Y120" s="6" t="e">
        <f>IF(Table1[[#This Row],[Count_3]]="","",Table1[[#This Row],[Count_3]]*Table1[[#This Row],[Normalization Factor]]*10^Table1[[#This Row],[CountedDilution]])</f>
        <v>#VALUE!</v>
      </c>
      <c r="Z120" s="6" t="e">
        <f>IF(Table1[[#This Row],[Count_4]]="","",Table1[[#This Row],[Count_4]]*Table1[[#This Row],[Normalization Factor]]*10^Table1[[#This Row],[CountedDilution]])</f>
        <v>#VALUE!</v>
      </c>
      <c r="AA120" s="6" t="e">
        <f>IF(Table1[[#This Row],[Count_5]]="","",Table1[[#This Row],[Count_5]]*Table1[[#This Row],[Normalization Factor]]*10^Table1[[#This Row],[CountedDilution]])</f>
        <v>#VALUE!</v>
      </c>
      <c r="AB120" s="6" cm="1">
        <f t="array" ref="AB120">AVERAGE(IF(ISNUMBER(Table1[[#This Row],[Normalized_Count_1]:[Normalized_Count_5]]),Table1[[#This Row],[Normalized_Count_1]:[Normalized_Count_5]]))</f>
        <v>0</v>
      </c>
      <c r="AC120" s="23" t="e">
        <f t="shared" si="13"/>
        <v>#NUM!</v>
      </c>
      <c r="AD120" s="6" cm="1">
        <f t="array" ref="AD120">_xlfn.STDEV.P(IF(ISNUMBER(Table1[[#This Row],[Normalized_Count_1]:[Normalized_Count_5]]),Table1[[#This Row],[Normalized_Count_1]:[Normalized_Count_5]]))</f>
        <v>0</v>
      </c>
      <c r="AE120" s="11" t="e">
        <f t="shared" si="10"/>
        <v>#DIV/0!</v>
      </c>
      <c r="AF120" s="11" t="e">
        <f t="shared" si="11"/>
        <v>#DIV/0!</v>
      </c>
    </row>
    <row r="121" spans="1:32" ht="15.75" thickBot="1" x14ac:dyDescent="0.3">
      <c r="A121" s="4" t="s">
        <v>43</v>
      </c>
      <c r="B121" s="22" t="s">
        <v>55</v>
      </c>
      <c r="C121" s="4" t="s">
        <v>56</v>
      </c>
      <c r="D121" s="4" t="s">
        <v>43</v>
      </c>
      <c r="E121" s="35" t="s">
        <v>64</v>
      </c>
      <c r="F121" s="4" t="s">
        <v>50</v>
      </c>
      <c r="G121" t="s">
        <v>52</v>
      </c>
      <c r="H121" s="27">
        <v>0.125</v>
      </c>
      <c r="I121" s="4" t="s">
        <v>43</v>
      </c>
      <c r="J121" s="13">
        <v>1</v>
      </c>
      <c r="K121" s="13">
        <f t="shared" si="12"/>
        <v>333.33333333333331</v>
      </c>
      <c r="L121" s="13">
        <v>1</v>
      </c>
      <c r="M121" s="17">
        <v>1</v>
      </c>
      <c r="N121" s="20" t="e">
        <f>Table1[[#This Row],[Sample Dilution]]*Table1[[#This Row],[Drop Assay Dilution]]*Table1[[#This Row],[Additional Dilutions]]/Table1[[#This Row],[Amount of Powder (g)]]</f>
        <v>#VALUE!</v>
      </c>
      <c r="O121" s="4"/>
      <c r="P121" s="4"/>
      <c r="Q121" s="1">
        <v>3</v>
      </c>
      <c r="R121" s="1">
        <v>5</v>
      </c>
      <c r="S121" s="1">
        <v>2</v>
      </c>
      <c r="T121" s="1">
        <v>2</v>
      </c>
      <c r="U121" s="4"/>
      <c r="V121" s="4"/>
      <c r="W121" s="6" t="e">
        <f>IF(Table1[[#This Row],[Count_1]]="","",Table1[[#This Row],[Count_1]]*Table1[[#This Row],[Normalization Factor]]*10^Table1[[#This Row],[CountedDilution]])</f>
        <v>#VALUE!</v>
      </c>
      <c r="X121" s="6" t="e">
        <f>IF(Table1[[#This Row],[Count_2]]="","",Table1[[#This Row],[Count_2]]*Table1[[#This Row],[Normalization Factor]]*10^Table1[[#This Row],[CountedDilution]])</f>
        <v>#VALUE!</v>
      </c>
      <c r="Y121" s="6" t="e">
        <f>IF(Table1[[#This Row],[Count_3]]="","",Table1[[#This Row],[Count_3]]*Table1[[#This Row],[Normalization Factor]]*10^Table1[[#This Row],[CountedDilution]])</f>
        <v>#VALUE!</v>
      </c>
      <c r="Z121" s="6" t="e">
        <f>IF(Table1[[#This Row],[Count_4]]="","",Table1[[#This Row],[Count_4]]*Table1[[#This Row],[Normalization Factor]]*10^Table1[[#This Row],[CountedDilution]])</f>
        <v>#VALUE!</v>
      </c>
      <c r="AA121" s="6" t="e">
        <f>IF(Table1[[#This Row],[Count_5]]="","",Table1[[#This Row],[Count_5]]*Table1[[#This Row],[Normalization Factor]]*10^Table1[[#This Row],[CountedDilution]])</f>
        <v>#VALUE!</v>
      </c>
      <c r="AB121" s="6" cm="1">
        <f t="array" ref="AB121">AVERAGE(IF(ISNUMBER(Table1[[#This Row],[Normalized_Count_1]:[Normalized_Count_5]]),Table1[[#This Row],[Normalized_Count_1]:[Normalized_Count_5]]))</f>
        <v>0</v>
      </c>
      <c r="AC121" s="23" t="e">
        <f t="shared" si="13"/>
        <v>#NUM!</v>
      </c>
      <c r="AD121" s="6" cm="1">
        <f t="array" ref="AD121">_xlfn.STDEV.P(IF(ISNUMBER(Table1[[#This Row],[Normalized_Count_1]:[Normalized_Count_5]]),Table1[[#This Row],[Normalized_Count_1]:[Normalized_Count_5]]))</f>
        <v>0</v>
      </c>
      <c r="AE121" s="11" t="e">
        <f t="shared" si="10"/>
        <v>#DIV/0!</v>
      </c>
      <c r="AF121" s="11" t="e">
        <f t="shared" si="11"/>
        <v>#DIV/0!</v>
      </c>
    </row>
    <row r="122" spans="1:32" ht="15.75" thickBot="1" x14ac:dyDescent="0.3">
      <c r="A122" s="4" t="s">
        <v>43</v>
      </c>
      <c r="B122" s="22" t="s">
        <v>55</v>
      </c>
      <c r="C122" s="4" t="s">
        <v>56</v>
      </c>
      <c r="D122" s="4" t="s">
        <v>43</v>
      </c>
      <c r="E122" s="36" t="s">
        <v>64</v>
      </c>
      <c r="F122" s="4" t="s">
        <v>50</v>
      </c>
      <c r="G122" s="29" t="s">
        <v>52</v>
      </c>
      <c r="H122" s="28">
        <v>6.25E-2</v>
      </c>
      <c r="I122" s="4" t="s">
        <v>43</v>
      </c>
      <c r="J122" s="13">
        <v>1</v>
      </c>
      <c r="K122" s="13">
        <f t="shared" si="12"/>
        <v>333.33333333333331</v>
      </c>
      <c r="L122" s="13">
        <v>1</v>
      </c>
      <c r="M122" s="17">
        <v>1</v>
      </c>
      <c r="N122" s="20" t="e">
        <f>Table1[[#This Row],[Sample Dilution]]*Table1[[#This Row],[Drop Assay Dilution]]*Table1[[#This Row],[Additional Dilutions]]/Table1[[#This Row],[Amount of Powder (g)]]</f>
        <v>#VALUE!</v>
      </c>
      <c r="O122" s="4"/>
      <c r="P122" s="4"/>
      <c r="Q122" s="30">
        <v>3</v>
      </c>
      <c r="R122" s="30">
        <v>19</v>
      </c>
      <c r="S122" s="30">
        <v>21</v>
      </c>
      <c r="T122" s="30">
        <v>16</v>
      </c>
      <c r="U122" s="4"/>
      <c r="V122" s="4"/>
      <c r="W122" s="6" t="e">
        <f>IF(Table1[[#This Row],[Count_1]]="","",Table1[[#This Row],[Count_1]]*Table1[[#This Row],[Normalization Factor]]*10^Table1[[#This Row],[CountedDilution]])</f>
        <v>#VALUE!</v>
      </c>
      <c r="X122" s="6" t="e">
        <f>IF(Table1[[#This Row],[Count_2]]="","",Table1[[#This Row],[Count_2]]*Table1[[#This Row],[Normalization Factor]]*10^Table1[[#This Row],[CountedDilution]])</f>
        <v>#VALUE!</v>
      </c>
      <c r="Y122" s="6" t="e">
        <f>IF(Table1[[#This Row],[Count_3]]="","",Table1[[#This Row],[Count_3]]*Table1[[#This Row],[Normalization Factor]]*10^Table1[[#This Row],[CountedDilution]])</f>
        <v>#VALUE!</v>
      </c>
      <c r="Z122" s="6" t="e">
        <f>IF(Table1[[#This Row],[Count_4]]="","",Table1[[#This Row],[Count_4]]*Table1[[#This Row],[Normalization Factor]]*10^Table1[[#This Row],[CountedDilution]])</f>
        <v>#VALUE!</v>
      </c>
      <c r="AA122" s="6" t="e">
        <f>IF(Table1[[#This Row],[Count_5]]="","",Table1[[#This Row],[Count_5]]*Table1[[#This Row],[Normalization Factor]]*10^Table1[[#This Row],[CountedDilution]])</f>
        <v>#VALUE!</v>
      </c>
      <c r="AB122" s="6" cm="1">
        <f t="array" ref="AB122">AVERAGE(IF(ISNUMBER(Table1[[#This Row],[Normalized_Count_1]:[Normalized_Count_5]]),Table1[[#This Row],[Normalized_Count_1]:[Normalized_Count_5]]))</f>
        <v>0</v>
      </c>
      <c r="AC122" s="23" t="e">
        <f t="shared" si="13"/>
        <v>#NUM!</v>
      </c>
      <c r="AD122" s="6" cm="1">
        <f t="array" ref="AD122">_xlfn.STDEV.P(IF(ISNUMBER(Table1[[#This Row],[Normalized_Count_1]:[Normalized_Count_5]]),Table1[[#This Row],[Normalized_Count_1]:[Normalized_Count_5]]))</f>
        <v>0</v>
      </c>
      <c r="AE122" s="11" t="e">
        <f t="shared" si="10"/>
        <v>#DIV/0!</v>
      </c>
      <c r="AF122" s="11" t="e">
        <f t="shared" si="11"/>
        <v>#DIV/0!</v>
      </c>
    </row>
    <row r="123" spans="1:32" ht="15.75" thickBot="1" x14ac:dyDescent="0.3">
      <c r="A123" s="4" t="s">
        <v>43</v>
      </c>
      <c r="B123" s="22" t="s">
        <v>55</v>
      </c>
      <c r="C123" s="4" t="s">
        <v>56</v>
      </c>
      <c r="D123" s="4" t="s">
        <v>43</v>
      </c>
      <c r="E123" s="35" t="s">
        <v>64</v>
      </c>
      <c r="F123" s="4" t="s">
        <v>50</v>
      </c>
      <c r="G123" s="25" t="s">
        <v>51</v>
      </c>
      <c r="H123" s="24">
        <v>2</v>
      </c>
      <c r="I123" s="4" t="s">
        <v>53</v>
      </c>
      <c r="J123" s="13">
        <v>1</v>
      </c>
      <c r="K123" s="13">
        <f t="shared" si="12"/>
        <v>333.33333333333331</v>
      </c>
      <c r="L123" s="13">
        <v>1</v>
      </c>
      <c r="M123" s="17">
        <v>1</v>
      </c>
      <c r="N123" s="20" t="e">
        <f>Table1[[#This Row],[Sample Dilution]]*Table1[[#This Row],[Drop Assay Dilution]]*Table1[[#This Row],[Additional Dilutions]]/Table1[[#This Row],[Amount of Powder (g)]]</f>
        <v>#VALUE!</v>
      </c>
      <c r="O123" s="4"/>
      <c r="P123" s="4"/>
      <c r="Q123" s="26"/>
      <c r="R123" s="26"/>
      <c r="S123" s="26"/>
      <c r="T123" s="26"/>
      <c r="U123" s="4"/>
      <c r="V123" s="4"/>
      <c r="W123" s="6" t="e">
        <f>IF(Table1[[#This Row],[Count_1]]="","",Table1[[#This Row],[Count_1]]*Table1[[#This Row],[Normalization Factor]]*10^Table1[[#This Row],[CountedDilution]])</f>
        <v>#VALUE!</v>
      </c>
      <c r="X123" s="6" t="e">
        <f>IF(Table1[[#This Row],[Count_2]]="","",Table1[[#This Row],[Count_2]]*Table1[[#This Row],[Normalization Factor]]*10^Table1[[#This Row],[CountedDilution]])</f>
        <v>#VALUE!</v>
      </c>
      <c r="Y123" s="6" t="e">
        <f>IF(Table1[[#This Row],[Count_3]]="","",Table1[[#This Row],[Count_3]]*Table1[[#This Row],[Normalization Factor]]*10^Table1[[#This Row],[CountedDilution]])</f>
        <v>#VALUE!</v>
      </c>
      <c r="Z123" s="6" t="e">
        <f>IF(Table1[[#This Row],[Count_4]]="","",Table1[[#This Row],[Count_4]]*Table1[[#This Row],[Normalization Factor]]*10^Table1[[#This Row],[CountedDilution]])</f>
        <v>#VALUE!</v>
      </c>
      <c r="AA123" s="6" t="e">
        <f>IF(Table1[[#This Row],[Count_5]]="","",Table1[[#This Row],[Count_5]]*Table1[[#This Row],[Normalization Factor]]*10^Table1[[#This Row],[CountedDilution]])</f>
        <v>#VALUE!</v>
      </c>
      <c r="AB123" s="6" cm="1">
        <f t="array" ref="AB123">AVERAGE(IF(ISNUMBER(Table1[[#This Row],[Normalized_Count_1]:[Normalized_Count_5]]),Table1[[#This Row],[Normalized_Count_1]:[Normalized_Count_5]]))</f>
        <v>0</v>
      </c>
      <c r="AC123" s="23" t="e">
        <f t="shared" si="13"/>
        <v>#NUM!</v>
      </c>
      <c r="AD123" s="6" cm="1">
        <f t="array" ref="AD123">_xlfn.STDEV.P(IF(ISNUMBER(Table1[[#This Row],[Normalized_Count_1]:[Normalized_Count_5]]),Table1[[#This Row],[Normalized_Count_1]:[Normalized_Count_5]]))</f>
        <v>0</v>
      </c>
      <c r="AE123" s="11" t="e">
        <f t="shared" si="10"/>
        <v>#DIV/0!</v>
      </c>
      <c r="AF123" s="11" t="e">
        <f t="shared" si="11"/>
        <v>#DIV/0!</v>
      </c>
    </row>
    <row r="124" spans="1:32" ht="15.75" thickBot="1" x14ac:dyDescent="0.3">
      <c r="A124" s="4" t="s">
        <v>43</v>
      </c>
      <c r="B124" s="22" t="s">
        <v>55</v>
      </c>
      <c r="C124" s="4" t="s">
        <v>56</v>
      </c>
      <c r="D124" s="4" t="s">
        <v>43</v>
      </c>
      <c r="E124" s="35" t="s">
        <v>64</v>
      </c>
      <c r="F124" s="4" t="s">
        <v>50</v>
      </c>
      <c r="G124" t="s">
        <v>51</v>
      </c>
      <c r="H124" s="27">
        <v>1</v>
      </c>
      <c r="I124" s="4" t="s">
        <v>53</v>
      </c>
      <c r="J124" s="13">
        <v>1</v>
      </c>
      <c r="K124" s="13">
        <f t="shared" si="12"/>
        <v>333.33333333333331</v>
      </c>
      <c r="L124" s="13">
        <v>1</v>
      </c>
      <c r="M124" s="17">
        <v>1</v>
      </c>
      <c r="N124" s="20" t="e">
        <f>Table1[[#This Row],[Sample Dilution]]*Table1[[#This Row],[Drop Assay Dilution]]*Table1[[#This Row],[Additional Dilutions]]/Table1[[#This Row],[Amount of Powder (g)]]</f>
        <v>#VALUE!</v>
      </c>
      <c r="O124" s="4"/>
      <c r="P124" s="4"/>
      <c r="U124" s="4"/>
      <c r="V124" s="4"/>
      <c r="W124" s="6" t="e">
        <f>IF(Table1[[#This Row],[Count_1]]="","",Table1[[#This Row],[Count_1]]*Table1[[#This Row],[Normalization Factor]]*10^Table1[[#This Row],[CountedDilution]])</f>
        <v>#VALUE!</v>
      </c>
      <c r="X124" s="6" t="e">
        <f>IF(Table1[[#This Row],[Count_2]]="","",Table1[[#This Row],[Count_2]]*Table1[[#This Row],[Normalization Factor]]*10^Table1[[#This Row],[CountedDilution]])</f>
        <v>#VALUE!</v>
      </c>
      <c r="Y124" s="6" t="e">
        <f>IF(Table1[[#This Row],[Count_3]]="","",Table1[[#This Row],[Count_3]]*Table1[[#This Row],[Normalization Factor]]*10^Table1[[#This Row],[CountedDilution]])</f>
        <v>#VALUE!</v>
      </c>
      <c r="Z124" s="6" t="e">
        <f>IF(Table1[[#This Row],[Count_4]]="","",Table1[[#This Row],[Count_4]]*Table1[[#This Row],[Normalization Factor]]*10^Table1[[#This Row],[CountedDilution]])</f>
        <v>#VALUE!</v>
      </c>
      <c r="AA124" s="6" t="e">
        <f>IF(Table1[[#This Row],[Count_5]]="","",Table1[[#This Row],[Count_5]]*Table1[[#This Row],[Normalization Factor]]*10^Table1[[#This Row],[CountedDilution]])</f>
        <v>#VALUE!</v>
      </c>
      <c r="AB124" s="6" cm="1">
        <f t="array" ref="AB124">AVERAGE(IF(ISNUMBER(Table1[[#This Row],[Normalized_Count_1]:[Normalized_Count_5]]),Table1[[#This Row],[Normalized_Count_1]:[Normalized_Count_5]]))</f>
        <v>0</v>
      </c>
      <c r="AC124" s="23" t="e">
        <f t="shared" si="13"/>
        <v>#NUM!</v>
      </c>
      <c r="AD124" s="6" cm="1">
        <f t="array" ref="AD124">_xlfn.STDEV.P(IF(ISNUMBER(Table1[[#This Row],[Normalized_Count_1]:[Normalized_Count_5]]),Table1[[#This Row],[Normalized_Count_1]:[Normalized_Count_5]]))</f>
        <v>0</v>
      </c>
      <c r="AE124" s="11" t="e">
        <f t="shared" si="10"/>
        <v>#DIV/0!</v>
      </c>
      <c r="AF124" s="11" t="e">
        <f t="shared" si="11"/>
        <v>#DIV/0!</v>
      </c>
    </row>
    <row r="125" spans="1:32" ht="15.75" thickBot="1" x14ac:dyDescent="0.3">
      <c r="A125" s="4" t="s">
        <v>43</v>
      </c>
      <c r="B125" s="22" t="s">
        <v>55</v>
      </c>
      <c r="C125" s="4" t="s">
        <v>56</v>
      </c>
      <c r="D125" s="4" t="s">
        <v>43</v>
      </c>
      <c r="E125" s="35" t="s">
        <v>64</v>
      </c>
      <c r="F125" s="4" t="s">
        <v>50</v>
      </c>
      <c r="G125" t="s">
        <v>51</v>
      </c>
      <c r="H125" s="27">
        <v>0.5</v>
      </c>
      <c r="I125" s="4" t="s">
        <v>53</v>
      </c>
      <c r="J125" s="13">
        <v>1</v>
      </c>
      <c r="K125" s="13">
        <f t="shared" si="12"/>
        <v>333.33333333333331</v>
      </c>
      <c r="L125" s="13">
        <v>1</v>
      </c>
      <c r="M125" s="17">
        <v>1</v>
      </c>
      <c r="N125" s="20" t="e">
        <f>Table1[[#This Row],[Sample Dilution]]*Table1[[#This Row],[Drop Assay Dilution]]*Table1[[#This Row],[Additional Dilutions]]/Table1[[#This Row],[Amount of Powder (g)]]</f>
        <v>#VALUE!</v>
      </c>
      <c r="O125" s="4"/>
      <c r="P125" s="4"/>
      <c r="Q125" s="1">
        <v>0</v>
      </c>
      <c r="R125" s="1">
        <v>5</v>
      </c>
      <c r="S125" s="1">
        <v>7</v>
      </c>
      <c r="T125" s="1">
        <v>12</v>
      </c>
      <c r="U125" s="4"/>
      <c r="V125" s="4"/>
      <c r="W125" s="6" t="e">
        <f>IF(Table1[[#This Row],[Count_1]]="","",Table1[[#This Row],[Count_1]]*Table1[[#This Row],[Normalization Factor]]*10^Table1[[#This Row],[CountedDilution]])</f>
        <v>#VALUE!</v>
      </c>
      <c r="X125" s="6" t="e">
        <f>IF(Table1[[#This Row],[Count_2]]="","",Table1[[#This Row],[Count_2]]*Table1[[#This Row],[Normalization Factor]]*10^Table1[[#This Row],[CountedDilution]])</f>
        <v>#VALUE!</v>
      </c>
      <c r="Y125" s="6" t="e">
        <f>IF(Table1[[#This Row],[Count_3]]="","",Table1[[#This Row],[Count_3]]*Table1[[#This Row],[Normalization Factor]]*10^Table1[[#This Row],[CountedDilution]])</f>
        <v>#VALUE!</v>
      </c>
      <c r="Z125" s="6" t="e">
        <f>IF(Table1[[#This Row],[Count_4]]="","",Table1[[#This Row],[Count_4]]*Table1[[#This Row],[Normalization Factor]]*10^Table1[[#This Row],[CountedDilution]])</f>
        <v>#VALUE!</v>
      </c>
      <c r="AA125" s="6" t="e">
        <f>IF(Table1[[#This Row],[Count_5]]="","",Table1[[#This Row],[Count_5]]*Table1[[#This Row],[Normalization Factor]]*10^Table1[[#This Row],[CountedDilution]])</f>
        <v>#VALUE!</v>
      </c>
      <c r="AB125" s="6" cm="1">
        <f t="array" ref="AB125">AVERAGE(IF(ISNUMBER(Table1[[#This Row],[Normalized_Count_1]:[Normalized_Count_5]]),Table1[[#This Row],[Normalized_Count_1]:[Normalized_Count_5]]))</f>
        <v>0</v>
      </c>
      <c r="AC125" s="23" t="e">
        <f t="shared" si="13"/>
        <v>#NUM!</v>
      </c>
      <c r="AD125" s="6" cm="1">
        <f t="array" ref="AD125">_xlfn.STDEV.P(IF(ISNUMBER(Table1[[#This Row],[Normalized_Count_1]:[Normalized_Count_5]]),Table1[[#This Row],[Normalized_Count_1]:[Normalized_Count_5]]))</f>
        <v>0</v>
      </c>
      <c r="AE125" s="11" t="e">
        <f t="shared" si="10"/>
        <v>#DIV/0!</v>
      </c>
      <c r="AF125" s="11" t="e">
        <f t="shared" si="11"/>
        <v>#DIV/0!</v>
      </c>
    </row>
    <row r="126" spans="1:32" ht="15.75" thickBot="1" x14ac:dyDescent="0.3">
      <c r="A126" s="4" t="s">
        <v>43</v>
      </c>
      <c r="B126" s="22" t="s">
        <v>55</v>
      </c>
      <c r="C126" s="4" t="s">
        <v>56</v>
      </c>
      <c r="D126" s="4" t="s">
        <v>43</v>
      </c>
      <c r="E126" s="35" t="s">
        <v>64</v>
      </c>
      <c r="F126" s="4" t="s">
        <v>50</v>
      </c>
      <c r="G126" t="s">
        <v>51</v>
      </c>
      <c r="H126" s="27">
        <v>0.25</v>
      </c>
      <c r="I126" s="4" t="s">
        <v>53</v>
      </c>
      <c r="J126" s="13">
        <v>1</v>
      </c>
      <c r="K126" s="13">
        <f t="shared" si="12"/>
        <v>333.33333333333331</v>
      </c>
      <c r="L126" s="13">
        <v>1</v>
      </c>
      <c r="M126" s="17">
        <v>1</v>
      </c>
      <c r="N126" s="20" t="e">
        <f>Table1[[#This Row],[Sample Dilution]]*Table1[[#This Row],[Drop Assay Dilution]]*Table1[[#This Row],[Additional Dilutions]]/Table1[[#This Row],[Amount of Powder (g)]]</f>
        <v>#VALUE!</v>
      </c>
      <c r="O126" s="4"/>
      <c r="P126" s="4"/>
      <c r="Q126" s="1">
        <v>0</v>
      </c>
      <c r="R126" s="1">
        <v>0</v>
      </c>
      <c r="S126" s="1">
        <v>0</v>
      </c>
      <c r="T126" s="1">
        <v>0</v>
      </c>
      <c r="U126" s="4"/>
      <c r="V126" s="4"/>
      <c r="W126" s="6" t="e">
        <f>IF(Table1[[#This Row],[Count_1]]="","",Table1[[#This Row],[Count_1]]*Table1[[#This Row],[Normalization Factor]]*10^Table1[[#This Row],[CountedDilution]])</f>
        <v>#VALUE!</v>
      </c>
      <c r="X126" s="6" t="e">
        <f>IF(Table1[[#This Row],[Count_2]]="","",Table1[[#This Row],[Count_2]]*Table1[[#This Row],[Normalization Factor]]*10^Table1[[#This Row],[CountedDilution]])</f>
        <v>#VALUE!</v>
      </c>
      <c r="Y126" s="6" t="e">
        <f>IF(Table1[[#This Row],[Count_3]]="","",Table1[[#This Row],[Count_3]]*Table1[[#This Row],[Normalization Factor]]*10^Table1[[#This Row],[CountedDilution]])</f>
        <v>#VALUE!</v>
      </c>
      <c r="Z126" s="6" t="e">
        <f>IF(Table1[[#This Row],[Count_4]]="","",Table1[[#This Row],[Count_4]]*Table1[[#This Row],[Normalization Factor]]*10^Table1[[#This Row],[CountedDilution]])</f>
        <v>#VALUE!</v>
      </c>
      <c r="AA126" s="6" t="e">
        <f>IF(Table1[[#This Row],[Count_5]]="","",Table1[[#This Row],[Count_5]]*Table1[[#This Row],[Normalization Factor]]*10^Table1[[#This Row],[CountedDilution]])</f>
        <v>#VALUE!</v>
      </c>
      <c r="AB126" s="6" cm="1">
        <f t="array" ref="AB126">AVERAGE(IF(ISNUMBER(Table1[[#This Row],[Normalized_Count_1]:[Normalized_Count_5]]),Table1[[#This Row],[Normalized_Count_1]:[Normalized_Count_5]]))</f>
        <v>0</v>
      </c>
      <c r="AC126" s="23" t="e">
        <f t="shared" si="13"/>
        <v>#NUM!</v>
      </c>
      <c r="AD126" s="6" cm="1">
        <f t="array" ref="AD126">_xlfn.STDEV.P(IF(ISNUMBER(Table1[[#This Row],[Normalized_Count_1]:[Normalized_Count_5]]),Table1[[#This Row],[Normalized_Count_1]:[Normalized_Count_5]]))</f>
        <v>0</v>
      </c>
      <c r="AE126" s="11" t="e">
        <f t="shared" si="10"/>
        <v>#DIV/0!</v>
      </c>
      <c r="AF126" s="11" t="e">
        <f t="shared" si="11"/>
        <v>#DIV/0!</v>
      </c>
    </row>
    <row r="127" spans="1:32" ht="15.75" thickBot="1" x14ac:dyDescent="0.3">
      <c r="A127" s="4" t="s">
        <v>43</v>
      </c>
      <c r="B127" s="22" t="s">
        <v>55</v>
      </c>
      <c r="C127" s="4" t="s">
        <v>56</v>
      </c>
      <c r="D127" s="4" t="s">
        <v>43</v>
      </c>
      <c r="E127" s="35" t="s">
        <v>64</v>
      </c>
      <c r="F127" s="4" t="s">
        <v>50</v>
      </c>
      <c r="G127" t="s">
        <v>51</v>
      </c>
      <c r="H127" s="27">
        <v>0.125</v>
      </c>
      <c r="I127" s="4" t="s">
        <v>53</v>
      </c>
      <c r="J127" s="13">
        <v>1</v>
      </c>
      <c r="K127" s="13">
        <f t="shared" si="12"/>
        <v>333.33333333333331</v>
      </c>
      <c r="L127" s="13">
        <v>1</v>
      </c>
      <c r="M127" s="17">
        <v>1</v>
      </c>
      <c r="N127" s="20" t="e">
        <f>Table1[[#This Row],[Sample Dilution]]*Table1[[#This Row],[Drop Assay Dilution]]*Table1[[#This Row],[Additional Dilutions]]/Table1[[#This Row],[Amount of Powder (g)]]</f>
        <v>#VALUE!</v>
      </c>
      <c r="O127" s="4"/>
      <c r="P127" s="4"/>
      <c r="Q127" s="1">
        <v>1</v>
      </c>
      <c r="R127" s="1">
        <v>49</v>
      </c>
      <c r="S127" s="1">
        <v>36</v>
      </c>
      <c r="T127" s="1">
        <v>45</v>
      </c>
      <c r="U127" s="4"/>
      <c r="V127" s="4"/>
      <c r="W127" s="6" t="e">
        <f>IF(Table1[[#This Row],[Count_1]]="","",Table1[[#This Row],[Count_1]]*Table1[[#This Row],[Normalization Factor]]*10^Table1[[#This Row],[CountedDilution]])</f>
        <v>#VALUE!</v>
      </c>
      <c r="X127" s="6" t="e">
        <f>IF(Table1[[#This Row],[Count_2]]="","",Table1[[#This Row],[Count_2]]*Table1[[#This Row],[Normalization Factor]]*10^Table1[[#This Row],[CountedDilution]])</f>
        <v>#VALUE!</v>
      </c>
      <c r="Y127" s="6" t="e">
        <f>IF(Table1[[#This Row],[Count_3]]="","",Table1[[#This Row],[Count_3]]*Table1[[#This Row],[Normalization Factor]]*10^Table1[[#This Row],[CountedDilution]])</f>
        <v>#VALUE!</v>
      </c>
      <c r="Z127" s="6" t="e">
        <f>IF(Table1[[#This Row],[Count_4]]="","",Table1[[#This Row],[Count_4]]*Table1[[#This Row],[Normalization Factor]]*10^Table1[[#This Row],[CountedDilution]])</f>
        <v>#VALUE!</v>
      </c>
      <c r="AA127" s="6" t="e">
        <f>IF(Table1[[#This Row],[Count_5]]="","",Table1[[#This Row],[Count_5]]*Table1[[#This Row],[Normalization Factor]]*10^Table1[[#This Row],[CountedDilution]])</f>
        <v>#VALUE!</v>
      </c>
      <c r="AB127" s="6" cm="1">
        <f t="array" ref="AB127">AVERAGE(IF(ISNUMBER(Table1[[#This Row],[Normalized_Count_1]:[Normalized_Count_5]]),Table1[[#This Row],[Normalized_Count_1]:[Normalized_Count_5]]))</f>
        <v>0</v>
      </c>
      <c r="AC127" s="23" t="e">
        <f t="shared" si="13"/>
        <v>#NUM!</v>
      </c>
      <c r="AD127" s="6" cm="1">
        <f t="array" ref="AD127">_xlfn.STDEV.P(IF(ISNUMBER(Table1[[#This Row],[Normalized_Count_1]:[Normalized_Count_5]]),Table1[[#This Row],[Normalized_Count_1]:[Normalized_Count_5]]))</f>
        <v>0</v>
      </c>
      <c r="AE127" s="11" t="e">
        <f t="shared" si="10"/>
        <v>#DIV/0!</v>
      </c>
      <c r="AF127" s="11" t="e">
        <f t="shared" si="11"/>
        <v>#DIV/0!</v>
      </c>
    </row>
    <row r="128" spans="1:32" ht="15.75" thickBot="1" x14ac:dyDescent="0.3">
      <c r="A128" s="4" t="s">
        <v>43</v>
      </c>
      <c r="B128" s="22" t="s">
        <v>55</v>
      </c>
      <c r="C128" s="4" t="s">
        <v>56</v>
      </c>
      <c r="D128" s="4" t="s">
        <v>43</v>
      </c>
      <c r="E128" s="35" t="s">
        <v>64</v>
      </c>
      <c r="F128" s="4" t="s">
        <v>50</v>
      </c>
      <c r="G128" s="29" t="s">
        <v>51</v>
      </c>
      <c r="H128" s="28">
        <v>6.25E-2</v>
      </c>
      <c r="I128" s="4" t="s">
        <v>53</v>
      </c>
      <c r="J128" s="13">
        <v>1</v>
      </c>
      <c r="K128" s="13">
        <f t="shared" si="12"/>
        <v>333.33333333333331</v>
      </c>
      <c r="L128" s="13">
        <v>1</v>
      </c>
      <c r="M128" s="17">
        <v>1</v>
      </c>
      <c r="N128" s="20" t="e">
        <f>Table1[[#This Row],[Sample Dilution]]*Table1[[#This Row],[Drop Assay Dilution]]*Table1[[#This Row],[Additional Dilutions]]/Table1[[#This Row],[Amount of Powder (g)]]</f>
        <v>#VALUE!</v>
      </c>
      <c r="O128" s="4"/>
      <c r="P128" s="4"/>
      <c r="Q128" s="30">
        <v>4</v>
      </c>
      <c r="R128" s="30">
        <v>52</v>
      </c>
      <c r="S128" s="30">
        <v>27</v>
      </c>
      <c r="T128" s="30">
        <v>28</v>
      </c>
      <c r="U128" s="4"/>
      <c r="V128" s="4"/>
      <c r="W128" s="6" t="e">
        <f>IF(Table1[[#This Row],[Count_1]]="","",Table1[[#This Row],[Count_1]]*Table1[[#This Row],[Normalization Factor]]*10^Table1[[#This Row],[CountedDilution]])</f>
        <v>#VALUE!</v>
      </c>
      <c r="X128" s="6" t="e">
        <f>IF(Table1[[#This Row],[Count_2]]="","",Table1[[#This Row],[Count_2]]*Table1[[#This Row],[Normalization Factor]]*10^Table1[[#This Row],[CountedDilution]])</f>
        <v>#VALUE!</v>
      </c>
      <c r="Y128" s="6" t="e">
        <f>IF(Table1[[#This Row],[Count_3]]="","",Table1[[#This Row],[Count_3]]*Table1[[#This Row],[Normalization Factor]]*10^Table1[[#This Row],[CountedDilution]])</f>
        <v>#VALUE!</v>
      </c>
      <c r="Z128" s="6" t="e">
        <f>IF(Table1[[#This Row],[Count_4]]="","",Table1[[#This Row],[Count_4]]*Table1[[#This Row],[Normalization Factor]]*10^Table1[[#This Row],[CountedDilution]])</f>
        <v>#VALUE!</v>
      </c>
      <c r="AA128" s="6" t="e">
        <f>IF(Table1[[#This Row],[Count_5]]="","",Table1[[#This Row],[Count_5]]*Table1[[#This Row],[Normalization Factor]]*10^Table1[[#This Row],[CountedDilution]])</f>
        <v>#VALUE!</v>
      </c>
      <c r="AB128" s="6" cm="1">
        <f t="array" ref="AB128">AVERAGE(IF(ISNUMBER(Table1[[#This Row],[Normalized_Count_1]:[Normalized_Count_5]]),Table1[[#This Row],[Normalized_Count_1]:[Normalized_Count_5]]))</f>
        <v>0</v>
      </c>
      <c r="AC128" s="23" t="e">
        <f t="shared" si="13"/>
        <v>#NUM!</v>
      </c>
      <c r="AD128" s="6" cm="1">
        <f t="array" ref="AD128">_xlfn.STDEV.P(IF(ISNUMBER(Table1[[#This Row],[Normalized_Count_1]:[Normalized_Count_5]]),Table1[[#This Row],[Normalized_Count_1]:[Normalized_Count_5]]))</f>
        <v>0</v>
      </c>
      <c r="AE128" s="11" t="e">
        <f t="shared" si="10"/>
        <v>#DIV/0!</v>
      </c>
      <c r="AF128" s="11" t="e">
        <f t="shared" si="11"/>
        <v>#DIV/0!</v>
      </c>
    </row>
    <row r="129" spans="1:32" ht="15.75" thickBot="1" x14ac:dyDescent="0.3">
      <c r="A129" s="4" t="s">
        <v>43</v>
      </c>
      <c r="B129" s="22" t="s">
        <v>55</v>
      </c>
      <c r="C129" s="4" t="s">
        <v>56</v>
      </c>
      <c r="D129" s="4" t="s">
        <v>43</v>
      </c>
      <c r="E129" s="35" t="s">
        <v>64</v>
      </c>
      <c r="F129" s="4" t="s">
        <v>50</v>
      </c>
      <c r="G129" s="25" t="s">
        <v>52</v>
      </c>
      <c r="H129" s="24">
        <v>2</v>
      </c>
      <c r="I129" s="4" t="s">
        <v>53</v>
      </c>
      <c r="J129" s="13">
        <v>1</v>
      </c>
      <c r="K129" s="13">
        <f t="shared" si="12"/>
        <v>333.33333333333331</v>
      </c>
      <c r="L129" s="13">
        <v>1</v>
      </c>
      <c r="M129" s="17">
        <v>1</v>
      </c>
      <c r="N129" s="20" t="e">
        <f>Table1[[#This Row],[Sample Dilution]]*Table1[[#This Row],[Drop Assay Dilution]]*Table1[[#This Row],[Additional Dilutions]]/Table1[[#This Row],[Amount of Powder (g)]]</f>
        <v>#VALUE!</v>
      </c>
      <c r="O129" s="4"/>
      <c r="P129" s="4"/>
      <c r="Q129" s="26">
        <v>1</v>
      </c>
      <c r="R129" s="26">
        <v>7</v>
      </c>
      <c r="S129" s="26">
        <v>7</v>
      </c>
      <c r="T129" s="26">
        <v>9</v>
      </c>
      <c r="U129" s="4"/>
      <c r="V129" s="4"/>
      <c r="W129" s="6" t="e">
        <f>IF(Table1[[#This Row],[Count_1]]="","",Table1[[#This Row],[Count_1]]*Table1[[#This Row],[Normalization Factor]]*10^Table1[[#This Row],[CountedDilution]])</f>
        <v>#VALUE!</v>
      </c>
      <c r="X129" s="6" t="e">
        <f>IF(Table1[[#This Row],[Count_2]]="","",Table1[[#This Row],[Count_2]]*Table1[[#This Row],[Normalization Factor]]*10^Table1[[#This Row],[CountedDilution]])</f>
        <v>#VALUE!</v>
      </c>
      <c r="Y129" s="6" t="e">
        <f>IF(Table1[[#This Row],[Count_3]]="","",Table1[[#This Row],[Count_3]]*Table1[[#This Row],[Normalization Factor]]*10^Table1[[#This Row],[CountedDilution]])</f>
        <v>#VALUE!</v>
      </c>
      <c r="Z129" s="6" t="e">
        <f>IF(Table1[[#This Row],[Count_4]]="","",Table1[[#This Row],[Count_4]]*Table1[[#This Row],[Normalization Factor]]*10^Table1[[#This Row],[CountedDilution]])</f>
        <v>#VALUE!</v>
      </c>
      <c r="AA129" s="6" t="e">
        <f>IF(Table1[[#This Row],[Count_5]]="","",Table1[[#This Row],[Count_5]]*Table1[[#This Row],[Normalization Factor]]*10^Table1[[#This Row],[CountedDilution]])</f>
        <v>#VALUE!</v>
      </c>
      <c r="AB129" s="6" cm="1">
        <f t="array" ref="AB129">AVERAGE(IF(ISNUMBER(Table1[[#This Row],[Normalized_Count_1]:[Normalized_Count_5]]),Table1[[#This Row],[Normalized_Count_1]:[Normalized_Count_5]]))</f>
        <v>0</v>
      </c>
      <c r="AC129" s="23" t="e">
        <f t="shared" si="13"/>
        <v>#NUM!</v>
      </c>
      <c r="AD129" s="6" cm="1">
        <f t="array" ref="AD129">_xlfn.STDEV.P(IF(ISNUMBER(Table1[[#This Row],[Normalized_Count_1]:[Normalized_Count_5]]),Table1[[#This Row],[Normalized_Count_1]:[Normalized_Count_5]]))</f>
        <v>0</v>
      </c>
      <c r="AE129" s="11" t="e">
        <f t="shared" si="10"/>
        <v>#DIV/0!</v>
      </c>
      <c r="AF129" s="11" t="e">
        <f t="shared" si="11"/>
        <v>#DIV/0!</v>
      </c>
    </row>
    <row r="130" spans="1:32" ht="15.75" thickBot="1" x14ac:dyDescent="0.3">
      <c r="A130" s="4" t="s">
        <v>43</v>
      </c>
      <c r="B130" s="22" t="s">
        <v>55</v>
      </c>
      <c r="C130" s="4" t="s">
        <v>56</v>
      </c>
      <c r="D130" s="4" t="s">
        <v>43</v>
      </c>
      <c r="E130" s="35" t="s">
        <v>64</v>
      </c>
      <c r="F130" s="4" t="s">
        <v>50</v>
      </c>
      <c r="G130" t="s">
        <v>52</v>
      </c>
      <c r="H130" s="27">
        <v>1</v>
      </c>
      <c r="I130" s="4" t="s">
        <v>53</v>
      </c>
      <c r="J130" s="13">
        <v>1</v>
      </c>
      <c r="K130" s="13">
        <f t="shared" si="12"/>
        <v>333.33333333333331</v>
      </c>
      <c r="L130" s="13">
        <v>1</v>
      </c>
      <c r="M130" s="17">
        <v>1</v>
      </c>
      <c r="N130" s="20" t="e">
        <f>Table1[[#This Row],[Sample Dilution]]*Table1[[#This Row],[Drop Assay Dilution]]*Table1[[#This Row],[Additional Dilutions]]/Table1[[#This Row],[Amount of Powder (g)]]</f>
        <v>#VALUE!</v>
      </c>
      <c r="O130" s="4"/>
      <c r="P130" s="4"/>
      <c r="Q130" s="1">
        <v>1</v>
      </c>
      <c r="R130" s="1">
        <v>18</v>
      </c>
      <c r="S130" s="1">
        <v>8</v>
      </c>
      <c r="T130" s="1">
        <v>10</v>
      </c>
      <c r="U130" s="4"/>
      <c r="V130" s="4"/>
      <c r="W130" s="6" t="e">
        <f>IF(Table1[[#This Row],[Count_1]]="","",Table1[[#This Row],[Count_1]]*Table1[[#This Row],[Normalization Factor]]*10^Table1[[#This Row],[CountedDilution]])</f>
        <v>#VALUE!</v>
      </c>
      <c r="X130" s="6" t="e">
        <f>IF(Table1[[#This Row],[Count_2]]="","",Table1[[#This Row],[Count_2]]*Table1[[#This Row],[Normalization Factor]]*10^Table1[[#This Row],[CountedDilution]])</f>
        <v>#VALUE!</v>
      </c>
      <c r="Y130" s="6" t="e">
        <f>IF(Table1[[#This Row],[Count_3]]="","",Table1[[#This Row],[Count_3]]*Table1[[#This Row],[Normalization Factor]]*10^Table1[[#This Row],[CountedDilution]])</f>
        <v>#VALUE!</v>
      </c>
      <c r="Z130" s="6" t="e">
        <f>IF(Table1[[#This Row],[Count_4]]="","",Table1[[#This Row],[Count_4]]*Table1[[#This Row],[Normalization Factor]]*10^Table1[[#This Row],[CountedDilution]])</f>
        <v>#VALUE!</v>
      </c>
      <c r="AA130" s="6" t="e">
        <f>IF(Table1[[#This Row],[Count_5]]="","",Table1[[#This Row],[Count_5]]*Table1[[#This Row],[Normalization Factor]]*10^Table1[[#This Row],[CountedDilution]])</f>
        <v>#VALUE!</v>
      </c>
      <c r="AB130" s="6" cm="1">
        <f t="array" ref="AB130">AVERAGE(IF(ISNUMBER(Table1[[#This Row],[Normalized_Count_1]:[Normalized_Count_5]]),Table1[[#This Row],[Normalized_Count_1]:[Normalized_Count_5]]))</f>
        <v>0</v>
      </c>
      <c r="AC130" s="23" t="e">
        <f t="shared" si="13"/>
        <v>#NUM!</v>
      </c>
      <c r="AD130" s="6" cm="1">
        <f t="array" ref="AD130">_xlfn.STDEV.P(IF(ISNUMBER(Table1[[#This Row],[Normalized_Count_1]:[Normalized_Count_5]]),Table1[[#This Row],[Normalized_Count_1]:[Normalized_Count_5]]))</f>
        <v>0</v>
      </c>
      <c r="AE130" s="11" t="e">
        <f t="shared" si="10"/>
        <v>#DIV/0!</v>
      </c>
      <c r="AF130" s="11" t="e">
        <f t="shared" si="11"/>
        <v>#DIV/0!</v>
      </c>
    </row>
    <row r="131" spans="1:32" ht="15.75" thickBot="1" x14ac:dyDescent="0.3">
      <c r="A131" s="4" t="s">
        <v>43</v>
      </c>
      <c r="B131" s="22" t="s">
        <v>55</v>
      </c>
      <c r="C131" s="4" t="s">
        <v>56</v>
      </c>
      <c r="D131" s="4" t="s">
        <v>43</v>
      </c>
      <c r="E131" s="35" t="s">
        <v>64</v>
      </c>
      <c r="F131" s="4" t="s">
        <v>50</v>
      </c>
      <c r="G131" t="s">
        <v>52</v>
      </c>
      <c r="H131" s="27">
        <v>0.5</v>
      </c>
      <c r="I131" s="4" t="s">
        <v>53</v>
      </c>
      <c r="J131" s="13">
        <v>1</v>
      </c>
      <c r="K131" s="13">
        <f t="shared" si="12"/>
        <v>333.33333333333331</v>
      </c>
      <c r="L131" s="13">
        <v>1</v>
      </c>
      <c r="M131" s="17">
        <v>1</v>
      </c>
      <c r="N131" s="20" t="e">
        <f>Table1[[#This Row],[Sample Dilution]]*Table1[[#This Row],[Drop Assay Dilution]]*Table1[[#This Row],[Additional Dilutions]]/Table1[[#This Row],[Amount of Powder (g)]]</f>
        <v>#VALUE!</v>
      </c>
      <c r="O131" s="4"/>
      <c r="P131" s="4"/>
      <c r="Q131" s="1">
        <v>1</v>
      </c>
      <c r="R131" s="1">
        <v>16</v>
      </c>
      <c r="S131" s="1">
        <v>21</v>
      </c>
      <c r="T131" s="1">
        <v>19</v>
      </c>
      <c r="U131" s="4"/>
      <c r="V131" s="4"/>
      <c r="W131" s="6" t="e">
        <f>IF(Table1[[#This Row],[Count_1]]="","",Table1[[#This Row],[Count_1]]*Table1[[#This Row],[Normalization Factor]]*10^Table1[[#This Row],[CountedDilution]])</f>
        <v>#VALUE!</v>
      </c>
      <c r="X131" s="6" t="e">
        <f>IF(Table1[[#This Row],[Count_2]]="","",Table1[[#This Row],[Count_2]]*Table1[[#This Row],[Normalization Factor]]*10^Table1[[#This Row],[CountedDilution]])</f>
        <v>#VALUE!</v>
      </c>
      <c r="Y131" s="6" t="e">
        <f>IF(Table1[[#This Row],[Count_3]]="","",Table1[[#This Row],[Count_3]]*Table1[[#This Row],[Normalization Factor]]*10^Table1[[#This Row],[CountedDilution]])</f>
        <v>#VALUE!</v>
      </c>
      <c r="Z131" s="6" t="e">
        <f>IF(Table1[[#This Row],[Count_4]]="","",Table1[[#This Row],[Count_4]]*Table1[[#This Row],[Normalization Factor]]*10^Table1[[#This Row],[CountedDilution]])</f>
        <v>#VALUE!</v>
      </c>
      <c r="AA131" s="6" t="e">
        <f>IF(Table1[[#This Row],[Count_5]]="","",Table1[[#This Row],[Count_5]]*Table1[[#This Row],[Normalization Factor]]*10^Table1[[#This Row],[CountedDilution]])</f>
        <v>#VALUE!</v>
      </c>
      <c r="AB131" s="6" cm="1">
        <f t="array" ref="AB131">AVERAGE(IF(ISNUMBER(Table1[[#This Row],[Normalized_Count_1]:[Normalized_Count_5]]),Table1[[#This Row],[Normalized_Count_1]:[Normalized_Count_5]]))</f>
        <v>0</v>
      </c>
      <c r="AC131" s="23" t="e">
        <f t="shared" si="13"/>
        <v>#NUM!</v>
      </c>
      <c r="AD131" s="6" cm="1">
        <f t="array" ref="AD131">_xlfn.STDEV.P(IF(ISNUMBER(Table1[[#This Row],[Normalized_Count_1]:[Normalized_Count_5]]),Table1[[#This Row],[Normalized_Count_1]:[Normalized_Count_5]]))</f>
        <v>0</v>
      </c>
      <c r="AE131" s="11" t="e">
        <f t="shared" si="10"/>
        <v>#DIV/0!</v>
      </c>
      <c r="AF131" s="11" t="e">
        <f t="shared" si="11"/>
        <v>#DIV/0!</v>
      </c>
    </row>
    <row r="132" spans="1:32" ht="15.75" thickBot="1" x14ac:dyDescent="0.3">
      <c r="A132" s="4" t="s">
        <v>43</v>
      </c>
      <c r="B132" s="22" t="s">
        <v>55</v>
      </c>
      <c r="C132" s="4" t="s">
        <v>56</v>
      </c>
      <c r="D132" s="4" t="s">
        <v>43</v>
      </c>
      <c r="E132" s="35" t="s">
        <v>64</v>
      </c>
      <c r="F132" s="4" t="s">
        <v>50</v>
      </c>
      <c r="G132" t="s">
        <v>52</v>
      </c>
      <c r="H132" s="27">
        <v>0.25</v>
      </c>
      <c r="I132" s="4" t="s">
        <v>53</v>
      </c>
      <c r="J132" s="13">
        <v>1</v>
      </c>
      <c r="K132" s="13">
        <f t="shared" si="12"/>
        <v>333.33333333333331</v>
      </c>
      <c r="L132" s="13">
        <v>1</v>
      </c>
      <c r="M132" s="17">
        <v>1</v>
      </c>
      <c r="N132" s="20" t="e">
        <f>Table1[[#This Row],[Sample Dilution]]*Table1[[#This Row],[Drop Assay Dilution]]*Table1[[#This Row],[Additional Dilutions]]/Table1[[#This Row],[Amount of Powder (g)]]</f>
        <v>#VALUE!</v>
      </c>
      <c r="O132" s="4"/>
      <c r="P132" s="4"/>
      <c r="Q132" s="1">
        <v>2</v>
      </c>
      <c r="R132" s="1">
        <v>5</v>
      </c>
      <c r="S132" s="1">
        <v>5</v>
      </c>
      <c r="T132" s="1">
        <v>5</v>
      </c>
      <c r="U132" s="4"/>
      <c r="V132" s="4"/>
      <c r="W132" s="6" t="e">
        <f>IF(Table1[[#This Row],[Count_1]]="","",Table1[[#This Row],[Count_1]]*Table1[[#This Row],[Normalization Factor]]*10^Table1[[#This Row],[CountedDilution]])</f>
        <v>#VALUE!</v>
      </c>
      <c r="X132" s="6" t="e">
        <f>IF(Table1[[#This Row],[Count_2]]="","",Table1[[#This Row],[Count_2]]*Table1[[#This Row],[Normalization Factor]]*10^Table1[[#This Row],[CountedDilution]])</f>
        <v>#VALUE!</v>
      </c>
      <c r="Y132" s="6" t="e">
        <f>IF(Table1[[#This Row],[Count_3]]="","",Table1[[#This Row],[Count_3]]*Table1[[#This Row],[Normalization Factor]]*10^Table1[[#This Row],[CountedDilution]])</f>
        <v>#VALUE!</v>
      </c>
      <c r="Z132" s="6" t="e">
        <f>IF(Table1[[#This Row],[Count_4]]="","",Table1[[#This Row],[Count_4]]*Table1[[#This Row],[Normalization Factor]]*10^Table1[[#This Row],[CountedDilution]])</f>
        <v>#VALUE!</v>
      </c>
      <c r="AA132" s="6" t="e">
        <f>IF(Table1[[#This Row],[Count_5]]="","",Table1[[#This Row],[Count_5]]*Table1[[#This Row],[Normalization Factor]]*10^Table1[[#This Row],[CountedDilution]])</f>
        <v>#VALUE!</v>
      </c>
      <c r="AB132" s="6" cm="1">
        <f t="array" ref="AB132">AVERAGE(IF(ISNUMBER(Table1[[#This Row],[Normalized_Count_1]:[Normalized_Count_5]]),Table1[[#This Row],[Normalized_Count_1]:[Normalized_Count_5]]))</f>
        <v>0</v>
      </c>
      <c r="AC132" s="23" t="e">
        <f t="shared" si="13"/>
        <v>#NUM!</v>
      </c>
      <c r="AD132" s="6" cm="1">
        <f t="array" ref="AD132">_xlfn.STDEV.P(IF(ISNUMBER(Table1[[#This Row],[Normalized_Count_1]:[Normalized_Count_5]]),Table1[[#This Row],[Normalized_Count_1]:[Normalized_Count_5]]))</f>
        <v>0</v>
      </c>
      <c r="AE132" s="11" t="e">
        <f t="shared" si="10"/>
        <v>#DIV/0!</v>
      </c>
      <c r="AF132" s="11" t="e">
        <f t="shared" si="11"/>
        <v>#DIV/0!</v>
      </c>
    </row>
    <row r="133" spans="1:32" ht="15.75" thickBot="1" x14ac:dyDescent="0.3">
      <c r="A133" s="4" t="s">
        <v>43</v>
      </c>
      <c r="B133" s="22" t="s">
        <v>55</v>
      </c>
      <c r="C133" s="4" t="s">
        <v>56</v>
      </c>
      <c r="D133" s="4" t="s">
        <v>43</v>
      </c>
      <c r="E133" s="35" t="s">
        <v>64</v>
      </c>
      <c r="F133" s="4" t="s">
        <v>50</v>
      </c>
      <c r="G133" t="s">
        <v>52</v>
      </c>
      <c r="H133" s="27">
        <v>0.125</v>
      </c>
      <c r="I133" s="4" t="s">
        <v>53</v>
      </c>
      <c r="J133" s="13">
        <v>1</v>
      </c>
      <c r="K133" s="13">
        <f t="shared" si="12"/>
        <v>333.33333333333331</v>
      </c>
      <c r="L133" s="13">
        <v>1</v>
      </c>
      <c r="M133" s="17">
        <v>1</v>
      </c>
      <c r="N133" s="20" t="e">
        <f>Table1[[#This Row],[Sample Dilution]]*Table1[[#This Row],[Drop Assay Dilution]]*Table1[[#This Row],[Additional Dilutions]]/Table1[[#This Row],[Amount of Powder (g)]]</f>
        <v>#VALUE!</v>
      </c>
      <c r="O133" s="4"/>
      <c r="P133" s="4"/>
      <c r="Q133" s="1">
        <v>3</v>
      </c>
      <c r="R133" s="1">
        <v>3</v>
      </c>
      <c r="S133" s="1">
        <v>3</v>
      </c>
      <c r="T133" s="1">
        <v>7</v>
      </c>
      <c r="U133" s="4"/>
      <c r="V133" s="4"/>
      <c r="W133" s="6" t="e">
        <f>IF(Table1[[#This Row],[Count_1]]="","",Table1[[#This Row],[Count_1]]*Table1[[#This Row],[Normalization Factor]]*10^Table1[[#This Row],[CountedDilution]])</f>
        <v>#VALUE!</v>
      </c>
      <c r="X133" s="6" t="e">
        <f>IF(Table1[[#This Row],[Count_2]]="","",Table1[[#This Row],[Count_2]]*Table1[[#This Row],[Normalization Factor]]*10^Table1[[#This Row],[CountedDilution]])</f>
        <v>#VALUE!</v>
      </c>
      <c r="Y133" s="6" t="e">
        <f>IF(Table1[[#This Row],[Count_3]]="","",Table1[[#This Row],[Count_3]]*Table1[[#This Row],[Normalization Factor]]*10^Table1[[#This Row],[CountedDilution]])</f>
        <v>#VALUE!</v>
      </c>
      <c r="Z133" s="6" t="e">
        <f>IF(Table1[[#This Row],[Count_4]]="","",Table1[[#This Row],[Count_4]]*Table1[[#This Row],[Normalization Factor]]*10^Table1[[#This Row],[CountedDilution]])</f>
        <v>#VALUE!</v>
      </c>
      <c r="AA133" s="6" t="e">
        <f>IF(Table1[[#This Row],[Count_5]]="","",Table1[[#This Row],[Count_5]]*Table1[[#This Row],[Normalization Factor]]*10^Table1[[#This Row],[CountedDilution]])</f>
        <v>#VALUE!</v>
      </c>
      <c r="AB133" s="6" cm="1">
        <f t="array" ref="AB133">AVERAGE(IF(ISNUMBER(Table1[[#This Row],[Normalized_Count_1]:[Normalized_Count_5]]),Table1[[#This Row],[Normalized_Count_1]:[Normalized_Count_5]]))</f>
        <v>0</v>
      </c>
      <c r="AC133" s="23" t="e">
        <f t="shared" si="13"/>
        <v>#NUM!</v>
      </c>
      <c r="AD133" s="6" cm="1">
        <f t="array" ref="AD133">_xlfn.STDEV.P(IF(ISNUMBER(Table1[[#This Row],[Normalized_Count_1]:[Normalized_Count_5]]),Table1[[#This Row],[Normalized_Count_1]:[Normalized_Count_5]]))</f>
        <v>0</v>
      </c>
      <c r="AE133" s="11" t="e">
        <f t="shared" si="10"/>
        <v>#DIV/0!</v>
      </c>
      <c r="AF133" s="11" t="e">
        <f t="shared" si="11"/>
        <v>#DIV/0!</v>
      </c>
    </row>
    <row r="134" spans="1:32" ht="15.75" thickBot="1" x14ac:dyDescent="0.3">
      <c r="A134" s="4" t="s">
        <v>43</v>
      </c>
      <c r="B134" s="22" t="s">
        <v>55</v>
      </c>
      <c r="C134" s="4" t="s">
        <v>56</v>
      </c>
      <c r="D134" s="4" t="s">
        <v>43</v>
      </c>
      <c r="E134" s="36" t="s">
        <v>64</v>
      </c>
      <c r="F134" s="4" t="s">
        <v>50</v>
      </c>
      <c r="G134" s="29" t="s">
        <v>52</v>
      </c>
      <c r="H134" s="28">
        <v>6.25E-2</v>
      </c>
      <c r="I134" s="4" t="s">
        <v>53</v>
      </c>
      <c r="J134" s="13">
        <v>1</v>
      </c>
      <c r="K134" s="13">
        <f t="shared" si="12"/>
        <v>333.33333333333331</v>
      </c>
      <c r="L134" s="13">
        <v>1</v>
      </c>
      <c r="M134" s="17">
        <v>1</v>
      </c>
      <c r="N134" s="20" t="e">
        <f>Table1[[#This Row],[Sample Dilution]]*Table1[[#This Row],[Drop Assay Dilution]]*Table1[[#This Row],[Additional Dilutions]]/Table1[[#This Row],[Amount of Powder (g)]]</f>
        <v>#VALUE!</v>
      </c>
      <c r="O134" s="4"/>
      <c r="P134" s="4"/>
      <c r="Q134" s="30">
        <v>4</v>
      </c>
      <c r="R134" s="30">
        <v>4</v>
      </c>
      <c r="S134" s="30">
        <v>4</v>
      </c>
      <c r="T134" s="30">
        <v>4</v>
      </c>
      <c r="U134" s="4"/>
      <c r="V134" s="4"/>
      <c r="W134" s="6" t="e">
        <f>IF(Table1[[#This Row],[Count_1]]="","",Table1[[#This Row],[Count_1]]*Table1[[#This Row],[Normalization Factor]]*10^Table1[[#This Row],[CountedDilution]])</f>
        <v>#VALUE!</v>
      </c>
      <c r="X134" s="6" t="e">
        <f>IF(Table1[[#This Row],[Count_2]]="","",Table1[[#This Row],[Count_2]]*Table1[[#This Row],[Normalization Factor]]*10^Table1[[#This Row],[CountedDilution]])</f>
        <v>#VALUE!</v>
      </c>
      <c r="Y134" s="6" t="e">
        <f>IF(Table1[[#This Row],[Count_3]]="","",Table1[[#This Row],[Count_3]]*Table1[[#This Row],[Normalization Factor]]*10^Table1[[#This Row],[CountedDilution]])</f>
        <v>#VALUE!</v>
      </c>
      <c r="Z134" s="6" t="e">
        <f>IF(Table1[[#This Row],[Count_4]]="","",Table1[[#This Row],[Count_4]]*Table1[[#This Row],[Normalization Factor]]*10^Table1[[#This Row],[CountedDilution]])</f>
        <v>#VALUE!</v>
      </c>
      <c r="AA134" s="6" t="e">
        <f>IF(Table1[[#This Row],[Count_5]]="","",Table1[[#This Row],[Count_5]]*Table1[[#This Row],[Normalization Factor]]*10^Table1[[#This Row],[CountedDilution]])</f>
        <v>#VALUE!</v>
      </c>
      <c r="AB134" s="6" cm="1">
        <f t="array" ref="AB134">AVERAGE(IF(ISNUMBER(Table1[[#This Row],[Normalized_Count_1]:[Normalized_Count_5]]),Table1[[#This Row],[Normalized_Count_1]:[Normalized_Count_5]]))</f>
        <v>0</v>
      </c>
      <c r="AC134" s="23" t="e">
        <f t="shared" si="13"/>
        <v>#NUM!</v>
      </c>
      <c r="AD134" s="6" cm="1">
        <f t="array" ref="AD134">_xlfn.STDEV.P(IF(ISNUMBER(Table1[[#This Row],[Normalized_Count_1]:[Normalized_Count_5]]),Table1[[#This Row],[Normalized_Count_1]:[Normalized_Count_5]]))</f>
        <v>0</v>
      </c>
      <c r="AE134" s="11" t="e">
        <f t="shared" si="10"/>
        <v>#DIV/0!</v>
      </c>
      <c r="AF134" s="11" t="e">
        <f t="shared" si="11"/>
        <v>#DIV/0!</v>
      </c>
    </row>
    <row r="135" spans="1:32" ht="15.75" thickBot="1" x14ac:dyDescent="0.3">
      <c r="A135" s="4" t="s">
        <v>43</v>
      </c>
      <c r="B135" s="22" t="s">
        <v>55</v>
      </c>
      <c r="C135" s="4" t="s">
        <v>56</v>
      </c>
      <c r="D135" s="4" t="s">
        <v>43</v>
      </c>
      <c r="E135" s="35" t="s">
        <v>64</v>
      </c>
      <c r="F135" s="4" t="s">
        <v>50</v>
      </c>
      <c r="G135" t="s">
        <v>51</v>
      </c>
      <c r="H135" s="27">
        <v>2</v>
      </c>
      <c r="I135" s="4" t="s">
        <v>54</v>
      </c>
      <c r="J135" s="13">
        <v>1</v>
      </c>
      <c r="K135" s="13">
        <f t="shared" si="12"/>
        <v>333.33333333333331</v>
      </c>
      <c r="L135" s="13">
        <v>1</v>
      </c>
      <c r="M135" s="17">
        <v>1</v>
      </c>
      <c r="N135" s="20" t="e">
        <f>Table1[[#This Row],[Sample Dilution]]*Table1[[#This Row],[Drop Assay Dilution]]*Table1[[#This Row],[Additional Dilutions]]/Table1[[#This Row],[Amount of Powder (g)]]</f>
        <v>#VALUE!</v>
      </c>
      <c r="O135" s="4"/>
      <c r="P135" s="4"/>
      <c r="Q135" s="26"/>
      <c r="R135" s="26"/>
      <c r="S135" s="26"/>
      <c r="T135" s="26"/>
      <c r="U135" s="4"/>
      <c r="V135" s="4"/>
      <c r="W135" s="6" t="e">
        <f>IF(Table1[[#This Row],[Count_1]]="","",Table1[[#This Row],[Count_1]]*Table1[[#This Row],[Normalization Factor]]*10^Table1[[#This Row],[CountedDilution]])</f>
        <v>#VALUE!</v>
      </c>
      <c r="X135" s="6" t="e">
        <f>IF(Table1[[#This Row],[Count_2]]="","",Table1[[#This Row],[Count_2]]*Table1[[#This Row],[Normalization Factor]]*10^Table1[[#This Row],[CountedDilution]])</f>
        <v>#VALUE!</v>
      </c>
      <c r="Y135" s="6" t="e">
        <f>IF(Table1[[#This Row],[Count_3]]="","",Table1[[#This Row],[Count_3]]*Table1[[#This Row],[Normalization Factor]]*10^Table1[[#This Row],[CountedDilution]])</f>
        <v>#VALUE!</v>
      </c>
      <c r="Z135" s="6" t="e">
        <f>IF(Table1[[#This Row],[Count_4]]="","",Table1[[#This Row],[Count_4]]*Table1[[#This Row],[Normalization Factor]]*10^Table1[[#This Row],[CountedDilution]])</f>
        <v>#VALUE!</v>
      </c>
      <c r="AA135" s="6" t="e">
        <f>IF(Table1[[#This Row],[Count_5]]="","",Table1[[#This Row],[Count_5]]*Table1[[#This Row],[Normalization Factor]]*10^Table1[[#This Row],[CountedDilution]])</f>
        <v>#VALUE!</v>
      </c>
      <c r="AB135" s="6" cm="1">
        <f t="array" ref="AB135">AVERAGE(IF(ISNUMBER(Table1[[#This Row],[Normalized_Count_1]:[Normalized_Count_5]]),Table1[[#This Row],[Normalized_Count_1]:[Normalized_Count_5]]))</f>
        <v>0</v>
      </c>
      <c r="AC135" s="23" t="e">
        <f t="shared" si="13"/>
        <v>#NUM!</v>
      </c>
      <c r="AD135" s="6" cm="1">
        <f t="array" ref="AD135">_xlfn.STDEV.P(IF(ISNUMBER(Table1[[#This Row],[Normalized_Count_1]:[Normalized_Count_5]]),Table1[[#This Row],[Normalized_Count_1]:[Normalized_Count_5]]))</f>
        <v>0</v>
      </c>
      <c r="AE135" s="11" t="e">
        <f t="shared" si="10"/>
        <v>#DIV/0!</v>
      </c>
      <c r="AF135" s="11" t="e">
        <f t="shared" si="11"/>
        <v>#DIV/0!</v>
      </c>
    </row>
    <row r="136" spans="1:32" ht="15.75" thickBot="1" x14ac:dyDescent="0.3">
      <c r="A136" s="4" t="s">
        <v>43</v>
      </c>
      <c r="B136" s="22" t="s">
        <v>55</v>
      </c>
      <c r="C136" s="4" t="s">
        <v>56</v>
      </c>
      <c r="D136" s="4" t="s">
        <v>43</v>
      </c>
      <c r="E136" s="35" t="s">
        <v>64</v>
      </c>
      <c r="F136" s="4" t="s">
        <v>50</v>
      </c>
      <c r="G136" t="s">
        <v>51</v>
      </c>
      <c r="H136" s="27">
        <v>1</v>
      </c>
      <c r="I136" s="4" t="s">
        <v>54</v>
      </c>
      <c r="J136" s="13">
        <v>1</v>
      </c>
      <c r="K136" s="13">
        <f t="shared" si="12"/>
        <v>333.33333333333331</v>
      </c>
      <c r="L136" s="13">
        <v>1</v>
      </c>
      <c r="M136" s="17">
        <v>1</v>
      </c>
      <c r="N136" s="20" t="e">
        <f>Table1[[#This Row],[Sample Dilution]]*Table1[[#This Row],[Drop Assay Dilution]]*Table1[[#This Row],[Additional Dilutions]]/Table1[[#This Row],[Amount of Powder (g)]]</f>
        <v>#VALUE!</v>
      </c>
      <c r="O136" s="4"/>
      <c r="P136" s="4"/>
      <c r="U136" s="4"/>
      <c r="V136" s="4"/>
      <c r="W136" s="6" t="e">
        <f>IF(Table1[[#This Row],[Count_1]]="","",Table1[[#This Row],[Count_1]]*Table1[[#This Row],[Normalization Factor]]*10^Table1[[#This Row],[CountedDilution]])</f>
        <v>#VALUE!</v>
      </c>
      <c r="X136" s="6" t="e">
        <f>IF(Table1[[#This Row],[Count_2]]="","",Table1[[#This Row],[Count_2]]*Table1[[#This Row],[Normalization Factor]]*10^Table1[[#This Row],[CountedDilution]])</f>
        <v>#VALUE!</v>
      </c>
      <c r="Y136" s="6" t="e">
        <f>IF(Table1[[#This Row],[Count_3]]="","",Table1[[#This Row],[Count_3]]*Table1[[#This Row],[Normalization Factor]]*10^Table1[[#This Row],[CountedDilution]])</f>
        <v>#VALUE!</v>
      </c>
      <c r="Z136" s="6" t="e">
        <f>IF(Table1[[#This Row],[Count_4]]="","",Table1[[#This Row],[Count_4]]*Table1[[#This Row],[Normalization Factor]]*10^Table1[[#This Row],[CountedDilution]])</f>
        <v>#VALUE!</v>
      </c>
      <c r="AA136" s="6" t="e">
        <f>IF(Table1[[#This Row],[Count_5]]="","",Table1[[#This Row],[Count_5]]*Table1[[#This Row],[Normalization Factor]]*10^Table1[[#This Row],[CountedDilution]])</f>
        <v>#VALUE!</v>
      </c>
      <c r="AB136" s="6" cm="1">
        <f t="array" ref="AB136">AVERAGE(IF(ISNUMBER(Table1[[#This Row],[Normalized_Count_1]:[Normalized_Count_5]]),Table1[[#This Row],[Normalized_Count_1]:[Normalized_Count_5]]))</f>
        <v>0</v>
      </c>
      <c r="AC136" s="23" t="e">
        <f t="shared" si="13"/>
        <v>#NUM!</v>
      </c>
      <c r="AD136" s="6" cm="1">
        <f t="array" ref="AD136">_xlfn.STDEV.P(IF(ISNUMBER(Table1[[#This Row],[Normalized_Count_1]:[Normalized_Count_5]]),Table1[[#This Row],[Normalized_Count_1]:[Normalized_Count_5]]))</f>
        <v>0</v>
      </c>
      <c r="AE136" s="11" t="e">
        <f t="shared" si="10"/>
        <v>#DIV/0!</v>
      </c>
      <c r="AF136" s="11" t="e">
        <f t="shared" si="11"/>
        <v>#DIV/0!</v>
      </c>
    </row>
    <row r="137" spans="1:32" ht="15.75" thickBot="1" x14ac:dyDescent="0.3">
      <c r="A137" s="4" t="s">
        <v>43</v>
      </c>
      <c r="B137" s="22" t="s">
        <v>55</v>
      </c>
      <c r="C137" s="4" t="s">
        <v>56</v>
      </c>
      <c r="D137" s="4" t="s">
        <v>43</v>
      </c>
      <c r="E137" s="35" t="s">
        <v>64</v>
      </c>
      <c r="F137" s="4" t="s">
        <v>50</v>
      </c>
      <c r="G137" t="s">
        <v>51</v>
      </c>
      <c r="H137" s="27">
        <v>0.5</v>
      </c>
      <c r="I137" s="4" t="s">
        <v>54</v>
      </c>
      <c r="J137" s="13">
        <v>1</v>
      </c>
      <c r="K137" s="13">
        <f t="shared" si="12"/>
        <v>333.33333333333331</v>
      </c>
      <c r="L137" s="13">
        <v>1</v>
      </c>
      <c r="M137" s="17">
        <v>1</v>
      </c>
      <c r="N137" s="20" t="e">
        <f>Table1[[#This Row],[Sample Dilution]]*Table1[[#This Row],[Drop Assay Dilution]]*Table1[[#This Row],[Additional Dilutions]]/Table1[[#This Row],[Amount of Powder (g)]]</f>
        <v>#VALUE!</v>
      </c>
      <c r="O137" s="4"/>
      <c r="P137" s="4"/>
      <c r="Q137" s="1">
        <v>0</v>
      </c>
      <c r="R137" s="1">
        <v>29</v>
      </c>
      <c r="S137" s="1">
        <v>16</v>
      </c>
      <c r="T137" s="1">
        <v>14</v>
      </c>
      <c r="U137" s="4"/>
      <c r="V137" s="4"/>
      <c r="W137" s="6" t="e">
        <f>IF(Table1[[#This Row],[Count_1]]="","",Table1[[#This Row],[Count_1]]*Table1[[#This Row],[Normalization Factor]]*10^Table1[[#This Row],[CountedDilution]])</f>
        <v>#VALUE!</v>
      </c>
      <c r="X137" s="6" t="e">
        <f>IF(Table1[[#This Row],[Count_2]]="","",Table1[[#This Row],[Count_2]]*Table1[[#This Row],[Normalization Factor]]*10^Table1[[#This Row],[CountedDilution]])</f>
        <v>#VALUE!</v>
      </c>
      <c r="Y137" s="6" t="e">
        <f>IF(Table1[[#This Row],[Count_3]]="","",Table1[[#This Row],[Count_3]]*Table1[[#This Row],[Normalization Factor]]*10^Table1[[#This Row],[CountedDilution]])</f>
        <v>#VALUE!</v>
      </c>
      <c r="Z137" s="6" t="e">
        <f>IF(Table1[[#This Row],[Count_4]]="","",Table1[[#This Row],[Count_4]]*Table1[[#This Row],[Normalization Factor]]*10^Table1[[#This Row],[CountedDilution]])</f>
        <v>#VALUE!</v>
      </c>
      <c r="AA137" s="6" t="e">
        <f>IF(Table1[[#This Row],[Count_5]]="","",Table1[[#This Row],[Count_5]]*Table1[[#This Row],[Normalization Factor]]*10^Table1[[#This Row],[CountedDilution]])</f>
        <v>#VALUE!</v>
      </c>
      <c r="AB137" s="6" cm="1">
        <f t="array" ref="AB137">AVERAGE(IF(ISNUMBER(Table1[[#This Row],[Normalized_Count_1]:[Normalized_Count_5]]),Table1[[#This Row],[Normalized_Count_1]:[Normalized_Count_5]]))</f>
        <v>0</v>
      </c>
      <c r="AC137" s="23" t="e">
        <f t="shared" si="13"/>
        <v>#NUM!</v>
      </c>
      <c r="AD137" s="6" cm="1">
        <f t="array" ref="AD137">_xlfn.STDEV.P(IF(ISNUMBER(Table1[[#This Row],[Normalized_Count_1]:[Normalized_Count_5]]),Table1[[#This Row],[Normalized_Count_1]:[Normalized_Count_5]]))</f>
        <v>0</v>
      </c>
      <c r="AE137" s="11" t="e">
        <f t="shared" si="10"/>
        <v>#DIV/0!</v>
      </c>
      <c r="AF137" s="11" t="e">
        <f t="shared" si="11"/>
        <v>#DIV/0!</v>
      </c>
    </row>
    <row r="138" spans="1:32" ht="15.75" thickBot="1" x14ac:dyDescent="0.3">
      <c r="A138" s="4" t="s">
        <v>43</v>
      </c>
      <c r="B138" s="22" t="s">
        <v>55</v>
      </c>
      <c r="C138" s="4" t="s">
        <v>56</v>
      </c>
      <c r="D138" s="4" t="s">
        <v>43</v>
      </c>
      <c r="E138" s="35" t="s">
        <v>64</v>
      </c>
      <c r="F138" s="4" t="s">
        <v>50</v>
      </c>
      <c r="G138" t="s">
        <v>51</v>
      </c>
      <c r="H138" s="27">
        <v>0.25</v>
      </c>
      <c r="I138" s="4" t="s">
        <v>54</v>
      </c>
      <c r="J138" s="13">
        <v>1</v>
      </c>
      <c r="K138" s="13">
        <f t="shared" si="12"/>
        <v>333.33333333333331</v>
      </c>
      <c r="L138" s="13">
        <v>1</v>
      </c>
      <c r="M138" s="17">
        <v>1</v>
      </c>
      <c r="N138" s="20" t="e">
        <f>Table1[[#This Row],[Sample Dilution]]*Table1[[#This Row],[Drop Assay Dilution]]*Table1[[#This Row],[Additional Dilutions]]/Table1[[#This Row],[Amount of Powder (g)]]</f>
        <v>#VALUE!</v>
      </c>
      <c r="O138" s="4"/>
      <c r="P138" s="4"/>
      <c r="Q138" s="1">
        <v>0</v>
      </c>
      <c r="R138" s="1">
        <v>25</v>
      </c>
      <c r="S138" s="1">
        <v>26</v>
      </c>
      <c r="T138" s="1">
        <v>29</v>
      </c>
      <c r="U138" s="4"/>
      <c r="V138" s="4"/>
      <c r="W138" s="6" t="e">
        <f>IF(Table1[[#This Row],[Count_1]]="","",Table1[[#This Row],[Count_1]]*Table1[[#This Row],[Normalization Factor]]*10^Table1[[#This Row],[CountedDilution]])</f>
        <v>#VALUE!</v>
      </c>
      <c r="X138" s="6" t="e">
        <f>IF(Table1[[#This Row],[Count_2]]="","",Table1[[#This Row],[Count_2]]*Table1[[#This Row],[Normalization Factor]]*10^Table1[[#This Row],[CountedDilution]])</f>
        <v>#VALUE!</v>
      </c>
      <c r="Y138" s="6" t="e">
        <f>IF(Table1[[#This Row],[Count_3]]="","",Table1[[#This Row],[Count_3]]*Table1[[#This Row],[Normalization Factor]]*10^Table1[[#This Row],[CountedDilution]])</f>
        <v>#VALUE!</v>
      </c>
      <c r="Z138" s="6" t="e">
        <f>IF(Table1[[#This Row],[Count_4]]="","",Table1[[#This Row],[Count_4]]*Table1[[#This Row],[Normalization Factor]]*10^Table1[[#This Row],[CountedDilution]])</f>
        <v>#VALUE!</v>
      </c>
      <c r="AA138" s="6" t="e">
        <f>IF(Table1[[#This Row],[Count_5]]="","",Table1[[#This Row],[Count_5]]*Table1[[#This Row],[Normalization Factor]]*10^Table1[[#This Row],[CountedDilution]])</f>
        <v>#VALUE!</v>
      </c>
      <c r="AB138" s="6" cm="1">
        <f t="array" ref="AB138">AVERAGE(IF(ISNUMBER(Table1[[#This Row],[Normalized_Count_1]:[Normalized_Count_5]]),Table1[[#This Row],[Normalized_Count_1]:[Normalized_Count_5]]))</f>
        <v>0</v>
      </c>
      <c r="AC138" s="23" t="e">
        <f t="shared" si="13"/>
        <v>#NUM!</v>
      </c>
      <c r="AD138" s="6" cm="1">
        <f t="array" ref="AD138">_xlfn.STDEV.P(IF(ISNUMBER(Table1[[#This Row],[Normalized_Count_1]:[Normalized_Count_5]]),Table1[[#This Row],[Normalized_Count_1]:[Normalized_Count_5]]))</f>
        <v>0</v>
      </c>
      <c r="AE138" s="11" t="e">
        <f t="shared" si="10"/>
        <v>#DIV/0!</v>
      </c>
      <c r="AF138" s="11" t="e">
        <f t="shared" si="11"/>
        <v>#DIV/0!</v>
      </c>
    </row>
    <row r="139" spans="1:32" ht="15.75" thickBot="1" x14ac:dyDescent="0.3">
      <c r="A139" s="4" t="s">
        <v>43</v>
      </c>
      <c r="B139" s="22" t="s">
        <v>55</v>
      </c>
      <c r="C139" s="4" t="s">
        <v>56</v>
      </c>
      <c r="D139" s="4" t="s">
        <v>43</v>
      </c>
      <c r="E139" s="35" t="s">
        <v>64</v>
      </c>
      <c r="F139" s="4" t="s">
        <v>50</v>
      </c>
      <c r="G139" t="s">
        <v>51</v>
      </c>
      <c r="H139" s="27">
        <v>0.125</v>
      </c>
      <c r="I139" s="4" t="s">
        <v>54</v>
      </c>
      <c r="J139" s="13">
        <v>1</v>
      </c>
      <c r="K139" s="13">
        <f t="shared" si="12"/>
        <v>333.33333333333331</v>
      </c>
      <c r="L139" s="13">
        <v>1</v>
      </c>
      <c r="M139" s="17">
        <v>1</v>
      </c>
      <c r="N139" s="20" t="e">
        <f>Table1[[#This Row],[Sample Dilution]]*Table1[[#This Row],[Drop Assay Dilution]]*Table1[[#This Row],[Additional Dilutions]]/Table1[[#This Row],[Amount of Powder (g)]]</f>
        <v>#VALUE!</v>
      </c>
      <c r="O139" s="4"/>
      <c r="P139" s="4"/>
      <c r="Q139" s="1">
        <v>1</v>
      </c>
      <c r="R139" s="1">
        <v>37</v>
      </c>
      <c r="S139" s="1">
        <v>31</v>
      </c>
      <c r="T139" s="1">
        <v>42</v>
      </c>
      <c r="U139" s="4"/>
      <c r="V139" s="4"/>
      <c r="W139" s="6" t="e">
        <f>IF(Table1[[#This Row],[Count_1]]="","",Table1[[#This Row],[Count_1]]*Table1[[#This Row],[Normalization Factor]]*10^Table1[[#This Row],[CountedDilution]])</f>
        <v>#VALUE!</v>
      </c>
      <c r="X139" s="6" t="e">
        <f>IF(Table1[[#This Row],[Count_2]]="","",Table1[[#This Row],[Count_2]]*Table1[[#This Row],[Normalization Factor]]*10^Table1[[#This Row],[CountedDilution]])</f>
        <v>#VALUE!</v>
      </c>
      <c r="Y139" s="6" t="e">
        <f>IF(Table1[[#This Row],[Count_3]]="","",Table1[[#This Row],[Count_3]]*Table1[[#This Row],[Normalization Factor]]*10^Table1[[#This Row],[CountedDilution]])</f>
        <v>#VALUE!</v>
      </c>
      <c r="Z139" s="6" t="e">
        <f>IF(Table1[[#This Row],[Count_4]]="","",Table1[[#This Row],[Count_4]]*Table1[[#This Row],[Normalization Factor]]*10^Table1[[#This Row],[CountedDilution]])</f>
        <v>#VALUE!</v>
      </c>
      <c r="AA139" s="6" t="e">
        <f>IF(Table1[[#This Row],[Count_5]]="","",Table1[[#This Row],[Count_5]]*Table1[[#This Row],[Normalization Factor]]*10^Table1[[#This Row],[CountedDilution]])</f>
        <v>#VALUE!</v>
      </c>
      <c r="AB139" s="6" cm="1">
        <f t="array" ref="AB139">AVERAGE(IF(ISNUMBER(Table1[[#This Row],[Normalized_Count_1]:[Normalized_Count_5]]),Table1[[#This Row],[Normalized_Count_1]:[Normalized_Count_5]]))</f>
        <v>0</v>
      </c>
      <c r="AC139" s="23" t="e">
        <f t="shared" si="13"/>
        <v>#NUM!</v>
      </c>
      <c r="AD139" s="6" cm="1">
        <f t="array" ref="AD139">_xlfn.STDEV.P(IF(ISNUMBER(Table1[[#This Row],[Normalized_Count_1]:[Normalized_Count_5]]),Table1[[#This Row],[Normalized_Count_1]:[Normalized_Count_5]]))</f>
        <v>0</v>
      </c>
      <c r="AE139" s="11" t="e">
        <f t="shared" si="10"/>
        <v>#DIV/0!</v>
      </c>
      <c r="AF139" s="11" t="e">
        <f t="shared" si="11"/>
        <v>#DIV/0!</v>
      </c>
    </row>
    <row r="140" spans="1:32" ht="15.75" thickBot="1" x14ac:dyDescent="0.3">
      <c r="A140" s="4" t="s">
        <v>43</v>
      </c>
      <c r="B140" s="22" t="s">
        <v>55</v>
      </c>
      <c r="C140" s="4" t="s">
        <v>56</v>
      </c>
      <c r="D140" s="4" t="s">
        <v>43</v>
      </c>
      <c r="E140" s="35" t="s">
        <v>64</v>
      </c>
      <c r="F140" s="4" t="s">
        <v>50</v>
      </c>
      <c r="G140" t="s">
        <v>51</v>
      </c>
      <c r="H140" s="28">
        <v>6.25E-2</v>
      </c>
      <c r="I140" s="4" t="s">
        <v>54</v>
      </c>
      <c r="J140" s="13">
        <v>1</v>
      </c>
      <c r="K140" s="13">
        <f t="shared" si="12"/>
        <v>333.33333333333331</v>
      </c>
      <c r="L140" s="13">
        <v>1</v>
      </c>
      <c r="M140" s="17">
        <v>1</v>
      </c>
      <c r="N140" s="20" t="e">
        <f>Table1[[#This Row],[Sample Dilution]]*Table1[[#This Row],[Drop Assay Dilution]]*Table1[[#This Row],[Additional Dilutions]]/Table1[[#This Row],[Amount of Powder (g)]]</f>
        <v>#VALUE!</v>
      </c>
      <c r="O140" s="4"/>
      <c r="P140" s="4"/>
      <c r="Q140" s="30">
        <v>4</v>
      </c>
      <c r="R140" s="30">
        <v>31</v>
      </c>
      <c r="S140" s="30">
        <v>47</v>
      </c>
      <c r="T140" s="30">
        <v>39</v>
      </c>
      <c r="U140" s="4"/>
      <c r="V140" s="4"/>
      <c r="W140" s="6" t="e">
        <f>IF(Table1[[#This Row],[Count_1]]="","",Table1[[#This Row],[Count_1]]*Table1[[#This Row],[Normalization Factor]]*10^Table1[[#This Row],[CountedDilution]])</f>
        <v>#VALUE!</v>
      </c>
      <c r="X140" s="6" t="e">
        <f>IF(Table1[[#This Row],[Count_2]]="","",Table1[[#This Row],[Count_2]]*Table1[[#This Row],[Normalization Factor]]*10^Table1[[#This Row],[CountedDilution]])</f>
        <v>#VALUE!</v>
      </c>
      <c r="Y140" s="6" t="e">
        <f>IF(Table1[[#This Row],[Count_3]]="","",Table1[[#This Row],[Count_3]]*Table1[[#This Row],[Normalization Factor]]*10^Table1[[#This Row],[CountedDilution]])</f>
        <v>#VALUE!</v>
      </c>
      <c r="Z140" s="6" t="e">
        <f>IF(Table1[[#This Row],[Count_4]]="","",Table1[[#This Row],[Count_4]]*Table1[[#This Row],[Normalization Factor]]*10^Table1[[#This Row],[CountedDilution]])</f>
        <v>#VALUE!</v>
      </c>
      <c r="AA140" s="6" t="e">
        <f>IF(Table1[[#This Row],[Count_5]]="","",Table1[[#This Row],[Count_5]]*Table1[[#This Row],[Normalization Factor]]*10^Table1[[#This Row],[CountedDilution]])</f>
        <v>#VALUE!</v>
      </c>
      <c r="AB140" s="6" cm="1">
        <f t="array" ref="AB140">AVERAGE(IF(ISNUMBER(Table1[[#This Row],[Normalized_Count_1]:[Normalized_Count_5]]),Table1[[#This Row],[Normalized_Count_1]:[Normalized_Count_5]]))</f>
        <v>0</v>
      </c>
      <c r="AC140" s="23" t="e">
        <f t="shared" si="13"/>
        <v>#NUM!</v>
      </c>
      <c r="AD140" s="6" cm="1">
        <f t="array" ref="AD140">_xlfn.STDEV.P(IF(ISNUMBER(Table1[[#This Row],[Normalized_Count_1]:[Normalized_Count_5]]),Table1[[#This Row],[Normalized_Count_1]:[Normalized_Count_5]]))</f>
        <v>0</v>
      </c>
      <c r="AE140" s="11" t="e">
        <f t="shared" si="10"/>
        <v>#DIV/0!</v>
      </c>
      <c r="AF140" s="11" t="e">
        <f t="shared" si="11"/>
        <v>#DIV/0!</v>
      </c>
    </row>
    <row r="141" spans="1:32" ht="15.75" thickBot="1" x14ac:dyDescent="0.3">
      <c r="A141" s="4" t="s">
        <v>43</v>
      </c>
      <c r="B141" s="22" t="s">
        <v>55</v>
      </c>
      <c r="C141" s="4" t="s">
        <v>56</v>
      </c>
      <c r="D141" s="4" t="s">
        <v>43</v>
      </c>
      <c r="E141" s="35" t="s">
        <v>64</v>
      </c>
      <c r="F141" s="4" t="s">
        <v>50</v>
      </c>
      <c r="G141" s="25" t="s">
        <v>52</v>
      </c>
      <c r="H141" s="24">
        <v>2</v>
      </c>
      <c r="I141" s="4" t="s">
        <v>54</v>
      </c>
      <c r="J141" s="13">
        <v>1</v>
      </c>
      <c r="K141" s="13">
        <f t="shared" si="12"/>
        <v>333.33333333333331</v>
      </c>
      <c r="L141" s="13">
        <v>1</v>
      </c>
      <c r="M141" s="17">
        <v>1</v>
      </c>
      <c r="N141" s="20" t="e">
        <f>Table1[[#This Row],[Sample Dilution]]*Table1[[#This Row],[Drop Assay Dilution]]*Table1[[#This Row],[Additional Dilutions]]/Table1[[#This Row],[Amount of Powder (g)]]</f>
        <v>#VALUE!</v>
      </c>
      <c r="O141" s="4"/>
      <c r="P141" s="4"/>
      <c r="Q141" s="26">
        <v>1</v>
      </c>
      <c r="R141" s="26">
        <v>11</v>
      </c>
      <c r="S141" s="26">
        <v>14</v>
      </c>
      <c r="T141" s="26">
        <v>9</v>
      </c>
      <c r="U141" s="4"/>
      <c r="V141" s="4"/>
      <c r="W141" s="6" t="e">
        <f>IF(Table1[[#This Row],[Count_1]]="","",Table1[[#This Row],[Count_1]]*Table1[[#This Row],[Normalization Factor]]*10^Table1[[#This Row],[CountedDilution]])</f>
        <v>#VALUE!</v>
      </c>
      <c r="X141" s="6" t="e">
        <f>IF(Table1[[#This Row],[Count_2]]="","",Table1[[#This Row],[Count_2]]*Table1[[#This Row],[Normalization Factor]]*10^Table1[[#This Row],[CountedDilution]])</f>
        <v>#VALUE!</v>
      </c>
      <c r="Y141" s="6" t="e">
        <f>IF(Table1[[#This Row],[Count_3]]="","",Table1[[#This Row],[Count_3]]*Table1[[#This Row],[Normalization Factor]]*10^Table1[[#This Row],[CountedDilution]])</f>
        <v>#VALUE!</v>
      </c>
      <c r="Z141" s="6" t="e">
        <f>IF(Table1[[#This Row],[Count_4]]="","",Table1[[#This Row],[Count_4]]*Table1[[#This Row],[Normalization Factor]]*10^Table1[[#This Row],[CountedDilution]])</f>
        <v>#VALUE!</v>
      </c>
      <c r="AA141" s="6" t="e">
        <f>IF(Table1[[#This Row],[Count_5]]="","",Table1[[#This Row],[Count_5]]*Table1[[#This Row],[Normalization Factor]]*10^Table1[[#This Row],[CountedDilution]])</f>
        <v>#VALUE!</v>
      </c>
      <c r="AB141" s="6" cm="1">
        <f t="array" ref="AB141">AVERAGE(IF(ISNUMBER(Table1[[#This Row],[Normalized_Count_1]:[Normalized_Count_5]]),Table1[[#This Row],[Normalized_Count_1]:[Normalized_Count_5]]))</f>
        <v>0</v>
      </c>
      <c r="AC141" s="23" t="e">
        <f t="shared" si="13"/>
        <v>#NUM!</v>
      </c>
      <c r="AD141" s="6" cm="1">
        <f t="array" ref="AD141">_xlfn.STDEV.P(IF(ISNUMBER(Table1[[#This Row],[Normalized_Count_1]:[Normalized_Count_5]]),Table1[[#This Row],[Normalized_Count_1]:[Normalized_Count_5]]))</f>
        <v>0</v>
      </c>
      <c r="AE141" s="11" t="e">
        <f t="shared" si="10"/>
        <v>#DIV/0!</v>
      </c>
      <c r="AF141" s="11" t="e">
        <f t="shared" si="11"/>
        <v>#DIV/0!</v>
      </c>
    </row>
    <row r="142" spans="1:32" ht="15.75" thickBot="1" x14ac:dyDescent="0.3">
      <c r="A142" s="4" t="s">
        <v>43</v>
      </c>
      <c r="B142" s="22" t="s">
        <v>55</v>
      </c>
      <c r="C142" s="4" t="s">
        <v>56</v>
      </c>
      <c r="D142" s="4" t="s">
        <v>43</v>
      </c>
      <c r="E142" s="35" t="s">
        <v>64</v>
      </c>
      <c r="F142" s="4" t="s">
        <v>50</v>
      </c>
      <c r="G142" t="s">
        <v>52</v>
      </c>
      <c r="H142" s="27">
        <v>1</v>
      </c>
      <c r="I142" s="4" t="s">
        <v>54</v>
      </c>
      <c r="J142" s="13">
        <v>1</v>
      </c>
      <c r="K142" s="13">
        <f t="shared" si="12"/>
        <v>333.33333333333331</v>
      </c>
      <c r="L142" s="13">
        <v>1</v>
      </c>
      <c r="M142" s="17">
        <v>1</v>
      </c>
      <c r="N142" s="20" t="e">
        <f>Table1[[#This Row],[Sample Dilution]]*Table1[[#This Row],[Drop Assay Dilution]]*Table1[[#This Row],[Additional Dilutions]]/Table1[[#This Row],[Amount of Powder (g)]]</f>
        <v>#VALUE!</v>
      </c>
      <c r="O142" s="4"/>
      <c r="P142" s="4"/>
      <c r="Q142" s="1">
        <v>1</v>
      </c>
      <c r="R142" s="1">
        <v>12</v>
      </c>
      <c r="S142" s="1">
        <v>13</v>
      </c>
      <c r="T142" s="1">
        <v>19</v>
      </c>
      <c r="U142" s="4"/>
      <c r="V142" s="4"/>
      <c r="W142" s="6" t="e">
        <f>IF(Table1[[#This Row],[Count_1]]="","",Table1[[#This Row],[Count_1]]*Table1[[#This Row],[Normalization Factor]]*10^Table1[[#This Row],[CountedDilution]])</f>
        <v>#VALUE!</v>
      </c>
      <c r="X142" s="6" t="e">
        <f>IF(Table1[[#This Row],[Count_2]]="","",Table1[[#This Row],[Count_2]]*Table1[[#This Row],[Normalization Factor]]*10^Table1[[#This Row],[CountedDilution]])</f>
        <v>#VALUE!</v>
      </c>
      <c r="Y142" s="6" t="e">
        <f>IF(Table1[[#This Row],[Count_3]]="","",Table1[[#This Row],[Count_3]]*Table1[[#This Row],[Normalization Factor]]*10^Table1[[#This Row],[CountedDilution]])</f>
        <v>#VALUE!</v>
      </c>
      <c r="Z142" s="6" t="e">
        <f>IF(Table1[[#This Row],[Count_4]]="","",Table1[[#This Row],[Count_4]]*Table1[[#This Row],[Normalization Factor]]*10^Table1[[#This Row],[CountedDilution]])</f>
        <v>#VALUE!</v>
      </c>
      <c r="AA142" s="6" t="e">
        <f>IF(Table1[[#This Row],[Count_5]]="","",Table1[[#This Row],[Count_5]]*Table1[[#This Row],[Normalization Factor]]*10^Table1[[#This Row],[CountedDilution]])</f>
        <v>#VALUE!</v>
      </c>
      <c r="AB142" s="6" cm="1">
        <f t="array" ref="AB142">AVERAGE(IF(ISNUMBER(Table1[[#This Row],[Normalized_Count_1]:[Normalized_Count_5]]),Table1[[#This Row],[Normalized_Count_1]:[Normalized_Count_5]]))</f>
        <v>0</v>
      </c>
      <c r="AC142" s="23" t="e">
        <f t="shared" si="13"/>
        <v>#NUM!</v>
      </c>
      <c r="AD142" s="6" cm="1">
        <f t="array" ref="AD142">_xlfn.STDEV.P(IF(ISNUMBER(Table1[[#This Row],[Normalized_Count_1]:[Normalized_Count_5]]),Table1[[#This Row],[Normalized_Count_1]:[Normalized_Count_5]]))</f>
        <v>0</v>
      </c>
      <c r="AE142" s="11" t="e">
        <f t="shared" si="10"/>
        <v>#DIV/0!</v>
      </c>
      <c r="AF142" s="11" t="e">
        <f t="shared" si="11"/>
        <v>#DIV/0!</v>
      </c>
    </row>
    <row r="143" spans="1:32" ht="15.75" thickBot="1" x14ac:dyDescent="0.3">
      <c r="A143" s="4" t="s">
        <v>43</v>
      </c>
      <c r="B143" s="22" t="s">
        <v>55</v>
      </c>
      <c r="C143" s="4" t="s">
        <v>56</v>
      </c>
      <c r="D143" s="4" t="s">
        <v>43</v>
      </c>
      <c r="E143" s="35" t="s">
        <v>64</v>
      </c>
      <c r="F143" s="4" t="s">
        <v>50</v>
      </c>
      <c r="G143" t="s">
        <v>52</v>
      </c>
      <c r="H143" s="27">
        <v>0.5</v>
      </c>
      <c r="I143" s="4" t="s">
        <v>54</v>
      </c>
      <c r="J143" s="13">
        <v>1</v>
      </c>
      <c r="K143" s="13">
        <f t="shared" si="12"/>
        <v>333.33333333333331</v>
      </c>
      <c r="L143" s="13">
        <v>1</v>
      </c>
      <c r="M143" s="17">
        <v>1</v>
      </c>
      <c r="N143" s="20" t="e">
        <f>Table1[[#This Row],[Sample Dilution]]*Table1[[#This Row],[Drop Assay Dilution]]*Table1[[#This Row],[Additional Dilutions]]/Table1[[#This Row],[Amount of Powder (g)]]</f>
        <v>#VALUE!</v>
      </c>
      <c r="O143" s="4"/>
      <c r="P143" s="4"/>
      <c r="Q143" s="1">
        <v>1</v>
      </c>
      <c r="R143" s="1">
        <v>12</v>
      </c>
      <c r="S143" s="1">
        <v>12</v>
      </c>
      <c r="T143" s="1">
        <v>17</v>
      </c>
      <c r="U143" s="4"/>
      <c r="V143" s="4"/>
      <c r="W143" s="6" t="e">
        <f>IF(Table1[[#This Row],[Count_1]]="","",Table1[[#This Row],[Count_1]]*Table1[[#This Row],[Normalization Factor]]*10^Table1[[#This Row],[CountedDilution]])</f>
        <v>#VALUE!</v>
      </c>
      <c r="X143" s="6" t="e">
        <f>IF(Table1[[#This Row],[Count_2]]="","",Table1[[#This Row],[Count_2]]*Table1[[#This Row],[Normalization Factor]]*10^Table1[[#This Row],[CountedDilution]])</f>
        <v>#VALUE!</v>
      </c>
      <c r="Y143" s="6" t="e">
        <f>IF(Table1[[#This Row],[Count_3]]="","",Table1[[#This Row],[Count_3]]*Table1[[#This Row],[Normalization Factor]]*10^Table1[[#This Row],[CountedDilution]])</f>
        <v>#VALUE!</v>
      </c>
      <c r="Z143" s="6" t="e">
        <f>IF(Table1[[#This Row],[Count_4]]="","",Table1[[#This Row],[Count_4]]*Table1[[#This Row],[Normalization Factor]]*10^Table1[[#This Row],[CountedDilution]])</f>
        <v>#VALUE!</v>
      </c>
      <c r="AA143" s="6" t="e">
        <f>IF(Table1[[#This Row],[Count_5]]="","",Table1[[#This Row],[Count_5]]*Table1[[#This Row],[Normalization Factor]]*10^Table1[[#This Row],[CountedDilution]])</f>
        <v>#VALUE!</v>
      </c>
      <c r="AB143" s="6" cm="1">
        <f t="array" ref="AB143">AVERAGE(IF(ISNUMBER(Table1[[#This Row],[Normalized_Count_1]:[Normalized_Count_5]]),Table1[[#This Row],[Normalized_Count_1]:[Normalized_Count_5]]))</f>
        <v>0</v>
      </c>
      <c r="AC143" s="23" t="e">
        <f t="shared" si="13"/>
        <v>#NUM!</v>
      </c>
      <c r="AD143" s="6" cm="1">
        <f t="array" ref="AD143">_xlfn.STDEV.P(IF(ISNUMBER(Table1[[#This Row],[Normalized_Count_1]:[Normalized_Count_5]]),Table1[[#This Row],[Normalized_Count_1]:[Normalized_Count_5]]))</f>
        <v>0</v>
      </c>
      <c r="AE143" s="11" t="e">
        <f t="shared" si="10"/>
        <v>#DIV/0!</v>
      </c>
      <c r="AF143" s="11" t="e">
        <f t="shared" si="11"/>
        <v>#DIV/0!</v>
      </c>
    </row>
    <row r="144" spans="1:32" ht="15.75" thickBot="1" x14ac:dyDescent="0.3">
      <c r="A144" s="4" t="s">
        <v>43</v>
      </c>
      <c r="B144" s="22" t="s">
        <v>55</v>
      </c>
      <c r="C144" s="4" t="s">
        <v>56</v>
      </c>
      <c r="D144" s="4" t="s">
        <v>43</v>
      </c>
      <c r="E144" s="35" t="s">
        <v>64</v>
      </c>
      <c r="F144" s="4" t="s">
        <v>50</v>
      </c>
      <c r="G144" t="s">
        <v>52</v>
      </c>
      <c r="H144" s="27">
        <v>0.25</v>
      </c>
      <c r="I144" s="4" t="s">
        <v>54</v>
      </c>
      <c r="J144" s="13">
        <v>1</v>
      </c>
      <c r="K144" s="13">
        <f t="shared" si="12"/>
        <v>333.33333333333331</v>
      </c>
      <c r="L144" s="13">
        <v>1</v>
      </c>
      <c r="M144" s="17">
        <v>1</v>
      </c>
      <c r="N144" s="20" t="e">
        <f>Table1[[#This Row],[Sample Dilution]]*Table1[[#This Row],[Drop Assay Dilution]]*Table1[[#This Row],[Additional Dilutions]]/Table1[[#This Row],[Amount of Powder (g)]]</f>
        <v>#VALUE!</v>
      </c>
      <c r="O144" s="4"/>
      <c r="P144" s="4"/>
      <c r="Q144" s="1">
        <v>2</v>
      </c>
      <c r="R144" s="1">
        <v>13</v>
      </c>
      <c r="S144" s="1">
        <v>3</v>
      </c>
      <c r="T144" s="1">
        <v>6</v>
      </c>
      <c r="U144" s="4"/>
      <c r="V144" s="4"/>
      <c r="W144" s="6" t="e">
        <f>IF(Table1[[#This Row],[Count_1]]="","",Table1[[#This Row],[Count_1]]*Table1[[#This Row],[Normalization Factor]]*10^Table1[[#This Row],[CountedDilution]])</f>
        <v>#VALUE!</v>
      </c>
      <c r="X144" s="6" t="e">
        <f>IF(Table1[[#This Row],[Count_2]]="","",Table1[[#This Row],[Count_2]]*Table1[[#This Row],[Normalization Factor]]*10^Table1[[#This Row],[CountedDilution]])</f>
        <v>#VALUE!</v>
      </c>
      <c r="Y144" s="6" t="e">
        <f>IF(Table1[[#This Row],[Count_3]]="","",Table1[[#This Row],[Count_3]]*Table1[[#This Row],[Normalization Factor]]*10^Table1[[#This Row],[CountedDilution]])</f>
        <v>#VALUE!</v>
      </c>
      <c r="Z144" s="6" t="e">
        <f>IF(Table1[[#This Row],[Count_4]]="","",Table1[[#This Row],[Count_4]]*Table1[[#This Row],[Normalization Factor]]*10^Table1[[#This Row],[CountedDilution]])</f>
        <v>#VALUE!</v>
      </c>
      <c r="AA144" s="6" t="e">
        <f>IF(Table1[[#This Row],[Count_5]]="","",Table1[[#This Row],[Count_5]]*Table1[[#This Row],[Normalization Factor]]*10^Table1[[#This Row],[CountedDilution]])</f>
        <v>#VALUE!</v>
      </c>
      <c r="AB144" s="6" cm="1">
        <f t="array" ref="AB144">AVERAGE(IF(ISNUMBER(Table1[[#This Row],[Normalized_Count_1]:[Normalized_Count_5]]),Table1[[#This Row],[Normalized_Count_1]:[Normalized_Count_5]]))</f>
        <v>0</v>
      </c>
      <c r="AC144" s="23" t="e">
        <f t="shared" si="13"/>
        <v>#NUM!</v>
      </c>
      <c r="AD144" s="6" cm="1">
        <f t="array" ref="AD144">_xlfn.STDEV.P(IF(ISNUMBER(Table1[[#This Row],[Normalized_Count_1]:[Normalized_Count_5]]),Table1[[#This Row],[Normalized_Count_1]:[Normalized_Count_5]]))</f>
        <v>0</v>
      </c>
      <c r="AE144" s="11" t="e">
        <f t="shared" si="10"/>
        <v>#DIV/0!</v>
      </c>
      <c r="AF144" s="11" t="e">
        <f t="shared" si="11"/>
        <v>#DIV/0!</v>
      </c>
    </row>
    <row r="145" spans="1:32" ht="15.75" thickBot="1" x14ac:dyDescent="0.3">
      <c r="A145" s="4" t="s">
        <v>43</v>
      </c>
      <c r="B145" s="22" t="s">
        <v>55</v>
      </c>
      <c r="C145" s="4" t="s">
        <v>56</v>
      </c>
      <c r="D145" s="4" t="s">
        <v>43</v>
      </c>
      <c r="E145" s="35" t="s">
        <v>64</v>
      </c>
      <c r="F145" s="4" t="s">
        <v>50</v>
      </c>
      <c r="G145" t="s">
        <v>52</v>
      </c>
      <c r="H145" s="27">
        <v>0.125</v>
      </c>
      <c r="I145" s="4" t="s">
        <v>54</v>
      </c>
      <c r="J145" s="13">
        <v>1</v>
      </c>
      <c r="K145" s="13">
        <f t="shared" si="12"/>
        <v>333.33333333333331</v>
      </c>
      <c r="L145" s="13">
        <v>1</v>
      </c>
      <c r="M145" s="17">
        <v>1</v>
      </c>
      <c r="N145" s="20" t="e">
        <f>Table1[[#This Row],[Sample Dilution]]*Table1[[#This Row],[Drop Assay Dilution]]*Table1[[#This Row],[Additional Dilutions]]/Table1[[#This Row],[Amount of Powder (g)]]</f>
        <v>#VALUE!</v>
      </c>
      <c r="O145" s="4"/>
      <c r="P145" s="4"/>
      <c r="Q145" s="1">
        <v>3</v>
      </c>
      <c r="R145" s="1">
        <v>3</v>
      </c>
      <c r="S145" s="1">
        <v>4</v>
      </c>
      <c r="T145" s="1">
        <v>5</v>
      </c>
      <c r="U145" s="4"/>
      <c r="V145" s="4"/>
      <c r="W145" s="6" t="e">
        <f>IF(Table1[[#This Row],[Count_1]]="","",Table1[[#This Row],[Count_1]]*Table1[[#This Row],[Normalization Factor]]*10^Table1[[#This Row],[CountedDilution]])</f>
        <v>#VALUE!</v>
      </c>
      <c r="X145" s="6" t="e">
        <f>IF(Table1[[#This Row],[Count_2]]="","",Table1[[#This Row],[Count_2]]*Table1[[#This Row],[Normalization Factor]]*10^Table1[[#This Row],[CountedDilution]])</f>
        <v>#VALUE!</v>
      </c>
      <c r="Y145" s="6" t="e">
        <f>IF(Table1[[#This Row],[Count_3]]="","",Table1[[#This Row],[Count_3]]*Table1[[#This Row],[Normalization Factor]]*10^Table1[[#This Row],[CountedDilution]])</f>
        <v>#VALUE!</v>
      </c>
      <c r="Z145" s="6" t="e">
        <f>IF(Table1[[#This Row],[Count_4]]="","",Table1[[#This Row],[Count_4]]*Table1[[#This Row],[Normalization Factor]]*10^Table1[[#This Row],[CountedDilution]])</f>
        <v>#VALUE!</v>
      </c>
      <c r="AA145" s="6" t="e">
        <f>IF(Table1[[#This Row],[Count_5]]="","",Table1[[#This Row],[Count_5]]*Table1[[#This Row],[Normalization Factor]]*10^Table1[[#This Row],[CountedDilution]])</f>
        <v>#VALUE!</v>
      </c>
      <c r="AB145" s="6" cm="1">
        <f t="array" ref="AB145">AVERAGE(IF(ISNUMBER(Table1[[#This Row],[Normalized_Count_1]:[Normalized_Count_5]]),Table1[[#This Row],[Normalized_Count_1]:[Normalized_Count_5]]))</f>
        <v>0</v>
      </c>
      <c r="AC145" s="23" t="e">
        <f t="shared" si="13"/>
        <v>#NUM!</v>
      </c>
      <c r="AD145" s="6" cm="1">
        <f t="array" ref="AD145">_xlfn.STDEV.P(IF(ISNUMBER(Table1[[#This Row],[Normalized_Count_1]:[Normalized_Count_5]]),Table1[[#This Row],[Normalized_Count_1]:[Normalized_Count_5]]))</f>
        <v>0</v>
      </c>
      <c r="AE145" s="11" t="e">
        <f t="shared" si="10"/>
        <v>#DIV/0!</v>
      </c>
      <c r="AF145" s="11" t="e">
        <f t="shared" si="11"/>
        <v>#DIV/0!</v>
      </c>
    </row>
    <row r="146" spans="1:32" ht="15.75" thickBot="1" x14ac:dyDescent="0.3">
      <c r="A146" s="4" t="s">
        <v>43</v>
      </c>
      <c r="B146" s="22" t="s">
        <v>55</v>
      </c>
      <c r="C146" s="4" t="s">
        <v>56</v>
      </c>
      <c r="D146" s="4" t="s">
        <v>43</v>
      </c>
      <c r="E146" s="36" t="s">
        <v>64</v>
      </c>
      <c r="F146" s="4" t="s">
        <v>50</v>
      </c>
      <c r="G146" t="s">
        <v>52</v>
      </c>
      <c r="H146" s="28">
        <v>6.25E-2</v>
      </c>
      <c r="I146" s="4" t="s">
        <v>54</v>
      </c>
      <c r="J146" s="13">
        <v>1</v>
      </c>
      <c r="K146" s="13">
        <f t="shared" si="12"/>
        <v>333.33333333333331</v>
      </c>
      <c r="L146" s="13">
        <v>1</v>
      </c>
      <c r="M146" s="17">
        <v>1</v>
      </c>
      <c r="N146" s="20" t="e">
        <f>Table1[[#This Row],[Sample Dilution]]*Table1[[#This Row],[Drop Assay Dilution]]*Table1[[#This Row],[Additional Dilutions]]/Table1[[#This Row],[Amount of Powder (g)]]</f>
        <v>#VALUE!</v>
      </c>
      <c r="O146" s="4"/>
      <c r="P146" s="4"/>
      <c r="Q146" s="30">
        <v>3</v>
      </c>
      <c r="R146" s="30">
        <v>33</v>
      </c>
      <c r="S146" s="30">
        <v>25</v>
      </c>
      <c r="T146" s="30">
        <v>23</v>
      </c>
      <c r="U146" s="4"/>
      <c r="V146" s="4"/>
      <c r="W146" s="6" t="e">
        <f>IF(Table1[[#This Row],[Count_1]]="","",Table1[[#This Row],[Count_1]]*Table1[[#This Row],[Normalization Factor]]*10^Table1[[#This Row],[CountedDilution]])</f>
        <v>#VALUE!</v>
      </c>
      <c r="X146" s="6" t="e">
        <f>IF(Table1[[#This Row],[Count_2]]="","",Table1[[#This Row],[Count_2]]*Table1[[#This Row],[Normalization Factor]]*10^Table1[[#This Row],[CountedDilution]])</f>
        <v>#VALUE!</v>
      </c>
      <c r="Y146" s="6" t="e">
        <f>IF(Table1[[#This Row],[Count_3]]="","",Table1[[#This Row],[Count_3]]*Table1[[#This Row],[Normalization Factor]]*10^Table1[[#This Row],[CountedDilution]])</f>
        <v>#VALUE!</v>
      </c>
      <c r="Z146" s="6" t="e">
        <f>IF(Table1[[#This Row],[Count_4]]="","",Table1[[#This Row],[Count_4]]*Table1[[#This Row],[Normalization Factor]]*10^Table1[[#This Row],[CountedDilution]])</f>
        <v>#VALUE!</v>
      </c>
      <c r="AA146" s="6" t="e">
        <f>IF(Table1[[#This Row],[Count_5]]="","",Table1[[#This Row],[Count_5]]*Table1[[#This Row],[Normalization Factor]]*10^Table1[[#This Row],[CountedDilution]])</f>
        <v>#VALUE!</v>
      </c>
      <c r="AB146" s="6" cm="1">
        <f t="array" ref="AB146">AVERAGE(IF(ISNUMBER(Table1[[#This Row],[Normalized_Count_1]:[Normalized_Count_5]]),Table1[[#This Row],[Normalized_Count_1]:[Normalized_Count_5]]))</f>
        <v>0</v>
      </c>
      <c r="AC146" s="23" t="e">
        <f t="shared" si="13"/>
        <v>#NUM!</v>
      </c>
      <c r="AD146" s="6" cm="1">
        <f t="array" ref="AD146">_xlfn.STDEV.P(IF(ISNUMBER(Table1[[#This Row],[Normalized_Count_1]:[Normalized_Count_5]]),Table1[[#This Row],[Normalized_Count_1]:[Normalized_Count_5]]))</f>
        <v>0</v>
      </c>
      <c r="AE146" s="11" t="e">
        <f t="shared" si="10"/>
        <v>#DIV/0!</v>
      </c>
      <c r="AF146" s="11" t="e">
        <f t="shared" si="11"/>
        <v>#DIV/0!</v>
      </c>
    </row>
    <row r="147" spans="1:32" ht="15.75" thickBot="1" x14ac:dyDescent="0.3">
      <c r="A147" s="4" t="s">
        <v>43</v>
      </c>
      <c r="B147" s="22" t="s">
        <v>55</v>
      </c>
      <c r="C147" s="4" t="s">
        <v>56</v>
      </c>
      <c r="D147" s="4" t="s">
        <v>43</v>
      </c>
      <c r="E147" s="31" t="s">
        <v>65</v>
      </c>
      <c r="F147" s="4" t="s">
        <v>50</v>
      </c>
      <c r="G147" s="25" t="s">
        <v>51</v>
      </c>
      <c r="H147" s="24">
        <v>2</v>
      </c>
      <c r="I147" s="4" t="s">
        <v>43</v>
      </c>
      <c r="J147" s="13">
        <v>1</v>
      </c>
      <c r="K147" s="13">
        <f t="shared" si="12"/>
        <v>333.33333333333331</v>
      </c>
      <c r="L147" s="13">
        <v>1</v>
      </c>
      <c r="M147" s="17">
        <v>1</v>
      </c>
      <c r="N147" s="20" t="e">
        <f>Table1[[#This Row],[Sample Dilution]]*Table1[[#This Row],[Drop Assay Dilution]]*Table1[[#This Row],[Additional Dilutions]]/Table1[[#This Row],[Amount of Powder (g)]]</f>
        <v>#VALUE!</v>
      </c>
      <c r="O147" s="4"/>
      <c r="P147" s="4"/>
      <c r="Q147" s="26">
        <v>1</v>
      </c>
      <c r="R147" s="26">
        <v>6</v>
      </c>
      <c r="S147" s="26">
        <v>6</v>
      </c>
      <c r="T147" s="26">
        <v>7</v>
      </c>
      <c r="U147" s="4"/>
      <c r="V147" s="4"/>
      <c r="W147" s="6" t="e">
        <f>IF(Table1[[#This Row],[Count_1]]="","",Table1[[#This Row],[Count_1]]*Table1[[#This Row],[Normalization Factor]]*10^Table1[[#This Row],[CountedDilution]])</f>
        <v>#VALUE!</v>
      </c>
      <c r="X147" s="6" t="e">
        <f>IF(Table1[[#This Row],[Count_2]]="","",Table1[[#This Row],[Count_2]]*Table1[[#This Row],[Normalization Factor]]*10^Table1[[#This Row],[CountedDilution]])</f>
        <v>#VALUE!</v>
      </c>
      <c r="Y147" s="6" t="e">
        <f>IF(Table1[[#This Row],[Count_3]]="","",Table1[[#This Row],[Count_3]]*Table1[[#This Row],[Normalization Factor]]*10^Table1[[#This Row],[CountedDilution]])</f>
        <v>#VALUE!</v>
      </c>
      <c r="Z147" s="6" t="e">
        <f>IF(Table1[[#This Row],[Count_4]]="","",Table1[[#This Row],[Count_4]]*Table1[[#This Row],[Normalization Factor]]*10^Table1[[#This Row],[CountedDilution]])</f>
        <v>#VALUE!</v>
      </c>
      <c r="AA147" s="6" t="e">
        <f>IF(Table1[[#This Row],[Count_5]]="","",Table1[[#This Row],[Count_5]]*Table1[[#This Row],[Normalization Factor]]*10^Table1[[#This Row],[CountedDilution]])</f>
        <v>#VALUE!</v>
      </c>
      <c r="AB147" s="6" cm="1">
        <f t="array" ref="AB147">AVERAGE(IF(ISNUMBER(Table1[[#This Row],[Normalized_Count_1]:[Normalized_Count_5]]),Table1[[#This Row],[Normalized_Count_1]:[Normalized_Count_5]]))</f>
        <v>0</v>
      </c>
      <c r="AC147" s="23" t="e">
        <f t="shared" si="13"/>
        <v>#NUM!</v>
      </c>
      <c r="AD147" s="6" cm="1">
        <f t="array" ref="AD147">_xlfn.STDEV.P(IF(ISNUMBER(Table1[[#This Row],[Normalized_Count_1]:[Normalized_Count_5]]),Table1[[#This Row],[Normalized_Count_1]:[Normalized_Count_5]]))</f>
        <v>0</v>
      </c>
      <c r="AE147" s="11" t="e">
        <f t="shared" si="10"/>
        <v>#DIV/0!</v>
      </c>
      <c r="AF147" s="11" t="e">
        <f t="shared" si="11"/>
        <v>#DIV/0!</v>
      </c>
    </row>
    <row r="148" spans="1:32" ht="15.75" thickBot="1" x14ac:dyDescent="0.3">
      <c r="A148" s="4" t="s">
        <v>43</v>
      </c>
      <c r="B148" s="22" t="s">
        <v>55</v>
      </c>
      <c r="C148" s="4" t="s">
        <v>56</v>
      </c>
      <c r="D148" s="4" t="s">
        <v>43</v>
      </c>
      <c r="E148" s="31" t="s">
        <v>65</v>
      </c>
      <c r="F148" s="4" t="s">
        <v>50</v>
      </c>
      <c r="G148" t="s">
        <v>51</v>
      </c>
      <c r="H148" s="27">
        <v>1</v>
      </c>
      <c r="I148" s="4" t="s">
        <v>43</v>
      </c>
      <c r="J148" s="13">
        <v>1</v>
      </c>
      <c r="K148" s="13">
        <f t="shared" si="12"/>
        <v>333.33333333333331</v>
      </c>
      <c r="L148" s="13">
        <v>1</v>
      </c>
      <c r="M148" s="17">
        <v>1</v>
      </c>
      <c r="N148" s="20" t="e">
        <f>Table1[[#This Row],[Sample Dilution]]*Table1[[#This Row],[Drop Assay Dilution]]*Table1[[#This Row],[Additional Dilutions]]/Table1[[#This Row],[Amount of Powder (g)]]</f>
        <v>#VALUE!</v>
      </c>
      <c r="O148" s="4"/>
      <c r="P148" s="4"/>
      <c r="Q148" s="1">
        <v>1</v>
      </c>
      <c r="R148" s="1">
        <v>6</v>
      </c>
      <c r="S148" s="1">
        <v>3</v>
      </c>
      <c r="T148" s="1">
        <v>6</v>
      </c>
      <c r="U148" s="4"/>
      <c r="V148" s="4"/>
      <c r="W148" s="6" t="e">
        <f>IF(Table1[[#This Row],[Count_1]]="","",Table1[[#This Row],[Count_1]]*Table1[[#This Row],[Normalization Factor]]*10^Table1[[#This Row],[CountedDilution]])</f>
        <v>#VALUE!</v>
      </c>
      <c r="X148" s="6" t="e">
        <f>IF(Table1[[#This Row],[Count_2]]="","",Table1[[#This Row],[Count_2]]*Table1[[#This Row],[Normalization Factor]]*10^Table1[[#This Row],[CountedDilution]])</f>
        <v>#VALUE!</v>
      </c>
      <c r="Y148" s="6" t="e">
        <f>IF(Table1[[#This Row],[Count_3]]="","",Table1[[#This Row],[Count_3]]*Table1[[#This Row],[Normalization Factor]]*10^Table1[[#This Row],[CountedDilution]])</f>
        <v>#VALUE!</v>
      </c>
      <c r="Z148" s="6" t="e">
        <f>IF(Table1[[#This Row],[Count_4]]="","",Table1[[#This Row],[Count_4]]*Table1[[#This Row],[Normalization Factor]]*10^Table1[[#This Row],[CountedDilution]])</f>
        <v>#VALUE!</v>
      </c>
      <c r="AA148" s="6" t="e">
        <f>IF(Table1[[#This Row],[Count_5]]="","",Table1[[#This Row],[Count_5]]*Table1[[#This Row],[Normalization Factor]]*10^Table1[[#This Row],[CountedDilution]])</f>
        <v>#VALUE!</v>
      </c>
      <c r="AB148" s="6" cm="1">
        <f t="array" ref="AB148">AVERAGE(IF(ISNUMBER(Table1[[#This Row],[Normalized_Count_1]:[Normalized_Count_5]]),Table1[[#This Row],[Normalized_Count_1]:[Normalized_Count_5]]))</f>
        <v>0</v>
      </c>
      <c r="AC148" s="23" t="e">
        <f t="shared" si="13"/>
        <v>#NUM!</v>
      </c>
      <c r="AD148" s="6" cm="1">
        <f t="array" ref="AD148">_xlfn.STDEV.P(IF(ISNUMBER(Table1[[#This Row],[Normalized_Count_1]:[Normalized_Count_5]]),Table1[[#This Row],[Normalized_Count_1]:[Normalized_Count_5]]))</f>
        <v>0</v>
      </c>
      <c r="AE148" s="11" t="e">
        <f t="shared" si="10"/>
        <v>#DIV/0!</v>
      </c>
      <c r="AF148" s="11" t="e">
        <f t="shared" si="11"/>
        <v>#DIV/0!</v>
      </c>
    </row>
    <row r="149" spans="1:32" ht="15.75" thickBot="1" x14ac:dyDescent="0.3">
      <c r="A149" s="4" t="s">
        <v>43</v>
      </c>
      <c r="B149" s="22" t="s">
        <v>55</v>
      </c>
      <c r="C149" s="4" t="s">
        <v>56</v>
      </c>
      <c r="D149" s="4" t="s">
        <v>43</v>
      </c>
      <c r="E149" s="31" t="s">
        <v>65</v>
      </c>
      <c r="F149" s="4" t="s">
        <v>50</v>
      </c>
      <c r="G149" t="s">
        <v>51</v>
      </c>
      <c r="H149" s="27">
        <v>0.5</v>
      </c>
      <c r="I149" s="4" t="s">
        <v>43</v>
      </c>
      <c r="J149" s="13">
        <v>1</v>
      </c>
      <c r="K149" s="13">
        <f t="shared" si="12"/>
        <v>333.33333333333331</v>
      </c>
      <c r="L149" s="13">
        <v>1</v>
      </c>
      <c r="M149" s="17">
        <v>1</v>
      </c>
      <c r="N149" s="20" t="e">
        <f>Table1[[#This Row],[Sample Dilution]]*Table1[[#This Row],[Drop Assay Dilution]]*Table1[[#This Row],[Additional Dilutions]]/Table1[[#This Row],[Amount of Powder (g)]]</f>
        <v>#VALUE!</v>
      </c>
      <c r="O149" s="4"/>
      <c r="P149" s="4"/>
      <c r="Q149" s="1">
        <v>1</v>
      </c>
      <c r="R149" s="1">
        <v>4</v>
      </c>
      <c r="S149" s="1">
        <v>4</v>
      </c>
      <c r="T149" s="1">
        <v>9</v>
      </c>
      <c r="U149" s="4"/>
      <c r="V149" s="4"/>
      <c r="W149" s="6" t="e">
        <f>IF(Table1[[#This Row],[Count_1]]="","",Table1[[#This Row],[Count_1]]*Table1[[#This Row],[Normalization Factor]]*10^Table1[[#This Row],[CountedDilution]])</f>
        <v>#VALUE!</v>
      </c>
      <c r="X149" s="6" t="e">
        <f>IF(Table1[[#This Row],[Count_2]]="","",Table1[[#This Row],[Count_2]]*Table1[[#This Row],[Normalization Factor]]*10^Table1[[#This Row],[CountedDilution]])</f>
        <v>#VALUE!</v>
      </c>
      <c r="Y149" s="6" t="e">
        <f>IF(Table1[[#This Row],[Count_3]]="","",Table1[[#This Row],[Count_3]]*Table1[[#This Row],[Normalization Factor]]*10^Table1[[#This Row],[CountedDilution]])</f>
        <v>#VALUE!</v>
      </c>
      <c r="Z149" s="6" t="e">
        <f>IF(Table1[[#This Row],[Count_4]]="","",Table1[[#This Row],[Count_4]]*Table1[[#This Row],[Normalization Factor]]*10^Table1[[#This Row],[CountedDilution]])</f>
        <v>#VALUE!</v>
      </c>
      <c r="AA149" s="6" t="e">
        <f>IF(Table1[[#This Row],[Count_5]]="","",Table1[[#This Row],[Count_5]]*Table1[[#This Row],[Normalization Factor]]*10^Table1[[#This Row],[CountedDilution]])</f>
        <v>#VALUE!</v>
      </c>
      <c r="AB149" s="6" cm="1">
        <f t="array" ref="AB149">AVERAGE(IF(ISNUMBER(Table1[[#This Row],[Normalized_Count_1]:[Normalized_Count_5]]),Table1[[#This Row],[Normalized_Count_1]:[Normalized_Count_5]]))</f>
        <v>0</v>
      </c>
      <c r="AC149" s="23" t="e">
        <f t="shared" si="13"/>
        <v>#NUM!</v>
      </c>
      <c r="AD149" s="6" cm="1">
        <f t="array" ref="AD149">_xlfn.STDEV.P(IF(ISNUMBER(Table1[[#This Row],[Normalized_Count_1]:[Normalized_Count_5]]),Table1[[#This Row],[Normalized_Count_1]:[Normalized_Count_5]]))</f>
        <v>0</v>
      </c>
      <c r="AE149" s="11" t="e">
        <f t="shared" si="10"/>
        <v>#DIV/0!</v>
      </c>
      <c r="AF149" s="11" t="e">
        <f t="shared" si="11"/>
        <v>#DIV/0!</v>
      </c>
    </row>
    <row r="150" spans="1:32" ht="15.75" thickBot="1" x14ac:dyDescent="0.3">
      <c r="A150" s="4" t="s">
        <v>43</v>
      </c>
      <c r="B150" s="22" t="s">
        <v>55</v>
      </c>
      <c r="C150" s="4" t="s">
        <v>56</v>
      </c>
      <c r="D150" s="4" t="s">
        <v>43</v>
      </c>
      <c r="E150" s="31" t="s">
        <v>65</v>
      </c>
      <c r="F150" s="4" t="s">
        <v>50</v>
      </c>
      <c r="G150" t="s">
        <v>51</v>
      </c>
      <c r="H150" s="27">
        <v>0.25</v>
      </c>
      <c r="I150" s="4" t="s">
        <v>43</v>
      </c>
      <c r="J150" s="13">
        <v>1</v>
      </c>
      <c r="K150" s="13">
        <f t="shared" si="12"/>
        <v>333.33333333333331</v>
      </c>
      <c r="L150" s="13">
        <v>1</v>
      </c>
      <c r="M150" s="17">
        <v>1</v>
      </c>
      <c r="N150" s="20" t="e">
        <f>Table1[[#This Row],[Sample Dilution]]*Table1[[#This Row],[Drop Assay Dilution]]*Table1[[#This Row],[Additional Dilutions]]/Table1[[#This Row],[Amount of Powder (g)]]</f>
        <v>#VALUE!</v>
      </c>
      <c r="O150" s="4"/>
      <c r="P150" s="4"/>
      <c r="Q150" s="1">
        <v>1</v>
      </c>
      <c r="R150" s="1">
        <v>15</v>
      </c>
      <c r="S150" s="1">
        <v>17</v>
      </c>
      <c r="T150" s="1">
        <v>10</v>
      </c>
      <c r="U150" s="4"/>
      <c r="V150" s="4"/>
      <c r="W150" s="6" t="e">
        <f>IF(Table1[[#This Row],[Count_1]]="","",Table1[[#This Row],[Count_1]]*Table1[[#This Row],[Normalization Factor]]*10^Table1[[#This Row],[CountedDilution]])</f>
        <v>#VALUE!</v>
      </c>
      <c r="X150" s="6" t="e">
        <f>IF(Table1[[#This Row],[Count_2]]="","",Table1[[#This Row],[Count_2]]*Table1[[#This Row],[Normalization Factor]]*10^Table1[[#This Row],[CountedDilution]])</f>
        <v>#VALUE!</v>
      </c>
      <c r="Y150" s="6" t="e">
        <f>IF(Table1[[#This Row],[Count_3]]="","",Table1[[#This Row],[Count_3]]*Table1[[#This Row],[Normalization Factor]]*10^Table1[[#This Row],[CountedDilution]])</f>
        <v>#VALUE!</v>
      </c>
      <c r="Z150" s="6" t="e">
        <f>IF(Table1[[#This Row],[Count_4]]="","",Table1[[#This Row],[Count_4]]*Table1[[#This Row],[Normalization Factor]]*10^Table1[[#This Row],[CountedDilution]])</f>
        <v>#VALUE!</v>
      </c>
      <c r="AA150" s="6" t="e">
        <f>IF(Table1[[#This Row],[Count_5]]="","",Table1[[#This Row],[Count_5]]*Table1[[#This Row],[Normalization Factor]]*10^Table1[[#This Row],[CountedDilution]])</f>
        <v>#VALUE!</v>
      </c>
      <c r="AB150" s="6" cm="1">
        <f t="array" ref="AB150">AVERAGE(IF(ISNUMBER(Table1[[#This Row],[Normalized_Count_1]:[Normalized_Count_5]]),Table1[[#This Row],[Normalized_Count_1]:[Normalized_Count_5]]))</f>
        <v>0</v>
      </c>
      <c r="AC150" s="23" t="e">
        <f t="shared" si="13"/>
        <v>#NUM!</v>
      </c>
      <c r="AD150" s="6" cm="1">
        <f t="array" ref="AD150">_xlfn.STDEV.P(IF(ISNUMBER(Table1[[#This Row],[Normalized_Count_1]:[Normalized_Count_5]]),Table1[[#This Row],[Normalized_Count_1]:[Normalized_Count_5]]))</f>
        <v>0</v>
      </c>
      <c r="AE150" s="11" t="e">
        <f t="shared" si="10"/>
        <v>#DIV/0!</v>
      </c>
      <c r="AF150" s="11" t="e">
        <f t="shared" si="11"/>
        <v>#DIV/0!</v>
      </c>
    </row>
    <row r="151" spans="1:32" ht="15.75" thickBot="1" x14ac:dyDescent="0.3">
      <c r="A151" s="4" t="s">
        <v>43</v>
      </c>
      <c r="B151" s="22" t="s">
        <v>55</v>
      </c>
      <c r="C151" s="4" t="s">
        <v>56</v>
      </c>
      <c r="D151" s="4" t="s">
        <v>43</v>
      </c>
      <c r="E151" s="31" t="s">
        <v>65</v>
      </c>
      <c r="F151" s="4" t="s">
        <v>50</v>
      </c>
      <c r="G151" t="s">
        <v>51</v>
      </c>
      <c r="H151" s="27">
        <v>0.125</v>
      </c>
      <c r="I151" s="4" t="s">
        <v>43</v>
      </c>
      <c r="J151" s="13">
        <v>1</v>
      </c>
      <c r="K151" s="13">
        <f t="shared" si="12"/>
        <v>333.33333333333331</v>
      </c>
      <c r="L151" s="13">
        <v>1</v>
      </c>
      <c r="M151" s="17">
        <v>1</v>
      </c>
      <c r="N151" s="20" t="e">
        <f>Table1[[#This Row],[Sample Dilution]]*Table1[[#This Row],[Drop Assay Dilution]]*Table1[[#This Row],[Additional Dilutions]]/Table1[[#This Row],[Amount of Powder (g)]]</f>
        <v>#VALUE!</v>
      </c>
      <c r="O151" s="4"/>
      <c r="P151" s="4"/>
      <c r="Q151" s="1">
        <v>2</v>
      </c>
      <c r="R151" s="1">
        <v>10</v>
      </c>
      <c r="S151" s="1">
        <v>10</v>
      </c>
      <c r="T151" s="1">
        <v>10</v>
      </c>
      <c r="U151" s="4"/>
      <c r="V151" s="4"/>
      <c r="W151" s="6" t="e">
        <f>IF(Table1[[#This Row],[Count_1]]="","",Table1[[#This Row],[Count_1]]*Table1[[#This Row],[Normalization Factor]]*10^Table1[[#This Row],[CountedDilution]])</f>
        <v>#VALUE!</v>
      </c>
      <c r="X151" s="6" t="e">
        <f>IF(Table1[[#This Row],[Count_2]]="","",Table1[[#This Row],[Count_2]]*Table1[[#This Row],[Normalization Factor]]*10^Table1[[#This Row],[CountedDilution]])</f>
        <v>#VALUE!</v>
      </c>
      <c r="Y151" s="6" t="e">
        <f>IF(Table1[[#This Row],[Count_3]]="","",Table1[[#This Row],[Count_3]]*Table1[[#This Row],[Normalization Factor]]*10^Table1[[#This Row],[CountedDilution]])</f>
        <v>#VALUE!</v>
      </c>
      <c r="Z151" s="6" t="e">
        <f>IF(Table1[[#This Row],[Count_4]]="","",Table1[[#This Row],[Count_4]]*Table1[[#This Row],[Normalization Factor]]*10^Table1[[#This Row],[CountedDilution]])</f>
        <v>#VALUE!</v>
      </c>
      <c r="AA151" s="6" t="e">
        <f>IF(Table1[[#This Row],[Count_5]]="","",Table1[[#This Row],[Count_5]]*Table1[[#This Row],[Normalization Factor]]*10^Table1[[#This Row],[CountedDilution]])</f>
        <v>#VALUE!</v>
      </c>
      <c r="AB151" s="6" cm="1">
        <f t="array" ref="AB151">AVERAGE(IF(ISNUMBER(Table1[[#This Row],[Normalized_Count_1]:[Normalized_Count_5]]),Table1[[#This Row],[Normalized_Count_1]:[Normalized_Count_5]]))</f>
        <v>0</v>
      </c>
      <c r="AC151" s="23" t="e">
        <f t="shared" si="13"/>
        <v>#NUM!</v>
      </c>
      <c r="AD151" s="6" cm="1">
        <f t="array" ref="AD151">_xlfn.STDEV.P(IF(ISNUMBER(Table1[[#This Row],[Normalized_Count_1]:[Normalized_Count_5]]),Table1[[#This Row],[Normalized_Count_1]:[Normalized_Count_5]]))</f>
        <v>0</v>
      </c>
      <c r="AE151" s="11" t="e">
        <f t="shared" si="10"/>
        <v>#DIV/0!</v>
      </c>
      <c r="AF151" s="11" t="e">
        <f t="shared" si="11"/>
        <v>#DIV/0!</v>
      </c>
    </row>
    <row r="152" spans="1:32" ht="15.75" thickBot="1" x14ac:dyDescent="0.3">
      <c r="A152" s="4" t="s">
        <v>43</v>
      </c>
      <c r="B152" s="22" t="s">
        <v>55</v>
      </c>
      <c r="C152" s="4" t="s">
        <v>56</v>
      </c>
      <c r="D152" s="4" t="s">
        <v>43</v>
      </c>
      <c r="E152" s="31" t="s">
        <v>65</v>
      </c>
      <c r="F152" s="4" t="s">
        <v>50</v>
      </c>
      <c r="G152" s="29" t="s">
        <v>51</v>
      </c>
      <c r="H152" s="28">
        <v>6.25E-2</v>
      </c>
      <c r="I152" s="4" t="s">
        <v>43</v>
      </c>
      <c r="J152" s="13">
        <v>1</v>
      </c>
      <c r="K152" s="13">
        <f t="shared" si="12"/>
        <v>333.33333333333331</v>
      </c>
      <c r="L152" s="13">
        <v>1</v>
      </c>
      <c r="M152" s="17">
        <v>1</v>
      </c>
      <c r="N152" s="20" t="e">
        <f>Table1[[#This Row],[Sample Dilution]]*Table1[[#This Row],[Drop Assay Dilution]]*Table1[[#This Row],[Additional Dilutions]]/Table1[[#This Row],[Amount of Powder (g)]]</f>
        <v>#VALUE!</v>
      </c>
      <c r="O152" s="4"/>
      <c r="P152" s="4"/>
      <c r="Q152" s="30">
        <v>5</v>
      </c>
      <c r="R152" s="30">
        <v>7</v>
      </c>
      <c r="S152" s="30">
        <v>6</v>
      </c>
      <c r="T152" s="30">
        <v>4</v>
      </c>
      <c r="U152" s="4"/>
      <c r="V152" s="4"/>
      <c r="W152" s="6" t="e">
        <f>IF(Table1[[#This Row],[Count_1]]="","",Table1[[#This Row],[Count_1]]*Table1[[#This Row],[Normalization Factor]]*10^Table1[[#This Row],[CountedDilution]])</f>
        <v>#VALUE!</v>
      </c>
      <c r="X152" s="6" t="e">
        <f>IF(Table1[[#This Row],[Count_2]]="","",Table1[[#This Row],[Count_2]]*Table1[[#This Row],[Normalization Factor]]*10^Table1[[#This Row],[CountedDilution]])</f>
        <v>#VALUE!</v>
      </c>
      <c r="Y152" s="6" t="e">
        <f>IF(Table1[[#This Row],[Count_3]]="","",Table1[[#This Row],[Count_3]]*Table1[[#This Row],[Normalization Factor]]*10^Table1[[#This Row],[CountedDilution]])</f>
        <v>#VALUE!</v>
      </c>
      <c r="Z152" s="6" t="e">
        <f>IF(Table1[[#This Row],[Count_4]]="","",Table1[[#This Row],[Count_4]]*Table1[[#This Row],[Normalization Factor]]*10^Table1[[#This Row],[CountedDilution]])</f>
        <v>#VALUE!</v>
      </c>
      <c r="AA152" s="6" t="e">
        <f>IF(Table1[[#This Row],[Count_5]]="","",Table1[[#This Row],[Count_5]]*Table1[[#This Row],[Normalization Factor]]*10^Table1[[#This Row],[CountedDilution]])</f>
        <v>#VALUE!</v>
      </c>
      <c r="AB152" s="6" cm="1">
        <f t="array" ref="AB152">AVERAGE(IF(ISNUMBER(Table1[[#This Row],[Normalized_Count_1]:[Normalized_Count_5]]),Table1[[#This Row],[Normalized_Count_1]:[Normalized_Count_5]]))</f>
        <v>0</v>
      </c>
      <c r="AC152" s="23" t="e">
        <f t="shared" si="13"/>
        <v>#NUM!</v>
      </c>
      <c r="AD152" s="6" cm="1">
        <f t="array" ref="AD152">_xlfn.STDEV.P(IF(ISNUMBER(Table1[[#This Row],[Normalized_Count_1]:[Normalized_Count_5]]),Table1[[#This Row],[Normalized_Count_1]:[Normalized_Count_5]]))</f>
        <v>0</v>
      </c>
      <c r="AE152" s="11" t="e">
        <f t="shared" si="10"/>
        <v>#DIV/0!</v>
      </c>
      <c r="AF152" s="11" t="e">
        <f t="shared" si="11"/>
        <v>#DIV/0!</v>
      </c>
    </row>
    <row r="153" spans="1:32" ht="15.75" thickBot="1" x14ac:dyDescent="0.3">
      <c r="A153" s="4" t="s">
        <v>43</v>
      </c>
      <c r="B153" s="22" t="s">
        <v>55</v>
      </c>
      <c r="C153" s="4" t="s">
        <v>56</v>
      </c>
      <c r="D153" s="4" t="s">
        <v>43</v>
      </c>
      <c r="E153" s="31" t="s">
        <v>65</v>
      </c>
      <c r="F153" s="4" t="s">
        <v>50</v>
      </c>
      <c r="G153" t="s">
        <v>52</v>
      </c>
      <c r="H153" s="24">
        <v>2</v>
      </c>
      <c r="I153" s="4" t="s">
        <v>43</v>
      </c>
      <c r="J153" s="13">
        <v>1</v>
      </c>
      <c r="K153" s="13">
        <f t="shared" si="12"/>
        <v>333.33333333333331</v>
      </c>
      <c r="L153" s="13">
        <v>1</v>
      </c>
      <c r="M153" s="17">
        <v>1</v>
      </c>
      <c r="N153" s="20" t="e">
        <f>Table1[[#This Row],[Sample Dilution]]*Table1[[#This Row],[Drop Assay Dilution]]*Table1[[#This Row],[Additional Dilutions]]/Table1[[#This Row],[Amount of Powder (g)]]</f>
        <v>#VALUE!</v>
      </c>
      <c r="O153" s="4"/>
      <c r="P153" s="4"/>
      <c r="Q153" s="26">
        <v>2</v>
      </c>
      <c r="R153" s="26">
        <v>3</v>
      </c>
      <c r="S153" s="26">
        <v>4</v>
      </c>
      <c r="T153" s="26">
        <v>4</v>
      </c>
      <c r="U153" s="4"/>
      <c r="V153" s="4"/>
      <c r="W153" s="6" t="e">
        <f>IF(Table1[[#This Row],[Count_1]]="","",Table1[[#This Row],[Count_1]]*Table1[[#This Row],[Normalization Factor]]*10^Table1[[#This Row],[CountedDilution]])</f>
        <v>#VALUE!</v>
      </c>
      <c r="X153" s="6" t="e">
        <f>IF(Table1[[#This Row],[Count_2]]="","",Table1[[#This Row],[Count_2]]*Table1[[#This Row],[Normalization Factor]]*10^Table1[[#This Row],[CountedDilution]])</f>
        <v>#VALUE!</v>
      </c>
      <c r="Y153" s="6" t="e">
        <f>IF(Table1[[#This Row],[Count_3]]="","",Table1[[#This Row],[Count_3]]*Table1[[#This Row],[Normalization Factor]]*10^Table1[[#This Row],[CountedDilution]])</f>
        <v>#VALUE!</v>
      </c>
      <c r="Z153" s="6" t="e">
        <f>IF(Table1[[#This Row],[Count_4]]="","",Table1[[#This Row],[Count_4]]*Table1[[#This Row],[Normalization Factor]]*10^Table1[[#This Row],[CountedDilution]])</f>
        <v>#VALUE!</v>
      </c>
      <c r="AA153" s="6" t="e">
        <f>IF(Table1[[#This Row],[Count_5]]="","",Table1[[#This Row],[Count_5]]*Table1[[#This Row],[Normalization Factor]]*10^Table1[[#This Row],[CountedDilution]])</f>
        <v>#VALUE!</v>
      </c>
      <c r="AB153" s="6" cm="1">
        <f t="array" ref="AB153">AVERAGE(IF(ISNUMBER(Table1[[#This Row],[Normalized_Count_1]:[Normalized_Count_5]]),Table1[[#This Row],[Normalized_Count_1]:[Normalized_Count_5]]))</f>
        <v>0</v>
      </c>
      <c r="AC153" s="23" t="e">
        <f t="shared" si="13"/>
        <v>#NUM!</v>
      </c>
      <c r="AD153" s="6" cm="1">
        <f t="array" ref="AD153">_xlfn.STDEV.P(IF(ISNUMBER(Table1[[#This Row],[Normalized_Count_1]:[Normalized_Count_5]]),Table1[[#This Row],[Normalized_Count_1]:[Normalized_Count_5]]))</f>
        <v>0</v>
      </c>
      <c r="AE153" s="11" t="e">
        <f t="shared" si="10"/>
        <v>#DIV/0!</v>
      </c>
      <c r="AF153" s="11" t="e">
        <f t="shared" si="11"/>
        <v>#DIV/0!</v>
      </c>
    </row>
    <row r="154" spans="1:32" ht="15.75" thickBot="1" x14ac:dyDescent="0.3">
      <c r="A154" s="4" t="s">
        <v>43</v>
      </c>
      <c r="B154" s="22" t="s">
        <v>55</v>
      </c>
      <c r="C154" s="4" t="s">
        <v>56</v>
      </c>
      <c r="D154" s="4" t="s">
        <v>43</v>
      </c>
      <c r="E154" s="31" t="s">
        <v>65</v>
      </c>
      <c r="F154" s="4" t="s">
        <v>50</v>
      </c>
      <c r="G154" t="s">
        <v>52</v>
      </c>
      <c r="H154" s="27">
        <v>1</v>
      </c>
      <c r="I154" s="4" t="s">
        <v>43</v>
      </c>
      <c r="J154" s="13">
        <v>1</v>
      </c>
      <c r="K154" s="13">
        <f t="shared" si="12"/>
        <v>333.33333333333331</v>
      </c>
      <c r="L154" s="13">
        <v>1</v>
      </c>
      <c r="M154" s="17">
        <v>1</v>
      </c>
      <c r="N154" s="20" t="e">
        <f>Table1[[#This Row],[Sample Dilution]]*Table1[[#This Row],[Drop Assay Dilution]]*Table1[[#This Row],[Additional Dilutions]]/Table1[[#This Row],[Amount of Powder (g)]]</f>
        <v>#VALUE!</v>
      </c>
      <c r="O154" s="4"/>
      <c r="P154" s="4"/>
      <c r="Q154" s="1">
        <v>1</v>
      </c>
      <c r="R154" s="1">
        <v>16</v>
      </c>
      <c r="S154" s="1">
        <v>18</v>
      </c>
      <c r="T154" s="1">
        <v>18</v>
      </c>
      <c r="U154" s="4"/>
      <c r="V154" s="4"/>
      <c r="W154" s="6" t="e">
        <f>IF(Table1[[#This Row],[Count_1]]="","",Table1[[#This Row],[Count_1]]*Table1[[#This Row],[Normalization Factor]]*10^Table1[[#This Row],[CountedDilution]])</f>
        <v>#VALUE!</v>
      </c>
      <c r="X154" s="6" t="e">
        <f>IF(Table1[[#This Row],[Count_2]]="","",Table1[[#This Row],[Count_2]]*Table1[[#This Row],[Normalization Factor]]*10^Table1[[#This Row],[CountedDilution]])</f>
        <v>#VALUE!</v>
      </c>
      <c r="Y154" s="6" t="e">
        <f>IF(Table1[[#This Row],[Count_3]]="","",Table1[[#This Row],[Count_3]]*Table1[[#This Row],[Normalization Factor]]*10^Table1[[#This Row],[CountedDilution]])</f>
        <v>#VALUE!</v>
      </c>
      <c r="Z154" s="6" t="e">
        <f>IF(Table1[[#This Row],[Count_4]]="","",Table1[[#This Row],[Count_4]]*Table1[[#This Row],[Normalization Factor]]*10^Table1[[#This Row],[CountedDilution]])</f>
        <v>#VALUE!</v>
      </c>
      <c r="AA154" s="6" t="e">
        <f>IF(Table1[[#This Row],[Count_5]]="","",Table1[[#This Row],[Count_5]]*Table1[[#This Row],[Normalization Factor]]*10^Table1[[#This Row],[CountedDilution]])</f>
        <v>#VALUE!</v>
      </c>
      <c r="AB154" s="6" cm="1">
        <f t="array" ref="AB154">AVERAGE(IF(ISNUMBER(Table1[[#This Row],[Normalized_Count_1]:[Normalized_Count_5]]),Table1[[#This Row],[Normalized_Count_1]:[Normalized_Count_5]]))</f>
        <v>0</v>
      </c>
      <c r="AC154" s="23" t="e">
        <f t="shared" si="13"/>
        <v>#NUM!</v>
      </c>
      <c r="AD154" s="6" cm="1">
        <f t="array" ref="AD154">_xlfn.STDEV.P(IF(ISNUMBER(Table1[[#This Row],[Normalized_Count_1]:[Normalized_Count_5]]),Table1[[#This Row],[Normalized_Count_1]:[Normalized_Count_5]]))</f>
        <v>0</v>
      </c>
      <c r="AE154" s="11" t="e">
        <f t="shared" ref="AE154:AE217" si="14">AVERAGEIF(O:O,O154,AB:AB)</f>
        <v>#DIV/0!</v>
      </c>
      <c r="AF154" s="11" t="e">
        <f t="shared" ref="AF154:AF217" si="15">AVERAGEIF(O:O,O154,AD:AD)</f>
        <v>#DIV/0!</v>
      </c>
    </row>
    <row r="155" spans="1:32" ht="15.75" thickBot="1" x14ac:dyDescent="0.3">
      <c r="A155" s="4" t="s">
        <v>43</v>
      </c>
      <c r="B155" s="22" t="s">
        <v>55</v>
      </c>
      <c r="C155" s="4" t="s">
        <v>56</v>
      </c>
      <c r="D155" s="4" t="s">
        <v>43</v>
      </c>
      <c r="E155" s="31" t="s">
        <v>65</v>
      </c>
      <c r="F155" s="4" t="s">
        <v>50</v>
      </c>
      <c r="G155" t="s">
        <v>52</v>
      </c>
      <c r="H155" s="27">
        <v>0.5</v>
      </c>
      <c r="I155" s="4" t="s">
        <v>43</v>
      </c>
      <c r="J155" s="13">
        <v>1</v>
      </c>
      <c r="K155" s="13">
        <f t="shared" si="12"/>
        <v>333.33333333333331</v>
      </c>
      <c r="L155" s="13">
        <v>1</v>
      </c>
      <c r="M155" s="17">
        <v>1</v>
      </c>
      <c r="N155" s="20" t="e">
        <f>Table1[[#This Row],[Sample Dilution]]*Table1[[#This Row],[Drop Assay Dilution]]*Table1[[#This Row],[Additional Dilutions]]/Table1[[#This Row],[Amount of Powder (g)]]</f>
        <v>#VALUE!</v>
      </c>
      <c r="O155" s="4"/>
      <c r="P155" s="4"/>
      <c r="Q155" s="1">
        <v>2</v>
      </c>
      <c r="R155" s="1">
        <v>7</v>
      </c>
      <c r="S155" s="1">
        <v>8</v>
      </c>
      <c r="T155" s="1">
        <v>4</v>
      </c>
      <c r="U155" s="4"/>
      <c r="V155" s="4"/>
      <c r="W155" s="6" t="e">
        <f>IF(Table1[[#This Row],[Count_1]]="","",Table1[[#This Row],[Count_1]]*Table1[[#This Row],[Normalization Factor]]*10^Table1[[#This Row],[CountedDilution]])</f>
        <v>#VALUE!</v>
      </c>
      <c r="X155" s="6" t="e">
        <f>IF(Table1[[#This Row],[Count_2]]="","",Table1[[#This Row],[Count_2]]*Table1[[#This Row],[Normalization Factor]]*10^Table1[[#This Row],[CountedDilution]])</f>
        <v>#VALUE!</v>
      </c>
      <c r="Y155" s="6" t="e">
        <f>IF(Table1[[#This Row],[Count_3]]="","",Table1[[#This Row],[Count_3]]*Table1[[#This Row],[Normalization Factor]]*10^Table1[[#This Row],[CountedDilution]])</f>
        <v>#VALUE!</v>
      </c>
      <c r="Z155" s="6" t="e">
        <f>IF(Table1[[#This Row],[Count_4]]="","",Table1[[#This Row],[Count_4]]*Table1[[#This Row],[Normalization Factor]]*10^Table1[[#This Row],[CountedDilution]])</f>
        <v>#VALUE!</v>
      </c>
      <c r="AA155" s="6" t="e">
        <f>IF(Table1[[#This Row],[Count_5]]="","",Table1[[#This Row],[Count_5]]*Table1[[#This Row],[Normalization Factor]]*10^Table1[[#This Row],[CountedDilution]])</f>
        <v>#VALUE!</v>
      </c>
      <c r="AB155" s="6" cm="1">
        <f t="array" ref="AB155">AVERAGE(IF(ISNUMBER(Table1[[#This Row],[Normalized_Count_1]:[Normalized_Count_5]]),Table1[[#This Row],[Normalized_Count_1]:[Normalized_Count_5]]))</f>
        <v>0</v>
      </c>
      <c r="AC155" s="23" t="e">
        <f t="shared" si="13"/>
        <v>#NUM!</v>
      </c>
      <c r="AD155" s="6" cm="1">
        <f t="array" ref="AD155">_xlfn.STDEV.P(IF(ISNUMBER(Table1[[#This Row],[Normalized_Count_1]:[Normalized_Count_5]]),Table1[[#This Row],[Normalized_Count_1]:[Normalized_Count_5]]))</f>
        <v>0</v>
      </c>
      <c r="AE155" s="11" t="e">
        <f t="shared" si="14"/>
        <v>#DIV/0!</v>
      </c>
      <c r="AF155" s="11" t="e">
        <f t="shared" si="15"/>
        <v>#DIV/0!</v>
      </c>
    </row>
    <row r="156" spans="1:32" ht="15.75" thickBot="1" x14ac:dyDescent="0.3">
      <c r="A156" s="4" t="s">
        <v>43</v>
      </c>
      <c r="B156" s="22" t="s">
        <v>55</v>
      </c>
      <c r="C156" s="4" t="s">
        <v>56</v>
      </c>
      <c r="D156" s="4" t="s">
        <v>43</v>
      </c>
      <c r="E156" s="31" t="s">
        <v>65</v>
      </c>
      <c r="F156" s="4" t="s">
        <v>50</v>
      </c>
      <c r="G156" t="s">
        <v>52</v>
      </c>
      <c r="H156" s="27">
        <v>0.25</v>
      </c>
      <c r="I156" s="4" t="s">
        <v>43</v>
      </c>
      <c r="J156" s="13">
        <v>1</v>
      </c>
      <c r="K156" s="13">
        <f t="shared" si="12"/>
        <v>333.33333333333331</v>
      </c>
      <c r="L156" s="13">
        <v>1</v>
      </c>
      <c r="M156" s="17">
        <v>1</v>
      </c>
      <c r="N156" s="20" t="e">
        <f>Table1[[#This Row],[Sample Dilution]]*Table1[[#This Row],[Drop Assay Dilution]]*Table1[[#This Row],[Additional Dilutions]]/Table1[[#This Row],[Amount of Powder (g)]]</f>
        <v>#VALUE!</v>
      </c>
      <c r="O156" s="4"/>
      <c r="P156" s="4"/>
      <c r="Q156" s="1">
        <v>2</v>
      </c>
      <c r="R156" s="1">
        <v>5</v>
      </c>
      <c r="S156" s="1">
        <v>6</v>
      </c>
      <c r="T156" s="1">
        <v>5</v>
      </c>
      <c r="U156" s="4"/>
      <c r="V156" s="4"/>
      <c r="W156" s="6" t="e">
        <f>IF(Table1[[#This Row],[Count_1]]="","",Table1[[#This Row],[Count_1]]*Table1[[#This Row],[Normalization Factor]]*10^Table1[[#This Row],[CountedDilution]])</f>
        <v>#VALUE!</v>
      </c>
      <c r="X156" s="6" t="e">
        <f>IF(Table1[[#This Row],[Count_2]]="","",Table1[[#This Row],[Count_2]]*Table1[[#This Row],[Normalization Factor]]*10^Table1[[#This Row],[CountedDilution]])</f>
        <v>#VALUE!</v>
      </c>
      <c r="Y156" s="6" t="e">
        <f>IF(Table1[[#This Row],[Count_3]]="","",Table1[[#This Row],[Count_3]]*Table1[[#This Row],[Normalization Factor]]*10^Table1[[#This Row],[CountedDilution]])</f>
        <v>#VALUE!</v>
      </c>
      <c r="Z156" s="6" t="e">
        <f>IF(Table1[[#This Row],[Count_4]]="","",Table1[[#This Row],[Count_4]]*Table1[[#This Row],[Normalization Factor]]*10^Table1[[#This Row],[CountedDilution]])</f>
        <v>#VALUE!</v>
      </c>
      <c r="AA156" s="6" t="e">
        <f>IF(Table1[[#This Row],[Count_5]]="","",Table1[[#This Row],[Count_5]]*Table1[[#This Row],[Normalization Factor]]*10^Table1[[#This Row],[CountedDilution]])</f>
        <v>#VALUE!</v>
      </c>
      <c r="AB156" s="6" cm="1">
        <f t="array" ref="AB156">AVERAGE(IF(ISNUMBER(Table1[[#This Row],[Normalized_Count_1]:[Normalized_Count_5]]),Table1[[#This Row],[Normalized_Count_1]:[Normalized_Count_5]]))</f>
        <v>0</v>
      </c>
      <c r="AC156" s="23" t="e">
        <f t="shared" si="13"/>
        <v>#NUM!</v>
      </c>
      <c r="AD156" s="6" cm="1">
        <f t="array" ref="AD156">_xlfn.STDEV.P(IF(ISNUMBER(Table1[[#This Row],[Normalized_Count_1]:[Normalized_Count_5]]),Table1[[#This Row],[Normalized_Count_1]:[Normalized_Count_5]]))</f>
        <v>0</v>
      </c>
      <c r="AE156" s="11" t="e">
        <f t="shared" si="14"/>
        <v>#DIV/0!</v>
      </c>
      <c r="AF156" s="11" t="e">
        <f t="shared" si="15"/>
        <v>#DIV/0!</v>
      </c>
    </row>
    <row r="157" spans="1:32" ht="15.75" thickBot="1" x14ac:dyDescent="0.3">
      <c r="A157" s="4" t="s">
        <v>43</v>
      </c>
      <c r="B157" s="22" t="s">
        <v>55</v>
      </c>
      <c r="C157" s="4" t="s">
        <v>56</v>
      </c>
      <c r="D157" s="4" t="s">
        <v>43</v>
      </c>
      <c r="E157" s="31" t="s">
        <v>65</v>
      </c>
      <c r="F157" s="4" t="s">
        <v>50</v>
      </c>
      <c r="G157" t="s">
        <v>52</v>
      </c>
      <c r="H157" s="27">
        <v>0.125</v>
      </c>
      <c r="I157" s="4" t="s">
        <v>43</v>
      </c>
      <c r="J157" s="13">
        <v>1</v>
      </c>
      <c r="K157" s="13">
        <f t="shared" si="12"/>
        <v>333.33333333333331</v>
      </c>
      <c r="L157" s="13">
        <v>1</v>
      </c>
      <c r="M157" s="17">
        <v>1</v>
      </c>
      <c r="N157" s="20" t="e">
        <f>Table1[[#This Row],[Sample Dilution]]*Table1[[#This Row],[Drop Assay Dilution]]*Table1[[#This Row],[Additional Dilutions]]/Table1[[#This Row],[Amount of Powder (g)]]</f>
        <v>#VALUE!</v>
      </c>
      <c r="O157" s="4"/>
      <c r="P157" s="4"/>
      <c r="Q157" s="1">
        <v>3</v>
      </c>
      <c r="R157" s="1">
        <v>8</v>
      </c>
      <c r="S157" s="1">
        <v>6</v>
      </c>
      <c r="T157" s="1">
        <v>4</v>
      </c>
      <c r="U157" s="4"/>
      <c r="V157" s="4"/>
      <c r="W157" s="6" t="e">
        <f>IF(Table1[[#This Row],[Count_1]]="","",Table1[[#This Row],[Count_1]]*Table1[[#This Row],[Normalization Factor]]*10^Table1[[#This Row],[CountedDilution]])</f>
        <v>#VALUE!</v>
      </c>
      <c r="X157" s="6" t="e">
        <f>IF(Table1[[#This Row],[Count_2]]="","",Table1[[#This Row],[Count_2]]*Table1[[#This Row],[Normalization Factor]]*10^Table1[[#This Row],[CountedDilution]])</f>
        <v>#VALUE!</v>
      </c>
      <c r="Y157" s="6" t="e">
        <f>IF(Table1[[#This Row],[Count_3]]="","",Table1[[#This Row],[Count_3]]*Table1[[#This Row],[Normalization Factor]]*10^Table1[[#This Row],[CountedDilution]])</f>
        <v>#VALUE!</v>
      </c>
      <c r="Z157" s="6" t="e">
        <f>IF(Table1[[#This Row],[Count_4]]="","",Table1[[#This Row],[Count_4]]*Table1[[#This Row],[Normalization Factor]]*10^Table1[[#This Row],[CountedDilution]])</f>
        <v>#VALUE!</v>
      </c>
      <c r="AA157" s="6" t="e">
        <f>IF(Table1[[#This Row],[Count_5]]="","",Table1[[#This Row],[Count_5]]*Table1[[#This Row],[Normalization Factor]]*10^Table1[[#This Row],[CountedDilution]])</f>
        <v>#VALUE!</v>
      </c>
      <c r="AB157" s="6" cm="1">
        <f t="array" ref="AB157">AVERAGE(IF(ISNUMBER(Table1[[#This Row],[Normalized_Count_1]:[Normalized_Count_5]]),Table1[[#This Row],[Normalized_Count_1]:[Normalized_Count_5]]))</f>
        <v>0</v>
      </c>
      <c r="AC157" s="23" t="e">
        <f t="shared" si="13"/>
        <v>#NUM!</v>
      </c>
      <c r="AD157" s="6" cm="1">
        <f t="array" ref="AD157">_xlfn.STDEV.P(IF(ISNUMBER(Table1[[#This Row],[Normalized_Count_1]:[Normalized_Count_5]]),Table1[[#This Row],[Normalized_Count_1]:[Normalized_Count_5]]))</f>
        <v>0</v>
      </c>
      <c r="AE157" s="11" t="e">
        <f t="shared" si="14"/>
        <v>#DIV/0!</v>
      </c>
      <c r="AF157" s="11" t="e">
        <f t="shared" si="15"/>
        <v>#DIV/0!</v>
      </c>
    </row>
    <row r="158" spans="1:32" ht="15.75" thickBot="1" x14ac:dyDescent="0.3">
      <c r="A158" s="4" t="s">
        <v>43</v>
      </c>
      <c r="B158" s="22" t="s">
        <v>55</v>
      </c>
      <c r="C158" s="4" t="s">
        <v>56</v>
      </c>
      <c r="D158" s="4" t="s">
        <v>43</v>
      </c>
      <c r="E158" s="31" t="s">
        <v>65</v>
      </c>
      <c r="F158" s="4" t="s">
        <v>50</v>
      </c>
      <c r="G158" s="29" t="s">
        <v>52</v>
      </c>
      <c r="H158" s="28">
        <v>6.25E-2</v>
      </c>
      <c r="I158" s="4" t="s">
        <v>43</v>
      </c>
      <c r="J158" s="13">
        <v>1</v>
      </c>
      <c r="K158" s="13">
        <f t="shared" si="12"/>
        <v>333.33333333333331</v>
      </c>
      <c r="L158" s="13">
        <v>1</v>
      </c>
      <c r="M158" s="17">
        <v>1</v>
      </c>
      <c r="N158" s="20" t="e">
        <f>Table1[[#This Row],[Sample Dilution]]*Table1[[#This Row],[Drop Assay Dilution]]*Table1[[#This Row],[Additional Dilutions]]/Table1[[#This Row],[Amount of Powder (g)]]</f>
        <v>#VALUE!</v>
      </c>
      <c r="O158" s="4"/>
      <c r="P158" s="4"/>
      <c r="Q158" s="30">
        <v>3</v>
      </c>
      <c r="R158" s="30">
        <v>25</v>
      </c>
      <c r="S158" s="30">
        <v>17</v>
      </c>
      <c r="T158" s="30">
        <v>20</v>
      </c>
      <c r="U158" s="4"/>
      <c r="V158" s="4"/>
      <c r="W158" s="6" t="e">
        <f>IF(Table1[[#This Row],[Count_1]]="","",Table1[[#This Row],[Count_1]]*Table1[[#This Row],[Normalization Factor]]*10^Table1[[#This Row],[CountedDilution]])</f>
        <v>#VALUE!</v>
      </c>
      <c r="X158" s="6" t="e">
        <f>IF(Table1[[#This Row],[Count_2]]="","",Table1[[#This Row],[Count_2]]*Table1[[#This Row],[Normalization Factor]]*10^Table1[[#This Row],[CountedDilution]])</f>
        <v>#VALUE!</v>
      </c>
      <c r="Y158" s="6" t="e">
        <f>IF(Table1[[#This Row],[Count_3]]="","",Table1[[#This Row],[Count_3]]*Table1[[#This Row],[Normalization Factor]]*10^Table1[[#This Row],[CountedDilution]])</f>
        <v>#VALUE!</v>
      </c>
      <c r="Z158" s="6" t="e">
        <f>IF(Table1[[#This Row],[Count_4]]="","",Table1[[#This Row],[Count_4]]*Table1[[#This Row],[Normalization Factor]]*10^Table1[[#This Row],[CountedDilution]])</f>
        <v>#VALUE!</v>
      </c>
      <c r="AA158" s="6" t="e">
        <f>IF(Table1[[#This Row],[Count_5]]="","",Table1[[#This Row],[Count_5]]*Table1[[#This Row],[Normalization Factor]]*10^Table1[[#This Row],[CountedDilution]])</f>
        <v>#VALUE!</v>
      </c>
      <c r="AB158" s="6" cm="1">
        <f t="array" ref="AB158">AVERAGE(IF(ISNUMBER(Table1[[#This Row],[Normalized_Count_1]:[Normalized_Count_5]]),Table1[[#This Row],[Normalized_Count_1]:[Normalized_Count_5]]))</f>
        <v>0</v>
      </c>
      <c r="AC158" s="23" t="e">
        <f t="shared" si="13"/>
        <v>#NUM!</v>
      </c>
      <c r="AD158" s="6" cm="1">
        <f t="array" ref="AD158">_xlfn.STDEV.P(IF(ISNUMBER(Table1[[#This Row],[Normalized_Count_1]:[Normalized_Count_5]]),Table1[[#This Row],[Normalized_Count_1]:[Normalized_Count_5]]))</f>
        <v>0</v>
      </c>
      <c r="AE158" s="11" t="e">
        <f t="shared" si="14"/>
        <v>#DIV/0!</v>
      </c>
      <c r="AF158" s="11" t="e">
        <f t="shared" si="15"/>
        <v>#DIV/0!</v>
      </c>
    </row>
    <row r="159" spans="1:32" ht="15.75" thickBot="1" x14ac:dyDescent="0.3">
      <c r="A159" s="4" t="s">
        <v>43</v>
      </c>
      <c r="B159" s="22" t="s">
        <v>55</v>
      </c>
      <c r="C159" s="4" t="s">
        <v>56</v>
      </c>
      <c r="D159" s="4" t="s">
        <v>43</v>
      </c>
      <c r="E159" s="31" t="s">
        <v>65</v>
      </c>
      <c r="F159" s="4" t="s">
        <v>50</v>
      </c>
      <c r="G159" s="25" t="s">
        <v>51</v>
      </c>
      <c r="H159" s="24">
        <v>2</v>
      </c>
      <c r="I159" s="4" t="s">
        <v>53</v>
      </c>
      <c r="J159" s="13">
        <v>1</v>
      </c>
      <c r="K159" s="13">
        <f t="shared" si="12"/>
        <v>333.33333333333331</v>
      </c>
      <c r="L159" s="13">
        <v>1</v>
      </c>
      <c r="M159" s="17">
        <v>1</v>
      </c>
      <c r="N159" s="20" t="e">
        <f>Table1[[#This Row],[Sample Dilution]]*Table1[[#This Row],[Drop Assay Dilution]]*Table1[[#This Row],[Additional Dilutions]]/Table1[[#This Row],[Amount of Powder (g)]]</f>
        <v>#VALUE!</v>
      </c>
      <c r="O159" s="4"/>
      <c r="P159" s="4"/>
      <c r="Q159" s="26">
        <v>1</v>
      </c>
      <c r="R159" s="26">
        <v>3</v>
      </c>
      <c r="S159" s="26">
        <v>4</v>
      </c>
      <c r="T159" s="26">
        <v>6</v>
      </c>
      <c r="U159" s="4"/>
      <c r="V159" s="4"/>
      <c r="W159" s="6" t="e">
        <f>IF(Table1[[#This Row],[Count_1]]="","",Table1[[#This Row],[Count_1]]*Table1[[#This Row],[Normalization Factor]]*10^Table1[[#This Row],[CountedDilution]])</f>
        <v>#VALUE!</v>
      </c>
      <c r="X159" s="6" t="e">
        <f>IF(Table1[[#This Row],[Count_2]]="","",Table1[[#This Row],[Count_2]]*Table1[[#This Row],[Normalization Factor]]*10^Table1[[#This Row],[CountedDilution]])</f>
        <v>#VALUE!</v>
      </c>
      <c r="Y159" s="6" t="e">
        <f>IF(Table1[[#This Row],[Count_3]]="","",Table1[[#This Row],[Count_3]]*Table1[[#This Row],[Normalization Factor]]*10^Table1[[#This Row],[CountedDilution]])</f>
        <v>#VALUE!</v>
      </c>
      <c r="Z159" s="6" t="e">
        <f>IF(Table1[[#This Row],[Count_4]]="","",Table1[[#This Row],[Count_4]]*Table1[[#This Row],[Normalization Factor]]*10^Table1[[#This Row],[CountedDilution]])</f>
        <v>#VALUE!</v>
      </c>
      <c r="AA159" s="6" t="e">
        <f>IF(Table1[[#This Row],[Count_5]]="","",Table1[[#This Row],[Count_5]]*Table1[[#This Row],[Normalization Factor]]*10^Table1[[#This Row],[CountedDilution]])</f>
        <v>#VALUE!</v>
      </c>
      <c r="AB159" s="6" cm="1">
        <f t="array" ref="AB159">AVERAGE(IF(ISNUMBER(Table1[[#This Row],[Normalized_Count_1]:[Normalized_Count_5]]),Table1[[#This Row],[Normalized_Count_1]:[Normalized_Count_5]]))</f>
        <v>0</v>
      </c>
      <c r="AC159" s="23" t="e">
        <f t="shared" si="13"/>
        <v>#NUM!</v>
      </c>
      <c r="AD159" s="6" cm="1">
        <f t="array" ref="AD159">_xlfn.STDEV.P(IF(ISNUMBER(Table1[[#This Row],[Normalized_Count_1]:[Normalized_Count_5]]),Table1[[#This Row],[Normalized_Count_1]:[Normalized_Count_5]]))</f>
        <v>0</v>
      </c>
      <c r="AE159" s="11" t="e">
        <f t="shared" si="14"/>
        <v>#DIV/0!</v>
      </c>
      <c r="AF159" s="11" t="e">
        <f t="shared" si="15"/>
        <v>#DIV/0!</v>
      </c>
    </row>
    <row r="160" spans="1:32" ht="15.75" thickBot="1" x14ac:dyDescent="0.3">
      <c r="A160" s="4" t="s">
        <v>43</v>
      </c>
      <c r="B160" s="22" t="s">
        <v>55</v>
      </c>
      <c r="C160" s="4" t="s">
        <v>56</v>
      </c>
      <c r="D160" s="4" t="s">
        <v>43</v>
      </c>
      <c r="E160" s="31" t="s">
        <v>65</v>
      </c>
      <c r="F160" s="4" t="s">
        <v>50</v>
      </c>
      <c r="G160" t="s">
        <v>51</v>
      </c>
      <c r="H160" s="27">
        <v>1</v>
      </c>
      <c r="I160" s="4" t="s">
        <v>53</v>
      </c>
      <c r="J160" s="13">
        <v>1</v>
      </c>
      <c r="K160" s="13">
        <f t="shared" si="12"/>
        <v>333.33333333333331</v>
      </c>
      <c r="L160" s="13">
        <v>1</v>
      </c>
      <c r="M160" s="17">
        <v>1</v>
      </c>
      <c r="N160" s="20" t="e">
        <f>Table1[[#This Row],[Sample Dilution]]*Table1[[#This Row],[Drop Assay Dilution]]*Table1[[#This Row],[Additional Dilutions]]/Table1[[#This Row],[Amount of Powder (g)]]</f>
        <v>#VALUE!</v>
      </c>
      <c r="O160" s="4"/>
      <c r="P160" s="4"/>
      <c r="Q160" s="1">
        <v>1</v>
      </c>
      <c r="R160" s="1">
        <v>4</v>
      </c>
      <c r="S160" s="1">
        <v>3</v>
      </c>
      <c r="T160" s="1">
        <v>5</v>
      </c>
      <c r="U160" s="4"/>
      <c r="V160" s="4"/>
      <c r="W160" s="6" t="e">
        <f>IF(Table1[[#This Row],[Count_1]]="","",Table1[[#This Row],[Count_1]]*Table1[[#This Row],[Normalization Factor]]*10^Table1[[#This Row],[CountedDilution]])</f>
        <v>#VALUE!</v>
      </c>
      <c r="X160" s="6" t="e">
        <f>IF(Table1[[#This Row],[Count_2]]="","",Table1[[#This Row],[Count_2]]*Table1[[#This Row],[Normalization Factor]]*10^Table1[[#This Row],[CountedDilution]])</f>
        <v>#VALUE!</v>
      </c>
      <c r="Y160" s="6" t="e">
        <f>IF(Table1[[#This Row],[Count_3]]="","",Table1[[#This Row],[Count_3]]*Table1[[#This Row],[Normalization Factor]]*10^Table1[[#This Row],[CountedDilution]])</f>
        <v>#VALUE!</v>
      </c>
      <c r="Z160" s="6" t="e">
        <f>IF(Table1[[#This Row],[Count_4]]="","",Table1[[#This Row],[Count_4]]*Table1[[#This Row],[Normalization Factor]]*10^Table1[[#This Row],[CountedDilution]])</f>
        <v>#VALUE!</v>
      </c>
      <c r="AA160" s="6" t="e">
        <f>IF(Table1[[#This Row],[Count_5]]="","",Table1[[#This Row],[Count_5]]*Table1[[#This Row],[Normalization Factor]]*10^Table1[[#This Row],[CountedDilution]])</f>
        <v>#VALUE!</v>
      </c>
      <c r="AB160" s="6" cm="1">
        <f t="array" ref="AB160">AVERAGE(IF(ISNUMBER(Table1[[#This Row],[Normalized_Count_1]:[Normalized_Count_5]]),Table1[[#This Row],[Normalized_Count_1]:[Normalized_Count_5]]))</f>
        <v>0</v>
      </c>
      <c r="AC160" s="23" t="e">
        <f t="shared" si="13"/>
        <v>#NUM!</v>
      </c>
      <c r="AD160" s="6" cm="1">
        <f t="array" ref="AD160">_xlfn.STDEV.P(IF(ISNUMBER(Table1[[#This Row],[Normalized_Count_1]:[Normalized_Count_5]]),Table1[[#This Row],[Normalized_Count_1]:[Normalized_Count_5]]))</f>
        <v>0</v>
      </c>
      <c r="AE160" s="11" t="e">
        <f t="shared" si="14"/>
        <v>#DIV/0!</v>
      </c>
      <c r="AF160" s="11" t="e">
        <f t="shared" si="15"/>
        <v>#DIV/0!</v>
      </c>
    </row>
    <row r="161" spans="1:32" ht="15.75" thickBot="1" x14ac:dyDescent="0.3">
      <c r="A161" s="4" t="s">
        <v>43</v>
      </c>
      <c r="B161" s="22" t="s">
        <v>55</v>
      </c>
      <c r="C161" s="4" t="s">
        <v>56</v>
      </c>
      <c r="D161" s="4" t="s">
        <v>43</v>
      </c>
      <c r="E161" s="31" t="s">
        <v>65</v>
      </c>
      <c r="F161" s="4" t="s">
        <v>50</v>
      </c>
      <c r="G161" t="s">
        <v>51</v>
      </c>
      <c r="H161" s="27">
        <v>0.5</v>
      </c>
      <c r="I161" s="4" t="s">
        <v>53</v>
      </c>
      <c r="J161" s="13">
        <v>1</v>
      </c>
      <c r="K161" s="13">
        <f t="shared" si="12"/>
        <v>333.33333333333331</v>
      </c>
      <c r="L161" s="13">
        <v>1</v>
      </c>
      <c r="M161" s="17">
        <v>1</v>
      </c>
      <c r="N161" s="20" t="e">
        <f>Table1[[#This Row],[Sample Dilution]]*Table1[[#This Row],[Drop Assay Dilution]]*Table1[[#This Row],[Additional Dilutions]]/Table1[[#This Row],[Amount of Powder (g)]]</f>
        <v>#VALUE!</v>
      </c>
      <c r="O161" s="4"/>
      <c r="P161" s="4"/>
      <c r="Q161" s="1">
        <v>1</v>
      </c>
      <c r="R161" s="1">
        <v>7</v>
      </c>
      <c r="S161" s="1">
        <v>9</v>
      </c>
      <c r="T161" s="1">
        <v>7</v>
      </c>
      <c r="U161" s="4"/>
      <c r="V161" s="4"/>
      <c r="W161" s="6" t="e">
        <f>IF(Table1[[#This Row],[Count_1]]="","",Table1[[#This Row],[Count_1]]*Table1[[#This Row],[Normalization Factor]]*10^Table1[[#This Row],[CountedDilution]])</f>
        <v>#VALUE!</v>
      </c>
      <c r="X161" s="6" t="e">
        <f>IF(Table1[[#This Row],[Count_2]]="","",Table1[[#This Row],[Count_2]]*Table1[[#This Row],[Normalization Factor]]*10^Table1[[#This Row],[CountedDilution]])</f>
        <v>#VALUE!</v>
      </c>
      <c r="Y161" s="6" t="e">
        <f>IF(Table1[[#This Row],[Count_3]]="","",Table1[[#This Row],[Count_3]]*Table1[[#This Row],[Normalization Factor]]*10^Table1[[#This Row],[CountedDilution]])</f>
        <v>#VALUE!</v>
      </c>
      <c r="Z161" s="6" t="e">
        <f>IF(Table1[[#This Row],[Count_4]]="","",Table1[[#This Row],[Count_4]]*Table1[[#This Row],[Normalization Factor]]*10^Table1[[#This Row],[CountedDilution]])</f>
        <v>#VALUE!</v>
      </c>
      <c r="AA161" s="6" t="e">
        <f>IF(Table1[[#This Row],[Count_5]]="","",Table1[[#This Row],[Count_5]]*Table1[[#This Row],[Normalization Factor]]*10^Table1[[#This Row],[CountedDilution]])</f>
        <v>#VALUE!</v>
      </c>
      <c r="AB161" s="6" cm="1">
        <f t="array" ref="AB161">AVERAGE(IF(ISNUMBER(Table1[[#This Row],[Normalized_Count_1]:[Normalized_Count_5]]),Table1[[#This Row],[Normalized_Count_1]:[Normalized_Count_5]]))</f>
        <v>0</v>
      </c>
      <c r="AC161" s="23" t="e">
        <f t="shared" si="13"/>
        <v>#NUM!</v>
      </c>
      <c r="AD161" s="6" cm="1">
        <f t="array" ref="AD161">_xlfn.STDEV.P(IF(ISNUMBER(Table1[[#This Row],[Normalized_Count_1]:[Normalized_Count_5]]),Table1[[#This Row],[Normalized_Count_1]:[Normalized_Count_5]]))</f>
        <v>0</v>
      </c>
      <c r="AE161" s="11" t="e">
        <f t="shared" si="14"/>
        <v>#DIV/0!</v>
      </c>
      <c r="AF161" s="11" t="e">
        <f t="shared" si="15"/>
        <v>#DIV/0!</v>
      </c>
    </row>
    <row r="162" spans="1:32" ht="15.75" thickBot="1" x14ac:dyDescent="0.3">
      <c r="A162" s="4" t="s">
        <v>43</v>
      </c>
      <c r="B162" s="22" t="s">
        <v>55</v>
      </c>
      <c r="C162" s="4" t="s">
        <v>56</v>
      </c>
      <c r="D162" s="4" t="s">
        <v>43</v>
      </c>
      <c r="E162" s="31" t="s">
        <v>65</v>
      </c>
      <c r="F162" s="4" t="s">
        <v>50</v>
      </c>
      <c r="G162" t="s">
        <v>51</v>
      </c>
      <c r="H162" s="27">
        <v>0.25</v>
      </c>
      <c r="I162" s="4" t="s">
        <v>53</v>
      </c>
      <c r="J162" s="13">
        <v>1</v>
      </c>
      <c r="K162" s="13">
        <f t="shared" si="12"/>
        <v>333.33333333333331</v>
      </c>
      <c r="L162" s="13">
        <v>1</v>
      </c>
      <c r="M162" s="17">
        <v>1</v>
      </c>
      <c r="N162" s="20" t="e">
        <f>Table1[[#This Row],[Sample Dilution]]*Table1[[#This Row],[Drop Assay Dilution]]*Table1[[#This Row],[Additional Dilutions]]/Table1[[#This Row],[Amount of Powder (g)]]</f>
        <v>#VALUE!</v>
      </c>
      <c r="O162" s="4"/>
      <c r="P162" s="4"/>
      <c r="Q162" s="1">
        <v>2</v>
      </c>
      <c r="R162" s="1">
        <v>9</v>
      </c>
      <c r="S162" s="1">
        <v>10</v>
      </c>
      <c r="T162" s="1">
        <v>14</v>
      </c>
      <c r="U162" s="4"/>
      <c r="V162" s="4"/>
      <c r="W162" s="6" t="e">
        <f>IF(Table1[[#This Row],[Count_1]]="","",Table1[[#This Row],[Count_1]]*Table1[[#This Row],[Normalization Factor]]*10^Table1[[#This Row],[CountedDilution]])</f>
        <v>#VALUE!</v>
      </c>
      <c r="X162" s="6" t="e">
        <f>IF(Table1[[#This Row],[Count_2]]="","",Table1[[#This Row],[Count_2]]*Table1[[#This Row],[Normalization Factor]]*10^Table1[[#This Row],[CountedDilution]])</f>
        <v>#VALUE!</v>
      </c>
      <c r="Y162" s="6" t="e">
        <f>IF(Table1[[#This Row],[Count_3]]="","",Table1[[#This Row],[Count_3]]*Table1[[#This Row],[Normalization Factor]]*10^Table1[[#This Row],[CountedDilution]])</f>
        <v>#VALUE!</v>
      </c>
      <c r="Z162" s="6" t="e">
        <f>IF(Table1[[#This Row],[Count_4]]="","",Table1[[#This Row],[Count_4]]*Table1[[#This Row],[Normalization Factor]]*10^Table1[[#This Row],[CountedDilution]])</f>
        <v>#VALUE!</v>
      </c>
      <c r="AA162" s="6" t="e">
        <f>IF(Table1[[#This Row],[Count_5]]="","",Table1[[#This Row],[Count_5]]*Table1[[#This Row],[Normalization Factor]]*10^Table1[[#This Row],[CountedDilution]])</f>
        <v>#VALUE!</v>
      </c>
      <c r="AB162" s="6" cm="1">
        <f t="array" ref="AB162">AVERAGE(IF(ISNUMBER(Table1[[#This Row],[Normalized_Count_1]:[Normalized_Count_5]]),Table1[[#This Row],[Normalized_Count_1]:[Normalized_Count_5]]))</f>
        <v>0</v>
      </c>
      <c r="AC162" s="23" t="e">
        <f t="shared" si="13"/>
        <v>#NUM!</v>
      </c>
      <c r="AD162" s="6" cm="1">
        <f t="array" ref="AD162">_xlfn.STDEV.P(IF(ISNUMBER(Table1[[#This Row],[Normalized_Count_1]:[Normalized_Count_5]]),Table1[[#This Row],[Normalized_Count_1]:[Normalized_Count_5]]))</f>
        <v>0</v>
      </c>
      <c r="AE162" s="11" t="e">
        <f t="shared" si="14"/>
        <v>#DIV/0!</v>
      </c>
      <c r="AF162" s="11" t="e">
        <f t="shared" si="15"/>
        <v>#DIV/0!</v>
      </c>
    </row>
    <row r="163" spans="1:32" ht="15.75" thickBot="1" x14ac:dyDescent="0.3">
      <c r="A163" s="4" t="s">
        <v>43</v>
      </c>
      <c r="B163" s="22" t="s">
        <v>55</v>
      </c>
      <c r="C163" s="4" t="s">
        <v>56</v>
      </c>
      <c r="D163" s="4" t="s">
        <v>43</v>
      </c>
      <c r="E163" s="31" t="s">
        <v>65</v>
      </c>
      <c r="F163" s="4" t="s">
        <v>50</v>
      </c>
      <c r="G163" t="s">
        <v>51</v>
      </c>
      <c r="H163" s="27">
        <v>0.125</v>
      </c>
      <c r="I163" s="4" t="s">
        <v>53</v>
      </c>
      <c r="J163" s="13">
        <v>1</v>
      </c>
      <c r="K163" s="13">
        <f t="shared" si="12"/>
        <v>333.33333333333331</v>
      </c>
      <c r="L163" s="13">
        <v>1</v>
      </c>
      <c r="M163" s="17">
        <v>1</v>
      </c>
      <c r="N163" s="20" t="e">
        <f>Table1[[#This Row],[Sample Dilution]]*Table1[[#This Row],[Drop Assay Dilution]]*Table1[[#This Row],[Additional Dilutions]]/Table1[[#This Row],[Amount of Powder (g)]]</f>
        <v>#VALUE!</v>
      </c>
      <c r="O163" s="4"/>
      <c r="P163" s="4"/>
      <c r="Q163" s="1">
        <v>2</v>
      </c>
      <c r="R163" s="1">
        <v>11</v>
      </c>
      <c r="S163" s="1">
        <v>15</v>
      </c>
      <c r="T163" s="1">
        <v>15</v>
      </c>
      <c r="U163" s="4"/>
      <c r="V163" s="4"/>
      <c r="W163" s="6" t="e">
        <f>IF(Table1[[#This Row],[Count_1]]="","",Table1[[#This Row],[Count_1]]*Table1[[#This Row],[Normalization Factor]]*10^Table1[[#This Row],[CountedDilution]])</f>
        <v>#VALUE!</v>
      </c>
      <c r="X163" s="6" t="e">
        <f>IF(Table1[[#This Row],[Count_2]]="","",Table1[[#This Row],[Count_2]]*Table1[[#This Row],[Normalization Factor]]*10^Table1[[#This Row],[CountedDilution]])</f>
        <v>#VALUE!</v>
      </c>
      <c r="Y163" s="6" t="e">
        <f>IF(Table1[[#This Row],[Count_3]]="","",Table1[[#This Row],[Count_3]]*Table1[[#This Row],[Normalization Factor]]*10^Table1[[#This Row],[CountedDilution]])</f>
        <v>#VALUE!</v>
      </c>
      <c r="Z163" s="6" t="e">
        <f>IF(Table1[[#This Row],[Count_4]]="","",Table1[[#This Row],[Count_4]]*Table1[[#This Row],[Normalization Factor]]*10^Table1[[#This Row],[CountedDilution]])</f>
        <v>#VALUE!</v>
      </c>
      <c r="AA163" s="6" t="e">
        <f>IF(Table1[[#This Row],[Count_5]]="","",Table1[[#This Row],[Count_5]]*Table1[[#This Row],[Normalization Factor]]*10^Table1[[#This Row],[CountedDilution]])</f>
        <v>#VALUE!</v>
      </c>
      <c r="AB163" s="6" cm="1">
        <f t="array" ref="AB163">AVERAGE(IF(ISNUMBER(Table1[[#This Row],[Normalized_Count_1]:[Normalized_Count_5]]),Table1[[#This Row],[Normalized_Count_1]:[Normalized_Count_5]]))</f>
        <v>0</v>
      </c>
      <c r="AC163" s="23" t="e">
        <f t="shared" si="13"/>
        <v>#NUM!</v>
      </c>
      <c r="AD163" s="6" cm="1">
        <f t="array" ref="AD163">_xlfn.STDEV.P(IF(ISNUMBER(Table1[[#This Row],[Normalized_Count_1]:[Normalized_Count_5]]),Table1[[#This Row],[Normalized_Count_1]:[Normalized_Count_5]]))</f>
        <v>0</v>
      </c>
      <c r="AE163" s="11" t="e">
        <f t="shared" si="14"/>
        <v>#DIV/0!</v>
      </c>
      <c r="AF163" s="11" t="e">
        <f t="shared" si="15"/>
        <v>#DIV/0!</v>
      </c>
    </row>
    <row r="164" spans="1:32" ht="15.75" thickBot="1" x14ac:dyDescent="0.3">
      <c r="A164" s="4" t="s">
        <v>43</v>
      </c>
      <c r="B164" s="22" t="s">
        <v>55</v>
      </c>
      <c r="C164" s="4" t="s">
        <v>56</v>
      </c>
      <c r="D164" s="4" t="s">
        <v>43</v>
      </c>
      <c r="E164" s="31" t="s">
        <v>65</v>
      </c>
      <c r="F164" s="4" t="s">
        <v>50</v>
      </c>
      <c r="G164" s="29" t="s">
        <v>51</v>
      </c>
      <c r="H164" s="28">
        <v>6.25E-2</v>
      </c>
      <c r="I164" s="4" t="s">
        <v>53</v>
      </c>
      <c r="J164" s="13">
        <v>1</v>
      </c>
      <c r="K164" s="13">
        <f t="shared" si="12"/>
        <v>333.33333333333331</v>
      </c>
      <c r="L164" s="13">
        <v>1</v>
      </c>
      <c r="M164" s="17">
        <v>1</v>
      </c>
      <c r="N164" s="20" t="e">
        <f>Table1[[#This Row],[Sample Dilution]]*Table1[[#This Row],[Drop Assay Dilution]]*Table1[[#This Row],[Additional Dilutions]]/Table1[[#This Row],[Amount of Powder (g)]]</f>
        <v>#VALUE!</v>
      </c>
      <c r="O164" s="4"/>
      <c r="P164" s="4"/>
      <c r="Q164" s="1">
        <v>5</v>
      </c>
      <c r="R164" s="1">
        <v>3</v>
      </c>
      <c r="S164" s="1">
        <v>4</v>
      </c>
      <c r="T164" s="1">
        <v>3</v>
      </c>
      <c r="U164" s="4"/>
      <c r="V164" s="4"/>
      <c r="W164" s="6" t="e">
        <f>IF(Table1[[#This Row],[Count_1]]="","",Table1[[#This Row],[Count_1]]*Table1[[#This Row],[Normalization Factor]]*10^Table1[[#This Row],[CountedDilution]])</f>
        <v>#VALUE!</v>
      </c>
      <c r="X164" s="6" t="e">
        <f>IF(Table1[[#This Row],[Count_2]]="","",Table1[[#This Row],[Count_2]]*Table1[[#This Row],[Normalization Factor]]*10^Table1[[#This Row],[CountedDilution]])</f>
        <v>#VALUE!</v>
      </c>
      <c r="Y164" s="6" t="e">
        <f>IF(Table1[[#This Row],[Count_3]]="","",Table1[[#This Row],[Count_3]]*Table1[[#This Row],[Normalization Factor]]*10^Table1[[#This Row],[CountedDilution]])</f>
        <v>#VALUE!</v>
      </c>
      <c r="Z164" s="6" t="e">
        <f>IF(Table1[[#This Row],[Count_4]]="","",Table1[[#This Row],[Count_4]]*Table1[[#This Row],[Normalization Factor]]*10^Table1[[#This Row],[CountedDilution]])</f>
        <v>#VALUE!</v>
      </c>
      <c r="AA164" s="6" t="e">
        <f>IF(Table1[[#This Row],[Count_5]]="","",Table1[[#This Row],[Count_5]]*Table1[[#This Row],[Normalization Factor]]*10^Table1[[#This Row],[CountedDilution]])</f>
        <v>#VALUE!</v>
      </c>
      <c r="AB164" s="6" cm="1">
        <f t="array" ref="AB164">AVERAGE(IF(ISNUMBER(Table1[[#This Row],[Normalized_Count_1]:[Normalized_Count_5]]),Table1[[#This Row],[Normalized_Count_1]:[Normalized_Count_5]]))</f>
        <v>0</v>
      </c>
      <c r="AC164" s="23" t="e">
        <f t="shared" si="13"/>
        <v>#NUM!</v>
      </c>
      <c r="AD164" s="6" cm="1">
        <f t="array" ref="AD164">_xlfn.STDEV.P(IF(ISNUMBER(Table1[[#This Row],[Normalized_Count_1]:[Normalized_Count_5]]),Table1[[#This Row],[Normalized_Count_1]:[Normalized_Count_5]]))</f>
        <v>0</v>
      </c>
      <c r="AE164" s="11" t="e">
        <f t="shared" si="14"/>
        <v>#DIV/0!</v>
      </c>
      <c r="AF164" s="11" t="e">
        <f t="shared" si="15"/>
        <v>#DIV/0!</v>
      </c>
    </row>
    <row r="165" spans="1:32" ht="15.75" thickBot="1" x14ac:dyDescent="0.3">
      <c r="A165" s="4" t="s">
        <v>43</v>
      </c>
      <c r="B165" s="22" t="s">
        <v>55</v>
      </c>
      <c r="C165" s="4" t="s">
        <v>56</v>
      </c>
      <c r="D165" s="4" t="s">
        <v>43</v>
      </c>
      <c r="E165" s="31" t="s">
        <v>65</v>
      </c>
      <c r="F165" s="4" t="s">
        <v>50</v>
      </c>
      <c r="G165" s="25" t="s">
        <v>52</v>
      </c>
      <c r="H165" s="24">
        <v>2</v>
      </c>
      <c r="I165" s="4" t="s">
        <v>53</v>
      </c>
      <c r="J165" s="13">
        <v>1</v>
      </c>
      <c r="K165" s="13">
        <f t="shared" si="12"/>
        <v>333.33333333333331</v>
      </c>
      <c r="L165" s="13">
        <v>1</v>
      </c>
      <c r="M165" s="17">
        <v>1</v>
      </c>
      <c r="N165" s="20" t="e">
        <f>Table1[[#This Row],[Sample Dilution]]*Table1[[#This Row],[Drop Assay Dilution]]*Table1[[#This Row],[Additional Dilutions]]/Table1[[#This Row],[Amount of Powder (g)]]</f>
        <v>#VALUE!</v>
      </c>
      <c r="O165" s="4"/>
      <c r="P165" s="4"/>
      <c r="Q165" s="26">
        <v>1</v>
      </c>
      <c r="R165" s="26">
        <v>13</v>
      </c>
      <c r="S165" s="26">
        <v>17</v>
      </c>
      <c r="T165" s="26">
        <v>11</v>
      </c>
      <c r="U165" s="4"/>
      <c r="V165" s="4"/>
      <c r="W165" s="6" t="e">
        <f>IF(Table1[[#This Row],[Count_1]]="","",Table1[[#This Row],[Count_1]]*Table1[[#This Row],[Normalization Factor]]*10^Table1[[#This Row],[CountedDilution]])</f>
        <v>#VALUE!</v>
      </c>
      <c r="X165" s="6" t="e">
        <f>IF(Table1[[#This Row],[Count_2]]="","",Table1[[#This Row],[Count_2]]*Table1[[#This Row],[Normalization Factor]]*10^Table1[[#This Row],[CountedDilution]])</f>
        <v>#VALUE!</v>
      </c>
      <c r="Y165" s="6" t="e">
        <f>IF(Table1[[#This Row],[Count_3]]="","",Table1[[#This Row],[Count_3]]*Table1[[#This Row],[Normalization Factor]]*10^Table1[[#This Row],[CountedDilution]])</f>
        <v>#VALUE!</v>
      </c>
      <c r="Z165" s="6" t="e">
        <f>IF(Table1[[#This Row],[Count_4]]="","",Table1[[#This Row],[Count_4]]*Table1[[#This Row],[Normalization Factor]]*10^Table1[[#This Row],[CountedDilution]])</f>
        <v>#VALUE!</v>
      </c>
      <c r="AA165" s="6" t="e">
        <f>IF(Table1[[#This Row],[Count_5]]="","",Table1[[#This Row],[Count_5]]*Table1[[#This Row],[Normalization Factor]]*10^Table1[[#This Row],[CountedDilution]])</f>
        <v>#VALUE!</v>
      </c>
      <c r="AB165" s="6" cm="1">
        <f t="array" ref="AB165">AVERAGE(IF(ISNUMBER(Table1[[#This Row],[Normalized_Count_1]:[Normalized_Count_5]]),Table1[[#This Row],[Normalized_Count_1]:[Normalized_Count_5]]))</f>
        <v>0</v>
      </c>
      <c r="AC165" s="23" t="e">
        <f t="shared" si="13"/>
        <v>#NUM!</v>
      </c>
      <c r="AD165" s="6" cm="1">
        <f t="array" ref="AD165">_xlfn.STDEV.P(IF(ISNUMBER(Table1[[#This Row],[Normalized_Count_1]:[Normalized_Count_5]]),Table1[[#This Row],[Normalized_Count_1]:[Normalized_Count_5]]))</f>
        <v>0</v>
      </c>
      <c r="AE165" s="11" t="e">
        <f t="shared" si="14"/>
        <v>#DIV/0!</v>
      </c>
      <c r="AF165" s="11" t="e">
        <f t="shared" si="15"/>
        <v>#DIV/0!</v>
      </c>
    </row>
    <row r="166" spans="1:32" ht="15.75" thickBot="1" x14ac:dyDescent="0.3">
      <c r="A166" s="4" t="s">
        <v>43</v>
      </c>
      <c r="B166" s="22" t="s">
        <v>55</v>
      </c>
      <c r="C166" s="4" t="s">
        <v>56</v>
      </c>
      <c r="D166" s="4" t="s">
        <v>43</v>
      </c>
      <c r="E166" s="31" t="s">
        <v>65</v>
      </c>
      <c r="F166" s="4" t="s">
        <v>50</v>
      </c>
      <c r="G166" t="s">
        <v>52</v>
      </c>
      <c r="H166" s="27">
        <v>1</v>
      </c>
      <c r="I166" s="4" t="s">
        <v>53</v>
      </c>
      <c r="J166" s="13">
        <v>1</v>
      </c>
      <c r="K166" s="13">
        <f t="shared" si="12"/>
        <v>333.33333333333331</v>
      </c>
      <c r="L166" s="13">
        <v>1</v>
      </c>
      <c r="M166" s="17">
        <v>1</v>
      </c>
      <c r="N166" s="20" t="e">
        <f>Table1[[#This Row],[Sample Dilution]]*Table1[[#This Row],[Drop Assay Dilution]]*Table1[[#This Row],[Additional Dilutions]]/Table1[[#This Row],[Amount of Powder (g)]]</f>
        <v>#VALUE!</v>
      </c>
      <c r="O166" s="4"/>
      <c r="P166" s="4"/>
      <c r="Q166" s="1">
        <v>1</v>
      </c>
      <c r="R166" s="1">
        <v>18</v>
      </c>
      <c r="S166" s="1">
        <v>14</v>
      </c>
      <c r="T166" s="1">
        <v>14</v>
      </c>
      <c r="U166" s="4"/>
      <c r="V166" s="4"/>
      <c r="W166" s="6" t="e">
        <f>IF(Table1[[#This Row],[Count_1]]="","",Table1[[#This Row],[Count_1]]*Table1[[#This Row],[Normalization Factor]]*10^Table1[[#This Row],[CountedDilution]])</f>
        <v>#VALUE!</v>
      </c>
      <c r="X166" s="6" t="e">
        <f>IF(Table1[[#This Row],[Count_2]]="","",Table1[[#This Row],[Count_2]]*Table1[[#This Row],[Normalization Factor]]*10^Table1[[#This Row],[CountedDilution]])</f>
        <v>#VALUE!</v>
      </c>
      <c r="Y166" s="6" t="e">
        <f>IF(Table1[[#This Row],[Count_3]]="","",Table1[[#This Row],[Count_3]]*Table1[[#This Row],[Normalization Factor]]*10^Table1[[#This Row],[CountedDilution]])</f>
        <v>#VALUE!</v>
      </c>
      <c r="Z166" s="6" t="e">
        <f>IF(Table1[[#This Row],[Count_4]]="","",Table1[[#This Row],[Count_4]]*Table1[[#This Row],[Normalization Factor]]*10^Table1[[#This Row],[CountedDilution]])</f>
        <v>#VALUE!</v>
      </c>
      <c r="AA166" s="6" t="e">
        <f>IF(Table1[[#This Row],[Count_5]]="","",Table1[[#This Row],[Count_5]]*Table1[[#This Row],[Normalization Factor]]*10^Table1[[#This Row],[CountedDilution]])</f>
        <v>#VALUE!</v>
      </c>
      <c r="AB166" s="6" cm="1">
        <f t="array" ref="AB166">AVERAGE(IF(ISNUMBER(Table1[[#This Row],[Normalized_Count_1]:[Normalized_Count_5]]),Table1[[#This Row],[Normalized_Count_1]:[Normalized_Count_5]]))</f>
        <v>0</v>
      </c>
      <c r="AC166" s="23" t="e">
        <f t="shared" si="13"/>
        <v>#NUM!</v>
      </c>
      <c r="AD166" s="6" cm="1">
        <f t="array" ref="AD166">_xlfn.STDEV.P(IF(ISNUMBER(Table1[[#This Row],[Normalized_Count_1]:[Normalized_Count_5]]),Table1[[#This Row],[Normalized_Count_1]:[Normalized_Count_5]]))</f>
        <v>0</v>
      </c>
      <c r="AE166" s="11" t="e">
        <f t="shared" si="14"/>
        <v>#DIV/0!</v>
      </c>
      <c r="AF166" s="11" t="e">
        <f t="shared" si="15"/>
        <v>#DIV/0!</v>
      </c>
    </row>
    <row r="167" spans="1:32" ht="15.75" thickBot="1" x14ac:dyDescent="0.3">
      <c r="A167" s="4" t="s">
        <v>43</v>
      </c>
      <c r="B167" s="22" t="s">
        <v>55</v>
      </c>
      <c r="C167" s="4" t="s">
        <v>56</v>
      </c>
      <c r="D167" s="4" t="s">
        <v>43</v>
      </c>
      <c r="E167" s="31" t="s">
        <v>65</v>
      </c>
      <c r="F167" s="4" t="s">
        <v>50</v>
      </c>
      <c r="G167" t="s">
        <v>52</v>
      </c>
      <c r="H167" s="27">
        <v>0.5</v>
      </c>
      <c r="I167" s="4" t="s">
        <v>53</v>
      </c>
      <c r="J167" s="13">
        <v>1</v>
      </c>
      <c r="K167" s="13">
        <f t="shared" si="12"/>
        <v>333.33333333333331</v>
      </c>
      <c r="L167" s="13">
        <v>1</v>
      </c>
      <c r="M167" s="17">
        <v>1</v>
      </c>
      <c r="N167" s="20" t="e">
        <f>Table1[[#This Row],[Sample Dilution]]*Table1[[#This Row],[Drop Assay Dilution]]*Table1[[#This Row],[Additional Dilutions]]/Table1[[#This Row],[Amount of Powder (g)]]</f>
        <v>#VALUE!</v>
      </c>
      <c r="O167" s="4"/>
      <c r="P167" s="4"/>
      <c r="Q167" s="1">
        <v>2</v>
      </c>
      <c r="R167" s="1">
        <v>5</v>
      </c>
      <c r="S167" s="1">
        <v>3</v>
      </c>
      <c r="T167" s="1">
        <v>7</v>
      </c>
      <c r="U167" s="4"/>
      <c r="V167" s="4"/>
      <c r="W167" s="6" t="e">
        <f>IF(Table1[[#This Row],[Count_1]]="","",Table1[[#This Row],[Count_1]]*Table1[[#This Row],[Normalization Factor]]*10^Table1[[#This Row],[CountedDilution]])</f>
        <v>#VALUE!</v>
      </c>
      <c r="X167" s="6" t="e">
        <f>IF(Table1[[#This Row],[Count_2]]="","",Table1[[#This Row],[Count_2]]*Table1[[#This Row],[Normalization Factor]]*10^Table1[[#This Row],[CountedDilution]])</f>
        <v>#VALUE!</v>
      </c>
      <c r="Y167" s="6" t="e">
        <f>IF(Table1[[#This Row],[Count_3]]="","",Table1[[#This Row],[Count_3]]*Table1[[#This Row],[Normalization Factor]]*10^Table1[[#This Row],[CountedDilution]])</f>
        <v>#VALUE!</v>
      </c>
      <c r="Z167" s="6" t="e">
        <f>IF(Table1[[#This Row],[Count_4]]="","",Table1[[#This Row],[Count_4]]*Table1[[#This Row],[Normalization Factor]]*10^Table1[[#This Row],[CountedDilution]])</f>
        <v>#VALUE!</v>
      </c>
      <c r="AA167" s="6" t="e">
        <f>IF(Table1[[#This Row],[Count_5]]="","",Table1[[#This Row],[Count_5]]*Table1[[#This Row],[Normalization Factor]]*10^Table1[[#This Row],[CountedDilution]])</f>
        <v>#VALUE!</v>
      </c>
      <c r="AB167" s="6" cm="1">
        <f t="array" ref="AB167">AVERAGE(IF(ISNUMBER(Table1[[#This Row],[Normalized_Count_1]:[Normalized_Count_5]]),Table1[[#This Row],[Normalized_Count_1]:[Normalized_Count_5]]))</f>
        <v>0</v>
      </c>
      <c r="AC167" s="23" t="e">
        <f t="shared" si="13"/>
        <v>#NUM!</v>
      </c>
      <c r="AD167" s="6" cm="1">
        <f t="array" ref="AD167">_xlfn.STDEV.P(IF(ISNUMBER(Table1[[#This Row],[Normalized_Count_1]:[Normalized_Count_5]]),Table1[[#This Row],[Normalized_Count_1]:[Normalized_Count_5]]))</f>
        <v>0</v>
      </c>
      <c r="AE167" s="11" t="e">
        <f t="shared" si="14"/>
        <v>#DIV/0!</v>
      </c>
      <c r="AF167" s="11" t="e">
        <f t="shared" si="15"/>
        <v>#DIV/0!</v>
      </c>
    </row>
    <row r="168" spans="1:32" ht="15.75" thickBot="1" x14ac:dyDescent="0.3">
      <c r="A168" s="4" t="s">
        <v>43</v>
      </c>
      <c r="B168" s="22" t="s">
        <v>55</v>
      </c>
      <c r="C168" s="4" t="s">
        <v>56</v>
      </c>
      <c r="D168" s="4" t="s">
        <v>43</v>
      </c>
      <c r="E168" s="31" t="s">
        <v>65</v>
      </c>
      <c r="F168" s="4" t="s">
        <v>50</v>
      </c>
      <c r="G168" t="s">
        <v>52</v>
      </c>
      <c r="H168" s="27">
        <v>0.25</v>
      </c>
      <c r="I168" s="4" t="s">
        <v>53</v>
      </c>
      <c r="J168" s="13">
        <v>1</v>
      </c>
      <c r="K168" s="13">
        <f t="shared" ref="K168:K231" si="16">1000/3</f>
        <v>333.33333333333331</v>
      </c>
      <c r="L168" s="13">
        <v>1</v>
      </c>
      <c r="M168" s="17">
        <v>1</v>
      </c>
      <c r="N168" s="20" t="e">
        <f>Table1[[#This Row],[Sample Dilution]]*Table1[[#This Row],[Drop Assay Dilution]]*Table1[[#This Row],[Additional Dilutions]]/Table1[[#This Row],[Amount of Powder (g)]]</f>
        <v>#VALUE!</v>
      </c>
      <c r="O168" s="4"/>
      <c r="P168" s="4"/>
      <c r="Q168" s="1">
        <v>2</v>
      </c>
      <c r="R168" s="1">
        <v>8</v>
      </c>
      <c r="S168" s="1">
        <v>11</v>
      </c>
      <c r="T168" s="1">
        <v>5</v>
      </c>
      <c r="U168" s="4"/>
      <c r="V168" s="4"/>
      <c r="W168" s="6" t="e">
        <f>IF(Table1[[#This Row],[Count_1]]="","",Table1[[#This Row],[Count_1]]*Table1[[#This Row],[Normalization Factor]]*10^Table1[[#This Row],[CountedDilution]])</f>
        <v>#VALUE!</v>
      </c>
      <c r="X168" s="6" t="e">
        <f>IF(Table1[[#This Row],[Count_2]]="","",Table1[[#This Row],[Count_2]]*Table1[[#This Row],[Normalization Factor]]*10^Table1[[#This Row],[CountedDilution]])</f>
        <v>#VALUE!</v>
      </c>
      <c r="Y168" s="6" t="e">
        <f>IF(Table1[[#This Row],[Count_3]]="","",Table1[[#This Row],[Count_3]]*Table1[[#This Row],[Normalization Factor]]*10^Table1[[#This Row],[CountedDilution]])</f>
        <v>#VALUE!</v>
      </c>
      <c r="Z168" s="6" t="e">
        <f>IF(Table1[[#This Row],[Count_4]]="","",Table1[[#This Row],[Count_4]]*Table1[[#This Row],[Normalization Factor]]*10^Table1[[#This Row],[CountedDilution]])</f>
        <v>#VALUE!</v>
      </c>
      <c r="AA168" s="6" t="e">
        <f>IF(Table1[[#This Row],[Count_5]]="","",Table1[[#This Row],[Count_5]]*Table1[[#This Row],[Normalization Factor]]*10^Table1[[#This Row],[CountedDilution]])</f>
        <v>#VALUE!</v>
      </c>
      <c r="AB168" s="6" cm="1">
        <f t="array" ref="AB168">AVERAGE(IF(ISNUMBER(Table1[[#This Row],[Normalized_Count_1]:[Normalized_Count_5]]),Table1[[#This Row],[Normalized_Count_1]:[Normalized_Count_5]]))</f>
        <v>0</v>
      </c>
      <c r="AC168" s="23" t="e">
        <f t="shared" ref="AC168:AC231" si="17">LOG(AB168)</f>
        <v>#NUM!</v>
      </c>
      <c r="AD168" s="6" cm="1">
        <f t="array" ref="AD168">_xlfn.STDEV.P(IF(ISNUMBER(Table1[[#This Row],[Normalized_Count_1]:[Normalized_Count_5]]),Table1[[#This Row],[Normalized_Count_1]:[Normalized_Count_5]]))</f>
        <v>0</v>
      </c>
      <c r="AE168" s="11" t="e">
        <f t="shared" si="14"/>
        <v>#DIV/0!</v>
      </c>
      <c r="AF168" s="11" t="e">
        <f t="shared" si="15"/>
        <v>#DIV/0!</v>
      </c>
    </row>
    <row r="169" spans="1:32" ht="15.75" thickBot="1" x14ac:dyDescent="0.3">
      <c r="A169" s="4" t="s">
        <v>43</v>
      </c>
      <c r="B169" s="22" t="s">
        <v>55</v>
      </c>
      <c r="C169" s="4" t="s">
        <v>56</v>
      </c>
      <c r="D169" s="4" t="s">
        <v>43</v>
      </c>
      <c r="E169" s="31" t="s">
        <v>65</v>
      </c>
      <c r="F169" s="4" t="s">
        <v>50</v>
      </c>
      <c r="G169" t="s">
        <v>52</v>
      </c>
      <c r="H169" s="27">
        <v>0.125</v>
      </c>
      <c r="I169" s="4" t="s">
        <v>53</v>
      </c>
      <c r="J169" s="13">
        <v>1</v>
      </c>
      <c r="K169" s="13">
        <f t="shared" si="16"/>
        <v>333.33333333333331</v>
      </c>
      <c r="L169" s="13">
        <v>1</v>
      </c>
      <c r="M169" s="17">
        <v>1</v>
      </c>
      <c r="N169" s="20" t="e">
        <f>Table1[[#This Row],[Sample Dilution]]*Table1[[#This Row],[Drop Assay Dilution]]*Table1[[#This Row],[Additional Dilutions]]/Table1[[#This Row],[Amount of Powder (g)]]</f>
        <v>#VALUE!</v>
      </c>
      <c r="O169" s="4"/>
      <c r="P169" s="4"/>
      <c r="Q169" s="1">
        <v>3</v>
      </c>
      <c r="R169" s="1">
        <v>3</v>
      </c>
      <c r="S169" s="1">
        <v>4</v>
      </c>
      <c r="T169" s="1">
        <v>3</v>
      </c>
      <c r="U169" s="4"/>
      <c r="V169" s="4"/>
      <c r="W169" s="6" t="e">
        <f>IF(Table1[[#This Row],[Count_1]]="","",Table1[[#This Row],[Count_1]]*Table1[[#This Row],[Normalization Factor]]*10^Table1[[#This Row],[CountedDilution]])</f>
        <v>#VALUE!</v>
      </c>
      <c r="X169" s="6" t="e">
        <f>IF(Table1[[#This Row],[Count_2]]="","",Table1[[#This Row],[Count_2]]*Table1[[#This Row],[Normalization Factor]]*10^Table1[[#This Row],[CountedDilution]])</f>
        <v>#VALUE!</v>
      </c>
      <c r="Y169" s="6" t="e">
        <f>IF(Table1[[#This Row],[Count_3]]="","",Table1[[#This Row],[Count_3]]*Table1[[#This Row],[Normalization Factor]]*10^Table1[[#This Row],[CountedDilution]])</f>
        <v>#VALUE!</v>
      </c>
      <c r="Z169" s="6" t="e">
        <f>IF(Table1[[#This Row],[Count_4]]="","",Table1[[#This Row],[Count_4]]*Table1[[#This Row],[Normalization Factor]]*10^Table1[[#This Row],[CountedDilution]])</f>
        <v>#VALUE!</v>
      </c>
      <c r="AA169" s="6" t="e">
        <f>IF(Table1[[#This Row],[Count_5]]="","",Table1[[#This Row],[Count_5]]*Table1[[#This Row],[Normalization Factor]]*10^Table1[[#This Row],[CountedDilution]])</f>
        <v>#VALUE!</v>
      </c>
      <c r="AB169" s="6" cm="1">
        <f t="array" ref="AB169">AVERAGE(IF(ISNUMBER(Table1[[#This Row],[Normalized_Count_1]:[Normalized_Count_5]]),Table1[[#This Row],[Normalized_Count_1]:[Normalized_Count_5]]))</f>
        <v>0</v>
      </c>
      <c r="AC169" s="23" t="e">
        <f t="shared" si="17"/>
        <v>#NUM!</v>
      </c>
      <c r="AD169" s="6" cm="1">
        <f t="array" ref="AD169">_xlfn.STDEV.P(IF(ISNUMBER(Table1[[#This Row],[Normalized_Count_1]:[Normalized_Count_5]]),Table1[[#This Row],[Normalized_Count_1]:[Normalized_Count_5]]))</f>
        <v>0</v>
      </c>
      <c r="AE169" s="11" t="e">
        <f t="shared" si="14"/>
        <v>#DIV/0!</v>
      </c>
      <c r="AF169" s="11" t="e">
        <f t="shared" si="15"/>
        <v>#DIV/0!</v>
      </c>
    </row>
    <row r="170" spans="1:32" ht="15.75" thickBot="1" x14ac:dyDescent="0.3">
      <c r="A170" s="4" t="s">
        <v>43</v>
      </c>
      <c r="B170" s="22" t="s">
        <v>55</v>
      </c>
      <c r="C170" s="4" t="s">
        <v>56</v>
      </c>
      <c r="D170" s="4" t="s">
        <v>43</v>
      </c>
      <c r="E170" s="31" t="s">
        <v>65</v>
      </c>
      <c r="F170" s="4" t="s">
        <v>50</v>
      </c>
      <c r="G170" s="29" t="s">
        <v>52</v>
      </c>
      <c r="H170" s="28">
        <v>6.25E-2</v>
      </c>
      <c r="I170" s="4" t="s">
        <v>53</v>
      </c>
      <c r="J170" s="13">
        <v>1</v>
      </c>
      <c r="K170" s="13">
        <f t="shared" si="16"/>
        <v>333.33333333333331</v>
      </c>
      <c r="L170" s="13">
        <v>1</v>
      </c>
      <c r="M170" s="17">
        <v>1</v>
      </c>
      <c r="N170" s="20" t="e">
        <f>Table1[[#This Row],[Sample Dilution]]*Table1[[#This Row],[Drop Assay Dilution]]*Table1[[#This Row],[Additional Dilutions]]/Table1[[#This Row],[Amount of Powder (g)]]</f>
        <v>#VALUE!</v>
      </c>
      <c r="O170" s="4"/>
      <c r="P170" s="4"/>
      <c r="Q170" s="30">
        <v>4</v>
      </c>
      <c r="R170" s="30">
        <v>7</v>
      </c>
      <c r="S170" s="30">
        <v>7</v>
      </c>
      <c r="T170" s="30">
        <v>8</v>
      </c>
      <c r="U170" s="4"/>
      <c r="V170" s="4"/>
      <c r="W170" s="6" t="e">
        <f>IF(Table1[[#This Row],[Count_1]]="","",Table1[[#This Row],[Count_1]]*Table1[[#This Row],[Normalization Factor]]*10^Table1[[#This Row],[CountedDilution]])</f>
        <v>#VALUE!</v>
      </c>
      <c r="X170" s="6" t="e">
        <f>IF(Table1[[#This Row],[Count_2]]="","",Table1[[#This Row],[Count_2]]*Table1[[#This Row],[Normalization Factor]]*10^Table1[[#This Row],[CountedDilution]])</f>
        <v>#VALUE!</v>
      </c>
      <c r="Y170" s="6" t="e">
        <f>IF(Table1[[#This Row],[Count_3]]="","",Table1[[#This Row],[Count_3]]*Table1[[#This Row],[Normalization Factor]]*10^Table1[[#This Row],[CountedDilution]])</f>
        <v>#VALUE!</v>
      </c>
      <c r="Z170" s="6" t="e">
        <f>IF(Table1[[#This Row],[Count_4]]="","",Table1[[#This Row],[Count_4]]*Table1[[#This Row],[Normalization Factor]]*10^Table1[[#This Row],[CountedDilution]])</f>
        <v>#VALUE!</v>
      </c>
      <c r="AA170" s="6" t="e">
        <f>IF(Table1[[#This Row],[Count_5]]="","",Table1[[#This Row],[Count_5]]*Table1[[#This Row],[Normalization Factor]]*10^Table1[[#This Row],[CountedDilution]])</f>
        <v>#VALUE!</v>
      </c>
      <c r="AB170" s="6" cm="1">
        <f t="array" ref="AB170">AVERAGE(IF(ISNUMBER(Table1[[#This Row],[Normalized_Count_1]:[Normalized_Count_5]]),Table1[[#This Row],[Normalized_Count_1]:[Normalized_Count_5]]))</f>
        <v>0</v>
      </c>
      <c r="AC170" s="23" t="e">
        <f t="shared" si="17"/>
        <v>#NUM!</v>
      </c>
      <c r="AD170" s="6" cm="1">
        <f t="array" ref="AD170">_xlfn.STDEV.P(IF(ISNUMBER(Table1[[#This Row],[Normalized_Count_1]:[Normalized_Count_5]]),Table1[[#This Row],[Normalized_Count_1]:[Normalized_Count_5]]))</f>
        <v>0</v>
      </c>
      <c r="AE170" s="11" t="e">
        <f t="shared" si="14"/>
        <v>#DIV/0!</v>
      </c>
      <c r="AF170" s="11" t="e">
        <f t="shared" si="15"/>
        <v>#DIV/0!</v>
      </c>
    </row>
    <row r="171" spans="1:32" ht="15.75" thickBot="1" x14ac:dyDescent="0.3">
      <c r="A171" s="4" t="s">
        <v>43</v>
      </c>
      <c r="B171" s="22" t="s">
        <v>55</v>
      </c>
      <c r="C171" s="4" t="s">
        <v>56</v>
      </c>
      <c r="D171" s="4" t="s">
        <v>43</v>
      </c>
      <c r="E171" s="31" t="s">
        <v>65</v>
      </c>
      <c r="F171" s="4" t="s">
        <v>50</v>
      </c>
      <c r="G171" s="25" t="s">
        <v>51</v>
      </c>
      <c r="H171" s="24">
        <v>2</v>
      </c>
      <c r="I171" s="4" t="s">
        <v>54</v>
      </c>
      <c r="J171" s="13">
        <v>1</v>
      </c>
      <c r="K171" s="13">
        <f t="shared" si="16"/>
        <v>333.33333333333331</v>
      </c>
      <c r="L171" s="13">
        <v>1</v>
      </c>
      <c r="M171" s="17">
        <v>1</v>
      </c>
      <c r="N171" s="20" t="e">
        <f>Table1[[#This Row],[Sample Dilution]]*Table1[[#This Row],[Drop Assay Dilution]]*Table1[[#This Row],[Additional Dilutions]]/Table1[[#This Row],[Amount of Powder (g)]]</f>
        <v>#VALUE!</v>
      </c>
      <c r="O171" s="4"/>
      <c r="P171" s="4"/>
      <c r="Q171" s="1">
        <v>0</v>
      </c>
      <c r="R171" s="1">
        <v>12</v>
      </c>
      <c r="S171" s="1">
        <v>12</v>
      </c>
      <c r="T171" s="1">
        <v>14</v>
      </c>
      <c r="U171" s="4"/>
      <c r="V171" s="4"/>
      <c r="W171" s="6" t="e">
        <f>IF(Table1[[#This Row],[Count_1]]="","",Table1[[#This Row],[Count_1]]*Table1[[#This Row],[Normalization Factor]]*10^Table1[[#This Row],[CountedDilution]])</f>
        <v>#VALUE!</v>
      </c>
      <c r="X171" s="6" t="e">
        <f>IF(Table1[[#This Row],[Count_2]]="","",Table1[[#This Row],[Count_2]]*Table1[[#This Row],[Normalization Factor]]*10^Table1[[#This Row],[CountedDilution]])</f>
        <v>#VALUE!</v>
      </c>
      <c r="Y171" s="6" t="e">
        <f>IF(Table1[[#This Row],[Count_3]]="","",Table1[[#This Row],[Count_3]]*Table1[[#This Row],[Normalization Factor]]*10^Table1[[#This Row],[CountedDilution]])</f>
        <v>#VALUE!</v>
      </c>
      <c r="Z171" s="6" t="e">
        <f>IF(Table1[[#This Row],[Count_4]]="","",Table1[[#This Row],[Count_4]]*Table1[[#This Row],[Normalization Factor]]*10^Table1[[#This Row],[CountedDilution]])</f>
        <v>#VALUE!</v>
      </c>
      <c r="AA171" s="6" t="e">
        <f>IF(Table1[[#This Row],[Count_5]]="","",Table1[[#This Row],[Count_5]]*Table1[[#This Row],[Normalization Factor]]*10^Table1[[#This Row],[CountedDilution]])</f>
        <v>#VALUE!</v>
      </c>
      <c r="AB171" s="6" cm="1">
        <f t="array" ref="AB171">AVERAGE(IF(ISNUMBER(Table1[[#This Row],[Normalized_Count_1]:[Normalized_Count_5]]),Table1[[#This Row],[Normalized_Count_1]:[Normalized_Count_5]]))</f>
        <v>0</v>
      </c>
      <c r="AC171" s="23" t="e">
        <f t="shared" si="17"/>
        <v>#NUM!</v>
      </c>
      <c r="AD171" s="6" cm="1">
        <f t="array" ref="AD171">_xlfn.STDEV.P(IF(ISNUMBER(Table1[[#This Row],[Normalized_Count_1]:[Normalized_Count_5]]),Table1[[#This Row],[Normalized_Count_1]:[Normalized_Count_5]]))</f>
        <v>0</v>
      </c>
      <c r="AE171" s="11" t="e">
        <f t="shared" si="14"/>
        <v>#DIV/0!</v>
      </c>
      <c r="AF171" s="11" t="e">
        <f t="shared" si="15"/>
        <v>#DIV/0!</v>
      </c>
    </row>
    <row r="172" spans="1:32" ht="15.75" thickBot="1" x14ac:dyDescent="0.3">
      <c r="A172" s="4" t="s">
        <v>43</v>
      </c>
      <c r="B172" s="22" t="s">
        <v>55</v>
      </c>
      <c r="C172" s="4" t="s">
        <v>56</v>
      </c>
      <c r="D172" s="4" t="s">
        <v>43</v>
      </c>
      <c r="E172" s="31" t="s">
        <v>65</v>
      </c>
      <c r="F172" s="4" t="s">
        <v>50</v>
      </c>
      <c r="G172" t="s">
        <v>51</v>
      </c>
      <c r="H172" s="27">
        <v>1</v>
      </c>
      <c r="I172" s="4" t="s">
        <v>54</v>
      </c>
      <c r="J172" s="13">
        <v>1</v>
      </c>
      <c r="K172" s="13">
        <f t="shared" si="16"/>
        <v>333.33333333333331</v>
      </c>
      <c r="L172" s="13">
        <v>1</v>
      </c>
      <c r="M172" s="17">
        <v>1</v>
      </c>
      <c r="N172" s="20" t="e">
        <f>Table1[[#This Row],[Sample Dilution]]*Table1[[#This Row],[Drop Assay Dilution]]*Table1[[#This Row],[Additional Dilutions]]/Table1[[#This Row],[Amount of Powder (g)]]</f>
        <v>#VALUE!</v>
      </c>
      <c r="O172" s="4"/>
      <c r="P172" s="4"/>
      <c r="Q172" s="1">
        <v>1</v>
      </c>
      <c r="R172" s="1">
        <v>9</v>
      </c>
      <c r="S172" s="1">
        <v>8</v>
      </c>
      <c r="T172" s="1">
        <v>8</v>
      </c>
      <c r="U172" s="4"/>
      <c r="V172" s="4"/>
      <c r="W172" s="6" t="e">
        <f>IF(Table1[[#This Row],[Count_1]]="","",Table1[[#This Row],[Count_1]]*Table1[[#This Row],[Normalization Factor]]*10^Table1[[#This Row],[CountedDilution]])</f>
        <v>#VALUE!</v>
      </c>
      <c r="X172" s="6" t="e">
        <f>IF(Table1[[#This Row],[Count_2]]="","",Table1[[#This Row],[Count_2]]*Table1[[#This Row],[Normalization Factor]]*10^Table1[[#This Row],[CountedDilution]])</f>
        <v>#VALUE!</v>
      </c>
      <c r="Y172" s="6" t="e">
        <f>IF(Table1[[#This Row],[Count_3]]="","",Table1[[#This Row],[Count_3]]*Table1[[#This Row],[Normalization Factor]]*10^Table1[[#This Row],[CountedDilution]])</f>
        <v>#VALUE!</v>
      </c>
      <c r="Z172" s="6" t="e">
        <f>IF(Table1[[#This Row],[Count_4]]="","",Table1[[#This Row],[Count_4]]*Table1[[#This Row],[Normalization Factor]]*10^Table1[[#This Row],[CountedDilution]])</f>
        <v>#VALUE!</v>
      </c>
      <c r="AA172" s="6" t="e">
        <f>IF(Table1[[#This Row],[Count_5]]="","",Table1[[#This Row],[Count_5]]*Table1[[#This Row],[Normalization Factor]]*10^Table1[[#This Row],[CountedDilution]])</f>
        <v>#VALUE!</v>
      </c>
      <c r="AB172" s="6" cm="1">
        <f t="array" ref="AB172">AVERAGE(IF(ISNUMBER(Table1[[#This Row],[Normalized_Count_1]:[Normalized_Count_5]]),Table1[[#This Row],[Normalized_Count_1]:[Normalized_Count_5]]))</f>
        <v>0</v>
      </c>
      <c r="AC172" s="23" t="e">
        <f t="shared" si="17"/>
        <v>#NUM!</v>
      </c>
      <c r="AD172" s="6" cm="1">
        <f t="array" ref="AD172">_xlfn.STDEV.P(IF(ISNUMBER(Table1[[#This Row],[Normalized_Count_1]:[Normalized_Count_5]]),Table1[[#This Row],[Normalized_Count_1]:[Normalized_Count_5]]))</f>
        <v>0</v>
      </c>
      <c r="AE172" s="11" t="e">
        <f t="shared" si="14"/>
        <v>#DIV/0!</v>
      </c>
      <c r="AF172" s="11" t="e">
        <f t="shared" si="15"/>
        <v>#DIV/0!</v>
      </c>
    </row>
    <row r="173" spans="1:32" ht="15.75" thickBot="1" x14ac:dyDescent="0.3">
      <c r="A173" s="4" t="s">
        <v>43</v>
      </c>
      <c r="B173" s="22" t="s">
        <v>55</v>
      </c>
      <c r="C173" s="4" t="s">
        <v>56</v>
      </c>
      <c r="D173" s="4" t="s">
        <v>43</v>
      </c>
      <c r="E173" s="31" t="s">
        <v>65</v>
      </c>
      <c r="F173" s="4" t="s">
        <v>50</v>
      </c>
      <c r="G173" t="s">
        <v>51</v>
      </c>
      <c r="H173" s="27">
        <v>0.5</v>
      </c>
      <c r="I173" s="4" t="s">
        <v>54</v>
      </c>
      <c r="J173" s="13">
        <v>1</v>
      </c>
      <c r="K173" s="13">
        <f t="shared" si="16"/>
        <v>333.33333333333331</v>
      </c>
      <c r="L173" s="13">
        <v>1</v>
      </c>
      <c r="M173" s="17">
        <v>1</v>
      </c>
      <c r="N173" s="20" t="e">
        <f>Table1[[#This Row],[Sample Dilution]]*Table1[[#This Row],[Drop Assay Dilution]]*Table1[[#This Row],[Additional Dilutions]]/Table1[[#This Row],[Amount of Powder (g)]]</f>
        <v>#VALUE!</v>
      </c>
      <c r="O173" s="4"/>
      <c r="P173" s="4"/>
      <c r="Q173" s="1">
        <v>1</v>
      </c>
      <c r="R173" s="1">
        <v>9</v>
      </c>
      <c r="S173" s="1">
        <v>8</v>
      </c>
      <c r="T173" s="1">
        <v>6</v>
      </c>
      <c r="U173" s="4"/>
      <c r="V173" s="4"/>
      <c r="W173" s="6" t="e">
        <f>IF(Table1[[#This Row],[Count_1]]="","",Table1[[#This Row],[Count_1]]*Table1[[#This Row],[Normalization Factor]]*10^Table1[[#This Row],[CountedDilution]])</f>
        <v>#VALUE!</v>
      </c>
      <c r="X173" s="6" t="e">
        <f>IF(Table1[[#This Row],[Count_2]]="","",Table1[[#This Row],[Count_2]]*Table1[[#This Row],[Normalization Factor]]*10^Table1[[#This Row],[CountedDilution]])</f>
        <v>#VALUE!</v>
      </c>
      <c r="Y173" s="6" t="e">
        <f>IF(Table1[[#This Row],[Count_3]]="","",Table1[[#This Row],[Count_3]]*Table1[[#This Row],[Normalization Factor]]*10^Table1[[#This Row],[CountedDilution]])</f>
        <v>#VALUE!</v>
      </c>
      <c r="Z173" s="6" t="e">
        <f>IF(Table1[[#This Row],[Count_4]]="","",Table1[[#This Row],[Count_4]]*Table1[[#This Row],[Normalization Factor]]*10^Table1[[#This Row],[CountedDilution]])</f>
        <v>#VALUE!</v>
      </c>
      <c r="AA173" s="6" t="e">
        <f>IF(Table1[[#This Row],[Count_5]]="","",Table1[[#This Row],[Count_5]]*Table1[[#This Row],[Normalization Factor]]*10^Table1[[#This Row],[CountedDilution]])</f>
        <v>#VALUE!</v>
      </c>
      <c r="AB173" s="6" cm="1">
        <f t="array" ref="AB173">AVERAGE(IF(ISNUMBER(Table1[[#This Row],[Normalized_Count_1]:[Normalized_Count_5]]),Table1[[#This Row],[Normalized_Count_1]:[Normalized_Count_5]]))</f>
        <v>0</v>
      </c>
      <c r="AC173" s="23" t="e">
        <f t="shared" si="17"/>
        <v>#NUM!</v>
      </c>
      <c r="AD173" s="6" cm="1">
        <f t="array" ref="AD173">_xlfn.STDEV.P(IF(ISNUMBER(Table1[[#This Row],[Normalized_Count_1]:[Normalized_Count_5]]),Table1[[#This Row],[Normalized_Count_1]:[Normalized_Count_5]]))</f>
        <v>0</v>
      </c>
      <c r="AE173" s="11" t="e">
        <f t="shared" si="14"/>
        <v>#DIV/0!</v>
      </c>
      <c r="AF173" s="11" t="e">
        <f t="shared" si="15"/>
        <v>#DIV/0!</v>
      </c>
    </row>
    <row r="174" spans="1:32" ht="15.75" thickBot="1" x14ac:dyDescent="0.3">
      <c r="A174" s="4" t="s">
        <v>43</v>
      </c>
      <c r="B174" s="22" t="s">
        <v>55</v>
      </c>
      <c r="C174" s="4" t="s">
        <v>56</v>
      </c>
      <c r="D174" s="4" t="s">
        <v>43</v>
      </c>
      <c r="E174" s="31" t="s">
        <v>65</v>
      </c>
      <c r="F174" s="4" t="s">
        <v>50</v>
      </c>
      <c r="G174" t="s">
        <v>51</v>
      </c>
      <c r="H174" s="27">
        <v>0.25</v>
      </c>
      <c r="I174" s="4" t="s">
        <v>54</v>
      </c>
      <c r="J174" s="13">
        <v>1</v>
      </c>
      <c r="K174" s="13">
        <f t="shared" si="16"/>
        <v>333.33333333333331</v>
      </c>
      <c r="L174" s="13">
        <v>1</v>
      </c>
      <c r="M174" s="17">
        <v>1</v>
      </c>
      <c r="N174" s="20" t="e">
        <f>Table1[[#This Row],[Sample Dilution]]*Table1[[#This Row],[Drop Assay Dilution]]*Table1[[#This Row],[Additional Dilutions]]/Table1[[#This Row],[Amount of Powder (g)]]</f>
        <v>#VALUE!</v>
      </c>
      <c r="O174" s="4"/>
      <c r="P174" s="4"/>
      <c r="Q174" s="1">
        <v>1</v>
      </c>
      <c r="R174" s="1">
        <v>11</v>
      </c>
      <c r="S174" s="1">
        <v>12</v>
      </c>
      <c r="T174" s="1">
        <v>16</v>
      </c>
      <c r="U174" s="4"/>
      <c r="V174" s="4"/>
      <c r="W174" s="6" t="e">
        <f>IF(Table1[[#This Row],[Count_1]]="","",Table1[[#This Row],[Count_1]]*Table1[[#This Row],[Normalization Factor]]*10^Table1[[#This Row],[CountedDilution]])</f>
        <v>#VALUE!</v>
      </c>
      <c r="X174" s="6" t="e">
        <f>IF(Table1[[#This Row],[Count_2]]="","",Table1[[#This Row],[Count_2]]*Table1[[#This Row],[Normalization Factor]]*10^Table1[[#This Row],[CountedDilution]])</f>
        <v>#VALUE!</v>
      </c>
      <c r="Y174" s="6" t="e">
        <f>IF(Table1[[#This Row],[Count_3]]="","",Table1[[#This Row],[Count_3]]*Table1[[#This Row],[Normalization Factor]]*10^Table1[[#This Row],[CountedDilution]])</f>
        <v>#VALUE!</v>
      </c>
      <c r="Z174" s="6" t="e">
        <f>IF(Table1[[#This Row],[Count_4]]="","",Table1[[#This Row],[Count_4]]*Table1[[#This Row],[Normalization Factor]]*10^Table1[[#This Row],[CountedDilution]])</f>
        <v>#VALUE!</v>
      </c>
      <c r="AA174" s="6" t="e">
        <f>IF(Table1[[#This Row],[Count_5]]="","",Table1[[#This Row],[Count_5]]*Table1[[#This Row],[Normalization Factor]]*10^Table1[[#This Row],[CountedDilution]])</f>
        <v>#VALUE!</v>
      </c>
      <c r="AB174" s="6" cm="1">
        <f t="array" ref="AB174">AVERAGE(IF(ISNUMBER(Table1[[#This Row],[Normalized_Count_1]:[Normalized_Count_5]]),Table1[[#This Row],[Normalized_Count_1]:[Normalized_Count_5]]))</f>
        <v>0</v>
      </c>
      <c r="AC174" s="23" t="e">
        <f t="shared" si="17"/>
        <v>#NUM!</v>
      </c>
      <c r="AD174" s="6" cm="1">
        <f t="array" ref="AD174">_xlfn.STDEV.P(IF(ISNUMBER(Table1[[#This Row],[Normalized_Count_1]:[Normalized_Count_5]]),Table1[[#This Row],[Normalized_Count_1]:[Normalized_Count_5]]))</f>
        <v>0</v>
      </c>
      <c r="AE174" s="11" t="e">
        <f t="shared" si="14"/>
        <v>#DIV/0!</v>
      </c>
      <c r="AF174" s="11" t="e">
        <f t="shared" si="15"/>
        <v>#DIV/0!</v>
      </c>
    </row>
    <row r="175" spans="1:32" ht="15.75" thickBot="1" x14ac:dyDescent="0.3">
      <c r="A175" s="4" t="s">
        <v>43</v>
      </c>
      <c r="B175" s="22" t="s">
        <v>55</v>
      </c>
      <c r="C175" s="4" t="s">
        <v>56</v>
      </c>
      <c r="D175" s="4" t="s">
        <v>43</v>
      </c>
      <c r="E175" s="31" t="s">
        <v>65</v>
      </c>
      <c r="F175" s="4" t="s">
        <v>50</v>
      </c>
      <c r="G175" t="s">
        <v>51</v>
      </c>
      <c r="H175" s="27">
        <v>0.125</v>
      </c>
      <c r="I175" s="4" t="s">
        <v>54</v>
      </c>
      <c r="J175" s="13">
        <v>1</v>
      </c>
      <c r="K175" s="13">
        <f t="shared" si="16"/>
        <v>333.33333333333331</v>
      </c>
      <c r="L175" s="13">
        <v>1</v>
      </c>
      <c r="M175" s="17">
        <v>1</v>
      </c>
      <c r="N175" s="20" t="e">
        <f>Table1[[#This Row],[Sample Dilution]]*Table1[[#This Row],[Drop Assay Dilution]]*Table1[[#This Row],[Additional Dilutions]]/Table1[[#This Row],[Amount of Powder (g)]]</f>
        <v>#VALUE!</v>
      </c>
      <c r="O175" s="4"/>
      <c r="P175" s="4"/>
      <c r="Q175" s="1">
        <v>2</v>
      </c>
      <c r="R175" s="1">
        <v>12</v>
      </c>
      <c r="S175" s="1">
        <v>17</v>
      </c>
      <c r="T175" s="1">
        <v>16</v>
      </c>
      <c r="U175" s="4"/>
      <c r="V175" s="4"/>
      <c r="W175" s="6" t="e">
        <f>IF(Table1[[#This Row],[Count_1]]="","",Table1[[#This Row],[Count_1]]*Table1[[#This Row],[Normalization Factor]]*10^Table1[[#This Row],[CountedDilution]])</f>
        <v>#VALUE!</v>
      </c>
      <c r="X175" s="6" t="e">
        <f>IF(Table1[[#This Row],[Count_2]]="","",Table1[[#This Row],[Count_2]]*Table1[[#This Row],[Normalization Factor]]*10^Table1[[#This Row],[CountedDilution]])</f>
        <v>#VALUE!</v>
      </c>
      <c r="Y175" s="6" t="e">
        <f>IF(Table1[[#This Row],[Count_3]]="","",Table1[[#This Row],[Count_3]]*Table1[[#This Row],[Normalization Factor]]*10^Table1[[#This Row],[CountedDilution]])</f>
        <v>#VALUE!</v>
      </c>
      <c r="Z175" s="6" t="e">
        <f>IF(Table1[[#This Row],[Count_4]]="","",Table1[[#This Row],[Count_4]]*Table1[[#This Row],[Normalization Factor]]*10^Table1[[#This Row],[CountedDilution]])</f>
        <v>#VALUE!</v>
      </c>
      <c r="AA175" s="6" t="e">
        <f>IF(Table1[[#This Row],[Count_5]]="","",Table1[[#This Row],[Count_5]]*Table1[[#This Row],[Normalization Factor]]*10^Table1[[#This Row],[CountedDilution]])</f>
        <v>#VALUE!</v>
      </c>
      <c r="AB175" s="6" cm="1">
        <f t="array" ref="AB175">AVERAGE(IF(ISNUMBER(Table1[[#This Row],[Normalized_Count_1]:[Normalized_Count_5]]),Table1[[#This Row],[Normalized_Count_1]:[Normalized_Count_5]]))</f>
        <v>0</v>
      </c>
      <c r="AC175" s="23" t="e">
        <f t="shared" si="17"/>
        <v>#NUM!</v>
      </c>
      <c r="AD175" s="6" cm="1">
        <f t="array" ref="AD175">_xlfn.STDEV.P(IF(ISNUMBER(Table1[[#This Row],[Normalized_Count_1]:[Normalized_Count_5]]),Table1[[#This Row],[Normalized_Count_1]:[Normalized_Count_5]]))</f>
        <v>0</v>
      </c>
      <c r="AE175" s="11" t="e">
        <f t="shared" si="14"/>
        <v>#DIV/0!</v>
      </c>
      <c r="AF175" s="11" t="e">
        <f t="shared" si="15"/>
        <v>#DIV/0!</v>
      </c>
    </row>
    <row r="176" spans="1:32" ht="15.75" thickBot="1" x14ac:dyDescent="0.3">
      <c r="A176" s="4" t="s">
        <v>43</v>
      </c>
      <c r="B176" s="22" t="s">
        <v>55</v>
      </c>
      <c r="C176" s="4" t="s">
        <v>56</v>
      </c>
      <c r="D176" s="4" t="s">
        <v>43</v>
      </c>
      <c r="E176" s="31" t="s">
        <v>65</v>
      </c>
      <c r="F176" s="4" t="s">
        <v>50</v>
      </c>
      <c r="G176" s="29" t="s">
        <v>51</v>
      </c>
      <c r="H176" s="28">
        <v>6.25E-2</v>
      </c>
      <c r="I176" s="4" t="s">
        <v>54</v>
      </c>
      <c r="J176" s="13">
        <v>1</v>
      </c>
      <c r="K176" s="13">
        <f t="shared" si="16"/>
        <v>333.33333333333331</v>
      </c>
      <c r="L176" s="13">
        <v>1</v>
      </c>
      <c r="M176" s="17">
        <v>1</v>
      </c>
      <c r="N176" s="20" t="e">
        <f>Table1[[#This Row],[Sample Dilution]]*Table1[[#This Row],[Drop Assay Dilution]]*Table1[[#This Row],[Additional Dilutions]]/Table1[[#This Row],[Amount of Powder (g)]]</f>
        <v>#VALUE!</v>
      </c>
      <c r="O176" s="4"/>
      <c r="P176" s="4"/>
      <c r="Q176" s="1">
        <v>5</v>
      </c>
      <c r="R176" s="1">
        <v>4</v>
      </c>
      <c r="S176" s="1">
        <v>7</v>
      </c>
      <c r="T176" s="1">
        <v>6</v>
      </c>
      <c r="U176" s="4"/>
      <c r="V176" s="4"/>
      <c r="W176" s="6" t="e">
        <f>IF(Table1[[#This Row],[Count_1]]="","",Table1[[#This Row],[Count_1]]*Table1[[#This Row],[Normalization Factor]]*10^Table1[[#This Row],[CountedDilution]])</f>
        <v>#VALUE!</v>
      </c>
      <c r="X176" s="6" t="e">
        <f>IF(Table1[[#This Row],[Count_2]]="","",Table1[[#This Row],[Count_2]]*Table1[[#This Row],[Normalization Factor]]*10^Table1[[#This Row],[CountedDilution]])</f>
        <v>#VALUE!</v>
      </c>
      <c r="Y176" s="6" t="e">
        <f>IF(Table1[[#This Row],[Count_3]]="","",Table1[[#This Row],[Count_3]]*Table1[[#This Row],[Normalization Factor]]*10^Table1[[#This Row],[CountedDilution]])</f>
        <v>#VALUE!</v>
      </c>
      <c r="Z176" s="6" t="e">
        <f>IF(Table1[[#This Row],[Count_4]]="","",Table1[[#This Row],[Count_4]]*Table1[[#This Row],[Normalization Factor]]*10^Table1[[#This Row],[CountedDilution]])</f>
        <v>#VALUE!</v>
      </c>
      <c r="AA176" s="6" t="e">
        <f>IF(Table1[[#This Row],[Count_5]]="","",Table1[[#This Row],[Count_5]]*Table1[[#This Row],[Normalization Factor]]*10^Table1[[#This Row],[CountedDilution]])</f>
        <v>#VALUE!</v>
      </c>
      <c r="AB176" s="6" cm="1">
        <f t="array" ref="AB176">AVERAGE(IF(ISNUMBER(Table1[[#This Row],[Normalized_Count_1]:[Normalized_Count_5]]),Table1[[#This Row],[Normalized_Count_1]:[Normalized_Count_5]]))</f>
        <v>0</v>
      </c>
      <c r="AC176" s="23" t="e">
        <f t="shared" si="17"/>
        <v>#NUM!</v>
      </c>
      <c r="AD176" s="6" cm="1">
        <f t="array" ref="AD176">_xlfn.STDEV.P(IF(ISNUMBER(Table1[[#This Row],[Normalized_Count_1]:[Normalized_Count_5]]),Table1[[#This Row],[Normalized_Count_1]:[Normalized_Count_5]]))</f>
        <v>0</v>
      </c>
      <c r="AE176" s="11" t="e">
        <f t="shared" si="14"/>
        <v>#DIV/0!</v>
      </c>
      <c r="AF176" s="11" t="e">
        <f t="shared" si="15"/>
        <v>#DIV/0!</v>
      </c>
    </row>
    <row r="177" spans="1:32" ht="15.75" thickBot="1" x14ac:dyDescent="0.3">
      <c r="A177" s="4" t="s">
        <v>43</v>
      </c>
      <c r="B177" s="22" t="s">
        <v>55</v>
      </c>
      <c r="C177" s="4" t="s">
        <v>56</v>
      </c>
      <c r="D177" s="4" t="s">
        <v>43</v>
      </c>
      <c r="E177" s="31" t="s">
        <v>65</v>
      </c>
      <c r="F177" s="4" t="s">
        <v>50</v>
      </c>
      <c r="G177" s="25" t="s">
        <v>52</v>
      </c>
      <c r="H177" s="24">
        <v>2</v>
      </c>
      <c r="I177" s="4" t="s">
        <v>54</v>
      </c>
      <c r="J177" s="13">
        <v>1</v>
      </c>
      <c r="K177" s="13">
        <f t="shared" si="16"/>
        <v>333.33333333333331</v>
      </c>
      <c r="L177" s="13">
        <v>1</v>
      </c>
      <c r="M177" s="17">
        <v>1</v>
      </c>
      <c r="N177" s="20" t="e">
        <f>Table1[[#This Row],[Sample Dilution]]*Table1[[#This Row],[Drop Assay Dilution]]*Table1[[#This Row],[Additional Dilutions]]/Table1[[#This Row],[Amount of Powder (g)]]</f>
        <v>#VALUE!</v>
      </c>
      <c r="O177" s="4"/>
      <c r="P177" s="4"/>
      <c r="Q177" s="26">
        <v>2</v>
      </c>
      <c r="R177" s="26">
        <v>4</v>
      </c>
      <c r="S177" s="26">
        <v>3</v>
      </c>
      <c r="T177" s="26">
        <v>3</v>
      </c>
      <c r="U177" s="4"/>
      <c r="V177" s="4"/>
      <c r="W177" s="6" t="e">
        <f>IF(Table1[[#This Row],[Count_1]]="","",Table1[[#This Row],[Count_1]]*Table1[[#This Row],[Normalization Factor]]*10^Table1[[#This Row],[CountedDilution]])</f>
        <v>#VALUE!</v>
      </c>
      <c r="X177" s="6" t="e">
        <f>IF(Table1[[#This Row],[Count_2]]="","",Table1[[#This Row],[Count_2]]*Table1[[#This Row],[Normalization Factor]]*10^Table1[[#This Row],[CountedDilution]])</f>
        <v>#VALUE!</v>
      </c>
      <c r="Y177" s="6" t="e">
        <f>IF(Table1[[#This Row],[Count_3]]="","",Table1[[#This Row],[Count_3]]*Table1[[#This Row],[Normalization Factor]]*10^Table1[[#This Row],[CountedDilution]])</f>
        <v>#VALUE!</v>
      </c>
      <c r="Z177" s="6" t="e">
        <f>IF(Table1[[#This Row],[Count_4]]="","",Table1[[#This Row],[Count_4]]*Table1[[#This Row],[Normalization Factor]]*10^Table1[[#This Row],[CountedDilution]])</f>
        <v>#VALUE!</v>
      </c>
      <c r="AA177" s="6" t="e">
        <f>IF(Table1[[#This Row],[Count_5]]="","",Table1[[#This Row],[Count_5]]*Table1[[#This Row],[Normalization Factor]]*10^Table1[[#This Row],[CountedDilution]])</f>
        <v>#VALUE!</v>
      </c>
      <c r="AB177" s="6" cm="1">
        <f t="array" ref="AB177">AVERAGE(IF(ISNUMBER(Table1[[#This Row],[Normalized_Count_1]:[Normalized_Count_5]]),Table1[[#This Row],[Normalized_Count_1]:[Normalized_Count_5]]))</f>
        <v>0</v>
      </c>
      <c r="AC177" s="23" t="e">
        <f t="shared" si="17"/>
        <v>#NUM!</v>
      </c>
      <c r="AD177" s="6" cm="1">
        <f t="array" ref="AD177">_xlfn.STDEV.P(IF(ISNUMBER(Table1[[#This Row],[Normalized_Count_1]:[Normalized_Count_5]]),Table1[[#This Row],[Normalized_Count_1]:[Normalized_Count_5]]))</f>
        <v>0</v>
      </c>
      <c r="AE177" s="11" t="e">
        <f t="shared" si="14"/>
        <v>#DIV/0!</v>
      </c>
      <c r="AF177" s="11" t="e">
        <f t="shared" si="15"/>
        <v>#DIV/0!</v>
      </c>
    </row>
    <row r="178" spans="1:32" ht="15.75" thickBot="1" x14ac:dyDescent="0.3">
      <c r="A178" s="4" t="s">
        <v>43</v>
      </c>
      <c r="B178" s="22" t="s">
        <v>55</v>
      </c>
      <c r="C178" s="4" t="s">
        <v>56</v>
      </c>
      <c r="D178" s="4" t="s">
        <v>43</v>
      </c>
      <c r="E178" s="31" t="s">
        <v>65</v>
      </c>
      <c r="F178" s="4" t="s">
        <v>50</v>
      </c>
      <c r="G178" t="s">
        <v>52</v>
      </c>
      <c r="H178" s="27">
        <v>1</v>
      </c>
      <c r="I178" s="4" t="s">
        <v>54</v>
      </c>
      <c r="J178" s="13">
        <v>1</v>
      </c>
      <c r="K178" s="13">
        <f t="shared" si="16"/>
        <v>333.33333333333331</v>
      </c>
      <c r="L178" s="13">
        <v>1</v>
      </c>
      <c r="M178" s="17">
        <v>1</v>
      </c>
      <c r="N178" s="20" t="e">
        <f>Table1[[#This Row],[Sample Dilution]]*Table1[[#This Row],[Drop Assay Dilution]]*Table1[[#This Row],[Additional Dilutions]]/Table1[[#This Row],[Amount of Powder (g)]]</f>
        <v>#VALUE!</v>
      </c>
      <c r="O178" s="4"/>
      <c r="P178" s="4"/>
      <c r="Q178" s="1">
        <v>2</v>
      </c>
      <c r="R178" s="1">
        <v>5</v>
      </c>
      <c r="S178" s="1">
        <v>2</v>
      </c>
      <c r="T178" s="1">
        <v>3</v>
      </c>
      <c r="U178" s="4"/>
      <c r="V178" s="4"/>
      <c r="W178" s="6" t="e">
        <f>IF(Table1[[#This Row],[Count_1]]="","",Table1[[#This Row],[Count_1]]*Table1[[#This Row],[Normalization Factor]]*10^Table1[[#This Row],[CountedDilution]])</f>
        <v>#VALUE!</v>
      </c>
      <c r="X178" s="6" t="e">
        <f>IF(Table1[[#This Row],[Count_2]]="","",Table1[[#This Row],[Count_2]]*Table1[[#This Row],[Normalization Factor]]*10^Table1[[#This Row],[CountedDilution]])</f>
        <v>#VALUE!</v>
      </c>
      <c r="Y178" s="6" t="e">
        <f>IF(Table1[[#This Row],[Count_3]]="","",Table1[[#This Row],[Count_3]]*Table1[[#This Row],[Normalization Factor]]*10^Table1[[#This Row],[CountedDilution]])</f>
        <v>#VALUE!</v>
      </c>
      <c r="Z178" s="6" t="e">
        <f>IF(Table1[[#This Row],[Count_4]]="","",Table1[[#This Row],[Count_4]]*Table1[[#This Row],[Normalization Factor]]*10^Table1[[#This Row],[CountedDilution]])</f>
        <v>#VALUE!</v>
      </c>
      <c r="AA178" s="6" t="e">
        <f>IF(Table1[[#This Row],[Count_5]]="","",Table1[[#This Row],[Count_5]]*Table1[[#This Row],[Normalization Factor]]*10^Table1[[#This Row],[CountedDilution]])</f>
        <v>#VALUE!</v>
      </c>
      <c r="AB178" s="6" cm="1">
        <f t="array" ref="AB178">AVERAGE(IF(ISNUMBER(Table1[[#This Row],[Normalized_Count_1]:[Normalized_Count_5]]),Table1[[#This Row],[Normalized_Count_1]:[Normalized_Count_5]]))</f>
        <v>0</v>
      </c>
      <c r="AC178" s="23" t="e">
        <f t="shared" si="17"/>
        <v>#NUM!</v>
      </c>
      <c r="AD178" s="6" cm="1">
        <f t="array" ref="AD178">_xlfn.STDEV.P(IF(ISNUMBER(Table1[[#This Row],[Normalized_Count_1]:[Normalized_Count_5]]),Table1[[#This Row],[Normalized_Count_1]:[Normalized_Count_5]]))</f>
        <v>0</v>
      </c>
      <c r="AE178" s="11" t="e">
        <f t="shared" si="14"/>
        <v>#DIV/0!</v>
      </c>
      <c r="AF178" s="11" t="e">
        <f t="shared" si="15"/>
        <v>#DIV/0!</v>
      </c>
    </row>
    <row r="179" spans="1:32" ht="15.75" thickBot="1" x14ac:dyDescent="0.3">
      <c r="A179" s="4" t="s">
        <v>43</v>
      </c>
      <c r="B179" s="22" t="s">
        <v>55</v>
      </c>
      <c r="C179" s="4" t="s">
        <v>56</v>
      </c>
      <c r="D179" s="4" t="s">
        <v>43</v>
      </c>
      <c r="E179" s="31" t="s">
        <v>65</v>
      </c>
      <c r="F179" s="4" t="s">
        <v>50</v>
      </c>
      <c r="G179" t="s">
        <v>52</v>
      </c>
      <c r="H179" s="27">
        <v>0.5</v>
      </c>
      <c r="I179" s="4" t="s">
        <v>54</v>
      </c>
      <c r="J179" s="13">
        <v>1</v>
      </c>
      <c r="K179" s="13">
        <f t="shared" si="16"/>
        <v>333.33333333333331</v>
      </c>
      <c r="L179" s="13">
        <v>1</v>
      </c>
      <c r="M179" s="17">
        <v>1</v>
      </c>
      <c r="N179" s="20" t="e">
        <f>Table1[[#This Row],[Sample Dilution]]*Table1[[#This Row],[Drop Assay Dilution]]*Table1[[#This Row],[Additional Dilutions]]/Table1[[#This Row],[Amount of Powder (g)]]</f>
        <v>#VALUE!</v>
      </c>
      <c r="O179" s="4"/>
      <c r="P179" s="4"/>
      <c r="Q179" s="1">
        <v>2</v>
      </c>
      <c r="R179" s="1">
        <v>8</v>
      </c>
      <c r="S179" s="1">
        <v>12</v>
      </c>
      <c r="T179" s="1">
        <v>8</v>
      </c>
      <c r="U179" s="4"/>
      <c r="V179" s="4"/>
      <c r="W179" s="6" t="e">
        <f>IF(Table1[[#This Row],[Count_1]]="","",Table1[[#This Row],[Count_1]]*Table1[[#This Row],[Normalization Factor]]*10^Table1[[#This Row],[CountedDilution]])</f>
        <v>#VALUE!</v>
      </c>
      <c r="X179" s="6" t="e">
        <f>IF(Table1[[#This Row],[Count_2]]="","",Table1[[#This Row],[Count_2]]*Table1[[#This Row],[Normalization Factor]]*10^Table1[[#This Row],[CountedDilution]])</f>
        <v>#VALUE!</v>
      </c>
      <c r="Y179" s="6" t="e">
        <f>IF(Table1[[#This Row],[Count_3]]="","",Table1[[#This Row],[Count_3]]*Table1[[#This Row],[Normalization Factor]]*10^Table1[[#This Row],[CountedDilution]])</f>
        <v>#VALUE!</v>
      </c>
      <c r="Z179" s="6" t="e">
        <f>IF(Table1[[#This Row],[Count_4]]="","",Table1[[#This Row],[Count_4]]*Table1[[#This Row],[Normalization Factor]]*10^Table1[[#This Row],[CountedDilution]])</f>
        <v>#VALUE!</v>
      </c>
      <c r="AA179" s="6" t="e">
        <f>IF(Table1[[#This Row],[Count_5]]="","",Table1[[#This Row],[Count_5]]*Table1[[#This Row],[Normalization Factor]]*10^Table1[[#This Row],[CountedDilution]])</f>
        <v>#VALUE!</v>
      </c>
      <c r="AB179" s="6" cm="1">
        <f t="array" ref="AB179">AVERAGE(IF(ISNUMBER(Table1[[#This Row],[Normalized_Count_1]:[Normalized_Count_5]]),Table1[[#This Row],[Normalized_Count_1]:[Normalized_Count_5]]))</f>
        <v>0</v>
      </c>
      <c r="AC179" s="23" t="e">
        <f t="shared" si="17"/>
        <v>#NUM!</v>
      </c>
      <c r="AD179" s="6" cm="1">
        <f t="array" ref="AD179">_xlfn.STDEV.P(IF(ISNUMBER(Table1[[#This Row],[Normalized_Count_1]:[Normalized_Count_5]]),Table1[[#This Row],[Normalized_Count_1]:[Normalized_Count_5]]))</f>
        <v>0</v>
      </c>
      <c r="AE179" s="11" t="e">
        <f t="shared" si="14"/>
        <v>#DIV/0!</v>
      </c>
      <c r="AF179" s="11" t="e">
        <f t="shared" si="15"/>
        <v>#DIV/0!</v>
      </c>
    </row>
    <row r="180" spans="1:32" ht="15.75" thickBot="1" x14ac:dyDescent="0.3">
      <c r="A180" s="4" t="s">
        <v>43</v>
      </c>
      <c r="B180" s="22" t="s">
        <v>55</v>
      </c>
      <c r="C180" s="4" t="s">
        <v>56</v>
      </c>
      <c r="D180" s="4" t="s">
        <v>43</v>
      </c>
      <c r="E180" s="31" t="s">
        <v>65</v>
      </c>
      <c r="F180" s="4" t="s">
        <v>50</v>
      </c>
      <c r="G180" t="s">
        <v>52</v>
      </c>
      <c r="H180" s="27">
        <v>0.25</v>
      </c>
      <c r="I180" s="4" t="s">
        <v>54</v>
      </c>
      <c r="J180" s="13">
        <v>1</v>
      </c>
      <c r="K180" s="13">
        <f t="shared" si="16"/>
        <v>333.33333333333331</v>
      </c>
      <c r="L180" s="13">
        <v>1</v>
      </c>
      <c r="M180" s="17">
        <v>1</v>
      </c>
      <c r="N180" s="20" t="e">
        <f>Table1[[#This Row],[Sample Dilution]]*Table1[[#This Row],[Drop Assay Dilution]]*Table1[[#This Row],[Additional Dilutions]]/Table1[[#This Row],[Amount of Powder (g)]]</f>
        <v>#VALUE!</v>
      </c>
      <c r="O180" s="4"/>
      <c r="P180" s="4"/>
      <c r="Q180" s="1">
        <v>2</v>
      </c>
      <c r="R180" s="1">
        <v>17</v>
      </c>
      <c r="S180" s="1">
        <v>11</v>
      </c>
      <c r="T180" s="1">
        <v>12</v>
      </c>
      <c r="U180" s="4"/>
      <c r="V180" s="4"/>
      <c r="W180" s="6" t="e">
        <f>IF(Table1[[#This Row],[Count_1]]="","",Table1[[#This Row],[Count_1]]*Table1[[#This Row],[Normalization Factor]]*10^Table1[[#This Row],[CountedDilution]])</f>
        <v>#VALUE!</v>
      </c>
      <c r="X180" s="6" t="e">
        <f>IF(Table1[[#This Row],[Count_2]]="","",Table1[[#This Row],[Count_2]]*Table1[[#This Row],[Normalization Factor]]*10^Table1[[#This Row],[CountedDilution]])</f>
        <v>#VALUE!</v>
      </c>
      <c r="Y180" s="6" t="e">
        <f>IF(Table1[[#This Row],[Count_3]]="","",Table1[[#This Row],[Count_3]]*Table1[[#This Row],[Normalization Factor]]*10^Table1[[#This Row],[CountedDilution]])</f>
        <v>#VALUE!</v>
      </c>
      <c r="Z180" s="6" t="e">
        <f>IF(Table1[[#This Row],[Count_4]]="","",Table1[[#This Row],[Count_4]]*Table1[[#This Row],[Normalization Factor]]*10^Table1[[#This Row],[CountedDilution]])</f>
        <v>#VALUE!</v>
      </c>
      <c r="AA180" s="6" t="e">
        <f>IF(Table1[[#This Row],[Count_5]]="","",Table1[[#This Row],[Count_5]]*Table1[[#This Row],[Normalization Factor]]*10^Table1[[#This Row],[CountedDilution]])</f>
        <v>#VALUE!</v>
      </c>
      <c r="AB180" s="6" cm="1">
        <f t="array" ref="AB180">AVERAGE(IF(ISNUMBER(Table1[[#This Row],[Normalized_Count_1]:[Normalized_Count_5]]),Table1[[#This Row],[Normalized_Count_1]:[Normalized_Count_5]]))</f>
        <v>0</v>
      </c>
      <c r="AC180" s="23" t="e">
        <f t="shared" si="17"/>
        <v>#NUM!</v>
      </c>
      <c r="AD180" s="6" cm="1">
        <f t="array" ref="AD180">_xlfn.STDEV.P(IF(ISNUMBER(Table1[[#This Row],[Normalized_Count_1]:[Normalized_Count_5]]),Table1[[#This Row],[Normalized_Count_1]:[Normalized_Count_5]]))</f>
        <v>0</v>
      </c>
      <c r="AE180" s="11" t="e">
        <f t="shared" si="14"/>
        <v>#DIV/0!</v>
      </c>
      <c r="AF180" s="11" t="e">
        <f t="shared" si="15"/>
        <v>#DIV/0!</v>
      </c>
    </row>
    <row r="181" spans="1:32" ht="15.75" thickBot="1" x14ac:dyDescent="0.3">
      <c r="A181" s="4" t="s">
        <v>43</v>
      </c>
      <c r="B181" s="22" t="s">
        <v>55</v>
      </c>
      <c r="C181" s="4" t="s">
        <v>56</v>
      </c>
      <c r="D181" s="4" t="s">
        <v>43</v>
      </c>
      <c r="E181" s="31" t="s">
        <v>65</v>
      </c>
      <c r="F181" s="4" t="s">
        <v>50</v>
      </c>
      <c r="G181" t="s">
        <v>52</v>
      </c>
      <c r="H181" s="27">
        <v>0.125</v>
      </c>
      <c r="I181" s="4" t="s">
        <v>54</v>
      </c>
      <c r="J181" s="13">
        <v>1</v>
      </c>
      <c r="K181" s="13">
        <f t="shared" si="16"/>
        <v>333.33333333333331</v>
      </c>
      <c r="L181" s="13">
        <v>1</v>
      </c>
      <c r="M181" s="17">
        <v>1</v>
      </c>
      <c r="N181" s="20" t="e">
        <f>Table1[[#This Row],[Sample Dilution]]*Table1[[#This Row],[Drop Assay Dilution]]*Table1[[#This Row],[Additional Dilutions]]/Table1[[#This Row],[Amount of Powder (g)]]</f>
        <v>#VALUE!</v>
      </c>
      <c r="O181" s="4"/>
      <c r="P181" s="4"/>
      <c r="Q181" s="1">
        <v>3</v>
      </c>
      <c r="R181" s="1">
        <v>4</v>
      </c>
      <c r="S181" s="1">
        <v>4</v>
      </c>
      <c r="T181" s="1">
        <v>4</v>
      </c>
      <c r="U181" s="4"/>
      <c r="V181" s="4"/>
      <c r="W181" s="6" t="e">
        <f>IF(Table1[[#This Row],[Count_1]]="","",Table1[[#This Row],[Count_1]]*Table1[[#This Row],[Normalization Factor]]*10^Table1[[#This Row],[CountedDilution]])</f>
        <v>#VALUE!</v>
      </c>
      <c r="X181" s="6" t="e">
        <f>IF(Table1[[#This Row],[Count_2]]="","",Table1[[#This Row],[Count_2]]*Table1[[#This Row],[Normalization Factor]]*10^Table1[[#This Row],[CountedDilution]])</f>
        <v>#VALUE!</v>
      </c>
      <c r="Y181" s="6" t="e">
        <f>IF(Table1[[#This Row],[Count_3]]="","",Table1[[#This Row],[Count_3]]*Table1[[#This Row],[Normalization Factor]]*10^Table1[[#This Row],[CountedDilution]])</f>
        <v>#VALUE!</v>
      </c>
      <c r="Z181" s="6" t="e">
        <f>IF(Table1[[#This Row],[Count_4]]="","",Table1[[#This Row],[Count_4]]*Table1[[#This Row],[Normalization Factor]]*10^Table1[[#This Row],[CountedDilution]])</f>
        <v>#VALUE!</v>
      </c>
      <c r="AA181" s="6" t="e">
        <f>IF(Table1[[#This Row],[Count_5]]="","",Table1[[#This Row],[Count_5]]*Table1[[#This Row],[Normalization Factor]]*10^Table1[[#This Row],[CountedDilution]])</f>
        <v>#VALUE!</v>
      </c>
      <c r="AB181" s="6" cm="1">
        <f t="array" ref="AB181">AVERAGE(IF(ISNUMBER(Table1[[#This Row],[Normalized_Count_1]:[Normalized_Count_5]]),Table1[[#This Row],[Normalized_Count_1]:[Normalized_Count_5]]))</f>
        <v>0</v>
      </c>
      <c r="AC181" s="23" t="e">
        <f t="shared" si="17"/>
        <v>#NUM!</v>
      </c>
      <c r="AD181" s="6" cm="1">
        <f t="array" ref="AD181">_xlfn.STDEV.P(IF(ISNUMBER(Table1[[#This Row],[Normalized_Count_1]:[Normalized_Count_5]]),Table1[[#This Row],[Normalized_Count_1]:[Normalized_Count_5]]))</f>
        <v>0</v>
      </c>
      <c r="AE181" s="11" t="e">
        <f t="shared" si="14"/>
        <v>#DIV/0!</v>
      </c>
      <c r="AF181" s="11" t="e">
        <f t="shared" si="15"/>
        <v>#DIV/0!</v>
      </c>
    </row>
    <row r="182" spans="1:32" ht="15.75" thickBot="1" x14ac:dyDescent="0.3">
      <c r="A182" s="4" t="s">
        <v>43</v>
      </c>
      <c r="B182" s="22" t="s">
        <v>55</v>
      </c>
      <c r="C182" s="4" t="s">
        <v>56</v>
      </c>
      <c r="D182" s="4" t="s">
        <v>43</v>
      </c>
      <c r="E182" s="31" t="s">
        <v>65</v>
      </c>
      <c r="F182" s="4" t="s">
        <v>50</v>
      </c>
      <c r="G182" s="29" t="s">
        <v>52</v>
      </c>
      <c r="H182" s="28">
        <v>6.25E-2</v>
      </c>
      <c r="I182" s="4" t="s">
        <v>54</v>
      </c>
      <c r="J182" s="13">
        <v>1</v>
      </c>
      <c r="K182" s="13">
        <f t="shared" si="16"/>
        <v>333.33333333333331</v>
      </c>
      <c r="L182" s="13">
        <v>1</v>
      </c>
      <c r="M182" s="17">
        <v>1</v>
      </c>
      <c r="N182" s="20" t="e">
        <f>Table1[[#This Row],[Sample Dilution]]*Table1[[#This Row],[Drop Assay Dilution]]*Table1[[#This Row],[Additional Dilutions]]/Table1[[#This Row],[Amount of Powder (g)]]</f>
        <v>#VALUE!</v>
      </c>
      <c r="O182" s="4"/>
      <c r="P182" s="4"/>
      <c r="Q182" s="30">
        <v>3</v>
      </c>
      <c r="R182" s="30">
        <v>18</v>
      </c>
      <c r="S182" s="30">
        <v>20</v>
      </c>
      <c r="T182" s="30">
        <v>17</v>
      </c>
      <c r="U182" s="4"/>
      <c r="V182" s="4"/>
      <c r="W182" s="6" t="e">
        <f>IF(Table1[[#This Row],[Count_1]]="","",Table1[[#This Row],[Count_1]]*Table1[[#This Row],[Normalization Factor]]*10^Table1[[#This Row],[CountedDilution]])</f>
        <v>#VALUE!</v>
      </c>
      <c r="X182" s="6" t="e">
        <f>IF(Table1[[#This Row],[Count_2]]="","",Table1[[#This Row],[Count_2]]*Table1[[#This Row],[Normalization Factor]]*10^Table1[[#This Row],[CountedDilution]])</f>
        <v>#VALUE!</v>
      </c>
      <c r="Y182" s="6" t="e">
        <f>IF(Table1[[#This Row],[Count_3]]="","",Table1[[#This Row],[Count_3]]*Table1[[#This Row],[Normalization Factor]]*10^Table1[[#This Row],[CountedDilution]])</f>
        <v>#VALUE!</v>
      </c>
      <c r="Z182" s="6" t="e">
        <f>IF(Table1[[#This Row],[Count_4]]="","",Table1[[#This Row],[Count_4]]*Table1[[#This Row],[Normalization Factor]]*10^Table1[[#This Row],[CountedDilution]])</f>
        <v>#VALUE!</v>
      </c>
      <c r="AA182" s="6" t="e">
        <f>IF(Table1[[#This Row],[Count_5]]="","",Table1[[#This Row],[Count_5]]*Table1[[#This Row],[Normalization Factor]]*10^Table1[[#This Row],[CountedDilution]])</f>
        <v>#VALUE!</v>
      </c>
      <c r="AB182" s="6" cm="1">
        <f t="array" ref="AB182">AVERAGE(IF(ISNUMBER(Table1[[#This Row],[Normalized_Count_1]:[Normalized_Count_5]]),Table1[[#This Row],[Normalized_Count_1]:[Normalized_Count_5]]))</f>
        <v>0</v>
      </c>
      <c r="AC182" s="23" t="e">
        <f t="shared" si="17"/>
        <v>#NUM!</v>
      </c>
      <c r="AD182" s="6" cm="1">
        <f t="array" ref="AD182">_xlfn.STDEV.P(IF(ISNUMBER(Table1[[#This Row],[Normalized_Count_1]:[Normalized_Count_5]]),Table1[[#This Row],[Normalized_Count_1]:[Normalized_Count_5]]))</f>
        <v>0</v>
      </c>
      <c r="AE182" s="11" t="e">
        <f t="shared" si="14"/>
        <v>#DIV/0!</v>
      </c>
      <c r="AF182" s="11" t="e">
        <f t="shared" si="15"/>
        <v>#DIV/0!</v>
      </c>
    </row>
    <row r="183" spans="1:32" ht="15.75" thickBot="1" x14ac:dyDescent="0.3">
      <c r="A183" s="4" t="s">
        <v>43</v>
      </c>
      <c r="B183" s="22" t="s">
        <v>55</v>
      </c>
      <c r="C183" s="4" t="s">
        <v>56</v>
      </c>
      <c r="D183" s="4" t="s">
        <v>43</v>
      </c>
      <c r="E183" s="31" t="s">
        <v>57</v>
      </c>
      <c r="F183" s="4" t="s">
        <v>50</v>
      </c>
      <c r="G183" t="s">
        <v>51</v>
      </c>
      <c r="H183" s="27">
        <v>2</v>
      </c>
      <c r="I183" s="4" t="s">
        <v>43</v>
      </c>
      <c r="J183" s="13">
        <v>1</v>
      </c>
      <c r="K183" s="13">
        <f t="shared" si="16"/>
        <v>333.33333333333331</v>
      </c>
      <c r="L183" s="13">
        <v>1</v>
      </c>
      <c r="M183" s="17">
        <v>1</v>
      </c>
      <c r="N183" s="20" t="e">
        <f>Table1[[#This Row],[Sample Dilution]]*Table1[[#This Row],[Drop Assay Dilution]]*Table1[[#This Row],[Additional Dilutions]]/Table1[[#This Row],[Amount of Powder (g)]]</f>
        <v>#VALUE!</v>
      </c>
      <c r="O183" s="4"/>
      <c r="P183" s="4"/>
      <c r="Q183" s="1">
        <v>1</v>
      </c>
      <c r="R183" s="1">
        <v>21</v>
      </c>
      <c r="S183" s="1">
        <v>22</v>
      </c>
      <c r="T183" s="1">
        <v>18</v>
      </c>
      <c r="U183" s="4"/>
      <c r="V183" s="4"/>
      <c r="W183" s="6" t="e">
        <f>IF(Table1[[#This Row],[Count_1]]="","",Table1[[#This Row],[Count_1]]*Table1[[#This Row],[Normalization Factor]]*10^Table1[[#This Row],[CountedDilution]])</f>
        <v>#VALUE!</v>
      </c>
      <c r="X183" s="6" t="e">
        <f>IF(Table1[[#This Row],[Count_2]]="","",Table1[[#This Row],[Count_2]]*Table1[[#This Row],[Normalization Factor]]*10^Table1[[#This Row],[CountedDilution]])</f>
        <v>#VALUE!</v>
      </c>
      <c r="Y183" s="6" t="e">
        <f>IF(Table1[[#This Row],[Count_3]]="","",Table1[[#This Row],[Count_3]]*Table1[[#This Row],[Normalization Factor]]*10^Table1[[#This Row],[CountedDilution]])</f>
        <v>#VALUE!</v>
      </c>
      <c r="Z183" s="6" t="e">
        <f>IF(Table1[[#This Row],[Count_4]]="","",Table1[[#This Row],[Count_4]]*Table1[[#This Row],[Normalization Factor]]*10^Table1[[#This Row],[CountedDilution]])</f>
        <v>#VALUE!</v>
      </c>
      <c r="AA183" s="6" t="e">
        <f>IF(Table1[[#This Row],[Count_5]]="","",Table1[[#This Row],[Count_5]]*Table1[[#This Row],[Normalization Factor]]*10^Table1[[#This Row],[CountedDilution]])</f>
        <v>#VALUE!</v>
      </c>
      <c r="AB183" s="6" cm="1">
        <f t="array" ref="AB183">AVERAGE(IF(ISNUMBER(Table1[[#This Row],[Normalized_Count_1]:[Normalized_Count_5]]),Table1[[#This Row],[Normalized_Count_1]:[Normalized_Count_5]]))</f>
        <v>0</v>
      </c>
      <c r="AC183" s="23" t="e">
        <f t="shared" si="17"/>
        <v>#NUM!</v>
      </c>
      <c r="AD183" s="6" cm="1">
        <f t="array" ref="AD183">_xlfn.STDEV.P(IF(ISNUMBER(Table1[[#This Row],[Normalized_Count_1]:[Normalized_Count_5]]),Table1[[#This Row],[Normalized_Count_1]:[Normalized_Count_5]]))</f>
        <v>0</v>
      </c>
      <c r="AE183" s="11" t="e">
        <f t="shared" si="14"/>
        <v>#DIV/0!</v>
      </c>
      <c r="AF183" s="11" t="e">
        <f t="shared" si="15"/>
        <v>#DIV/0!</v>
      </c>
    </row>
    <row r="184" spans="1:32" ht="15.75" thickBot="1" x14ac:dyDescent="0.3">
      <c r="A184" s="4" t="s">
        <v>43</v>
      </c>
      <c r="B184" s="22" t="s">
        <v>55</v>
      </c>
      <c r="C184" s="4" t="s">
        <v>56</v>
      </c>
      <c r="D184" s="4" t="s">
        <v>43</v>
      </c>
      <c r="E184" s="31" t="s">
        <v>57</v>
      </c>
      <c r="F184" s="4" t="s">
        <v>50</v>
      </c>
      <c r="G184" t="s">
        <v>51</v>
      </c>
      <c r="H184" s="27">
        <v>1</v>
      </c>
      <c r="I184" s="4" t="s">
        <v>43</v>
      </c>
      <c r="J184" s="13">
        <v>1</v>
      </c>
      <c r="K184" s="13">
        <f t="shared" si="16"/>
        <v>333.33333333333331</v>
      </c>
      <c r="L184" s="13">
        <v>1</v>
      </c>
      <c r="M184" s="17">
        <v>1</v>
      </c>
      <c r="N184" s="20" t="e">
        <f>Table1[[#This Row],[Sample Dilution]]*Table1[[#This Row],[Drop Assay Dilution]]*Table1[[#This Row],[Additional Dilutions]]/Table1[[#This Row],[Amount of Powder (g)]]</f>
        <v>#VALUE!</v>
      </c>
      <c r="O184" s="4"/>
      <c r="P184" s="4"/>
      <c r="Q184" s="1">
        <v>1</v>
      </c>
      <c r="R184" s="1">
        <v>20</v>
      </c>
      <c r="S184" s="1">
        <v>19</v>
      </c>
      <c r="T184" s="1">
        <v>21</v>
      </c>
      <c r="U184" s="4"/>
      <c r="V184" s="4"/>
      <c r="W184" s="6" t="e">
        <f>IF(Table1[[#This Row],[Count_1]]="","",Table1[[#This Row],[Count_1]]*Table1[[#This Row],[Normalization Factor]]*10^Table1[[#This Row],[CountedDilution]])</f>
        <v>#VALUE!</v>
      </c>
      <c r="X184" s="6" t="e">
        <f>IF(Table1[[#This Row],[Count_2]]="","",Table1[[#This Row],[Count_2]]*Table1[[#This Row],[Normalization Factor]]*10^Table1[[#This Row],[CountedDilution]])</f>
        <v>#VALUE!</v>
      </c>
      <c r="Y184" s="6" t="e">
        <f>IF(Table1[[#This Row],[Count_3]]="","",Table1[[#This Row],[Count_3]]*Table1[[#This Row],[Normalization Factor]]*10^Table1[[#This Row],[CountedDilution]])</f>
        <v>#VALUE!</v>
      </c>
      <c r="Z184" s="6" t="e">
        <f>IF(Table1[[#This Row],[Count_4]]="","",Table1[[#This Row],[Count_4]]*Table1[[#This Row],[Normalization Factor]]*10^Table1[[#This Row],[CountedDilution]])</f>
        <v>#VALUE!</v>
      </c>
      <c r="AA184" s="6" t="e">
        <f>IF(Table1[[#This Row],[Count_5]]="","",Table1[[#This Row],[Count_5]]*Table1[[#This Row],[Normalization Factor]]*10^Table1[[#This Row],[CountedDilution]])</f>
        <v>#VALUE!</v>
      </c>
      <c r="AB184" s="6" cm="1">
        <f t="array" ref="AB184">AVERAGE(IF(ISNUMBER(Table1[[#This Row],[Normalized_Count_1]:[Normalized_Count_5]]),Table1[[#This Row],[Normalized_Count_1]:[Normalized_Count_5]]))</f>
        <v>0</v>
      </c>
      <c r="AC184" s="23" t="e">
        <f t="shared" si="17"/>
        <v>#NUM!</v>
      </c>
      <c r="AD184" s="6" cm="1">
        <f t="array" ref="AD184">_xlfn.STDEV.P(IF(ISNUMBER(Table1[[#This Row],[Normalized_Count_1]:[Normalized_Count_5]]),Table1[[#This Row],[Normalized_Count_1]:[Normalized_Count_5]]))</f>
        <v>0</v>
      </c>
      <c r="AE184" s="11" t="e">
        <f t="shared" si="14"/>
        <v>#DIV/0!</v>
      </c>
      <c r="AF184" s="11" t="e">
        <f t="shared" si="15"/>
        <v>#DIV/0!</v>
      </c>
    </row>
    <row r="185" spans="1:32" ht="15.75" thickBot="1" x14ac:dyDescent="0.3">
      <c r="A185" s="4" t="s">
        <v>43</v>
      </c>
      <c r="B185" s="22" t="s">
        <v>55</v>
      </c>
      <c r="C185" s="4" t="s">
        <v>56</v>
      </c>
      <c r="D185" s="4" t="s">
        <v>43</v>
      </c>
      <c r="E185" s="31" t="s">
        <v>57</v>
      </c>
      <c r="F185" s="4" t="s">
        <v>50</v>
      </c>
      <c r="G185" t="s">
        <v>51</v>
      </c>
      <c r="H185" s="27">
        <v>0.5</v>
      </c>
      <c r="I185" s="4" t="s">
        <v>43</v>
      </c>
      <c r="J185" s="13">
        <v>1</v>
      </c>
      <c r="K185" s="13">
        <f t="shared" si="16"/>
        <v>333.33333333333331</v>
      </c>
      <c r="L185" s="13">
        <v>1</v>
      </c>
      <c r="M185" s="17">
        <v>1</v>
      </c>
      <c r="N185" s="20" t="e">
        <f>Table1[[#This Row],[Sample Dilution]]*Table1[[#This Row],[Drop Assay Dilution]]*Table1[[#This Row],[Additional Dilutions]]/Table1[[#This Row],[Amount of Powder (g)]]</f>
        <v>#VALUE!</v>
      </c>
      <c r="O185" s="4"/>
      <c r="P185" s="4"/>
      <c r="Q185" s="1">
        <v>1</v>
      </c>
      <c r="R185" s="1">
        <v>27</v>
      </c>
      <c r="S185" s="1">
        <v>36</v>
      </c>
      <c r="T185" s="1">
        <v>28</v>
      </c>
      <c r="U185" s="4"/>
      <c r="V185" s="4"/>
      <c r="W185" s="6" t="e">
        <f>IF(Table1[[#This Row],[Count_1]]="","",Table1[[#This Row],[Count_1]]*Table1[[#This Row],[Normalization Factor]]*10^Table1[[#This Row],[CountedDilution]])</f>
        <v>#VALUE!</v>
      </c>
      <c r="X185" s="6" t="e">
        <f>IF(Table1[[#This Row],[Count_2]]="","",Table1[[#This Row],[Count_2]]*Table1[[#This Row],[Normalization Factor]]*10^Table1[[#This Row],[CountedDilution]])</f>
        <v>#VALUE!</v>
      </c>
      <c r="Y185" s="6" t="e">
        <f>IF(Table1[[#This Row],[Count_3]]="","",Table1[[#This Row],[Count_3]]*Table1[[#This Row],[Normalization Factor]]*10^Table1[[#This Row],[CountedDilution]])</f>
        <v>#VALUE!</v>
      </c>
      <c r="Z185" s="6" t="e">
        <f>IF(Table1[[#This Row],[Count_4]]="","",Table1[[#This Row],[Count_4]]*Table1[[#This Row],[Normalization Factor]]*10^Table1[[#This Row],[CountedDilution]])</f>
        <v>#VALUE!</v>
      </c>
      <c r="AA185" s="6" t="e">
        <f>IF(Table1[[#This Row],[Count_5]]="","",Table1[[#This Row],[Count_5]]*Table1[[#This Row],[Normalization Factor]]*10^Table1[[#This Row],[CountedDilution]])</f>
        <v>#VALUE!</v>
      </c>
      <c r="AB185" s="6" cm="1">
        <f t="array" ref="AB185">AVERAGE(IF(ISNUMBER(Table1[[#This Row],[Normalized_Count_1]:[Normalized_Count_5]]),Table1[[#This Row],[Normalized_Count_1]:[Normalized_Count_5]]))</f>
        <v>0</v>
      </c>
      <c r="AC185" s="23" t="e">
        <f t="shared" si="17"/>
        <v>#NUM!</v>
      </c>
      <c r="AD185" s="6" cm="1">
        <f t="array" ref="AD185">_xlfn.STDEV.P(IF(ISNUMBER(Table1[[#This Row],[Normalized_Count_1]:[Normalized_Count_5]]),Table1[[#This Row],[Normalized_Count_1]:[Normalized_Count_5]]))</f>
        <v>0</v>
      </c>
      <c r="AE185" s="11" t="e">
        <f t="shared" si="14"/>
        <v>#DIV/0!</v>
      </c>
      <c r="AF185" s="11" t="e">
        <f t="shared" si="15"/>
        <v>#DIV/0!</v>
      </c>
    </row>
    <row r="186" spans="1:32" ht="15.75" thickBot="1" x14ac:dyDescent="0.3">
      <c r="A186" s="4" t="s">
        <v>43</v>
      </c>
      <c r="B186" s="22" t="s">
        <v>55</v>
      </c>
      <c r="C186" s="4" t="s">
        <v>56</v>
      </c>
      <c r="D186" s="4" t="s">
        <v>43</v>
      </c>
      <c r="E186" s="31" t="s">
        <v>57</v>
      </c>
      <c r="F186" s="4" t="s">
        <v>50</v>
      </c>
      <c r="G186" t="s">
        <v>51</v>
      </c>
      <c r="H186" s="27">
        <v>0.25</v>
      </c>
      <c r="I186" s="4" t="s">
        <v>43</v>
      </c>
      <c r="J186" s="13">
        <v>1</v>
      </c>
      <c r="K186" s="13">
        <f t="shared" si="16"/>
        <v>333.33333333333331</v>
      </c>
      <c r="L186" s="13">
        <v>1</v>
      </c>
      <c r="M186" s="17">
        <v>1</v>
      </c>
      <c r="N186" s="20" t="e">
        <f>Table1[[#This Row],[Sample Dilution]]*Table1[[#This Row],[Drop Assay Dilution]]*Table1[[#This Row],[Additional Dilutions]]/Table1[[#This Row],[Amount of Powder (g)]]</f>
        <v>#VALUE!</v>
      </c>
      <c r="O186" s="4"/>
      <c r="P186" s="4"/>
      <c r="Q186" s="1">
        <v>2</v>
      </c>
      <c r="R186" s="1">
        <v>15</v>
      </c>
      <c r="S186" s="1">
        <v>17</v>
      </c>
      <c r="T186" s="1">
        <v>11</v>
      </c>
      <c r="U186" s="4"/>
      <c r="V186" s="4"/>
      <c r="W186" s="6" t="e">
        <f>IF(Table1[[#This Row],[Count_1]]="","",Table1[[#This Row],[Count_1]]*Table1[[#This Row],[Normalization Factor]]*10^Table1[[#This Row],[CountedDilution]])</f>
        <v>#VALUE!</v>
      </c>
      <c r="X186" s="6" t="e">
        <f>IF(Table1[[#This Row],[Count_2]]="","",Table1[[#This Row],[Count_2]]*Table1[[#This Row],[Normalization Factor]]*10^Table1[[#This Row],[CountedDilution]])</f>
        <v>#VALUE!</v>
      </c>
      <c r="Y186" s="6" t="e">
        <f>IF(Table1[[#This Row],[Count_3]]="","",Table1[[#This Row],[Count_3]]*Table1[[#This Row],[Normalization Factor]]*10^Table1[[#This Row],[CountedDilution]])</f>
        <v>#VALUE!</v>
      </c>
      <c r="Z186" s="6" t="e">
        <f>IF(Table1[[#This Row],[Count_4]]="","",Table1[[#This Row],[Count_4]]*Table1[[#This Row],[Normalization Factor]]*10^Table1[[#This Row],[CountedDilution]])</f>
        <v>#VALUE!</v>
      </c>
      <c r="AA186" s="6" t="e">
        <f>IF(Table1[[#This Row],[Count_5]]="","",Table1[[#This Row],[Count_5]]*Table1[[#This Row],[Normalization Factor]]*10^Table1[[#This Row],[CountedDilution]])</f>
        <v>#VALUE!</v>
      </c>
      <c r="AB186" s="6" cm="1">
        <f t="array" ref="AB186">AVERAGE(IF(ISNUMBER(Table1[[#This Row],[Normalized_Count_1]:[Normalized_Count_5]]),Table1[[#This Row],[Normalized_Count_1]:[Normalized_Count_5]]))</f>
        <v>0</v>
      </c>
      <c r="AC186" s="23" t="e">
        <f t="shared" si="17"/>
        <v>#NUM!</v>
      </c>
      <c r="AD186" s="6" cm="1">
        <f t="array" ref="AD186">_xlfn.STDEV.P(IF(ISNUMBER(Table1[[#This Row],[Normalized_Count_1]:[Normalized_Count_5]]),Table1[[#This Row],[Normalized_Count_1]:[Normalized_Count_5]]))</f>
        <v>0</v>
      </c>
      <c r="AE186" s="11" t="e">
        <f t="shared" si="14"/>
        <v>#DIV/0!</v>
      </c>
      <c r="AF186" s="11" t="e">
        <f t="shared" si="15"/>
        <v>#DIV/0!</v>
      </c>
    </row>
    <row r="187" spans="1:32" ht="15.75" thickBot="1" x14ac:dyDescent="0.3">
      <c r="A187" s="4" t="s">
        <v>43</v>
      </c>
      <c r="B187" s="22" t="s">
        <v>55</v>
      </c>
      <c r="C187" s="4" t="s">
        <v>56</v>
      </c>
      <c r="D187" s="4" t="s">
        <v>43</v>
      </c>
      <c r="E187" s="31" t="s">
        <v>57</v>
      </c>
      <c r="F187" s="4" t="s">
        <v>50</v>
      </c>
      <c r="G187" t="s">
        <v>51</v>
      </c>
      <c r="H187" s="27">
        <v>0.125</v>
      </c>
      <c r="I187" s="4" t="s">
        <v>43</v>
      </c>
      <c r="J187" s="13">
        <v>1</v>
      </c>
      <c r="K187" s="13">
        <f t="shared" si="16"/>
        <v>333.33333333333331</v>
      </c>
      <c r="L187" s="13">
        <v>1</v>
      </c>
      <c r="M187" s="17">
        <v>1</v>
      </c>
      <c r="N187" s="20" t="e">
        <f>Table1[[#This Row],[Sample Dilution]]*Table1[[#This Row],[Drop Assay Dilution]]*Table1[[#This Row],[Additional Dilutions]]/Table1[[#This Row],[Amount of Powder (g)]]</f>
        <v>#VALUE!</v>
      </c>
      <c r="O187" s="4"/>
      <c r="P187" s="4"/>
      <c r="Q187" s="1">
        <v>4</v>
      </c>
      <c r="R187" s="1">
        <v>4</v>
      </c>
      <c r="S187" s="1">
        <v>8</v>
      </c>
      <c r="T187" s="1">
        <v>6</v>
      </c>
      <c r="U187" s="4"/>
      <c r="V187" s="4"/>
      <c r="W187" s="6" t="e">
        <f>IF(Table1[[#This Row],[Count_1]]="","",Table1[[#This Row],[Count_1]]*Table1[[#This Row],[Normalization Factor]]*10^Table1[[#This Row],[CountedDilution]])</f>
        <v>#VALUE!</v>
      </c>
      <c r="X187" s="6" t="e">
        <f>IF(Table1[[#This Row],[Count_2]]="","",Table1[[#This Row],[Count_2]]*Table1[[#This Row],[Normalization Factor]]*10^Table1[[#This Row],[CountedDilution]])</f>
        <v>#VALUE!</v>
      </c>
      <c r="Y187" s="6" t="e">
        <f>IF(Table1[[#This Row],[Count_3]]="","",Table1[[#This Row],[Count_3]]*Table1[[#This Row],[Normalization Factor]]*10^Table1[[#This Row],[CountedDilution]])</f>
        <v>#VALUE!</v>
      </c>
      <c r="Z187" s="6" t="e">
        <f>IF(Table1[[#This Row],[Count_4]]="","",Table1[[#This Row],[Count_4]]*Table1[[#This Row],[Normalization Factor]]*10^Table1[[#This Row],[CountedDilution]])</f>
        <v>#VALUE!</v>
      </c>
      <c r="AA187" s="6" t="e">
        <f>IF(Table1[[#This Row],[Count_5]]="","",Table1[[#This Row],[Count_5]]*Table1[[#This Row],[Normalization Factor]]*10^Table1[[#This Row],[CountedDilution]])</f>
        <v>#VALUE!</v>
      </c>
      <c r="AB187" s="6" cm="1">
        <f t="array" ref="AB187">AVERAGE(IF(ISNUMBER(Table1[[#This Row],[Normalized_Count_1]:[Normalized_Count_5]]),Table1[[#This Row],[Normalized_Count_1]:[Normalized_Count_5]]))</f>
        <v>0</v>
      </c>
      <c r="AC187" s="23" t="e">
        <f t="shared" si="17"/>
        <v>#NUM!</v>
      </c>
      <c r="AD187" s="6" cm="1">
        <f t="array" ref="AD187">_xlfn.STDEV.P(IF(ISNUMBER(Table1[[#This Row],[Normalized_Count_1]:[Normalized_Count_5]]),Table1[[#This Row],[Normalized_Count_1]:[Normalized_Count_5]]))</f>
        <v>0</v>
      </c>
      <c r="AE187" s="11" t="e">
        <f t="shared" si="14"/>
        <v>#DIV/0!</v>
      </c>
      <c r="AF187" s="11" t="e">
        <f t="shared" si="15"/>
        <v>#DIV/0!</v>
      </c>
    </row>
    <row r="188" spans="1:32" ht="15.75" thickBot="1" x14ac:dyDescent="0.3">
      <c r="A188" s="4" t="s">
        <v>43</v>
      </c>
      <c r="B188" s="22" t="s">
        <v>55</v>
      </c>
      <c r="C188" s="4" t="s">
        <v>56</v>
      </c>
      <c r="D188" s="4" t="s">
        <v>43</v>
      </c>
      <c r="E188" s="31" t="s">
        <v>57</v>
      </c>
      <c r="F188" s="4" t="s">
        <v>50</v>
      </c>
      <c r="G188" t="s">
        <v>51</v>
      </c>
      <c r="H188" s="28">
        <v>6.25E-2</v>
      </c>
      <c r="I188" s="4" t="s">
        <v>43</v>
      </c>
      <c r="J188" s="13">
        <v>1</v>
      </c>
      <c r="K188" s="13">
        <f t="shared" si="16"/>
        <v>333.33333333333331</v>
      </c>
      <c r="L188" s="13">
        <v>1</v>
      </c>
      <c r="M188" s="17">
        <v>1</v>
      </c>
      <c r="N188" s="20" t="e">
        <f>Table1[[#This Row],[Sample Dilution]]*Table1[[#This Row],[Drop Assay Dilution]]*Table1[[#This Row],[Additional Dilutions]]/Table1[[#This Row],[Amount of Powder (g)]]</f>
        <v>#VALUE!</v>
      </c>
      <c r="O188" s="4"/>
      <c r="P188" s="4"/>
      <c r="Q188" s="30">
        <v>5</v>
      </c>
      <c r="R188" s="30">
        <v>7</v>
      </c>
      <c r="S188" s="30">
        <v>5</v>
      </c>
      <c r="T188" s="30">
        <v>8</v>
      </c>
      <c r="U188" s="4"/>
      <c r="V188" s="4"/>
      <c r="W188" s="6" t="e">
        <f>IF(Table1[[#This Row],[Count_1]]="","",Table1[[#This Row],[Count_1]]*Table1[[#This Row],[Normalization Factor]]*10^Table1[[#This Row],[CountedDilution]])</f>
        <v>#VALUE!</v>
      </c>
      <c r="X188" s="6" t="e">
        <f>IF(Table1[[#This Row],[Count_2]]="","",Table1[[#This Row],[Count_2]]*Table1[[#This Row],[Normalization Factor]]*10^Table1[[#This Row],[CountedDilution]])</f>
        <v>#VALUE!</v>
      </c>
      <c r="Y188" s="6" t="e">
        <f>IF(Table1[[#This Row],[Count_3]]="","",Table1[[#This Row],[Count_3]]*Table1[[#This Row],[Normalization Factor]]*10^Table1[[#This Row],[CountedDilution]])</f>
        <v>#VALUE!</v>
      </c>
      <c r="Z188" s="6" t="e">
        <f>IF(Table1[[#This Row],[Count_4]]="","",Table1[[#This Row],[Count_4]]*Table1[[#This Row],[Normalization Factor]]*10^Table1[[#This Row],[CountedDilution]])</f>
        <v>#VALUE!</v>
      </c>
      <c r="AA188" s="6" t="e">
        <f>IF(Table1[[#This Row],[Count_5]]="","",Table1[[#This Row],[Count_5]]*Table1[[#This Row],[Normalization Factor]]*10^Table1[[#This Row],[CountedDilution]])</f>
        <v>#VALUE!</v>
      </c>
      <c r="AB188" s="6" cm="1">
        <f t="array" ref="AB188">AVERAGE(IF(ISNUMBER(Table1[[#This Row],[Normalized_Count_1]:[Normalized_Count_5]]),Table1[[#This Row],[Normalized_Count_1]:[Normalized_Count_5]]))</f>
        <v>0</v>
      </c>
      <c r="AC188" s="23" t="e">
        <f t="shared" si="17"/>
        <v>#NUM!</v>
      </c>
      <c r="AD188" s="6" cm="1">
        <f t="array" ref="AD188">_xlfn.STDEV.P(IF(ISNUMBER(Table1[[#This Row],[Normalized_Count_1]:[Normalized_Count_5]]),Table1[[#This Row],[Normalized_Count_1]:[Normalized_Count_5]]))</f>
        <v>0</v>
      </c>
      <c r="AE188" s="11" t="e">
        <f t="shared" si="14"/>
        <v>#DIV/0!</v>
      </c>
      <c r="AF188" s="11" t="e">
        <f t="shared" si="15"/>
        <v>#DIV/0!</v>
      </c>
    </row>
    <row r="189" spans="1:32" ht="15.75" thickBot="1" x14ac:dyDescent="0.3">
      <c r="A189" s="4" t="s">
        <v>43</v>
      </c>
      <c r="B189" s="22" t="s">
        <v>55</v>
      </c>
      <c r="C189" s="4" t="s">
        <v>56</v>
      </c>
      <c r="D189" s="4" t="s">
        <v>43</v>
      </c>
      <c r="E189" s="31" t="s">
        <v>57</v>
      </c>
      <c r="F189" s="4" t="s">
        <v>50</v>
      </c>
      <c r="G189" s="25" t="s">
        <v>52</v>
      </c>
      <c r="H189" s="24">
        <v>2</v>
      </c>
      <c r="I189" s="4" t="s">
        <v>43</v>
      </c>
      <c r="J189" s="13">
        <v>1</v>
      </c>
      <c r="K189" s="13">
        <f t="shared" si="16"/>
        <v>333.33333333333331</v>
      </c>
      <c r="L189" s="13">
        <v>1</v>
      </c>
      <c r="M189" s="17">
        <v>1</v>
      </c>
      <c r="N189" s="20" t="e">
        <f>Table1[[#This Row],[Sample Dilution]]*Table1[[#This Row],[Drop Assay Dilution]]*Table1[[#This Row],[Additional Dilutions]]/Table1[[#This Row],[Amount of Powder (g)]]</f>
        <v>#VALUE!</v>
      </c>
      <c r="O189" s="4"/>
      <c r="P189" s="4"/>
      <c r="Q189" s="26">
        <v>1</v>
      </c>
      <c r="R189" s="26">
        <v>35</v>
      </c>
      <c r="S189" s="26">
        <v>33</v>
      </c>
      <c r="T189" s="26">
        <v>43</v>
      </c>
      <c r="U189" s="4"/>
      <c r="V189" s="4"/>
      <c r="W189" s="6" t="e">
        <f>IF(Table1[[#This Row],[Count_1]]="","",Table1[[#This Row],[Count_1]]*Table1[[#This Row],[Normalization Factor]]*10^Table1[[#This Row],[CountedDilution]])</f>
        <v>#VALUE!</v>
      </c>
      <c r="X189" s="6" t="e">
        <f>IF(Table1[[#This Row],[Count_2]]="","",Table1[[#This Row],[Count_2]]*Table1[[#This Row],[Normalization Factor]]*10^Table1[[#This Row],[CountedDilution]])</f>
        <v>#VALUE!</v>
      </c>
      <c r="Y189" s="6" t="e">
        <f>IF(Table1[[#This Row],[Count_3]]="","",Table1[[#This Row],[Count_3]]*Table1[[#This Row],[Normalization Factor]]*10^Table1[[#This Row],[CountedDilution]])</f>
        <v>#VALUE!</v>
      </c>
      <c r="Z189" s="6" t="e">
        <f>IF(Table1[[#This Row],[Count_4]]="","",Table1[[#This Row],[Count_4]]*Table1[[#This Row],[Normalization Factor]]*10^Table1[[#This Row],[CountedDilution]])</f>
        <v>#VALUE!</v>
      </c>
      <c r="AA189" s="6" t="e">
        <f>IF(Table1[[#This Row],[Count_5]]="","",Table1[[#This Row],[Count_5]]*Table1[[#This Row],[Normalization Factor]]*10^Table1[[#This Row],[CountedDilution]])</f>
        <v>#VALUE!</v>
      </c>
      <c r="AB189" s="6" cm="1">
        <f t="array" ref="AB189">AVERAGE(IF(ISNUMBER(Table1[[#This Row],[Normalized_Count_1]:[Normalized_Count_5]]),Table1[[#This Row],[Normalized_Count_1]:[Normalized_Count_5]]))</f>
        <v>0</v>
      </c>
      <c r="AC189" s="23" t="e">
        <f t="shared" si="17"/>
        <v>#NUM!</v>
      </c>
      <c r="AD189" s="6" cm="1">
        <f t="array" ref="AD189">_xlfn.STDEV.P(IF(ISNUMBER(Table1[[#This Row],[Normalized_Count_1]:[Normalized_Count_5]]),Table1[[#This Row],[Normalized_Count_1]:[Normalized_Count_5]]))</f>
        <v>0</v>
      </c>
      <c r="AE189" s="11" t="e">
        <f t="shared" si="14"/>
        <v>#DIV/0!</v>
      </c>
      <c r="AF189" s="11" t="e">
        <f t="shared" si="15"/>
        <v>#DIV/0!</v>
      </c>
    </row>
    <row r="190" spans="1:32" ht="15.75" thickBot="1" x14ac:dyDescent="0.3">
      <c r="A190" s="4" t="s">
        <v>43</v>
      </c>
      <c r="B190" s="22" t="s">
        <v>55</v>
      </c>
      <c r="C190" s="4" t="s">
        <v>56</v>
      </c>
      <c r="D190" s="4" t="s">
        <v>43</v>
      </c>
      <c r="E190" s="31" t="s">
        <v>57</v>
      </c>
      <c r="F190" s="4" t="s">
        <v>50</v>
      </c>
      <c r="G190" t="s">
        <v>52</v>
      </c>
      <c r="H190" s="27">
        <v>1</v>
      </c>
      <c r="I190" s="4" t="s">
        <v>43</v>
      </c>
      <c r="J190" s="13">
        <v>1</v>
      </c>
      <c r="K190" s="13">
        <f t="shared" si="16"/>
        <v>333.33333333333331</v>
      </c>
      <c r="L190" s="13">
        <v>1</v>
      </c>
      <c r="M190" s="17">
        <v>1</v>
      </c>
      <c r="N190" s="20" t="e">
        <f>Table1[[#This Row],[Sample Dilution]]*Table1[[#This Row],[Drop Assay Dilution]]*Table1[[#This Row],[Additional Dilutions]]/Table1[[#This Row],[Amount of Powder (g)]]</f>
        <v>#VALUE!</v>
      </c>
      <c r="O190" s="4"/>
      <c r="P190" s="4"/>
      <c r="Q190" s="1">
        <v>1</v>
      </c>
      <c r="R190" s="1">
        <v>28</v>
      </c>
      <c r="S190" s="1">
        <v>23</v>
      </c>
      <c r="T190" s="1">
        <v>31</v>
      </c>
      <c r="U190" s="4"/>
      <c r="V190" s="4"/>
      <c r="W190" s="6" t="e">
        <f>IF(Table1[[#This Row],[Count_1]]="","",Table1[[#This Row],[Count_1]]*Table1[[#This Row],[Normalization Factor]]*10^Table1[[#This Row],[CountedDilution]])</f>
        <v>#VALUE!</v>
      </c>
      <c r="X190" s="6" t="e">
        <f>IF(Table1[[#This Row],[Count_2]]="","",Table1[[#This Row],[Count_2]]*Table1[[#This Row],[Normalization Factor]]*10^Table1[[#This Row],[CountedDilution]])</f>
        <v>#VALUE!</v>
      </c>
      <c r="Y190" s="6" t="e">
        <f>IF(Table1[[#This Row],[Count_3]]="","",Table1[[#This Row],[Count_3]]*Table1[[#This Row],[Normalization Factor]]*10^Table1[[#This Row],[CountedDilution]])</f>
        <v>#VALUE!</v>
      </c>
      <c r="Z190" s="6" t="e">
        <f>IF(Table1[[#This Row],[Count_4]]="","",Table1[[#This Row],[Count_4]]*Table1[[#This Row],[Normalization Factor]]*10^Table1[[#This Row],[CountedDilution]])</f>
        <v>#VALUE!</v>
      </c>
      <c r="AA190" s="6" t="e">
        <f>IF(Table1[[#This Row],[Count_5]]="","",Table1[[#This Row],[Count_5]]*Table1[[#This Row],[Normalization Factor]]*10^Table1[[#This Row],[CountedDilution]])</f>
        <v>#VALUE!</v>
      </c>
      <c r="AB190" s="6" cm="1">
        <f t="array" ref="AB190">AVERAGE(IF(ISNUMBER(Table1[[#This Row],[Normalized_Count_1]:[Normalized_Count_5]]),Table1[[#This Row],[Normalized_Count_1]:[Normalized_Count_5]]))</f>
        <v>0</v>
      </c>
      <c r="AC190" s="23" t="e">
        <f t="shared" si="17"/>
        <v>#NUM!</v>
      </c>
      <c r="AD190" s="6" cm="1">
        <f t="array" ref="AD190">_xlfn.STDEV.P(IF(ISNUMBER(Table1[[#This Row],[Normalized_Count_1]:[Normalized_Count_5]]),Table1[[#This Row],[Normalized_Count_1]:[Normalized_Count_5]]))</f>
        <v>0</v>
      </c>
      <c r="AE190" s="11" t="e">
        <f t="shared" si="14"/>
        <v>#DIV/0!</v>
      </c>
      <c r="AF190" s="11" t="e">
        <f t="shared" si="15"/>
        <v>#DIV/0!</v>
      </c>
    </row>
    <row r="191" spans="1:32" ht="15.75" thickBot="1" x14ac:dyDescent="0.3">
      <c r="A191" s="4" t="s">
        <v>43</v>
      </c>
      <c r="B191" s="22" t="s">
        <v>55</v>
      </c>
      <c r="C191" s="4" t="s">
        <v>56</v>
      </c>
      <c r="D191" s="4" t="s">
        <v>43</v>
      </c>
      <c r="E191" s="31" t="s">
        <v>57</v>
      </c>
      <c r="F191" s="4" t="s">
        <v>50</v>
      </c>
      <c r="G191" t="s">
        <v>52</v>
      </c>
      <c r="H191" s="27">
        <v>0.5</v>
      </c>
      <c r="I191" s="4" t="s">
        <v>43</v>
      </c>
      <c r="J191" s="13">
        <v>1</v>
      </c>
      <c r="K191" s="13">
        <f t="shared" si="16"/>
        <v>333.33333333333331</v>
      </c>
      <c r="L191" s="13">
        <v>1</v>
      </c>
      <c r="M191" s="17">
        <v>1</v>
      </c>
      <c r="N191" s="20" t="e">
        <f>Table1[[#This Row],[Sample Dilution]]*Table1[[#This Row],[Drop Assay Dilution]]*Table1[[#This Row],[Additional Dilutions]]/Table1[[#This Row],[Amount of Powder (g)]]</f>
        <v>#VALUE!</v>
      </c>
      <c r="O191" s="4"/>
      <c r="P191" s="4"/>
      <c r="Q191" s="1">
        <v>2</v>
      </c>
      <c r="R191" s="1">
        <v>4</v>
      </c>
      <c r="S191" s="1">
        <v>4</v>
      </c>
      <c r="T191" s="1">
        <v>6</v>
      </c>
      <c r="U191" s="4"/>
      <c r="V191" s="4"/>
      <c r="W191" s="6" t="e">
        <f>IF(Table1[[#This Row],[Count_1]]="","",Table1[[#This Row],[Count_1]]*Table1[[#This Row],[Normalization Factor]]*10^Table1[[#This Row],[CountedDilution]])</f>
        <v>#VALUE!</v>
      </c>
      <c r="X191" s="6" t="e">
        <f>IF(Table1[[#This Row],[Count_2]]="","",Table1[[#This Row],[Count_2]]*Table1[[#This Row],[Normalization Factor]]*10^Table1[[#This Row],[CountedDilution]])</f>
        <v>#VALUE!</v>
      </c>
      <c r="Y191" s="6" t="e">
        <f>IF(Table1[[#This Row],[Count_3]]="","",Table1[[#This Row],[Count_3]]*Table1[[#This Row],[Normalization Factor]]*10^Table1[[#This Row],[CountedDilution]])</f>
        <v>#VALUE!</v>
      </c>
      <c r="Z191" s="6" t="e">
        <f>IF(Table1[[#This Row],[Count_4]]="","",Table1[[#This Row],[Count_4]]*Table1[[#This Row],[Normalization Factor]]*10^Table1[[#This Row],[CountedDilution]])</f>
        <v>#VALUE!</v>
      </c>
      <c r="AA191" s="6" t="e">
        <f>IF(Table1[[#This Row],[Count_5]]="","",Table1[[#This Row],[Count_5]]*Table1[[#This Row],[Normalization Factor]]*10^Table1[[#This Row],[CountedDilution]])</f>
        <v>#VALUE!</v>
      </c>
      <c r="AB191" s="6" cm="1">
        <f t="array" ref="AB191">AVERAGE(IF(ISNUMBER(Table1[[#This Row],[Normalized_Count_1]:[Normalized_Count_5]]),Table1[[#This Row],[Normalized_Count_1]:[Normalized_Count_5]]))</f>
        <v>0</v>
      </c>
      <c r="AC191" s="23" t="e">
        <f t="shared" si="17"/>
        <v>#NUM!</v>
      </c>
      <c r="AD191" s="6" cm="1">
        <f t="array" ref="AD191">_xlfn.STDEV.P(IF(ISNUMBER(Table1[[#This Row],[Normalized_Count_1]:[Normalized_Count_5]]),Table1[[#This Row],[Normalized_Count_1]:[Normalized_Count_5]]))</f>
        <v>0</v>
      </c>
      <c r="AE191" s="11" t="e">
        <f t="shared" si="14"/>
        <v>#DIV/0!</v>
      </c>
      <c r="AF191" s="11" t="e">
        <f t="shared" si="15"/>
        <v>#DIV/0!</v>
      </c>
    </row>
    <row r="192" spans="1:32" ht="15.75" thickBot="1" x14ac:dyDescent="0.3">
      <c r="A192" s="4" t="s">
        <v>43</v>
      </c>
      <c r="B192" s="22" t="s">
        <v>55</v>
      </c>
      <c r="C192" s="4" t="s">
        <v>56</v>
      </c>
      <c r="D192" s="4" t="s">
        <v>43</v>
      </c>
      <c r="E192" s="31" t="s">
        <v>57</v>
      </c>
      <c r="F192" s="4" t="s">
        <v>50</v>
      </c>
      <c r="G192" t="s">
        <v>52</v>
      </c>
      <c r="H192" s="27">
        <v>0.25</v>
      </c>
      <c r="I192" s="4" t="s">
        <v>43</v>
      </c>
      <c r="J192" s="13">
        <v>1</v>
      </c>
      <c r="K192" s="13">
        <f t="shared" si="16"/>
        <v>333.33333333333331</v>
      </c>
      <c r="L192" s="13">
        <v>1</v>
      </c>
      <c r="M192" s="17">
        <v>1</v>
      </c>
      <c r="N192" s="20" t="e">
        <f>Table1[[#This Row],[Sample Dilution]]*Table1[[#This Row],[Drop Assay Dilution]]*Table1[[#This Row],[Additional Dilutions]]/Table1[[#This Row],[Amount of Powder (g)]]</f>
        <v>#VALUE!</v>
      </c>
      <c r="O192" s="4"/>
      <c r="P192" s="4"/>
      <c r="Q192" s="1">
        <v>2</v>
      </c>
      <c r="R192" s="1">
        <v>4</v>
      </c>
      <c r="S192" s="1">
        <v>5</v>
      </c>
      <c r="T192" s="1">
        <v>8</v>
      </c>
      <c r="U192" s="4"/>
      <c r="V192" s="4"/>
      <c r="W192" s="6" t="e">
        <f>IF(Table1[[#This Row],[Count_1]]="","",Table1[[#This Row],[Count_1]]*Table1[[#This Row],[Normalization Factor]]*10^Table1[[#This Row],[CountedDilution]])</f>
        <v>#VALUE!</v>
      </c>
      <c r="X192" s="6" t="e">
        <f>IF(Table1[[#This Row],[Count_2]]="","",Table1[[#This Row],[Count_2]]*Table1[[#This Row],[Normalization Factor]]*10^Table1[[#This Row],[CountedDilution]])</f>
        <v>#VALUE!</v>
      </c>
      <c r="Y192" s="6" t="e">
        <f>IF(Table1[[#This Row],[Count_3]]="","",Table1[[#This Row],[Count_3]]*Table1[[#This Row],[Normalization Factor]]*10^Table1[[#This Row],[CountedDilution]])</f>
        <v>#VALUE!</v>
      </c>
      <c r="Z192" s="6" t="e">
        <f>IF(Table1[[#This Row],[Count_4]]="","",Table1[[#This Row],[Count_4]]*Table1[[#This Row],[Normalization Factor]]*10^Table1[[#This Row],[CountedDilution]])</f>
        <v>#VALUE!</v>
      </c>
      <c r="AA192" s="6" t="e">
        <f>IF(Table1[[#This Row],[Count_5]]="","",Table1[[#This Row],[Count_5]]*Table1[[#This Row],[Normalization Factor]]*10^Table1[[#This Row],[CountedDilution]])</f>
        <v>#VALUE!</v>
      </c>
      <c r="AB192" s="6" cm="1">
        <f t="array" ref="AB192">AVERAGE(IF(ISNUMBER(Table1[[#This Row],[Normalized_Count_1]:[Normalized_Count_5]]),Table1[[#This Row],[Normalized_Count_1]:[Normalized_Count_5]]))</f>
        <v>0</v>
      </c>
      <c r="AC192" s="23" t="e">
        <f t="shared" si="17"/>
        <v>#NUM!</v>
      </c>
      <c r="AD192" s="6" cm="1">
        <f t="array" ref="AD192">_xlfn.STDEV.P(IF(ISNUMBER(Table1[[#This Row],[Normalized_Count_1]:[Normalized_Count_5]]),Table1[[#This Row],[Normalized_Count_1]:[Normalized_Count_5]]))</f>
        <v>0</v>
      </c>
      <c r="AE192" s="11" t="e">
        <f t="shared" si="14"/>
        <v>#DIV/0!</v>
      </c>
      <c r="AF192" s="11" t="e">
        <f t="shared" si="15"/>
        <v>#DIV/0!</v>
      </c>
    </row>
    <row r="193" spans="1:32" ht="15.75" thickBot="1" x14ac:dyDescent="0.3">
      <c r="A193" s="4" t="s">
        <v>43</v>
      </c>
      <c r="B193" s="22" t="s">
        <v>55</v>
      </c>
      <c r="C193" s="4" t="s">
        <v>56</v>
      </c>
      <c r="D193" s="4" t="s">
        <v>43</v>
      </c>
      <c r="E193" s="31" t="s">
        <v>57</v>
      </c>
      <c r="F193" s="4" t="s">
        <v>50</v>
      </c>
      <c r="G193" t="s">
        <v>52</v>
      </c>
      <c r="H193" s="27">
        <v>0.125</v>
      </c>
      <c r="I193" s="4" t="s">
        <v>43</v>
      </c>
      <c r="J193" s="13">
        <v>1</v>
      </c>
      <c r="K193" s="13">
        <f t="shared" si="16"/>
        <v>333.33333333333331</v>
      </c>
      <c r="L193" s="13">
        <v>1</v>
      </c>
      <c r="M193" s="17">
        <v>1</v>
      </c>
      <c r="N193" s="20" t="e">
        <f>Table1[[#This Row],[Sample Dilution]]*Table1[[#This Row],[Drop Assay Dilution]]*Table1[[#This Row],[Additional Dilutions]]/Table1[[#This Row],[Amount of Powder (g)]]</f>
        <v>#VALUE!</v>
      </c>
      <c r="O193" s="4"/>
      <c r="P193" s="4"/>
      <c r="Q193" s="1">
        <v>2</v>
      </c>
      <c r="R193" s="1">
        <v>5</v>
      </c>
      <c r="S193" s="1">
        <v>14</v>
      </c>
      <c r="T193" s="1">
        <v>11</v>
      </c>
      <c r="U193" s="4"/>
      <c r="V193" s="4"/>
      <c r="W193" s="6" t="e">
        <f>IF(Table1[[#This Row],[Count_1]]="","",Table1[[#This Row],[Count_1]]*Table1[[#This Row],[Normalization Factor]]*10^Table1[[#This Row],[CountedDilution]])</f>
        <v>#VALUE!</v>
      </c>
      <c r="X193" s="6" t="e">
        <f>IF(Table1[[#This Row],[Count_2]]="","",Table1[[#This Row],[Count_2]]*Table1[[#This Row],[Normalization Factor]]*10^Table1[[#This Row],[CountedDilution]])</f>
        <v>#VALUE!</v>
      </c>
      <c r="Y193" s="6" t="e">
        <f>IF(Table1[[#This Row],[Count_3]]="","",Table1[[#This Row],[Count_3]]*Table1[[#This Row],[Normalization Factor]]*10^Table1[[#This Row],[CountedDilution]])</f>
        <v>#VALUE!</v>
      </c>
      <c r="Z193" s="6" t="e">
        <f>IF(Table1[[#This Row],[Count_4]]="","",Table1[[#This Row],[Count_4]]*Table1[[#This Row],[Normalization Factor]]*10^Table1[[#This Row],[CountedDilution]])</f>
        <v>#VALUE!</v>
      </c>
      <c r="AA193" s="6" t="e">
        <f>IF(Table1[[#This Row],[Count_5]]="","",Table1[[#This Row],[Count_5]]*Table1[[#This Row],[Normalization Factor]]*10^Table1[[#This Row],[CountedDilution]])</f>
        <v>#VALUE!</v>
      </c>
      <c r="AB193" s="6" cm="1">
        <f t="array" ref="AB193">AVERAGE(IF(ISNUMBER(Table1[[#This Row],[Normalized_Count_1]:[Normalized_Count_5]]),Table1[[#This Row],[Normalized_Count_1]:[Normalized_Count_5]]))</f>
        <v>0</v>
      </c>
      <c r="AC193" s="23" t="e">
        <f t="shared" si="17"/>
        <v>#NUM!</v>
      </c>
      <c r="AD193" s="6" cm="1">
        <f t="array" ref="AD193">_xlfn.STDEV.P(IF(ISNUMBER(Table1[[#This Row],[Normalized_Count_1]:[Normalized_Count_5]]),Table1[[#This Row],[Normalized_Count_1]:[Normalized_Count_5]]))</f>
        <v>0</v>
      </c>
      <c r="AE193" s="11" t="e">
        <f t="shared" si="14"/>
        <v>#DIV/0!</v>
      </c>
      <c r="AF193" s="11" t="e">
        <f t="shared" si="15"/>
        <v>#DIV/0!</v>
      </c>
    </row>
    <row r="194" spans="1:32" ht="15.75" thickBot="1" x14ac:dyDescent="0.3">
      <c r="A194" s="4" t="s">
        <v>43</v>
      </c>
      <c r="B194" s="22" t="s">
        <v>55</v>
      </c>
      <c r="C194" s="4" t="s">
        <v>56</v>
      </c>
      <c r="D194" s="4" t="s">
        <v>43</v>
      </c>
      <c r="E194" s="31" t="s">
        <v>57</v>
      </c>
      <c r="F194" s="4" t="s">
        <v>50</v>
      </c>
      <c r="G194" t="s">
        <v>52</v>
      </c>
      <c r="H194" s="28">
        <v>6.25E-2</v>
      </c>
      <c r="I194" s="4" t="s">
        <v>43</v>
      </c>
      <c r="J194" s="13">
        <v>1</v>
      </c>
      <c r="K194" s="13">
        <f t="shared" si="16"/>
        <v>333.33333333333331</v>
      </c>
      <c r="L194" s="13">
        <v>1</v>
      </c>
      <c r="M194" s="17">
        <v>1</v>
      </c>
      <c r="N194" s="20" t="e">
        <f>Table1[[#This Row],[Sample Dilution]]*Table1[[#This Row],[Drop Assay Dilution]]*Table1[[#This Row],[Additional Dilutions]]/Table1[[#This Row],[Amount of Powder (g)]]</f>
        <v>#VALUE!</v>
      </c>
      <c r="O194" s="4"/>
      <c r="P194" s="4"/>
      <c r="Q194" s="1">
        <v>3</v>
      </c>
      <c r="R194" s="1">
        <v>3</v>
      </c>
      <c r="S194" s="1">
        <v>2</v>
      </c>
      <c r="T194" s="1">
        <v>4</v>
      </c>
      <c r="U194" s="4"/>
      <c r="V194" s="4"/>
      <c r="W194" s="6" t="e">
        <f>IF(Table1[[#This Row],[Count_1]]="","",Table1[[#This Row],[Count_1]]*Table1[[#This Row],[Normalization Factor]]*10^Table1[[#This Row],[CountedDilution]])</f>
        <v>#VALUE!</v>
      </c>
      <c r="X194" s="6" t="e">
        <f>IF(Table1[[#This Row],[Count_2]]="","",Table1[[#This Row],[Count_2]]*Table1[[#This Row],[Normalization Factor]]*10^Table1[[#This Row],[CountedDilution]])</f>
        <v>#VALUE!</v>
      </c>
      <c r="Y194" s="6" t="e">
        <f>IF(Table1[[#This Row],[Count_3]]="","",Table1[[#This Row],[Count_3]]*Table1[[#This Row],[Normalization Factor]]*10^Table1[[#This Row],[CountedDilution]])</f>
        <v>#VALUE!</v>
      </c>
      <c r="Z194" s="6" t="e">
        <f>IF(Table1[[#This Row],[Count_4]]="","",Table1[[#This Row],[Count_4]]*Table1[[#This Row],[Normalization Factor]]*10^Table1[[#This Row],[CountedDilution]])</f>
        <v>#VALUE!</v>
      </c>
      <c r="AA194" s="6" t="e">
        <f>IF(Table1[[#This Row],[Count_5]]="","",Table1[[#This Row],[Count_5]]*Table1[[#This Row],[Normalization Factor]]*10^Table1[[#This Row],[CountedDilution]])</f>
        <v>#VALUE!</v>
      </c>
      <c r="AB194" s="6" cm="1">
        <f t="array" ref="AB194">AVERAGE(IF(ISNUMBER(Table1[[#This Row],[Normalized_Count_1]:[Normalized_Count_5]]),Table1[[#This Row],[Normalized_Count_1]:[Normalized_Count_5]]))</f>
        <v>0</v>
      </c>
      <c r="AC194" s="23" t="e">
        <f t="shared" si="17"/>
        <v>#NUM!</v>
      </c>
      <c r="AD194" s="6" cm="1">
        <f t="array" ref="AD194">_xlfn.STDEV.P(IF(ISNUMBER(Table1[[#This Row],[Normalized_Count_1]:[Normalized_Count_5]]),Table1[[#This Row],[Normalized_Count_1]:[Normalized_Count_5]]))</f>
        <v>0</v>
      </c>
      <c r="AE194" s="11" t="e">
        <f t="shared" si="14"/>
        <v>#DIV/0!</v>
      </c>
      <c r="AF194" s="11" t="e">
        <f t="shared" si="15"/>
        <v>#DIV/0!</v>
      </c>
    </row>
    <row r="195" spans="1:32" ht="15.75" thickBot="1" x14ac:dyDescent="0.3">
      <c r="A195" s="4" t="s">
        <v>43</v>
      </c>
      <c r="B195" s="22" t="s">
        <v>55</v>
      </c>
      <c r="C195" s="4" t="s">
        <v>56</v>
      </c>
      <c r="D195" s="4" t="s">
        <v>43</v>
      </c>
      <c r="E195" s="31" t="s">
        <v>57</v>
      </c>
      <c r="F195" s="4" t="s">
        <v>50</v>
      </c>
      <c r="G195" s="25" t="s">
        <v>51</v>
      </c>
      <c r="H195" s="24">
        <v>2</v>
      </c>
      <c r="I195" s="4" t="s">
        <v>53</v>
      </c>
      <c r="J195" s="13">
        <v>1</v>
      </c>
      <c r="K195" s="13">
        <f t="shared" si="16"/>
        <v>333.33333333333331</v>
      </c>
      <c r="L195" s="13">
        <v>1</v>
      </c>
      <c r="M195" s="17">
        <v>1</v>
      </c>
      <c r="N195" s="20" t="e">
        <f>Table1[[#This Row],[Sample Dilution]]*Table1[[#This Row],[Drop Assay Dilution]]*Table1[[#This Row],[Additional Dilutions]]/Table1[[#This Row],[Amount of Powder (g)]]</f>
        <v>#VALUE!</v>
      </c>
      <c r="O195" s="4"/>
      <c r="P195" s="4"/>
      <c r="Q195" s="1">
        <v>1</v>
      </c>
      <c r="R195" s="1">
        <v>13</v>
      </c>
      <c r="S195" s="1">
        <v>12</v>
      </c>
      <c r="T195" s="1">
        <v>12</v>
      </c>
      <c r="U195" s="4"/>
      <c r="V195" s="4"/>
      <c r="W195" s="6" t="e">
        <f>IF(Table1[[#This Row],[Count_1]]="","",Table1[[#This Row],[Count_1]]*Table1[[#This Row],[Normalization Factor]]*10^Table1[[#This Row],[CountedDilution]])</f>
        <v>#VALUE!</v>
      </c>
      <c r="X195" s="6" t="e">
        <f>IF(Table1[[#This Row],[Count_2]]="","",Table1[[#This Row],[Count_2]]*Table1[[#This Row],[Normalization Factor]]*10^Table1[[#This Row],[CountedDilution]])</f>
        <v>#VALUE!</v>
      </c>
      <c r="Y195" s="6" t="e">
        <f>IF(Table1[[#This Row],[Count_3]]="","",Table1[[#This Row],[Count_3]]*Table1[[#This Row],[Normalization Factor]]*10^Table1[[#This Row],[CountedDilution]])</f>
        <v>#VALUE!</v>
      </c>
      <c r="Z195" s="6" t="e">
        <f>IF(Table1[[#This Row],[Count_4]]="","",Table1[[#This Row],[Count_4]]*Table1[[#This Row],[Normalization Factor]]*10^Table1[[#This Row],[CountedDilution]])</f>
        <v>#VALUE!</v>
      </c>
      <c r="AA195" s="6" t="e">
        <f>IF(Table1[[#This Row],[Count_5]]="","",Table1[[#This Row],[Count_5]]*Table1[[#This Row],[Normalization Factor]]*10^Table1[[#This Row],[CountedDilution]])</f>
        <v>#VALUE!</v>
      </c>
      <c r="AB195" s="6" cm="1">
        <f t="array" ref="AB195">AVERAGE(IF(ISNUMBER(Table1[[#This Row],[Normalized_Count_1]:[Normalized_Count_5]]),Table1[[#This Row],[Normalized_Count_1]:[Normalized_Count_5]]))</f>
        <v>0</v>
      </c>
      <c r="AC195" s="23" t="e">
        <f t="shared" si="17"/>
        <v>#NUM!</v>
      </c>
      <c r="AD195" s="6" cm="1">
        <f t="array" ref="AD195">_xlfn.STDEV.P(IF(ISNUMBER(Table1[[#This Row],[Normalized_Count_1]:[Normalized_Count_5]]),Table1[[#This Row],[Normalized_Count_1]:[Normalized_Count_5]]))</f>
        <v>0</v>
      </c>
      <c r="AE195" s="11" t="e">
        <f t="shared" si="14"/>
        <v>#DIV/0!</v>
      </c>
      <c r="AF195" s="11" t="e">
        <f t="shared" si="15"/>
        <v>#DIV/0!</v>
      </c>
    </row>
    <row r="196" spans="1:32" ht="15.75" thickBot="1" x14ac:dyDescent="0.3">
      <c r="A196" s="4" t="s">
        <v>43</v>
      </c>
      <c r="B196" s="22" t="s">
        <v>55</v>
      </c>
      <c r="C196" s="4" t="s">
        <v>56</v>
      </c>
      <c r="D196" s="4" t="s">
        <v>43</v>
      </c>
      <c r="E196" s="31" t="s">
        <v>57</v>
      </c>
      <c r="F196" s="4" t="s">
        <v>50</v>
      </c>
      <c r="G196" t="s">
        <v>51</v>
      </c>
      <c r="H196" s="27">
        <v>1</v>
      </c>
      <c r="I196" s="4" t="s">
        <v>53</v>
      </c>
      <c r="J196" s="13">
        <v>1</v>
      </c>
      <c r="K196" s="13">
        <f t="shared" si="16"/>
        <v>333.33333333333331</v>
      </c>
      <c r="L196" s="13">
        <v>1</v>
      </c>
      <c r="M196" s="17">
        <v>1</v>
      </c>
      <c r="N196" s="20" t="e">
        <f>Table1[[#This Row],[Sample Dilution]]*Table1[[#This Row],[Drop Assay Dilution]]*Table1[[#This Row],[Additional Dilutions]]/Table1[[#This Row],[Amount of Powder (g)]]</f>
        <v>#VALUE!</v>
      </c>
      <c r="O196" s="4"/>
      <c r="P196" s="4"/>
      <c r="Q196" s="1">
        <v>1</v>
      </c>
      <c r="R196" s="1">
        <v>13</v>
      </c>
      <c r="S196" s="1">
        <v>15</v>
      </c>
      <c r="T196" s="1">
        <v>19</v>
      </c>
      <c r="U196" s="4"/>
      <c r="V196" s="4"/>
      <c r="W196" s="6" t="e">
        <f>IF(Table1[[#This Row],[Count_1]]="","",Table1[[#This Row],[Count_1]]*Table1[[#This Row],[Normalization Factor]]*10^Table1[[#This Row],[CountedDilution]])</f>
        <v>#VALUE!</v>
      </c>
      <c r="X196" s="6" t="e">
        <f>IF(Table1[[#This Row],[Count_2]]="","",Table1[[#This Row],[Count_2]]*Table1[[#This Row],[Normalization Factor]]*10^Table1[[#This Row],[CountedDilution]])</f>
        <v>#VALUE!</v>
      </c>
      <c r="Y196" s="6" t="e">
        <f>IF(Table1[[#This Row],[Count_3]]="","",Table1[[#This Row],[Count_3]]*Table1[[#This Row],[Normalization Factor]]*10^Table1[[#This Row],[CountedDilution]])</f>
        <v>#VALUE!</v>
      </c>
      <c r="Z196" s="6" t="e">
        <f>IF(Table1[[#This Row],[Count_4]]="","",Table1[[#This Row],[Count_4]]*Table1[[#This Row],[Normalization Factor]]*10^Table1[[#This Row],[CountedDilution]])</f>
        <v>#VALUE!</v>
      </c>
      <c r="AA196" s="6" t="e">
        <f>IF(Table1[[#This Row],[Count_5]]="","",Table1[[#This Row],[Count_5]]*Table1[[#This Row],[Normalization Factor]]*10^Table1[[#This Row],[CountedDilution]])</f>
        <v>#VALUE!</v>
      </c>
      <c r="AB196" s="6" cm="1">
        <f t="array" ref="AB196">AVERAGE(IF(ISNUMBER(Table1[[#This Row],[Normalized_Count_1]:[Normalized_Count_5]]),Table1[[#This Row],[Normalized_Count_1]:[Normalized_Count_5]]))</f>
        <v>0</v>
      </c>
      <c r="AC196" s="23" t="e">
        <f t="shared" si="17"/>
        <v>#NUM!</v>
      </c>
      <c r="AD196" s="6" cm="1">
        <f t="array" ref="AD196">_xlfn.STDEV.P(IF(ISNUMBER(Table1[[#This Row],[Normalized_Count_1]:[Normalized_Count_5]]),Table1[[#This Row],[Normalized_Count_1]:[Normalized_Count_5]]))</f>
        <v>0</v>
      </c>
      <c r="AE196" s="11" t="e">
        <f t="shared" si="14"/>
        <v>#DIV/0!</v>
      </c>
      <c r="AF196" s="11" t="e">
        <f t="shared" si="15"/>
        <v>#DIV/0!</v>
      </c>
    </row>
    <row r="197" spans="1:32" ht="15.75" thickBot="1" x14ac:dyDescent="0.3">
      <c r="A197" s="4" t="s">
        <v>43</v>
      </c>
      <c r="B197" s="22" t="s">
        <v>55</v>
      </c>
      <c r="C197" s="4" t="s">
        <v>56</v>
      </c>
      <c r="D197" s="4" t="s">
        <v>43</v>
      </c>
      <c r="E197" s="31" t="s">
        <v>57</v>
      </c>
      <c r="F197" s="4" t="s">
        <v>50</v>
      </c>
      <c r="G197" t="s">
        <v>51</v>
      </c>
      <c r="H197" s="27">
        <v>0.5</v>
      </c>
      <c r="I197" s="4" t="s">
        <v>53</v>
      </c>
      <c r="J197" s="13">
        <v>1</v>
      </c>
      <c r="K197" s="13">
        <f t="shared" si="16"/>
        <v>333.33333333333331</v>
      </c>
      <c r="L197" s="13">
        <v>1</v>
      </c>
      <c r="M197" s="17">
        <v>1</v>
      </c>
      <c r="N197" s="20" t="e">
        <f>Table1[[#This Row],[Sample Dilution]]*Table1[[#This Row],[Drop Assay Dilution]]*Table1[[#This Row],[Additional Dilutions]]/Table1[[#This Row],[Amount of Powder (g)]]</f>
        <v>#VALUE!</v>
      </c>
      <c r="O197" s="4"/>
      <c r="P197" s="4"/>
      <c r="Q197" s="1">
        <v>2</v>
      </c>
      <c r="R197" s="1">
        <v>17</v>
      </c>
      <c r="S197" s="1">
        <v>16</v>
      </c>
      <c r="T197" s="1">
        <v>11</v>
      </c>
      <c r="U197" s="4"/>
      <c r="V197" s="4"/>
      <c r="W197" s="6" t="e">
        <f>IF(Table1[[#This Row],[Count_1]]="","",Table1[[#This Row],[Count_1]]*Table1[[#This Row],[Normalization Factor]]*10^Table1[[#This Row],[CountedDilution]])</f>
        <v>#VALUE!</v>
      </c>
      <c r="X197" s="6" t="e">
        <f>IF(Table1[[#This Row],[Count_2]]="","",Table1[[#This Row],[Count_2]]*Table1[[#This Row],[Normalization Factor]]*10^Table1[[#This Row],[CountedDilution]])</f>
        <v>#VALUE!</v>
      </c>
      <c r="Y197" s="6" t="e">
        <f>IF(Table1[[#This Row],[Count_3]]="","",Table1[[#This Row],[Count_3]]*Table1[[#This Row],[Normalization Factor]]*10^Table1[[#This Row],[CountedDilution]])</f>
        <v>#VALUE!</v>
      </c>
      <c r="Z197" s="6" t="e">
        <f>IF(Table1[[#This Row],[Count_4]]="","",Table1[[#This Row],[Count_4]]*Table1[[#This Row],[Normalization Factor]]*10^Table1[[#This Row],[CountedDilution]])</f>
        <v>#VALUE!</v>
      </c>
      <c r="AA197" s="6" t="e">
        <f>IF(Table1[[#This Row],[Count_5]]="","",Table1[[#This Row],[Count_5]]*Table1[[#This Row],[Normalization Factor]]*10^Table1[[#This Row],[CountedDilution]])</f>
        <v>#VALUE!</v>
      </c>
      <c r="AB197" s="6" cm="1">
        <f t="array" ref="AB197">AVERAGE(IF(ISNUMBER(Table1[[#This Row],[Normalized_Count_1]:[Normalized_Count_5]]),Table1[[#This Row],[Normalized_Count_1]:[Normalized_Count_5]]))</f>
        <v>0</v>
      </c>
      <c r="AC197" s="23" t="e">
        <f t="shared" si="17"/>
        <v>#NUM!</v>
      </c>
      <c r="AD197" s="6" cm="1">
        <f t="array" ref="AD197">_xlfn.STDEV.P(IF(ISNUMBER(Table1[[#This Row],[Normalized_Count_1]:[Normalized_Count_5]]),Table1[[#This Row],[Normalized_Count_1]:[Normalized_Count_5]]))</f>
        <v>0</v>
      </c>
      <c r="AE197" s="11" t="e">
        <f t="shared" si="14"/>
        <v>#DIV/0!</v>
      </c>
      <c r="AF197" s="11" t="e">
        <f t="shared" si="15"/>
        <v>#DIV/0!</v>
      </c>
    </row>
    <row r="198" spans="1:32" ht="15.75" thickBot="1" x14ac:dyDescent="0.3">
      <c r="A198" s="4" t="s">
        <v>43</v>
      </c>
      <c r="B198" s="22" t="s">
        <v>55</v>
      </c>
      <c r="C198" s="4" t="s">
        <v>56</v>
      </c>
      <c r="D198" s="4" t="s">
        <v>43</v>
      </c>
      <c r="E198" s="31" t="s">
        <v>57</v>
      </c>
      <c r="F198" s="4" t="s">
        <v>50</v>
      </c>
      <c r="G198" t="s">
        <v>51</v>
      </c>
      <c r="H198" s="27">
        <v>0.25</v>
      </c>
      <c r="I198" s="4" t="s">
        <v>53</v>
      </c>
      <c r="J198" s="13">
        <v>1</v>
      </c>
      <c r="K198" s="13">
        <f t="shared" si="16"/>
        <v>333.33333333333331</v>
      </c>
      <c r="L198" s="13">
        <v>1</v>
      </c>
      <c r="M198" s="17">
        <v>1</v>
      </c>
      <c r="N198" s="20" t="e">
        <f>Table1[[#This Row],[Sample Dilution]]*Table1[[#This Row],[Drop Assay Dilution]]*Table1[[#This Row],[Additional Dilutions]]/Table1[[#This Row],[Amount of Powder (g)]]</f>
        <v>#VALUE!</v>
      </c>
      <c r="O198" s="4"/>
      <c r="P198" s="4"/>
      <c r="Q198" s="1">
        <v>2</v>
      </c>
      <c r="R198" s="1">
        <v>10</v>
      </c>
      <c r="S198" s="1">
        <v>11</v>
      </c>
      <c r="T198" s="1">
        <v>7</v>
      </c>
      <c r="U198" s="4"/>
      <c r="V198" s="4"/>
      <c r="W198" s="6" t="e">
        <f>IF(Table1[[#This Row],[Count_1]]="","",Table1[[#This Row],[Count_1]]*Table1[[#This Row],[Normalization Factor]]*10^Table1[[#This Row],[CountedDilution]])</f>
        <v>#VALUE!</v>
      </c>
      <c r="X198" s="6" t="e">
        <f>IF(Table1[[#This Row],[Count_2]]="","",Table1[[#This Row],[Count_2]]*Table1[[#This Row],[Normalization Factor]]*10^Table1[[#This Row],[CountedDilution]])</f>
        <v>#VALUE!</v>
      </c>
      <c r="Y198" s="6" t="e">
        <f>IF(Table1[[#This Row],[Count_3]]="","",Table1[[#This Row],[Count_3]]*Table1[[#This Row],[Normalization Factor]]*10^Table1[[#This Row],[CountedDilution]])</f>
        <v>#VALUE!</v>
      </c>
      <c r="Z198" s="6" t="e">
        <f>IF(Table1[[#This Row],[Count_4]]="","",Table1[[#This Row],[Count_4]]*Table1[[#This Row],[Normalization Factor]]*10^Table1[[#This Row],[CountedDilution]])</f>
        <v>#VALUE!</v>
      </c>
      <c r="AA198" s="6" t="e">
        <f>IF(Table1[[#This Row],[Count_5]]="","",Table1[[#This Row],[Count_5]]*Table1[[#This Row],[Normalization Factor]]*10^Table1[[#This Row],[CountedDilution]])</f>
        <v>#VALUE!</v>
      </c>
      <c r="AB198" s="6" cm="1">
        <f t="array" ref="AB198">AVERAGE(IF(ISNUMBER(Table1[[#This Row],[Normalized_Count_1]:[Normalized_Count_5]]),Table1[[#This Row],[Normalized_Count_1]:[Normalized_Count_5]]))</f>
        <v>0</v>
      </c>
      <c r="AC198" s="23" t="e">
        <f t="shared" si="17"/>
        <v>#NUM!</v>
      </c>
      <c r="AD198" s="6" cm="1">
        <f t="array" ref="AD198">_xlfn.STDEV.P(IF(ISNUMBER(Table1[[#This Row],[Normalized_Count_1]:[Normalized_Count_5]]),Table1[[#This Row],[Normalized_Count_1]:[Normalized_Count_5]]))</f>
        <v>0</v>
      </c>
      <c r="AE198" s="11" t="e">
        <f t="shared" si="14"/>
        <v>#DIV/0!</v>
      </c>
      <c r="AF198" s="11" t="e">
        <f t="shared" si="15"/>
        <v>#DIV/0!</v>
      </c>
    </row>
    <row r="199" spans="1:32" ht="15.75" thickBot="1" x14ac:dyDescent="0.3">
      <c r="A199" s="4" t="s">
        <v>43</v>
      </c>
      <c r="B199" s="22" t="s">
        <v>55</v>
      </c>
      <c r="C199" s="4" t="s">
        <v>56</v>
      </c>
      <c r="D199" s="4" t="s">
        <v>43</v>
      </c>
      <c r="E199" s="31" t="s">
        <v>57</v>
      </c>
      <c r="F199" s="4" t="s">
        <v>50</v>
      </c>
      <c r="G199" t="s">
        <v>51</v>
      </c>
      <c r="H199" s="27">
        <v>0.125</v>
      </c>
      <c r="I199" s="4" t="s">
        <v>53</v>
      </c>
      <c r="J199" s="13">
        <v>1</v>
      </c>
      <c r="K199" s="13">
        <f t="shared" si="16"/>
        <v>333.33333333333331</v>
      </c>
      <c r="L199" s="13">
        <v>1</v>
      </c>
      <c r="M199" s="17">
        <v>1</v>
      </c>
      <c r="N199" s="20" t="e">
        <f>Table1[[#This Row],[Sample Dilution]]*Table1[[#This Row],[Drop Assay Dilution]]*Table1[[#This Row],[Additional Dilutions]]/Table1[[#This Row],[Amount of Powder (g)]]</f>
        <v>#VALUE!</v>
      </c>
      <c r="O199" s="4"/>
      <c r="P199" s="4"/>
      <c r="Q199" s="1">
        <v>4</v>
      </c>
      <c r="R199" s="1">
        <v>7</v>
      </c>
      <c r="S199" s="1">
        <v>3</v>
      </c>
      <c r="T199" s="1">
        <v>3</v>
      </c>
      <c r="U199" s="4"/>
      <c r="V199" s="4"/>
      <c r="W199" s="6" t="e">
        <f>IF(Table1[[#This Row],[Count_1]]="","",Table1[[#This Row],[Count_1]]*Table1[[#This Row],[Normalization Factor]]*10^Table1[[#This Row],[CountedDilution]])</f>
        <v>#VALUE!</v>
      </c>
      <c r="X199" s="6" t="e">
        <f>IF(Table1[[#This Row],[Count_2]]="","",Table1[[#This Row],[Count_2]]*Table1[[#This Row],[Normalization Factor]]*10^Table1[[#This Row],[CountedDilution]])</f>
        <v>#VALUE!</v>
      </c>
      <c r="Y199" s="6" t="e">
        <f>IF(Table1[[#This Row],[Count_3]]="","",Table1[[#This Row],[Count_3]]*Table1[[#This Row],[Normalization Factor]]*10^Table1[[#This Row],[CountedDilution]])</f>
        <v>#VALUE!</v>
      </c>
      <c r="Z199" s="6" t="e">
        <f>IF(Table1[[#This Row],[Count_4]]="","",Table1[[#This Row],[Count_4]]*Table1[[#This Row],[Normalization Factor]]*10^Table1[[#This Row],[CountedDilution]])</f>
        <v>#VALUE!</v>
      </c>
      <c r="AA199" s="6" t="e">
        <f>IF(Table1[[#This Row],[Count_5]]="","",Table1[[#This Row],[Count_5]]*Table1[[#This Row],[Normalization Factor]]*10^Table1[[#This Row],[CountedDilution]])</f>
        <v>#VALUE!</v>
      </c>
      <c r="AB199" s="6" cm="1">
        <f t="array" ref="AB199">AVERAGE(IF(ISNUMBER(Table1[[#This Row],[Normalized_Count_1]:[Normalized_Count_5]]),Table1[[#This Row],[Normalized_Count_1]:[Normalized_Count_5]]))</f>
        <v>0</v>
      </c>
      <c r="AC199" s="23" t="e">
        <f t="shared" si="17"/>
        <v>#NUM!</v>
      </c>
      <c r="AD199" s="6" cm="1">
        <f t="array" ref="AD199">_xlfn.STDEV.P(IF(ISNUMBER(Table1[[#This Row],[Normalized_Count_1]:[Normalized_Count_5]]),Table1[[#This Row],[Normalized_Count_1]:[Normalized_Count_5]]))</f>
        <v>0</v>
      </c>
      <c r="AE199" s="11" t="e">
        <f t="shared" si="14"/>
        <v>#DIV/0!</v>
      </c>
      <c r="AF199" s="11" t="e">
        <f t="shared" si="15"/>
        <v>#DIV/0!</v>
      </c>
    </row>
    <row r="200" spans="1:32" ht="15.75" thickBot="1" x14ac:dyDescent="0.3">
      <c r="A200" s="4" t="s">
        <v>43</v>
      </c>
      <c r="B200" s="22" t="s">
        <v>55</v>
      </c>
      <c r="C200" s="4" t="s">
        <v>56</v>
      </c>
      <c r="D200" s="4" t="s">
        <v>43</v>
      </c>
      <c r="E200" s="31" t="s">
        <v>57</v>
      </c>
      <c r="F200" s="4" t="s">
        <v>50</v>
      </c>
      <c r="G200" s="29" t="s">
        <v>51</v>
      </c>
      <c r="H200" s="28">
        <v>6.25E-2</v>
      </c>
      <c r="I200" s="4" t="s">
        <v>53</v>
      </c>
      <c r="J200" s="13">
        <v>1</v>
      </c>
      <c r="K200" s="13">
        <f t="shared" si="16"/>
        <v>333.33333333333331</v>
      </c>
      <c r="L200" s="13">
        <v>1</v>
      </c>
      <c r="M200" s="17">
        <v>1</v>
      </c>
      <c r="N200" s="20" t="e">
        <f>Table1[[#This Row],[Sample Dilution]]*Table1[[#This Row],[Drop Assay Dilution]]*Table1[[#This Row],[Additional Dilutions]]/Table1[[#This Row],[Amount of Powder (g)]]</f>
        <v>#VALUE!</v>
      </c>
      <c r="O200" s="4"/>
      <c r="P200" s="4"/>
      <c r="Q200" s="30">
        <v>5</v>
      </c>
      <c r="R200" s="30">
        <v>5</v>
      </c>
      <c r="S200" s="30">
        <v>4</v>
      </c>
      <c r="T200" s="30">
        <v>5</v>
      </c>
      <c r="U200" s="4"/>
      <c r="V200" s="4"/>
      <c r="W200" s="6" t="e">
        <f>IF(Table1[[#This Row],[Count_1]]="","",Table1[[#This Row],[Count_1]]*Table1[[#This Row],[Normalization Factor]]*10^Table1[[#This Row],[CountedDilution]])</f>
        <v>#VALUE!</v>
      </c>
      <c r="X200" s="6" t="e">
        <f>IF(Table1[[#This Row],[Count_2]]="","",Table1[[#This Row],[Count_2]]*Table1[[#This Row],[Normalization Factor]]*10^Table1[[#This Row],[CountedDilution]])</f>
        <v>#VALUE!</v>
      </c>
      <c r="Y200" s="6" t="e">
        <f>IF(Table1[[#This Row],[Count_3]]="","",Table1[[#This Row],[Count_3]]*Table1[[#This Row],[Normalization Factor]]*10^Table1[[#This Row],[CountedDilution]])</f>
        <v>#VALUE!</v>
      </c>
      <c r="Z200" s="6" t="e">
        <f>IF(Table1[[#This Row],[Count_4]]="","",Table1[[#This Row],[Count_4]]*Table1[[#This Row],[Normalization Factor]]*10^Table1[[#This Row],[CountedDilution]])</f>
        <v>#VALUE!</v>
      </c>
      <c r="AA200" s="6" t="e">
        <f>IF(Table1[[#This Row],[Count_5]]="","",Table1[[#This Row],[Count_5]]*Table1[[#This Row],[Normalization Factor]]*10^Table1[[#This Row],[CountedDilution]])</f>
        <v>#VALUE!</v>
      </c>
      <c r="AB200" s="6" cm="1">
        <f t="array" ref="AB200">AVERAGE(IF(ISNUMBER(Table1[[#This Row],[Normalized_Count_1]:[Normalized_Count_5]]),Table1[[#This Row],[Normalized_Count_1]:[Normalized_Count_5]]))</f>
        <v>0</v>
      </c>
      <c r="AC200" s="23" t="e">
        <f t="shared" si="17"/>
        <v>#NUM!</v>
      </c>
      <c r="AD200" s="6" cm="1">
        <f t="array" ref="AD200">_xlfn.STDEV.P(IF(ISNUMBER(Table1[[#This Row],[Normalized_Count_1]:[Normalized_Count_5]]),Table1[[#This Row],[Normalized_Count_1]:[Normalized_Count_5]]))</f>
        <v>0</v>
      </c>
      <c r="AE200" s="11" t="e">
        <f t="shared" si="14"/>
        <v>#DIV/0!</v>
      </c>
      <c r="AF200" s="11" t="e">
        <f t="shared" si="15"/>
        <v>#DIV/0!</v>
      </c>
    </row>
    <row r="201" spans="1:32" ht="15.75" thickBot="1" x14ac:dyDescent="0.3">
      <c r="A201" s="4" t="s">
        <v>43</v>
      </c>
      <c r="B201" s="22" t="s">
        <v>55</v>
      </c>
      <c r="C201" s="4" t="s">
        <v>56</v>
      </c>
      <c r="D201" s="4" t="s">
        <v>43</v>
      </c>
      <c r="E201" s="31" t="s">
        <v>57</v>
      </c>
      <c r="F201" s="4" t="s">
        <v>50</v>
      </c>
      <c r="G201" t="s">
        <v>52</v>
      </c>
      <c r="H201" s="24">
        <v>2</v>
      </c>
      <c r="I201" s="4" t="s">
        <v>53</v>
      </c>
      <c r="J201" s="13">
        <v>1</v>
      </c>
      <c r="K201" s="13">
        <f t="shared" si="16"/>
        <v>333.33333333333331</v>
      </c>
      <c r="L201" s="13">
        <v>1</v>
      </c>
      <c r="M201" s="17">
        <v>1</v>
      </c>
      <c r="N201" s="20" t="e">
        <f>Table1[[#This Row],[Sample Dilution]]*Table1[[#This Row],[Drop Assay Dilution]]*Table1[[#This Row],[Additional Dilutions]]/Table1[[#This Row],[Amount of Powder (g)]]</f>
        <v>#VALUE!</v>
      </c>
      <c r="O201" s="4"/>
      <c r="P201" s="4"/>
      <c r="Q201" s="26">
        <v>1</v>
      </c>
      <c r="R201" s="26">
        <v>29</v>
      </c>
      <c r="S201" s="26">
        <v>17</v>
      </c>
      <c r="T201" s="26">
        <v>23</v>
      </c>
      <c r="U201" s="4"/>
      <c r="V201" s="4"/>
      <c r="W201" s="6" t="e">
        <f>IF(Table1[[#This Row],[Count_1]]="","",Table1[[#This Row],[Count_1]]*Table1[[#This Row],[Normalization Factor]]*10^Table1[[#This Row],[CountedDilution]])</f>
        <v>#VALUE!</v>
      </c>
      <c r="X201" s="6" t="e">
        <f>IF(Table1[[#This Row],[Count_2]]="","",Table1[[#This Row],[Count_2]]*Table1[[#This Row],[Normalization Factor]]*10^Table1[[#This Row],[CountedDilution]])</f>
        <v>#VALUE!</v>
      </c>
      <c r="Y201" s="6" t="e">
        <f>IF(Table1[[#This Row],[Count_3]]="","",Table1[[#This Row],[Count_3]]*Table1[[#This Row],[Normalization Factor]]*10^Table1[[#This Row],[CountedDilution]])</f>
        <v>#VALUE!</v>
      </c>
      <c r="Z201" s="6" t="e">
        <f>IF(Table1[[#This Row],[Count_4]]="","",Table1[[#This Row],[Count_4]]*Table1[[#This Row],[Normalization Factor]]*10^Table1[[#This Row],[CountedDilution]])</f>
        <v>#VALUE!</v>
      </c>
      <c r="AA201" s="6" t="e">
        <f>IF(Table1[[#This Row],[Count_5]]="","",Table1[[#This Row],[Count_5]]*Table1[[#This Row],[Normalization Factor]]*10^Table1[[#This Row],[CountedDilution]])</f>
        <v>#VALUE!</v>
      </c>
      <c r="AB201" s="6" cm="1">
        <f t="array" ref="AB201">AVERAGE(IF(ISNUMBER(Table1[[#This Row],[Normalized_Count_1]:[Normalized_Count_5]]),Table1[[#This Row],[Normalized_Count_1]:[Normalized_Count_5]]))</f>
        <v>0</v>
      </c>
      <c r="AC201" s="23" t="e">
        <f t="shared" si="17"/>
        <v>#NUM!</v>
      </c>
      <c r="AD201" s="6" cm="1">
        <f t="array" ref="AD201">_xlfn.STDEV.P(IF(ISNUMBER(Table1[[#This Row],[Normalized_Count_1]:[Normalized_Count_5]]),Table1[[#This Row],[Normalized_Count_1]:[Normalized_Count_5]]))</f>
        <v>0</v>
      </c>
      <c r="AE201" s="11" t="e">
        <f t="shared" si="14"/>
        <v>#DIV/0!</v>
      </c>
      <c r="AF201" s="11" t="e">
        <f t="shared" si="15"/>
        <v>#DIV/0!</v>
      </c>
    </row>
    <row r="202" spans="1:32" ht="15.75" thickBot="1" x14ac:dyDescent="0.3">
      <c r="A202" s="4" t="s">
        <v>43</v>
      </c>
      <c r="B202" s="22" t="s">
        <v>55</v>
      </c>
      <c r="C202" s="4" t="s">
        <v>56</v>
      </c>
      <c r="D202" s="4" t="s">
        <v>43</v>
      </c>
      <c r="E202" s="31" t="s">
        <v>57</v>
      </c>
      <c r="F202" s="4" t="s">
        <v>50</v>
      </c>
      <c r="G202" t="s">
        <v>52</v>
      </c>
      <c r="H202" s="27">
        <v>1</v>
      </c>
      <c r="I202" s="4" t="s">
        <v>53</v>
      </c>
      <c r="J202" s="13">
        <v>1</v>
      </c>
      <c r="K202" s="13">
        <f t="shared" si="16"/>
        <v>333.33333333333331</v>
      </c>
      <c r="L202" s="13">
        <v>1</v>
      </c>
      <c r="M202" s="17">
        <v>1</v>
      </c>
      <c r="N202" s="20" t="e">
        <f>Table1[[#This Row],[Sample Dilution]]*Table1[[#This Row],[Drop Assay Dilution]]*Table1[[#This Row],[Additional Dilutions]]/Table1[[#This Row],[Amount of Powder (g)]]</f>
        <v>#VALUE!</v>
      </c>
      <c r="O202" s="4"/>
      <c r="P202" s="4"/>
      <c r="Q202" s="1">
        <v>1</v>
      </c>
      <c r="R202" s="1">
        <v>22</v>
      </c>
      <c r="S202" s="1">
        <v>20</v>
      </c>
      <c r="T202" s="1">
        <v>24</v>
      </c>
      <c r="U202" s="4"/>
      <c r="V202" s="4"/>
      <c r="W202" s="6" t="e">
        <f>IF(Table1[[#This Row],[Count_1]]="","",Table1[[#This Row],[Count_1]]*Table1[[#This Row],[Normalization Factor]]*10^Table1[[#This Row],[CountedDilution]])</f>
        <v>#VALUE!</v>
      </c>
      <c r="X202" s="6" t="e">
        <f>IF(Table1[[#This Row],[Count_2]]="","",Table1[[#This Row],[Count_2]]*Table1[[#This Row],[Normalization Factor]]*10^Table1[[#This Row],[CountedDilution]])</f>
        <v>#VALUE!</v>
      </c>
      <c r="Y202" s="6" t="e">
        <f>IF(Table1[[#This Row],[Count_3]]="","",Table1[[#This Row],[Count_3]]*Table1[[#This Row],[Normalization Factor]]*10^Table1[[#This Row],[CountedDilution]])</f>
        <v>#VALUE!</v>
      </c>
      <c r="Z202" s="6" t="e">
        <f>IF(Table1[[#This Row],[Count_4]]="","",Table1[[#This Row],[Count_4]]*Table1[[#This Row],[Normalization Factor]]*10^Table1[[#This Row],[CountedDilution]])</f>
        <v>#VALUE!</v>
      </c>
      <c r="AA202" s="6" t="e">
        <f>IF(Table1[[#This Row],[Count_5]]="","",Table1[[#This Row],[Count_5]]*Table1[[#This Row],[Normalization Factor]]*10^Table1[[#This Row],[CountedDilution]])</f>
        <v>#VALUE!</v>
      </c>
      <c r="AB202" s="6" cm="1">
        <f t="array" ref="AB202">AVERAGE(IF(ISNUMBER(Table1[[#This Row],[Normalized_Count_1]:[Normalized_Count_5]]),Table1[[#This Row],[Normalized_Count_1]:[Normalized_Count_5]]))</f>
        <v>0</v>
      </c>
      <c r="AC202" s="23" t="e">
        <f t="shared" si="17"/>
        <v>#NUM!</v>
      </c>
      <c r="AD202" s="6" cm="1">
        <f t="array" ref="AD202">_xlfn.STDEV.P(IF(ISNUMBER(Table1[[#This Row],[Normalized_Count_1]:[Normalized_Count_5]]),Table1[[#This Row],[Normalized_Count_1]:[Normalized_Count_5]]))</f>
        <v>0</v>
      </c>
      <c r="AE202" s="11" t="e">
        <f t="shared" si="14"/>
        <v>#DIV/0!</v>
      </c>
      <c r="AF202" s="11" t="e">
        <f t="shared" si="15"/>
        <v>#DIV/0!</v>
      </c>
    </row>
    <row r="203" spans="1:32" ht="15.75" thickBot="1" x14ac:dyDescent="0.3">
      <c r="A203" s="4" t="s">
        <v>43</v>
      </c>
      <c r="B203" s="22" t="s">
        <v>55</v>
      </c>
      <c r="C203" s="4" t="s">
        <v>56</v>
      </c>
      <c r="D203" s="4" t="s">
        <v>43</v>
      </c>
      <c r="E203" s="31" t="s">
        <v>57</v>
      </c>
      <c r="F203" s="4" t="s">
        <v>50</v>
      </c>
      <c r="G203" t="s">
        <v>52</v>
      </c>
      <c r="H203" s="27">
        <v>0.5</v>
      </c>
      <c r="I203" s="4" t="s">
        <v>53</v>
      </c>
      <c r="J203" s="13">
        <v>1</v>
      </c>
      <c r="K203" s="13">
        <f t="shared" si="16"/>
        <v>333.33333333333331</v>
      </c>
      <c r="L203" s="13">
        <v>1</v>
      </c>
      <c r="M203" s="17">
        <v>1</v>
      </c>
      <c r="N203" s="20" t="e">
        <f>Table1[[#This Row],[Sample Dilution]]*Table1[[#This Row],[Drop Assay Dilution]]*Table1[[#This Row],[Additional Dilutions]]/Table1[[#This Row],[Amount of Powder (g)]]</f>
        <v>#VALUE!</v>
      </c>
      <c r="O203" s="4"/>
      <c r="P203" s="4"/>
      <c r="Q203" s="1">
        <v>2</v>
      </c>
      <c r="R203" s="1">
        <v>2</v>
      </c>
      <c r="S203" s="1">
        <v>5</v>
      </c>
      <c r="T203" s="1">
        <v>4</v>
      </c>
      <c r="U203" s="4"/>
      <c r="V203" s="4"/>
      <c r="W203" s="6" t="e">
        <f>IF(Table1[[#This Row],[Count_1]]="","",Table1[[#This Row],[Count_1]]*Table1[[#This Row],[Normalization Factor]]*10^Table1[[#This Row],[CountedDilution]])</f>
        <v>#VALUE!</v>
      </c>
      <c r="X203" s="6" t="e">
        <f>IF(Table1[[#This Row],[Count_2]]="","",Table1[[#This Row],[Count_2]]*Table1[[#This Row],[Normalization Factor]]*10^Table1[[#This Row],[CountedDilution]])</f>
        <v>#VALUE!</v>
      </c>
      <c r="Y203" s="6" t="e">
        <f>IF(Table1[[#This Row],[Count_3]]="","",Table1[[#This Row],[Count_3]]*Table1[[#This Row],[Normalization Factor]]*10^Table1[[#This Row],[CountedDilution]])</f>
        <v>#VALUE!</v>
      </c>
      <c r="Z203" s="6" t="e">
        <f>IF(Table1[[#This Row],[Count_4]]="","",Table1[[#This Row],[Count_4]]*Table1[[#This Row],[Normalization Factor]]*10^Table1[[#This Row],[CountedDilution]])</f>
        <v>#VALUE!</v>
      </c>
      <c r="AA203" s="6" t="e">
        <f>IF(Table1[[#This Row],[Count_5]]="","",Table1[[#This Row],[Count_5]]*Table1[[#This Row],[Normalization Factor]]*10^Table1[[#This Row],[CountedDilution]])</f>
        <v>#VALUE!</v>
      </c>
      <c r="AB203" s="6" cm="1">
        <f t="array" ref="AB203">AVERAGE(IF(ISNUMBER(Table1[[#This Row],[Normalized_Count_1]:[Normalized_Count_5]]),Table1[[#This Row],[Normalized_Count_1]:[Normalized_Count_5]]))</f>
        <v>0</v>
      </c>
      <c r="AC203" s="23" t="e">
        <f t="shared" si="17"/>
        <v>#NUM!</v>
      </c>
      <c r="AD203" s="6" cm="1">
        <f t="array" ref="AD203">_xlfn.STDEV.P(IF(ISNUMBER(Table1[[#This Row],[Normalized_Count_1]:[Normalized_Count_5]]),Table1[[#This Row],[Normalized_Count_1]:[Normalized_Count_5]]))</f>
        <v>0</v>
      </c>
      <c r="AE203" s="11" t="e">
        <f t="shared" si="14"/>
        <v>#DIV/0!</v>
      </c>
      <c r="AF203" s="11" t="e">
        <f t="shared" si="15"/>
        <v>#DIV/0!</v>
      </c>
    </row>
    <row r="204" spans="1:32" ht="15.75" thickBot="1" x14ac:dyDescent="0.3">
      <c r="A204" s="4" t="s">
        <v>43</v>
      </c>
      <c r="B204" s="22" t="s">
        <v>55</v>
      </c>
      <c r="C204" s="4" t="s">
        <v>56</v>
      </c>
      <c r="D204" s="4" t="s">
        <v>43</v>
      </c>
      <c r="E204" s="31" t="s">
        <v>57</v>
      </c>
      <c r="F204" s="4" t="s">
        <v>50</v>
      </c>
      <c r="G204" t="s">
        <v>52</v>
      </c>
      <c r="H204" s="27">
        <v>0.25</v>
      </c>
      <c r="I204" s="4" t="s">
        <v>53</v>
      </c>
      <c r="J204" s="13">
        <v>1</v>
      </c>
      <c r="K204" s="13">
        <f t="shared" si="16"/>
        <v>333.33333333333331</v>
      </c>
      <c r="L204" s="13">
        <v>1</v>
      </c>
      <c r="M204" s="17">
        <v>1</v>
      </c>
      <c r="N204" s="20" t="e">
        <f>Table1[[#This Row],[Sample Dilution]]*Table1[[#This Row],[Drop Assay Dilution]]*Table1[[#This Row],[Additional Dilutions]]/Table1[[#This Row],[Amount of Powder (g)]]</f>
        <v>#VALUE!</v>
      </c>
      <c r="O204" s="4"/>
      <c r="P204" s="4"/>
      <c r="Q204" s="1">
        <v>2</v>
      </c>
      <c r="R204" s="1">
        <v>8</v>
      </c>
      <c r="S204" s="1">
        <v>9</v>
      </c>
      <c r="T204" s="1">
        <v>9</v>
      </c>
      <c r="U204" s="4"/>
      <c r="V204" s="4"/>
      <c r="W204" s="6" t="e">
        <f>IF(Table1[[#This Row],[Count_1]]="","",Table1[[#This Row],[Count_1]]*Table1[[#This Row],[Normalization Factor]]*10^Table1[[#This Row],[CountedDilution]])</f>
        <v>#VALUE!</v>
      </c>
      <c r="X204" s="6" t="e">
        <f>IF(Table1[[#This Row],[Count_2]]="","",Table1[[#This Row],[Count_2]]*Table1[[#This Row],[Normalization Factor]]*10^Table1[[#This Row],[CountedDilution]])</f>
        <v>#VALUE!</v>
      </c>
      <c r="Y204" s="6" t="e">
        <f>IF(Table1[[#This Row],[Count_3]]="","",Table1[[#This Row],[Count_3]]*Table1[[#This Row],[Normalization Factor]]*10^Table1[[#This Row],[CountedDilution]])</f>
        <v>#VALUE!</v>
      </c>
      <c r="Z204" s="6" t="e">
        <f>IF(Table1[[#This Row],[Count_4]]="","",Table1[[#This Row],[Count_4]]*Table1[[#This Row],[Normalization Factor]]*10^Table1[[#This Row],[CountedDilution]])</f>
        <v>#VALUE!</v>
      </c>
      <c r="AA204" s="6" t="e">
        <f>IF(Table1[[#This Row],[Count_5]]="","",Table1[[#This Row],[Count_5]]*Table1[[#This Row],[Normalization Factor]]*10^Table1[[#This Row],[CountedDilution]])</f>
        <v>#VALUE!</v>
      </c>
      <c r="AB204" s="6" cm="1">
        <f t="array" ref="AB204">AVERAGE(IF(ISNUMBER(Table1[[#This Row],[Normalized_Count_1]:[Normalized_Count_5]]),Table1[[#This Row],[Normalized_Count_1]:[Normalized_Count_5]]))</f>
        <v>0</v>
      </c>
      <c r="AC204" s="23" t="e">
        <f t="shared" si="17"/>
        <v>#NUM!</v>
      </c>
      <c r="AD204" s="6" cm="1">
        <f t="array" ref="AD204">_xlfn.STDEV.P(IF(ISNUMBER(Table1[[#This Row],[Normalized_Count_1]:[Normalized_Count_5]]),Table1[[#This Row],[Normalized_Count_1]:[Normalized_Count_5]]))</f>
        <v>0</v>
      </c>
      <c r="AE204" s="11" t="e">
        <f t="shared" si="14"/>
        <v>#DIV/0!</v>
      </c>
      <c r="AF204" s="11" t="e">
        <f t="shared" si="15"/>
        <v>#DIV/0!</v>
      </c>
    </row>
    <row r="205" spans="1:32" ht="15.75" thickBot="1" x14ac:dyDescent="0.3">
      <c r="A205" s="4" t="s">
        <v>43</v>
      </c>
      <c r="B205" s="22" t="s">
        <v>55</v>
      </c>
      <c r="C205" s="4" t="s">
        <v>56</v>
      </c>
      <c r="D205" s="4" t="s">
        <v>43</v>
      </c>
      <c r="E205" s="31" t="s">
        <v>57</v>
      </c>
      <c r="F205" s="4" t="s">
        <v>50</v>
      </c>
      <c r="G205" t="s">
        <v>52</v>
      </c>
      <c r="H205" s="27">
        <v>0.125</v>
      </c>
      <c r="I205" s="4" t="s">
        <v>53</v>
      </c>
      <c r="J205" s="13">
        <v>1</v>
      </c>
      <c r="K205" s="13">
        <f t="shared" si="16"/>
        <v>333.33333333333331</v>
      </c>
      <c r="L205" s="13">
        <v>1</v>
      </c>
      <c r="M205" s="17">
        <v>1</v>
      </c>
      <c r="N205" s="20" t="e">
        <f>Table1[[#This Row],[Sample Dilution]]*Table1[[#This Row],[Drop Assay Dilution]]*Table1[[#This Row],[Additional Dilutions]]/Table1[[#This Row],[Amount of Powder (g)]]</f>
        <v>#VALUE!</v>
      </c>
      <c r="O205" s="4"/>
      <c r="P205" s="4"/>
      <c r="Q205" s="1">
        <v>2</v>
      </c>
      <c r="R205" s="1">
        <v>7</v>
      </c>
      <c r="S205" s="1">
        <v>10</v>
      </c>
      <c r="T205" s="1">
        <v>9</v>
      </c>
      <c r="U205" s="4"/>
      <c r="V205" s="4"/>
      <c r="W205" s="6" t="e">
        <f>IF(Table1[[#This Row],[Count_1]]="","",Table1[[#This Row],[Count_1]]*Table1[[#This Row],[Normalization Factor]]*10^Table1[[#This Row],[CountedDilution]])</f>
        <v>#VALUE!</v>
      </c>
      <c r="X205" s="6" t="e">
        <f>IF(Table1[[#This Row],[Count_2]]="","",Table1[[#This Row],[Count_2]]*Table1[[#This Row],[Normalization Factor]]*10^Table1[[#This Row],[CountedDilution]])</f>
        <v>#VALUE!</v>
      </c>
      <c r="Y205" s="6" t="e">
        <f>IF(Table1[[#This Row],[Count_3]]="","",Table1[[#This Row],[Count_3]]*Table1[[#This Row],[Normalization Factor]]*10^Table1[[#This Row],[CountedDilution]])</f>
        <v>#VALUE!</v>
      </c>
      <c r="Z205" s="6" t="e">
        <f>IF(Table1[[#This Row],[Count_4]]="","",Table1[[#This Row],[Count_4]]*Table1[[#This Row],[Normalization Factor]]*10^Table1[[#This Row],[CountedDilution]])</f>
        <v>#VALUE!</v>
      </c>
      <c r="AA205" s="6" t="e">
        <f>IF(Table1[[#This Row],[Count_5]]="","",Table1[[#This Row],[Count_5]]*Table1[[#This Row],[Normalization Factor]]*10^Table1[[#This Row],[CountedDilution]])</f>
        <v>#VALUE!</v>
      </c>
      <c r="AB205" s="6" cm="1">
        <f t="array" ref="AB205">AVERAGE(IF(ISNUMBER(Table1[[#This Row],[Normalized_Count_1]:[Normalized_Count_5]]),Table1[[#This Row],[Normalized_Count_1]:[Normalized_Count_5]]))</f>
        <v>0</v>
      </c>
      <c r="AC205" s="23" t="e">
        <f t="shared" si="17"/>
        <v>#NUM!</v>
      </c>
      <c r="AD205" s="6" cm="1">
        <f t="array" ref="AD205">_xlfn.STDEV.P(IF(ISNUMBER(Table1[[#This Row],[Normalized_Count_1]:[Normalized_Count_5]]),Table1[[#This Row],[Normalized_Count_1]:[Normalized_Count_5]]))</f>
        <v>0</v>
      </c>
      <c r="AE205" s="11" t="e">
        <f t="shared" si="14"/>
        <v>#DIV/0!</v>
      </c>
      <c r="AF205" s="11" t="e">
        <f t="shared" si="15"/>
        <v>#DIV/0!</v>
      </c>
    </row>
    <row r="206" spans="1:32" ht="15.75" thickBot="1" x14ac:dyDescent="0.3">
      <c r="A206" s="4" t="s">
        <v>43</v>
      </c>
      <c r="B206" s="22" t="s">
        <v>55</v>
      </c>
      <c r="C206" s="4" t="s">
        <v>56</v>
      </c>
      <c r="D206" s="4" t="s">
        <v>43</v>
      </c>
      <c r="E206" s="31" t="s">
        <v>57</v>
      </c>
      <c r="F206" s="4" t="s">
        <v>50</v>
      </c>
      <c r="G206" s="29" t="s">
        <v>52</v>
      </c>
      <c r="H206" s="28">
        <v>6.25E-2</v>
      </c>
      <c r="I206" s="4" t="s">
        <v>53</v>
      </c>
      <c r="J206" s="13">
        <v>1</v>
      </c>
      <c r="K206" s="13">
        <f t="shared" si="16"/>
        <v>333.33333333333331</v>
      </c>
      <c r="L206" s="13">
        <v>1</v>
      </c>
      <c r="M206" s="17">
        <v>1</v>
      </c>
      <c r="N206" s="20" t="e">
        <f>Table1[[#This Row],[Sample Dilution]]*Table1[[#This Row],[Drop Assay Dilution]]*Table1[[#This Row],[Additional Dilutions]]/Table1[[#This Row],[Amount of Powder (g)]]</f>
        <v>#VALUE!</v>
      </c>
      <c r="O206" s="4"/>
      <c r="P206" s="4"/>
      <c r="Q206" s="1">
        <v>2</v>
      </c>
      <c r="R206" s="1">
        <v>19</v>
      </c>
      <c r="S206" s="1">
        <v>17</v>
      </c>
      <c r="T206" s="1">
        <v>19</v>
      </c>
      <c r="U206" s="4"/>
      <c r="V206" s="4"/>
      <c r="W206" s="6" t="e">
        <f>IF(Table1[[#This Row],[Count_1]]="","",Table1[[#This Row],[Count_1]]*Table1[[#This Row],[Normalization Factor]]*10^Table1[[#This Row],[CountedDilution]])</f>
        <v>#VALUE!</v>
      </c>
      <c r="X206" s="6" t="e">
        <f>IF(Table1[[#This Row],[Count_2]]="","",Table1[[#This Row],[Count_2]]*Table1[[#This Row],[Normalization Factor]]*10^Table1[[#This Row],[CountedDilution]])</f>
        <v>#VALUE!</v>
      </c>
      <c r="Y206" s="6" t="e">
        <f>IF(Table1[[#This Row],[Count_3]]="","",Table1[[#This Row],[Count_3]]*Table1[[#This Row],[Normalization Factor]]*10^Table1[[#This Row],[CountedDilution]])</f>
        <v>#VALUE!</v>
      </c>
      <c r="Z206" s="6" t="e">
        <f>IF(Table1[[#This Row],[Count_4]]="","",Table1[[#This Row],[Count_4]]*Table1[[#This Row],[Normalization Factor]]*10^Table1[[#This Row],[CountedDilution]])</f>
        <v>#VALUE!</v>
      </c>
      <c r="AA206" s="6" t="e">
        <f>IF(Table1[[#This Row],[Count_5]]="","",Table1[[#This Row],[Count_5]]*Table1[[#This Row],[Normalization Factor]]*10^Table1[[#This Row],[CountedDilution]])</f>
        <v>#VALUE!</v>
      </c>
      <c r="AB206" s="6" cm="1">
        <f t="array" ref="AB206">AVERAGE(IF(ISNUMBER(Table1[[#This Row],[Normalized_Count_1]:[Normalized_Count_5]]),Table1[[#This Row],[Normalized_Count_1]:[Normalized_Count_5]]))</f>
        <v>0</v>
      </c>
      <c r="AC206" s="23" t="e">
        <f t="shared" si="17"/>
        <v>#NUM!</v>
      </c>
      <c r="AD206" s="6" cm="1">
        <f t="array" ref="AD206">_xlfn.STDEV.P(IF(ISNUMBER(Table1[[#This Row],[Normalized_Count_1]:[Normalized_Count_5]]),Table1[[#This Row],[Normalized_Count_1]:[Normalized_Count_5]]))</f>
        <v>0</v>
      </c>
      <c r="AE206" s="11" t="e">
        <f t="shared" si="14"/>
        <v>#DIV/0!</v>
      </c>
      <c r="AF206" s="11" t="e">
        <f t="shared" si="15"/>
        <v>#DIV/0!</v>
      </c>
    </row>
    <row r="207" spans="1:32" ht="15.75" thickBot="1" x14ac:dyDescent="0.3">
      <c r="A207" s="4" t="s">
        <v>43</v>
      </c>
      <c r="B207" s="22" t="s">
        <v>55</v>
      </c>
      <c r="C207" s="4" t="s">
        <v>56</v>
      </c>
      <c r="D207" s="4" t="s">
        <v>43</v>
      </c>
      <c r="E207" s="31" t="s">
        <v>57</v>
      </c>
      <c r="F207" s="4" t="s">
        <v>50</v>
      </c>
      <c r="G207" s="25" t="s">
        <v>51</v>
      </c>
      <c r="H207" s="24">
        <v>2</v>
      </c>
      <c r="I207" s="4" t="s">
        <v>54</v>
      </c>
      <c r="J207" s="13">
        <v>1</v>
      </c>
      <c r="K207" s="13">
        <f t="shared" si="16"/>
        <v>333.33333333333331</v>
      </c>
      <c r="L207" s="13">
        <v>1</v>
      </c>
      <c r="M207" s="17">
        <v>1</v>
      </c>
      <c r="N207" s="20" t="e">
        <f>Table1[[#This Row],[Sample Dilution]]*Table1[[#This Row],[Drop Assay Dilution]]*Table1[[#This Row],[Additional Dilutions]]/Table1[[#This Row],[Amount of Powder (g)]]</f>
        <v>#VALUE!</v>
      </c>
      <c r="O207" s="4"/>
      <c r="P207" s="4"/>
      <c r="Q207" s="1">
        <v>1</v>
      </c>
      <c r="R207" s="1">
        <v>16</v>
      </c>
      <c r="S207" s="1">
        <v>10</v>
      </c>
      <c r="T207" s="1">
        <v>16</v>
      </c>
      <c r="U207" s="4"/>
      <c r="V207" s="4"/>
      <c r="W207" s="6" t="e">
        <f>IF(Table1[[#This Row],[Count_1]]="","",Table1[[#This Row],[Count_1]]*Table1[[#This Row],[Normalization Factor]]*10^Table1[[#This Row],[CountedDilution]])</f>
        <v>#VALUE!</v>
      </c>
      <c r="X207" s="6" t="e">
        <f>IF(Table1[[#This Row],[Count_2]]="","",Table1[[#This Row],[Count_2]]*Table1[[#This Row],[Normalization Factor]]*10^Table1[[#This Row],[CountedDilution]])</f>
        <v>#VALUE!</v>
      </c>
      <c r="Y207" s="6" t="e">
        <f>IF(Table1[[#This Row],[Count_3]]="","",Table1[[#This Row],[Count_3]]*Table1[[#This Row],[Normalization Factor]]*10^Table1[[#This Row],[CountedDilution]])</f>
        <v>#VALUE!</v>
      </c>
      <c r="Z207" s="6" t="e">
        <f>IF(Table1[[#This Row],[Count_4]]="","",Table1[[#This Row],[Count_4]]*Table1[[#This Row],[Normalization Factor]]*10^Table1[[#This Row],[CountedDilution]])</f>
        <v>#VALUE!</v>
      </c>
      <c r="AA207" s="6" t="e">
        <f>IF(Table1[[#This Row],[Count_5]]="","",Table1[[#This Row],[Count_5]]*Table1[[#This Row],[Normalization Factor]]*10^Table1[[#This Row],[CountedDilution]])</f>
        <v>#VALUE!</v>
      </c>
      <c r="AB207" s="6" cm="1">
        <f t="array" ref="AB207">AVERAGE(IF(ISNUMBER(Table1[[#This Row],[Normalized_Count_1]:[Normalized_Count_5]]),Table1[[#This Row],[Normalized_Count_1]:[Normalized_Count_5]]))</f>
        <v>0</v>
      </c>
      <c r="AC207" s="23" t="e">
        <f t="shared" si="17"/>
        <v>#NUM!</v>
      </c>
      <c r="AD207" s="6" cm="1">
        <f t="array" ref="AD207">_xlfn.STDEV.P(IF(ISNUMBER(Table1[[#This Row],[Normalized_Count_1]:[Normalized_Count_5]]),Table1[[#This Row],[Normalized_Count_1]:[Normalized_Count_5]]))</f>
        <v>0</v>
      </c>
      <c r="AE207" s="11" t="e">
        <f t="shared" si="14"/>
        <v>#DIV/0!</v>
      </c>
      <c r="AF207" s="11" t="e">
        <f t="shared" si="15"/>
        <v>#DIV/0!</v>
      </c>
    </row>
    <row r="208" spans="1:32" ht="15.75" thickBot="1" x14ac:dyDescent="0.3">
      <c r="A208" s="4" t="s">
        <v>43</v>
      </c>
      <c r="B208" s="22" t="s">
        <v>55</v>
      </c>
      <c r="C208" s="4" t="s">
        <v>56</v>
      </c>
      <c r="D208" s="4" t="s">
        <v>43</v>
      </c>
      <c r="E208" s="31" t="s">
        <v>57</v>
      </c>
      <c r="F208" s="4" t="s">
        <v>50</v>
      </c>
      <c r="G208" t="s">
        <v>51</v>
      </c>
      <c r="H208" s="27">
        <v>1</v>
      </c>
      <c r="I208" s="4" t="s">
        <v>54</v>
      </c>
      <c r="J208" s="13">
        <v>1</v>
      </c>
      <c r="K208" s="13">
        <f t="shared" si="16"/>
        <v>333.33333333333331</v>
      </c>
      <c r="L208" s="13">
        <v>1</v>
      </c>
      <c r="M208" s="17">
        <v>1</v>
      </c>
      <c r="N208" s="20" t="e">
        <f>Table1[[#This Row],[Sample Dilution]]*Table1[[#This Row],[Drop Assay Dilution]]*Table1[[#This Row],[Additional Dilutions]]/Table1[[#This Row],[Amount of Powder (g)]]</f>
        <v>#VALUE!</v>
      </c>
      <c r="O208" s="4"/>
      <c r="P208" s="4"/>
      <c r="Q208" s="1">
        <v>2</v>
      </c>
      <c r="R208" s="1">
        <v>4</v>
      </c>
      <c r="S208" s="1">
        <v>5</v>
      </c>
      <c r="T208" s="1">
        <v>3</v>
      </c>
      <c r="U208" s="4"/>
      <c r="V208" s="4"/>
      <c r="W208" s="6" t="e">
        <f>IF(Table1[[#This Row],[Count_1]]="","",Table1[[#This Row],[Count_1]]*Table1[[#This Row],[Normalization Factor]]*10^Table1[[#This Row],[CountedDilution]])</f>
        <v>#VALUE!</v>
      </c>
      <c r="X208" s="6" t="e">
        <f>IF(Table1[[#This Row],[Count_2]]="","",Table1[[#This Row],[Count_2]]*Table1[[#This Row],[Normalization Factor]]*10^Table1[[#This Row],[CountedDilution]])</f>
        <v>#VALUE!</v>
      </c>
      <c r="Y208" s="6" t="e">
        <f>IF(Table1[[#This Row],[Count_3]]="","",Table1[[#This Row],[Count_3]]*Table1[[#This Row],[Normalization Factor]]*10^Table1[[#This Row],[CountedDilution]])</f>
        <v>#VALUE!</v>
      </c>
      <c r="Z208" s="6" t="e">
        <f>IF(Table1[[#This Row],[Count_4]]="","",Table1[[#This Row],[Count_4]]*Table1[[#This Row],[Normalization Factor]]*10^Table1[[#This Row],[CountedDilution]])</f>
        <v>#VALUE!</v>
      </c>
      <c r="AA208" s="6" t="e">
        <f>IF(Table1[[#This Row],[Count_5]]="","",Table1[[#This Row],[Count_5]]*Table1[[#This Row],[Normalization Factor]]*10^Table1[[#This Row],[CountedDilution]])</f>
        <v>#VALUE!</v>
      </c>
      <c r="AB208" s="6" cm="1">
        <f t="array" ref="AB208">AVERAGE(IF(ISNUMBER(Table1[[#This Row],[Normalized_Count_1]:[Normalized_Count_5]]),Table1[[#This Row],[Normalized_Count_1]:[Normalized_Count_5]]))</f>
        <v>0</v>
      </c>
      <c r="AC208" s="23" t="e">
        <f t="shared" si="17"/>
        <v>#NUM!</v>
      </c>
      <c r="AD208" s="6" cm="1">
        <f t="array" ref="AD208">_xlfn.STDEV.P(IF(ISNUMBER(Table1[[#This Row],[Normalized_Count_1]:[Normalized_Count_5]]),Table1[[#This Row],[Normalized_Count_1]:[Normalized_Count_5]]))</f>
        <v>0</v>
      </c>
      <c r="AE208" s="11" t="e">
        <f t="shared" si="14"/>
        <v>#DIV/0!</v>
      </c>
      <c r="AF208" s="11" t="e">
        <f t="shared" si="15"/>
        <v>#DIV/0!</v>
      </c>
    </row>
    <row r="209" spans="1:32" ht="15.75" thickBot="1" x14ac:dyDescent="0.3">
      <c r="A209" s="4" t="s">
        <v>43</v>
      </c>
      <c r="B209" s="22" t="s">
        <v>55</v>
      </c>
      <c r="C209" s="4" t="s">
        <v>56</v>
      </c>
      <c r="D209" s="4" t="s">
        <v>43</v>
      </c>
      <c r="E209" s="31" t="s">
        <v>57</v>
      </c>
      <c r="F209" s="4" t="s">
        <v>50</v>
      </c>
      <c r="G209" t="s">
        <v>51</v>
      </c>
      <c r="H209" s="27">
        <v>0.5</v>
      </c>
      <c r="I209" s="4" t="s">
        <v>54</v>
      </c>
      <c r="J209" s="13">
        <v>1</v>
      </c>
      <c r="K209" s="13">
        <f t="shared" si="16"/>
        <v>333.33333333333331</v>
      </c>
      <c r="L209" s="13">
        <v>1</v>
      </c>
      <c r="M209" s="17">
        <v>1</v>
      </c>
      <c r="N209" s="20" t="e">
        <f>Table1[[#This Row],[Sample Dilution]]*Table1[[#This Row],[Drop Assay Dilution]]*Table1[[#This Row],[Additional Dilutions]]/Table1[[#This Row],[Amount of Powder (g)]]</f>
        <v>#VALUE!</v>
      </c>
      <c r="O209" s="4"/>
      <c r="P209" s="4"/>
      <c r="Q209" s="1">
        <v>1</v>
      </c>
      <c r="R209" s="1">
        <v>35</v>
      </c>
      <c r="S209" s="1">
        <v>27</v>
      </c>
      <c r="T209" s="1">
        <v>25</v>
      </c>
      <c r="U209" s="4"/>
      <c r="V209" s="4"/>
      <c r="W209" s="6" t="e">
        <f>IF(Table1[[#This Row],[Count_1]]="","",Table1[[#This Row],[Count_1]]*Table1[[#This Row],[Normalization Factor]]*10^Table1[[#This Row],[CountedDilution]])</f>
        <v>#VALUE!</v>
      </c>
      <c r="X209" s="6" t="e">
        <f>IF(Table1[[#This Row],[Count_2]]="","",Table1[[#This Row],[Count_2]]*Table1[[#This Row],[Normalization Factor]]*10^Table1[[#This Row],[CountedDilution]])</f>
        <v>#VALUE!</v>
      </c>
      <c r="Y209" s="6" t="e">
        <f>IF(Table1[[#This Row],[Count_3]]="","",Table1[[#This Row],[Count_3]]*Table1[[#This Row],[Normalization Factor]]*10^Table1[[#This Row],[CountedDilution]])</f>
        <v>#VALUE!</v>
      </c>
      <c r="Z209" s="6" t="e">
        <f>IF(Table1[[#This Row],[Count_4]]="","",Table1[[#This Row],[Count_4]]*Table1[[#This Row],[Normalization Factor]]*10^Table1[[#This Row],[CountedDilution]])</f>
        <v>#VALUE!</v>
      </c>
      <c r="AA209" s="6" t="e">
        <f>IF(Table1[[#This Row],[Count_5]]="","",Table1[[#This Row],[Count_5]]*Table1[[#This Row],[Normalization Factor]]*10^Table1[[#This Row],[CountedDilution]])</f>
        <v>#VALUE!</v>
      </c>
      <c r="AB209" s="6" cm="1">
        <f t="array" ref="AB209">AVERAGE(IF(ISNUMBER(Table1[[#This Row],[Normalized_Count_1]:[Normalized_Count_5]]),Table1[[#This Row],[Normalized_Count_1]:[Normalized_Count_5]]))</f>
        <v>0</v>
      </c>
      <c r="AC209" s="23" t="e">
        <f t="shared" si="17"/>
        <v>#NUM!</v>
      </c>
      <c r="AD209" s="6" cm="1">
        <f t="array" ref="AD209">_xlfn.STDEV.P(IF(ISNUMBER(Table1[[#This Row],[Normalized_Count_1]:[Normalized_Count_5]]),Table1[[#This Row],[Normalized_Count_1]:[Normalized_Count_5]]))</f>
        <v>0</v>
      </c>
      <c r="AE209" s="11" t="e">
        <f t="shared" si="14"/>
        <v>#DIV/0!</v>
      </c>
      <c r="AF209" s="11" t="e">
        <f t="shared" si="15"/>
        <v>#DIV/0!</v>
      </c>
    </row>
    <row r="210" spans="1:32" ht="15.75" thickBot="1" x14ac:dyDescent="0.3">
      <c r="A210" s="4" t="s">
        <v>43</v>
      </c>
      <c r="B210" s="22" t="s">
        <v>55</v>
      </c>
      <c r="C210" s="4" t="s">
        <v>56</v>
      </c>
      <c r="D210" s="4" t="s">
        <v>43</v>
      </c>
      <c r="E210" s="31" t="s">
        <v>57</v>
      </c>
      <c r="F210" s="4" t="s">
        <v>50</v>
      </c>
      <c r="G210" t="s">
        <v>51</v>
      </c>
      <c r="H210" s="27">
        <v>0.25</v>
      </c>
      <c r="I210" s="4" t="s">
        <v>54</v>
      </c>
      <c r="J210" s="13">
        <v>1</v>
      </c>
      <c r="K210" s="13">
        <f t="shared" si="16"/>
        <v>333.33333333333331</v>
      </c>
      <c r="L210" s="13">
        <v>1</v>
      </c>
      <c r="M210" s="17">
        <v>1</v>
      </c>
      <c r="N210" s="20" t="e">
        <f>Table1[[#This Row],[Sample Dilution]]*Table1[[#This Row],[Drop Assay Dilution]]*Table1[[#This Row],[Additional Dilutions]]/Table1[[#This Row],[Amount of Powder (g)]]</f>
        <v>#VALUE!</v>
      </c>
      <c r="O210" s="4"/>
      <c r="P210" s="4"/>
      <c r="Q210" s="1">
        <v>2</v>
      </c>
      <c r="R210" s="1">
        <v>8</v>
      </c>
      <c r="S210" s="1">
        <v>6</v>
      </c>
      <c r="T210" s="1">
        <v>14</v>
      </c>
      <c r="U210" s="4"/>
      <c r="V210" s="4"/>
      <c r="W210" s="6" t="e">
        <f>IF(Table1[[#This Row],[Count_1]]="","",Table1[[#This Row],[Count_1]]*Table1[[#This Row],[Normalization Factor]]*10^Table1[[#This Row],[CountedDilution]])</f>
        <v>#VALUE!</v>
      </c>
      <c r="X210" s="6" t="e">
        <f>IF(Table1[[#This Row],[Count_2]]="","",Table1[[#This Row],[Count_2]]*Table1[[#This Row],[Normalization Factor]]*10^Table1[[#This Row],[CountedDilution]])</f>
        <v>#VALUE!</v>
      </c>
      <c r="Y210" s="6" t="e">
        <f>IF(Table1[[#This Row],[Count_3]]="","",Table1[[#This Row],[Count_3]]*Table1[[#This Row],[Normalization Factor]]*10^Table1[[#This Row],[CountedDilution]])</f>
        <v>#VALUE!</v>
      </c>
      <c r="Z210" s="6" t="e">
        <f>IF(Table1[[#This Row],[Count_4]]="","",Table1[[#This Row],[Count_4]]*Table1[[#This Row],[Normalization Factor]]*10^Table1[[#This Row],[CountedDilution]])</f>
        <v>#VALUE!</v>
      </c>
      <c r="AA210" s="6" t="e">
        <f>IF(Table1[[#This Row],[Count_5]]="","",Table1[[#This Row],[Count_5]]*Table1[[#This Row],[Normalization Factor]]*10^Table1[[#This Row],[CountedDilution]])</f>
        <v>#VALUE!</v>
      </c>
      <c r="AB210" s="6" cm="1">
        <f t="array" ref="AB210">AVERAGE(IF(ISNUMBER(Table1[[#This Row],[Normalized_Count_1]:[Normalized_Count_5]]),Table1[[#This Row],[Normalized_Count_1]:[Normalized_Count_5]]))</f>
        <v>0</v>
      </c>
      <c r="AC210" s="23" t="e">
        <f t="shared" si="17"/>
        <v>#NUM!</v>
      </c>
      <c r="AD210" s="6" cm="1">
        <f t="array" ref="AD210">_xlfn.STDEV.P(IF(ISNUMBER(Table1[[#This Row],[Normalized_Count_1]:[Normalized_Count_5]]),Table1[[#This Row],[Normalized_Count_1]:[Normalized_Count_5]]))</f>
        <v>0</v>
      </c>
      <c r="AE210" s="11" t="e">
        <f t="shared" si="14"/>
        <v>#DIV/0!</v>
      </c>
      <c r="AF210" s="11" t="e">
        <f t="shared" si="15"/>
        <v>#DIV/0!</v>
      </c>
    </row>
    <row r="211" spans="1:32" ht="15.75" thickBot="1" x14ac:dyDescent="0.3">
      <c r="A211" s="4" t="s">
        <v>43</v>
      </c>
      <c r="B211" s="22" t="s">
        <v>55</v>
      </c>
      <c r="C211" s="4" t="s">
        <v>56</v>
      </c>
      <c r="D211" s="4" t="s">
        <v>43</v>
      </c>
      <c r="E211" s="31" t="s">
        <v>57</v>
      </c>
      <c r="F211" s="4" t="s">
        <v>50</v>
      </c>
      <c r="G211" t="s">
        <v>51</v>
      </c>
      <c r="H211" s="27">
        <v>0.125</v>
      </c>
      <c r="I211" s="4" t="s">
        <v>54</v>
      </c>
      <c r="J211" s="13">
        <v>1</v>
      </c>
      <c r="K211" s="13">
        <f t="shared" si="16"/>
        <v>333.33333333333331</v>
      </c>
      <c r="L211" s="13">
        <v>1</v>
      </c>
      <c r="M211" s="17">
        <v>1</v>
      </c>
      <c r="N211" s="20" t="e">
        <f>Table1[[#This Row],[Sample Dilution]]*Table1[[#This Row],[Drop Assay Dilution]]*Table1[[#This Row],[Additional Dilutions]]/Table1[[#This Row],[Amount of Powder (g)]]</f>
        <v>#VALUE!</v>
      </c>
      <c r="O211" s="4"/>
      <c r="P211" s="4"/>
      <c r="Q211" s="1">
        <v>4</v>
      </c>
      <c r="R211" s="1">
        <v>16</v>
      </c>
      <c r="S211" s="1">
        <v>14</v>
      </c>
      <c r="T211" s="1">
        <v>10</v>
      </c>
      <c r="U211" s="4"/>
      <c r="V211" s="4"/>
      <c r="W211" s="6" t="e">
        <f>IF(Table1[[#This Row],[Count_1]]="","",Table1[[#This Row],[Count_1]]*Table1[[#This Row],[Normalization Factor]]*10^Table1[[#This Row],[CountedDilution]])</f>
        <v>#VALUE!</v>
      </c>
      <c r="X211" s="6" t="e">
        <f>IF(Table1[[#This Row],[Count_2]]="","",Table1[[#This Row],[Count_2]]*Table1[[#This Row],[Normalization Factor]]*10^Table1[[#This Row],[CountedDilution]])</f>
        <v>#VALUE!</v>
      </c>
      <c r="Y211" s="6" t="e">
        <f>IF(Table1[[#This Row],[Count_3]]="","",Table1[[#This Row],[Count_3]]*Table1[[#This Row],[Normalization Factor]]*10^Table1[[#This Row],[CountedDilution]])</f>
        <v>#VALUE!</v>
      </c>
      <c r="Z211" s="6" t="e">
        <f>IF(Table1[[#This Row],[Count_4]]="","",Table1[[#This Row],[Count_4]]*Table1[[#This Row],[Normalization Factor]]*10^Table1[[#This Row],[CountedDilution]])</f>
        <v>#VALUE!</v>
      </c>
      <c r="AA211" s="6" t="e">
        <f>IF(Table1[[#This Row],[Count_5]]="","",Table1[[#This Row],[Count_5]]*Table1[[#This Row],[Normalization Factor]]*10^Table1[[#This Row],[CountedDilution]])</f>
        <v>#VALUE!</v>
      </c>
      <c r="AB211" s="6" cm="1">
        <f t="array" ref="AB211">AVERAGE(IF(ISNUMBER(Table1[[#This Row],[Normalized_Count_1]:[Normalized_Count_5]]),Table1[[#This Row],[Normalized_Count_1]:[Normalized_Count_5]]))</f>
        <v>0</v>
      </c>
      <c r="AC211" s="23" t="e">
        <f t="shared" si="17"/>
        <v>#NUM!</v>
      </c>
      <c r="AD211" s="6" cm="1">
        <f t="array" ref="AD211">_xlfn.STDEV.P(IF(ISNUMBER(Table1[[#This Row],[Normalized_Count_1]:[Normalized_Count_5]]),Table1[[#This Row],[Normalized_Count_1]:[Normalized_Count_5]]))</f>
        <v>0</v>
      </c>
      <c r="AE211" s="11" t="e">
        <f t="shared" si="14"/>
        <v>#DIV/0!</v>
      </c>
      <c r="AF211" s="11" t="e">
        <f t="shared" si="15"/>
        <v>#DIV/0!</v>
      </c>
    </row>
    <row r="212" spans="1:32" ht="15.75" thickBot="1" x14ac:dyDescent="0.3">
      <c r="A212" s="4" t="s">
        <v>43</v>
      </c>
      <c r="B212" s="22" t="s">
        <v>55</v>
      </c>
      <c r="C212" s="4" t="s">
        <v>56</v>
      </c>
      <c r="D212" s="4" t="s">
        <v>43</v>
      </c>
      <c r="E212" s="31" t="s">
        <v>57</v>
      </c>
      <c r="F212" s="4" t="s">
        <v>50</v>
      </c>
      <c r="G212" s="29" t="s">
        <v>51</v>
      </c>
      <c r="H212" s="28">
        <v>6.25E-2</v>
      </c>
      <c r="I212" s="4" t="s">
        <v>54</v>
      </c>
      <c r="J212" s="13">
        <v>1</v>
      </c>
      <c r="K212" s="13">
        <f t="shared" si="16"/>
        <v>333.33333333333331</v>
      </c>
      <c r="L212" s="13">
        <v>1</v>
      </c>
      <c r="M212" s="17">
        <v>1</v>
      </c>
      <c r="N212" s="20" t="e">
        <f>Table1[[#This Row],[Sample Dilution]]*Table1[[#This Row],[Drop Assay Dilution]]*Table1[[#This Row],[Additional Dilutions]]/Table1[[#This Row],[Amount of Powder (g)]]</f>
        <v>#VALUE!</v>
      </c>
      <c r="O212" s="4"/>
      <c r="P212" s="4"/>
      <c r="Q212" s="30">
        <v>5</v>
      </c>
      <c r="R212" s="30">
        <v>6</v>
      </c>
      <c r="S212" s="30">
        <v>3</v>
      </c>
      <c r="T212" s="30">
        <v>3</v>
      </c>
      <c r="U212" s="4"/>
      <c r="V212" s="4"/>
      <c r="W212" s="6" t="e">
        <f>IF(Table1[[#This Row],[Count_1]]="","",Table1[[#This Row],[Count_1]]*Table1[[#This Row],[Normalization Factor]]*10^Table1[[#This Row],[CountedDilution]])</f>
        <v>#VALUE!</v>
      </c>
      <c r="X212" s="6" t="e">
        <f>IF(Table1[[#This Row],[Count_2]]="","",Table1[[#This Row],[Count_2]]*Table1[[#This Row],[Normalization Factor]]*10^Table1[[#This Row],[CountedDilution]])</f>
        <v>#VALUE!</v>
      </c>
      <c r="Y212" s="6" t="e">
        <f>IF(Table1[[#This Row],[Count_3]]="","",Table1[[#This Row],[Count_3]]*Table1[[#This Row],[Normalization Factor]]*10^Table1[[#This Row],[CountedDilution]])</f>
        <v>#VALUE!</v>
      </c>
      <c r="Z212" s="6" t="e">
        <f>IF(Table1[[#This Row],[Count_4]]="","",Table1[[#This Row],[Count_4]]*Table1[[#This Row],[Normalization Factor]]*10^Table1[[#This Row],[CountedDilution]])</f>
        <v>#VALUE!</v>
      </c>
      <c r="AA212" s="6" t="e">
        <f>IF(Table1[[#This Row],[Count_5]]="","",Table1[[#This Row],[Count_5]]*Table1[[#This Row],[Normalization Factor]]*10^Table1[[#This Row],[CountedDilution]])</f>
        <v>#VALUE!</v>
      </c>
      <c r="AB212" s="6" cm="1">
        <f t="array" ref="AB212">AVERAGE(IF(ISNUMBER(Table1[[#This Row],[Normalized_Count_1]:[Normalized_Count_5]]),Table1[[#This Row],[Normalized_Count_1]:[Normalized_Count_5]]))</f>
        <v>0</v>
      </c>
      <c r="AC212" s="23" t="e">
        <f t="shared" si="17"/>
        <v>#NUM!</v>
      </c>
      <c r="AD212" s="6" cm="1">
        <f t="array" ref="AD212">_xlfn.STDEV.P(IF(ISNUMBER(Table1[[#This Row],[Normalized_Count_1]:[Normalized_Count_5]]),Table1[[#This Row],[Normalized_Count_1]:[Normalized_Count_5]]))</f>
        <v>0</v>
      </c>
      <c r="AE212" s="11" t="e">
        <f t="shared" si="14"/>
        <v>#DIV/0!</v>
      </c>
      <c r="AF212" s="11" t="e">
        <f t="shared" si="15"/>
        <v>#DIV/0!</v>
      </c>
    </row>
    <row r="213" spans="1:32" ht="15.75" thickBot="1" x14ac:dyDescent="0.3">
      <c r="A213" s="4" t="s">
        <v>43</v>
      </c>
      <c r="B213" s="22" t="s">
        <v>55</v>
      </c>
      <c r="C213" s="4" t="s">
        <v>56</v>
      </c>
      <c r="D213" s="4" t="s">
        <v>43</v>
      </c>
      <c r="E213" s="31" t="s">
        <v>57</v>
      </c>
      <c r="F213" s="4" t="s">
        <v>50</v>
      </c>
      <c r="G213" s="25" t="s">
        <v>52</v>
      </c>
      <c r="H213" s="24">
        <v>2</v>
      </c>
      <c r="I213" s="4" t="s">
        <v>54</v>
      </c>
      <c r="J213" s="13">
        <v>1</v>
      </c>
      <c r="K213" s="13">
        <f t="shared" si="16"/>
        <v>333.33333333333331</v>
      </c>
      <c r="L213" s="13">
        <v>1</v>
      </c>
      <c r="M213" s="17">
        <v>1</v>
      </c>
      <c r="N213" s="20" t="e">
        <f>Table1[[#This Row],[Sample Dilution]]*Table1[[#This Row],[Drop Assay Dilution]]*Table1[[#This Row],[Additional Dilutions]]/Table1[[#This Row],[Amount of Powder (g)]]</f>
        <v>#VALUE!</v>
      </c>
      <c r="O213" s="4"/>
      <c r="P213" s="4"/>
      <c r="Q213" s="26">
        <v>1</v>
      </c>
      <c r="R213" s="26">
        <v>23</v>
      </c>
      <c r="S213" s="26">
        <v>26</v>
      </c>
      <c r="T213" s="26">
        <v>31</v>
      </c>
      <c r="U213" s="4"/>
      <c r="V213" s="4"/>
      <c r="W213" s="6" t="e">
        <f>IF(Table1[[#This Row],[Count_1]]="","",Table1[[#This Row],[Count_1]]*Table1[[#This Row],[Normalization Factor]]*10^Table1[[#This Row],[CountedDilution]])</f>
        <v>#VALUE!</v>
      </c>
      <c r="X213" s="6" t="e">
        <f>IF(Table1[[#This Row],[Count_2]]="","",Table1[[#This Row],[Count_2]]*Table1[[#This Row],[Normalization Factor]]*10^Table1[[#This Row],[CountedDilution]])</f>
        <v>#VALUE!</v>
      </c>
      <c r="Y213" s="6" t="e">
        <f>IF(Table1[[#This Row],[Count_3]]="","",Table1[[#This Row],[Count_3]]*Table1[[#This Row],[Normalization Factor]]*10^Table1[[#This Row],[CountedDilution]])</f>
        <v>#VALUE!</v>
      </c>
      <c r="Z213" s="6" t="e">
        <f>IF(Table1[[#This Row],[Count_4]]="","",Table1[[#This Row],[Count_4]]*Table1[[#This Row],[Normalization Factor]]*10^Table1[[#This Row],[CountedDilution]])</f>
        <v>#VALUE!</v>
      </c>
      <c r="AA213" s="6" t="e">
        <f>IF(Table1[[#This Row],[Count_5]]="","",Table1[[#This Row],[Count_5]]*Table1[[#This Row],[Normalization Factor]]*10^Table1[[#This Row],[CountedDilution]])</f>
        <v>#VALUE!</v>
      </c>
      <c r="AB213" s="6" cm="1">
        <f t="array" ref="AB213">AVERAGE(IF(ISNUMBER(Table1[[#This Row],[Normalized_Count_1]:[Normalized_Count_5]]),Table1[[#This Row],[Normalized_Count_1]:[Normalized_Count_5]]))</f>
        <v>0</v>
      </c>
      <c r="AC213" s="23" t="e">
        <f t="shared" si="17"/>
        <v>#NUM!</v>
      </c>
      <c r="AD213" s="6" cm="1">
        <f t="array" ref="AD213">_xlfn.STDEV.P(IF(ISNUMBER(Table1[[#This Row],[Normalized_Count_1]:[Normalized_Count_5]]),Table1[[#This Row],[Normalized_Count_1]:[Normalized_Count_5]]))</f>
        <v>0</v>
      </c>
      <c r="AE213" s="11" t="e">
        <f t="shared" si="14"/>
        <v>#DIV/0!</v>
      </c>
      <c r="AF213" s="11" t="e">
        <f t="shared" si="15"/>
        <v>#DIV/0!</v>
      </c>
    </row>
    <row r="214" spans="1:32" ht="15.75" thickBot="1" x14ac:dyDescent="0.3">
      <c r="A214" s="4" t="s">
        <v>43</v>
      </c>
      <c r="B214" s="22" t="s">
        <v>55</v>
      </c>
      <c r="C214" s="4" t="s">
        <v>56</v>
      </c>
      <c r="D214" s="4" t="s">
        <v>43</v>
      </c>
      <c r="E214" s="31" t="s">
        <v>57</v>
      </c>
      <c r="F214" s="4" t="s">
        <v>50</v>
      </c>
      <c r="G214" t="s">
        <v>52</v>
      </c>
      <c r="H214" s="27">
        <v>1</v>
      </c>
      <c r="I214" s="4" t="s">
        <v>54</v>
      </c>
      <c r="J214" s="13">
        <v>1</v>
      </c>
      <c r="K214" s="13">
        <f t="shared" si="16"/>
        <v>333.33333333333331</v>
      </c>
      <c r="L214" s="13">
        <v>1</v>
      </c>
      <c r="M214" s="17">
        <v>1</v>
      </c>
      <c r="N214" s="20" t="e">
        <f>Table1[[#This Row],[Sample Dilution]]*Table1[[#This Row],[Drop Assay Dilution]]*Table1[[#This Row],[Additional Dilutions]]/Table1[[#This Row],[Amount of Powder (g)]]</f>
        <v>#VALUE!</v>
      </c>
      <c r="O214" s="4"/>
      <c r="P214" s="4"/>
      <c r="Q214" s="1">
        <v>1</v>
      </c>
      <c r="R214" s="1">
        <v>31</v>
      </c>
      <c r="S214" s="1">
        <v>29</v>
      </c>
      <c r="T214" s="1">
        <v>26</v>
      </c>
      <c r="U214" s="4"/>
      <c r="V214" s="4"/>
      <c r="W214" s="6" t="e">
        <f>IF(Table1[[#This Row],[Count_1]]="","",Table1[[#This Row],[Count_1]]*Table1[[#This Row],[Normalization Factor]]*10^Table1[[#This Row],[CountedDilution]])</f>
        <v>#VALUE!</v>
      </c>
      <c r="X214" s="6" t="e">
        <f>IF(Table1[[#This Row],[Count_2]]="","",Table1[[#This Row],[Count_2]]*Table1[[#This Row],[Normalization Factor]]*10^Table1[[#This Row],[CountedDilution]])</f>
        <v>#VALUE!</v>
      </c>
      <c r="Y214" s="6" t="e">
        <f>IF(Table1[[#This Row],[Count_3]]="","",Table1[[#This Row],[Count_3]]*Table1[[#This Row],[Normalization Factor]]*10^Table1[[#This Row],[CountedDilution]])</f>
        <v>#VALUE!</v>
      </c>
      <c r="Z214" s="6" t="e">
        <f>IF(Table1[[#This Row],[Count_4]]="","",Table1[[#This Row],[Count_4]]*Table1[[#This Row],[Normalization Factor]]*10^Table1[[#This Row],[CountedDilution]])</f>
        <v>#VALUE!</v>
      </c>
      <c r="AA214" s="6" t="e">
        <f>IF(Table1[[#This Row],[Count_5]]="","",Table1[[#This Row],[Count_5]]*Table1[[#This Row],[Normalization Factor]]*10^Table1[[#This Row],[CountedDilution]])</f>
        <v>#VALUE!</v>
      </c>
      <c r="AB214" s="6" cm="1">
        <f t="array" ref="AB214">AVERAGE(IF(ISNUMBER(Table1[[#This Row],[Normalized_Count_1]:[Normalized_Count_5]]),Table1[[#This Row],[Normalized_Count_1]:[Normalized_Count_5]]))</f>
        <v>0</v>
      </c>
      <c r="AC214" s="23" t="e">
        <f t="shared" si="17"/>
        <v>#NUM!</v>
      </c>
      <c r="AD214" s="6" cm="1">
        <f t="array" ref="AD214">_xlfn.STDEV.P(IF(ISNUMBER(Table1[[#This Row],[Normalized_Count_1]:[Normalized_Count_5]]),Table1[[#This Row],[Normalized_Count_1]:[Normalized_Count_5]]))</f>
        <v>0</v>
      </c>
      <c r="AE214" s="11" t="e">
        <f t="shared" si="14"/>
        <v>#DIV/0!</v>
      </c>
      <c r="AF214" s="11" t="e">
        <f t="shared" si="15"/>
        <v>#DIV/0!</v>
      </c>
    </row>
    <row r="215" spans="1:32" ht="15.75" thickBot="1" x14ac:dyDescent="0.3">
      <c r="A215" s="4" t="s">
        <v>43</v>
      </c>
      <c r="B215" s="22" t="s">
        <v>55</v>
      </c>
      <c r="C215" s="4" t="s">
        <v>56</v>
      </c>
      <c r="D215" s="4" t="s">
        <v>43</v>
      </c>
      <c r="E215" s="31" t="s">
        <v>57</v>
      </c>
      <c r="F215" s="4" t="s">
        <v>50</v>
      </c>
      <c r="G215" t="s">
        <v>52</v>
      </c>
      <c r="H215" s="27">
        <v>0.5</v>
      </c>
      <c r="I215" s="4" t="s">
        <v>54</v>
      </c>
      <c r="J215" s="13">
        <v>1</v>
      </c>
      <c r="K215" s="13">
        <f t="shared" si="16"/>
        <v>333.33333333333331</v>
      </c>
      <c r="L215" s="13">
        <v>1</v>
      </c>
      <c r="M215" s="17">
        <v>1</v>
      </c>
      <c r="N215" s="20" t="e">
        <f>Table1[[#This Row],[Sample Dilution]]*Table1[[#This Row],[Drop Assay Dilution]]*Table1[[#This Row],[Additional Dilutions]]/Table1[[#This Row],[Amount of Powder (g)]]</f>
        <v>#VALUE!</v>
      </c>
      <c r="O215" s="4"/>
      <c r="P215" s="4"/>
      <c r="Q215" s="1">
        <v>2</v>
      </c>
      <c r="R215" s="1">
        <v>6</v>
      </c>
      <c r="S215" s="1">
        <v>4</v>
      </c>
      <c r="T215" s="1">
        <v>8</v>
      </c>
      <c r="U215" s="4"/>
      <c r="V215" s="4"/>
      <c r="W215" s="6" t="e">
        <f>IF(Table1[[#This Row],[Count_1]]="","",Table1[[#This Row],[Count_1]]*Table1[[#This Row],[Normalization Factor]]*10^Table1[[#This Row],[CountedDilution]])</f>
        <v>#VALUE!</v>
      </c>
      <c r="X215" s="6" t="e">
        <f>IF(Table1[[#This Row],[Count_2]]="","",Table1[[#This Row],[Count_2]]*Table1[[#This Row],[Normalization Factor]]*10^Table1[[#This Row],[CountedDilution]])</f>
        <v>#VALUE!</v>
      </c>
      <c r="Y215" s="6" t="e">
        <f>IF(Table1[[#This Row],[Count_3]]="","",Table1[[#This Row],[Count_3]]*Table1[[#This Row],[Normalization Factor]]*10^Table1[[#This Row],[CountedDilution]])</f>
        <v>#VALUE!</v>
      </c>
      <c r="Z215" s="6" t="e">
        <f>IF(Table1[[#This Row],[Count_4]]="","",Table1[[#This Row],[Count_4]]*Table1[[#This Row],[Normalization Factor]]*10^Table1[[#This Row],[CountedDilution]])</f>
        <v>#VALUE!</v>
      </c>
      <c r="AA215" s="6" t="e">
        <f>IF(Table1[[#This Row],[Count_5]]="","",Table1[[#This Row],[Count_5]]*Table1[[#This Row],[Normalization Factor]]*10^Table1[[#This Row],[CountedDilution]])</f>
        <v>#VALUE!</v>
      </c>
      <c r="AB215" s="6" cm="1">
        <f t="array" ref="AB215">AVERAGE(IF(ISNUMBER(Table1[[#This Row],[Normalized_Count_1]:[Normalized_Count_5]]),Table1[[#This Row],[Normalized_Count_1]:[Normalized_Count_5]]))</f>
        <v>0</v>
      </c>
      <c r="AC215" s="23" t="e">
        <f t="shared" si="17"/>
        <v>#NUM!</v>
      </c>
      <c r="AD215" s="6" cm="1">
        <f t="array" ref="AD215">_xlfn.STDEV.P(IF(ISNUMBER(Table1[[#This Row],[Normalized_Count_1]:[Normalized_Count_5]]),Table1[[#This Row],[Normalized_Count_1]:[Normalized_Count_5]]))</f>
        <v>0</v>
      </c>
      <c r="AE215" s="11" t="e">
        <f t="shared" si="14"/>
        <v>#DIV/0!</v>
      </c>
      <c r="AF215" s="11" t="e">
        <f t="shared" si="15"/>
        <v>#DIV/0!</v>
      </c>
    </row>
    <row r="216" spans="1:32" ht="15.75" thickBot="1" x14ac:dyDescent="0.3">
      <c r="A216" s="4" t="s">
        <v>43</v>
      </c>
      <c r="B216" s="22" t="s">
        <v>55</v>
      </c>
      <c r="C216" s="4" t="s">
        <v>56</v>
      </c>
      <c r="D216" s="4" t="s">
        <v>43</v>
      </c>
      <c r="E216" s="31" t="s">
        <v>57</v>
      </c>
      <c r="F216" s="4" t="s">
        <v>50</v>
      </c>
      <c r="G216" t="s">
        <v>52</v>
      </c>
      <c r="H216" s="27">
        <v>0.25</v>
      </c>
      <c r="I216" s="4" t="s">
        <v>54</v>
      </c>
      <c r="J216" s="13">
        <v>1</v>
      </c>
      <c r="K216" s="13">
        <f t="shared" si="16"/>
        <v>333.33333333333331</v>
      </c>
      <c r="L216" s="13">
        <v>1</v>
      </c>
      <c r="M216" s="17">
        <v>1</v>
      </c>
      <c r="N216" s="20" t="e">
        <f>Table1[[#This Row],[Sample Dilution]]*Table1[[#This Row],[Drop Assay Dilution]]*Table1[[#This Row],[Additional Dilutions]]/Table1[[#This Row],[Amount of Powder (g)]]</f>
        <v>#VALUE!</v>
      </c>
      <c r="O216" s="4"/>
      <c r="P216" s="4"/>
      <c r="Q216" s="1">
        <v>2</v>
      </c>
      <c r="R216" s="1">
        <v>14</v>
      </c>
      <c r="S216" s="1">
        <v>10</v>
      </c>
      <c r="T216" s="1">
        <v>7</v>
      </c>
      <c r="U216" s="4"/>
      <c r="V216" s="4"/>
      <c r="W216" s="6" t="e">
        <f>IF(Table1[[#This Row],[Count_1]]="","",Table1[[#This Row],[Count_1]]*Table1[[#This Row],[Normalization Factor]]*10^Table1[[#This Row],[CountedDilution]])</f>
        <v>#VALUE!</v>
      </c>
      <c r="X216" s="6" t="e">
        <f>IF(Table1[[#This Row],[Count_2]]="","",Table1[[#This Row],[Count_2]]*Table1[[#This Row],[Normalization Factor]]*10^Table1[[#This Row],[CountedDilution]])</f>
        <v>#VALUE!</v>
      </c>
      <c r="Y216" s="6" t="e">
        <f>IF(Table1[[#This Row],[Count_3]]="","",Table1[[#This Row],[Count_3]]*Table1[[#This Row],[Normalization Factor]]*10^Table1[[#This Row],[CountedDilution]])</f>
        <v>#VALUE!</v>
      </c>
      <c r="Z216" s="6" t="e">
        <f>IF(Table1[[#This Row],[Count_4]]="","",Table1[[#This Row],[Count_4]]*Table1[[#This Row],[Normalization Factor]]*10^Table1[[#This Row],[CountedDilution]])</f>
        <v>#VALUE!</v>
      </c>
      <c r="AA216" s="6" t="e">
        <f>IF(Table1[[#This Row],[Count_5]]="","",Table1[[#This Row],[Count_5]]*Table1[[#This Row],[Normalization Factor]]*10^Table1[[#This Row],[CountedDilution]])</f>
        <v>#VALUE!</v>
      </c>
      <c r="AB216" s="6" cm="1">
        <f t="array" ref="AB216">AVERAGE(IF(ISNUMBER(Table1[[#This Row],[Normalized_Count_1]:[Normalized_Count_5]]),Table1[[#This Row],[Normalized_Count_1]:[Normalized_Count_5]]))</f>
        <v>0</v>
      </c>
      <c r="AC216" s="23" t="e">
        <f t="shared" si="17"/>
        <v>#NUM!</v>
      </c>
      <c r="AD216" s="6" cm="1">
        <f t="array" ref="AD216">_xlfn.STDEV.P(IF(ISNUMBER(Table1[[#This Row],[Normalized_Count_1]:[Normalized_Count_5]]),Table1[[#This Row],[Normalized_Count_1]:[Normalized_Count_5]]))</f>
        <v>0</v>
      </c>
      <c r="AE216" s="11" t="e">
        <f t="shared" si="14"/>
        <v>#DIV/0!</v>
      </c>
      <c r="AF216" s="11" t="e">
        <f t="shared" si="15"/>
        <v>#DIV/0!</v>
      </c>
    </row>
    <row r="217" spans="1:32" ht="15.75" thickBot="1" x14ac:dyDescent="0.3">
      <c r="A217" s="4" t="s">
        <v>43</v>
      </c>
      <c r="B217" s="22" t="s">
        <v>55</v>
      </c>
      <c r="C217" s="4" t="s">
        <v>56</v>
      </c>
      <c r="D217" s="4" t="s">
        <v>43</v>
      </c>
      <c r="E217" s="31" t="s">
        <v>57</v>
      </c>
      <c r="F217" s="4" t="s">
        <v>50</v>
      </c>
      <c r="G217" t="s">
        <v>52</v>
      </c>
      <c r="H217" s="27">
        <v>0.125</v>
      </c>
      <c r="I217" s="4" t="s">
        <v>54</v>
      </c>
      <c r="J217" s="13">
        <v>1</v>
      </c>
      <c r="K217" s="13">
        <f t="shared" si="16"/>
        <v>333.33333333333331</v>
      </c>
      <c r="L217" s="13">
        <v>1</v>
      </c>
      <c r="M217" s="17">
        <v>1</v>
      </c>
      <c r="N217" s="20" t="e">
        <f>Table1[[#This Row],[Sample Dilution]]*Table1[[#This Row],[Drop Assay Dilution]]*Table1[[#This Row],[Additional Dilutions]]/Table1[[#This Row],[Amount of Powder (g)]]</f>
        <v>#VALUE!</v>
      </c>
      <c r="O217" s="4"/>
      <c r="P217" s="4"/>
      <c r="Q217" s="1">
        <v>2</v>
      </c>
      <c r="R217" s="1">
        <v>9</v>
      </c>
      <c r="S217" s="1">
        <v>7</v>
      </c>
      <c r="T217" s="1">
        <v>9</v>
      </c>
      <c r="U217" s="4"/>
      <c r="V217" s="4"/>
      <c r="W217" s="6" t="e">
        <f>IF(Table1[[#This Row],[Count_1]]="","",Table1[[#This Row],[Count_1]]*Table1[[#This Row],[Normalization Factor]]*10^Table1[[#This Row],[CountedDilution]])</f>
        <v>#VALUE!</v>
      </c>
      <c r="X217" s="6" t="e">
        <f>IF(Table1[[#This Row],[Count_2]]="","",Table1[[#This Row],[Count_2]]*Table1[[#This Row],[Normalization Factor]]*10^Table1[[#This Row],[CountedDilution]])</f>
        <v>#VALUE!</v>
      </c>
      <c r="Y217" s="6" t="e">
        <f>IF(Table1[[#This Row],[Count_3]]="","",Table1[[#This Row],[Count_3]]*Table1[[#This Row],[Normalization Factor]]*10^Table1[[#This Row],[CountedDilution]])</f>
        <v>#VALUE!</v>
      </c>
      <c r="Z217" s="6" t="e">
        <f>IF(Table1[[#This Row],[Count_4]]="","",Table1[[#This Row],[Count_4]]*Table1[[#This Row],[Normalization Factor]]*10^Table1[[#This Row],[CountedDilution]])</f>
        <v>#VALUE!</v>
      </c>
      <c r="AA217" s="6" t="e">
        <f>IF(Table1[[#This Row],[Count_5]]="","",Table1[[#This Row],[Count_5]]*Table1[[#This Row],[Normalization Factor]]*10^Table1[[#This Row],[CountedDilution]])</f>
        <v>#VALUE!</v>
      </c>
      <c r="AB217" s="6" cm="1">
        <f t="array" ref="AB217">AVERAGE(IF(ISNUMBER(Table1[[#This Row],[Normalized_Count_1]:[Normalized_Count_5]]),Table1[[#This Row],[Normalized_Count_1]:[Normalized_Count_5]]))</f>
        <v>0</v>
      </c>
      <c r="AC217" s="23" t="e">
        <f t="shared" si="17"/>
        <v>#NUM!</v>
      </c>
      <c r="AD217" s="6" cm="1">
        <f t="array" ref="AD217">_xlfn.STDEV.P(IF(ISNUMBER(Table1[[#This Row],[Normalized_Count_1]:[Normalized_Count_5]]),Table1[[#This Row],[Normalized_Count_1]:[Normalized_Count_5]]))</f>
        <v>0</v>
      </c>
      <c r="AE217" s="11" t="e">
        <f t="shared" si="14"/>
        <v>#DIV/0!</v>
      </c>
      <c r="AF217" s="11" t="e">
        <f t="shared" si="15"/>
        <v>#DIV/0!</v>
      </c>
    </row>
    <row r="218" spans="1:32" ht="15.75" thickBot="1" x14ac:dyDescent="0.3">
      <c r="A218" s="4" t="s">
        <v>43</v>
      </c>
      <c r="B218" s="22" t="s">
        <v>55</v>
      </c>
      <c r="C218" s="4" t="s">
        <v>56</v>
      </c>
      <c r="D218" s="4" t="s">
        <v>43</v>
      </c>
      <c r="E218" s="31" t="s">
        <v>57</v>
      </c>
      <c r="F218" s="4" t="s">
        <v>50</v>
      </c>
      <c r="G218" s="29" t="s">
        <v>52</v>
      </c>
      <c r="H218" s="28">
        <v>6.25E-2</v>
      </c>
      <c r="I218" s="4" t="s">
        <v>54</v>
      </c>
      <c r="J218" s="13">
        <v>1</v>
      </c>
      <c r="K218" s="13">
        <f t="shared" si="16"/>
        <v>333.33333333333331</v>
      </c>
      <c r="L218" s="13">
        <v>1</v>
      </c>
      <c r="M218" s="17">
        <v>1</v>
      </c>
      <c r="N218" s="20" t="e">
        <f>Table1[[#This Row],[Sample Dilution]]*Table1[[#This Row],[Drop Assay Dilution]]*Table1[[#This Row],[Additional Dilutions]]/Table1[[#This Row],[Amount of Powder (g)]]</f>
        <v>#VALUE!</v>
      </c>
      <c r="O218" s="4"/>
      <c r="P218" s="4"/>
      <c r="Q218" s="1">
        <v>2</v>
      </c>
      <c r="R218" s="1">
        <v>17</v>
      </c>
      <c r="S218" s="1">
        <v>17</v>
      </c>
      <c r="T218" s="1">
        <v>15</v>
      </c>
      <c r="U218" s="4"/>
      <c r="V218" s="4"/>
      <c r="W218" s="6" t="e">
        <f>IF(Table1[[#This Row],[Count_1]]="","",Table1[[#This Row],[Count_1]]*Table1[[#This Row],[Normalization Factor]]*10^Table1[[#This Row],[CountedDilution]])</f>
        <v>#VALUE!</v>
      </c>
      <c r="X218" s="6" t="e">
        <f>IF(Table1[[#This Row],[Count_2]]="","",Table1[[#This Row],[Count_2]]*Table1[[#This Row],[Normalization Factor]]*10^Table1[[#This Row],[CountedDilution]])</f>
        <v>#VALUE!</v>
      </c>
      <c r="Y218" s="6" t="e">
        <f>IF(Table1[[#This Row],[Count_3]]="","",Table1[[#This Row],[Count_3]]*Table1[[#This Row],[Normalization Factor]]*10^Table1[[#This Row],[CountedDilution]])</f>
        <v>#VALUE!</v>
      </c>
      <c r="Z218" s="6" t="e">
        <f>IF(Table1[[#This Row],[Count_4]]="","",Table1[[#This Row],[Count_4]]*Table1[[#This Row],[Normalization Factor]]*10^Table1[[#This Row],[CountedDilution]])</f>
        <v>#VALUE!</v>
      </c>
      <c r="AA218" s="6" t="e">
        <f>IF(Table1[[#This Row],[Count_5]]="","",Table1[[#This Row],[Count_5]]*Table1[[#This Row],[Normalization Factor]]*10^Table1[[#This Row],[CountedDilution]])</f>
        <v>#VALUE!</v>
      </c>
      <c r="AB218" s="6" cm="1">
        <f t="array" ref="AB218">AVERAGE(IF(ISNUMBER(Table1[[#This Row],[Normalized_Count_1]:[Normalized_Count_5]]),Table1[[#This Row],[Normalized_Count_1]:[Normalized_Count_5]]))</f>
        <v>0</v>
      </c>
      <c r="AC218" s="23" t="e">
        <f t="shared" si="17"/>
        <v>#NUM!</v>
      </c>
      <c r="AD218" s="6" cm="1">
        <f t="array" ref="AD218">_xlfn.STDEV.P(IF(ISNUMBER(Table1[[#This Row],[Normalized_Count_1]:[Normalized_Count_5]]),Table1[[#This Row],[Normalized_Count_1]:[Normalized_Count_5]]))</f>
        <v>0</v>
      </c>
      <c r="AE218" s="11" t="e">
        <f t="shared" ref="AE218:AE254" si="18">AVERAGEIF(O:O,O218,AB:AB)</f>
        <v>#DIV/0!</v>
      </c>
      <c r="AF218" s="11" t="e">
        <f t="shared" ref="AF218:AF254" si="19">AVERAGEIF(O:O,O218,AD:AD)</f>
        <v>#DIV/0!</v>
      </c>
    </row>
    <row r="219" spans="1:32" ht="15.75" thickBot="1" x14ac:dyDescent="0.3">
      <c r="A219" s="4" t="s">
        <v>43</v>
      </c>
      <c r="B219" s="22" t="s">
        <v>55</v>
      </c>
      <c r="C219" s="4" t="s">
        <v>56</v>
      </c>
      <c r="D219" s="4" t="s">
        <v>43</v>
      </c>
      <c r="E219" s="41" t="s">
        <v>46</v>
      </c>
      <c r="F219" s="4" t="s">
        <v>50</v>
      </c>
      <c r="G219" s="25" t="s">
        <v>51</v>
      </c>
      <c r="H219" s="24">
        <v>2</v>
      </c>
      <c r="I219" s="4" t="s">
        <v>43</v>
      </c>
      <c r="J219" s="13">
        <v>1</v>
      </c>
      <c r="K219" s="13">
        <f t="shared" si="16"/>
        <v>333.33333333333331</v>
      </c>
      <c r="L219" s="13">
        <v>1</v>
      </c>
      <c r="M219" s="17">
        <v>1</v>
      </c>
      <c r="N219" s="20" t="e">
        <f>Table1[[#This Row],[Sample Dilution]]*Table1[[#This Row],[Drop Assay Dilution]]*Table1[[#This Row],[Additional Dilutions]]/Table1[[#This Row],[Amount of Powder (g)]]</f>
        <v>#VALUE!</v>
      </c>
      <c r="O219" s="4"/>
      <c r="P219" s="4"/>
      <c r="Q219" s="26">
        <v>1</v>
      </c>
      <c r="R219" s="26">
        <v>4</v>
      </c>
      <c r="S219" s="26">
        <v>7</v>
      </c>
      <c r="T219" s="26">
        <v>3</v>
      </c>
      <c r="U219" s="4"/>
      <c r="V219" s="4"/>
      <c r="W219" s="6" t="e">
        <f>IF(Table1[[#This Row],[Count_1]]="","",Table1[[#This Row],[Count_1]]*Table1[[#This Row],[Normalization Factor]]*10^Table1[[#This Row],[CountedDilution]])</f>
        <v>#VALUE!</v>
      </c>
      <c r="X219" s="6" t="e">
        <f>IF(Table1[[#This Row],[Count_2]]="","",Table1[[#This Row],[Count_2]]*Table1[[#This Row],[Normalization Factor]]*10^Table1[[#This Row],[CountedDilution]])</f>
        <v>#VALUE!</v>
      </c>
      <c r="Y219" s="6" t="e">
        <f>IF(Table1[[#This Row],[Count_3]]="","",Table1[[#This Row],[Count_3]]*Table1[[#This Row],[Normalization Factor]]*10^Table1[[#This Row],[CountedDilution]])</f>
        <v>#VALUE!</v>
      </c>
      <c r="Z219" s="6" t="e">
        <f>IF(Table1[[#This Row],[Count_4]]="","",Table1[[#This Row],[Count_4]]*Table1[[#This Row],[Normalization Factor]]*10^Table1[[#This Row],[CountedDilution]])</f>
        <v>#VALUE!</v>
      </c>
      <c r="AA219" s="6" t="e">
        <f>IF(Table1[[#This Row],[Count_5]]="","",Table1[[#This Row],[Count_5]]*Table1[[#This Row],[Normalization Factor]]*10^Table1[[#This Row],[CountedDilution]])</f>
        <v>#VALUE!</v>
      </c>
      <c r="AB219" s="6" cm="1">
        <f t="array" ref="AB219">AVERAGE(IF(ISNUMBER(Table1[[#This Row],[Normalized_Count_1]:[Normalized_Count_5]]),Table1[[#This Row],[Normalized_Count_1]:[Normalized_Count_5]]))</f>
        <v>0</v>
      </c>
      <c r="AC219" s="23" t="e">
        <f t="shared" si="17"/>
        <v>#NUM!</v>
      </c>
      <c r="AD219" s="6" cm="1">
        <f t="array" ref="AD219">_xlfn.STDEV.P(IF(ISNUMBER(Table1[[#This Row],[Normalized_Count_1]:[Normalized_Count_5]]),Table1[[#This Row],[Normalized_Count_1]:[Normalized_Count_5]]))</f>
        <v>0</v>
      </c>
      <c r="AE219" s="11" t="e">
        <f t="shared" si="18"/>
        <v>#DIV/0!</v>
      </c>
      <c r="AF219" s="11" t="e">
        <f t="shared" si="19"/>
        <v>#DIV/0!</v>
      </c>
    </row>
    <row r="220" spans="1:32" ht="15.75" thickBot="1" x14ac:dyDescent="0.3">
      <c r="A220" s="4" t="s">
        <v>43</v>
      </c>
      <c r="B220" s="22" t="s">
        <v>55</v>
      </c>
      <c r="C220" s="4" t="s">
        <v>56</v>
      </c>
      <c r="D220" s="4" t="s">
        <v>43</v>
      </c>
      <c r="E220" s="41" t="s">
        <v>46</v>
      </c>
      <c r="F220" s="4" t="s">
        <v>50</v>
      </c>
      <c r="G220" t="s">
        <v>51</v>
      </c>
      <c r="H220" s="27">
        <v>1</v>
      </c>
      <c r="I220" s="4" t="s">
        <v>43</v>
      </c>
      <c r="J220" s="13">
        <v>1</v>
      </c>
      <c r="K220" s="13">
        <f t="shared" si="16"/>
        <v>333.33333333333331</v>
      </c>
      <c r="L220" s="13">
        <v>1</v>
      </c>
      <c r="M220" s="17">
        <v>1</v>
      </c>
      <c r="N220" s="20" t="e">
        <f>Table1[[#This Row],[Sample Dilution]]*Table1[[#This Row],[Drop Assay Dilution]]*Table1[[#This Row],[Additional Dilutions]]/Table1[[#This Row],[Amount of Powder (g)]]</f>
        <v>#VALUE!</v>
      </c>
      <c r="O220" s="4"/>
      <c r="P220" s="4"/>
      <c r="Q220" s="1">
        <v>1</v>
      </c>
      <c r="R220" s="1">
        <v>4</v>
      </c>
      <c r="S220" s="1">
        <v>2</v>
      </c>
      <c r="T220" s="1">
        <v>2</v>
      </c>
      <c r="U220" s="4"/>
      <c r="V220" s="4"/>
      <c r="W220" s="6" t="e">
        <f>IF(Table1[[#This Row],[Count_1]]="","",Table1[[#This Row],[Count_1]]*Table1[[#This Row],[Normalization Factor]]*10^Table1[[#This Row],[CountedDilution]])</f>
        <v>#VALUE!</v>
      </c>
      <c r="X220" s="6" t="e">
        <f>IF(Table1[[#This Row],[Count_2]]="","",Table1[[#This Row],[Count_2]]*Table1[[#This Row],[Normalization Factor]]*10^Table1[[#This Row],[CountedDilution]])</f>
        <v>#VALUE!</v>
      </c>
      <c r="Y220" s="6" t="e">
        <f>IF(Table1[[#This Row],[Count_3]]="","",Table1[[#This Row],[Count_3]]*Table1[[#This Row],[Normalization Factor]]*10^Table1[[#This Row],[CountedDilution]])</f>
        <v>#VALUE!</v>
      </c>
      <c r="Z220" s="6" t="e">
        <f>IF(Table1[[#This Row],[Count_4]]="","",Table1[[#This Row],[Count_4]]*Table1[[#This Row],[Normalization Factor]]*10^Table1[[#This Row],[CountedDilution]])</f>
        <v>#VALUE!</v>
      </c>
      <c r="AA220" s="6" t="e">
        <f>IF(Table1[[#This Row],[Count_5]]="","",Table1[[#This Row],[Count_5]]*Table1[[#This Row],[Normalization Factor]]*10^Table1[[#This Row],[CountedDilution]])</f>
        <v>#VALUE!</v>
      </c>
      <c r="AB220" s="6" cm="1">
        <f t="array" ref="AB220">AVERAGE(IF(ISNUMBER(Table1[[#This Row],[Normalized_Count_1]:[Normalized_Count_5]]),Table1[[#This Row],[Normalized_Count_1]:[Normalized_Count_5]]))</f>
        <v>0</v>
      </c>
      <c r="AC220" s="23" t="e">
        <f t="shared" si="17"/>
        <v>#NUM!</v>
      </c>
      <c r="AD220" s="6" cm="1">
        <f t="array" ref="AD220">_xlfn.STDEV.P(IF(ISNUMBER(Table1[[#This Row],[Normalized_Count_1]:[Normalized_Count_5]]),Table1[[#This Row],[Normalized_Count_1]:[Normalized_Count_5]]))</f>
        <v>0</v>
      </c>
      <c r="AE220" s="11" t="e">
        <f t="shared" si="18"/>
        <v>#DIV/0!</v>
      </c>
      <c r="AF220" s="11" t="e">
        <f t="shared" si="19"/>
        <v>#DIV/0!</v>
      </c>
    </row>
    <row r="221" spans="1:32" ht="15.75" thickBot="1" x14ac:dyDescent="0.3">
      <c r="A221" s="4" t="s">
        <v>43</v>
      </c>
      <c r="B221" s="22" t="s">
        <v>55</v>
      </c>
      <c r="C221" s="4" t="s">
        <v>56</v>
      </c>
      <c r="D221" s="4" t="s">
        <v>43</v>
      </c>
      <c r="E221" s="41" t="s">
        <v>46</v>
      </c>
      <c r="F221" s="4" t="s">
        <v>50</v>
      </c>
      <c r="G221" t="s">
        <v>51</v>
      </c>
      <c r="H221" s="27">
        <v>0.5</v>
      </c>
      <c r="I221" s="4" t="s">
        <v>43</v>
      </c>
      <c r="J221" s="13">
        <v>1</v>
      </c>
      <c r="K221" s="13">
        <f t="shared" si="16"/>
        <v>333.33333333333331</v>
      </c>
      <c r="L221" s="13">
        <v>1</v>
      </c>
      <c r="M221" s="17">
        <v>1</v>
      </c>
      <c r="N221" s="20" t="e">
        <f>Table1[[#This Row],[Sample Dilution]]*Table1[[#This Row],[Drop Assay Dilution]]*Table1[[#This Row],[Additional Dilutions]]/Table1[[#This Row],[Amount of Powder (g)]]</f>
        <v>#VALUE!</v>
      </c>
      <c r="O221" s="4"/>
      <c r="P221" s="4"/>
      <c r="Q221" s="1">
        <v>1</v>
      </c>
      <c r="R221" s="1">
        <v>6</v>
      </c>
      <c r="S221" s="1">
        <v>1</v>
      </c>
      <c r="T221" s="1">
        <v>2</v>
      </c>
      <c r="U221" s="4"/>
      <c r="V221" s="4"/>
      <c r="W221" s="6" t="e">
        <f>IF(Table1[[#This Row],[Count_1]]="","",Table1[[#This Row],[Count_1]]*Table1[[#This Row],[Normalization Factor]]*10^Table1[[#This Row],[CountedDilution]])</f>
        <v>#VALUE!</v>
      </c>
      <c r="X221" s="6" t="e">
        <f>IF(Table1[[#This Row],[Count_2]]="","",Table1[[#This Row],[Count_2]]*Table1[[#This Row],[Normalization Factor]]*10^Table1[[#This Row],[CountedDilution]])</f>
        <v>#VALUE!</v>
      </c>
      <c r="Y221" s="6" t="e">
        <f>IF(Table1[[#This Row],[Count_3]]="","",Table1[[#This Row],[Count_3]]*Table1[[#This Row],[Normalization Factor]]*10^Table1[[#This Row],[CountedDilution]])</f>
        <v>#VALUE!</v>
      </c>
      <c r="Z221" s="6" t="e">
        <f>IF(Table1[[#This Row],[Count_4]]="","",Table1[[#This Row],[Count_4]]*Table1[[#This Row],[Normalization Factor]]*10^Table1[[#This Row],[CountedDilution]])</f>
        <v>#VALUE!</v>
      </c>
      <c r="AA221" s="6" t="e">
        <f>IF(Table1[[#This Row],[Count_5]]="","",Table1[[#This Row],[Count_5]]*Table1[[#This Row],[Normalization Factor]]*10^Table1[[#This Row],[CountedDilution]])</f>
        <v>#VALUE!</v>
      </c>
      <c r="AB221" s="6" cm="1">
        <f t="array" ref="AB221">AVERAGE(IF(ISNUMBER(Table1[[#This Row],[Normalized_Count_1]:[Normalized_Count_5]]),Table1[[#This Row],[Normalized_Count_1]:[Normalized_Count_5]]))</f>
        <v>0</v>
      </c>
      <c r="AC221" s="23" t="e">
        <f t="shared" si="17"/>
        <v>#NUM!</v>
      </c>
      <c r="AD221" s="6" cm="1">
        <f t="array" ref="AD221">_xlfn.STDEV.P(IF(ISNUMBER(Table1[[#This Row],[Normalized_Count_1]:[Normalized_Count_5]]),Table1[[#This Row],[Normalized_Count_1]:[Normalized_Count_5]]))</f>
        <v>0</v>
      </c>
      <c r="AE221" s="11" t="e">
        <f t="shared" si="18"/>
        <v>#DIV/0!</v>
      </c>
      <c r="AF221" s="11" t="e">
        <f t="shared" si="19"/>
        <v>#DIV/0!</v>
      </c>
    </row>
    <row r="222" spans="1:32" ht="15.75" thickBot="1" x14ac:dyDescent="0.3">
      <c r="A222" s="4" t="s">
        <v>43</v>
      </c>
      <c r="B222" s="22" t="s">
        <v>55</v>
      </c>
      <c r="C222" s="4" t="s">
        <v>56</v>
      </c>
      <c r="D222" s="4" t="s">
        <v>43</v>
      </c>
      <c r="E222" s="41" t="s">
        <v>46</v>
      </c>
      <c r="F222" s="4" t="s">
        <v>50</v>
      </c>
      <c r="G222" t="s">
        <v>51</v>
      </c>
      <c r="H222" s="27">
        <v>0.25</v>
      </c>
      <c r="I222" s="4" t="s">
        <v>43</v>
      </c>
      <c r="J222" s="13">
        <v>1</v>
      </c>
      <c r="K222" s="13">
        <f t="shared" si="16"/>
        <v>333.33333333333331</v>
      </c>
      <c r="L222" s="13">
        <v>1</v>
      </c>
      <c r="M222" s="17">
        <v>1</v>
      </c>
      <c r="N222" s="20" t="e">
        <f>Table1[[#This Row],[Sample Dilution]]*Table1[[#This Row],[Drop Assay Dilution]]*Table1[[#This Row],[Additional Dilutions]]/Table1[[#This Row],[Amount of Powder (g)]]</f>
        <v>#VALUE!</v>
      </c>
      <c r="O222" s="4"/>
      <c r="P222" s="4"/>
      <c r="Q222" s="1">
        <v>2</v>
      </c>
      <c r="R222" s="1">
        <v>3</v>
      </c>
      <c r="S222" s="1">
        <v>1</v>
      </c>
      <c r="T222" s="1">
        <v>1</v>
      </c>
      <c r="U222" s="4"/>
      <c r="V222" s="4"/>
      <c r="W222" s="6" t="e">
        <f>IF(Table1[[#This Row],[Count_1]]="","",Table1[[#This Row],[Count_1]]*Table1[[#This Row],[Normalization Factor]]*10^Table1[[#This Row],[CountedDilution]])</f>
        <v>#VALUE!</v>
      </c>
      <c r="X222" s="6" t="e">
        <f>IF(Table1[[#This Row],[Count_2]]="","",Table1[[#This Row],[Count_2]]*Table1[[#This Row],[Normalization Factor]]*10^Table1[[#This Row],[CountedDilution]])</f>
        <v>#VALUE!</v>
      </c>
      <c r="Y222" s="6" t="e">
        <f>IF(Table1[[#This Row],[Count_3]]="","",Table1[[#This Row],[Count_3]]*Table1[[#This Row],[Normalization Factor]]*10^Table1[[#This Row],[CountedDilution]])</f>
        <v>#VALUE!</v>
      </c>
      <c r="Z222" s="6" t="e">
        <f>IF(Table1[[#This Row],[Count_4]]="","",Table1[[#This Row],[Count_4]]*Table1[[#This Row],[Normalization Factor]]*10^Table1[[#This Row],[CountedDilution]])</f>
        <v>#VALUE!</v>
      </c>
      <c r="AA222" s="6" t="e">
        <f>IF(Table1[[#This Row],[Count_5]]="","",Table1[[#This Row],[Count_5]]*Table1[[#This Row],[Normalization Factor]]*10^Table1[[#This Row],[CountedDilution]])</f>
        <v>#VALUE!</v>
      </c>
      <c r="AB222" s="6" cm="1">
        <f t="array" ref="AB222">AVERAGE(IF(ISNUMBER(Table1[[#This Row],[Normalized_Count_1]:[Normalized_Count_5]]),Table1[[#This Row],[Normalized_Count_1]:[Normalized_Count_5]]))</f>
        <v>0</v>
      </c>
      <c r="AC222" s="23" t="e">
        <f t="shared" si="17"/>
        <v>#NUM!</v>
      </c>
      <c r="AD222" s="6" cm="1">
        <f t="array" ref="AD222">_xlfn.STDEV.P(IF(ISNUMBER(Table1[[#This Row],[Normalized_Count_1]:[Normalized_Count_5]]),Table1[[#This Row],[Normalized_Count_1]:[Normalized_Count_5]]))</f>
        <v>0</v>
      </c>
      <c r="AE222" s="11" t="e">
        <f t="shared" si="18"/>
        <v>#DIV/0!</v>
      </c>
      <c r="AF222" s="11" t="e">
        <f t="shared" si="19"/>
        <v>#DIV/0!</v>
      </c>
    </row>
    <row r="223" spans="1:32" ht="15.75" thickBot="1" x14ac:dyDescent="0.3">
      <c r="A223" s="4" t="s">
        <v>43</v>
      </c>
      <c r="B223" s="22" t="s">
        <v>55</v>
      </c>
      <c r="C223" s="4" t="s">
        <v>56</v>
      </c>
      <c r="D223" s="4" t="s">
        <v>43</v>
      </c>
      <c r="E223" s="41" t="s">
        <v>46</v>
      </c>
      <c r="F223" s="4" t="s">
        <v>50</v>
      </c>
      <c r="G223" t="s">
        <v>51</v>
      </c>
      <c r="H223" s="27">
        <v>0.125</v>
      </c>
      <c r="I223" s="4" t="s">
        <v>43</v>
      </c>
      <c r="J223" s="13">
        <v>1</v>
      </c>
      <c r="K223" s="13">
        <f t="shared" si="16"/>
        <v>333.33333333333331</v>
      </c>
      <c r="L223" s="13">
        <v>1</v>
      </c>
      <c r="M223" s="17">
        <v>1</v>
      </c>
      <c r="N223" s="20" t="e">
        <f>Table1[[#This Row],[Sample Dilution]]*Table1[[#This Row],[Drop Assay Dilution]]*Table1[[#This Row],[Additional Dilutions]]/Table1[[#This Row],[Amount of Powder (g)]]</f>
        <v>#VALUE!</v>
      </c>
      <c r="O223" s="4"/>
      <c r="P223" s="4"/>
      <c r="Q223" s="1">
        <v>3</v>
      </c>
      <c r="R223" s="1">
        <v>5</v>
      </c>
      <c r="S223" s="1">
        <v>5</v>
      </c>
      <c r="T223" s="1">
        <v>5</v>
      </c>
      <c r="U223" s="4"/>
      <c r="V223" s="4"/>
      <c r="W223" s="6" t="e">
        <f>IF(Table1[[#This Row],[Count_1]]="","",Table1[[#This Row],[Count_1]]*Table1[[#This Row],[Normalization Factor]]*10^Table1[[#This Row],[CountedDilution]])</f>
        <v>#VALUE!</v>
      </c>
      <c r="X223" s="6" t="e">
        <f>IF(Table1[[#This Row],[Count_2]]="","",Table1[[#This Row],[Count_2]]*Table1[[#This Row],[Normalization Factor]]*10^Table1[[#This Row],[CountedDilution]])</f>
        <v>#VALUE!</v>
      </c>
      <c r="Y223" s="6" t="e">
        <f>IF(Table1[[#This Row],[Count_3]]="","",Table1[[#This Row],[Count_3]]*Table1[[#This Row],[Normalization Factor]]*10^Table1[[#This Row],[CountedDilution]])</f>
        <v>#VALUE!</v>
      </c>
      <c r="Z223" s="6" t="e">
        <f>IF(Table1[[#This Row],[Count_4]]="","",Table1[[#This Row],[Count_4]]*Table1[[#This Row],[Normalization Factor]]*10^Table1[[#This Row],[CountedDilution]])</f>
        <v>#VALUE!</v>
      </c>
      <c r="AA223" s="6" t="e">
        <f>IF(Table1[[#This Row],[Count_5]]="","",Table1[[#This Row],[Count_5]]*Table1[[#This Row],[Normalization Factor]]*10^Table1[[#This Row],[CountedDilution]])</f>
        <v>#VALUE!</v>
      </c>
      <c r="AB223" s="6" cm="1">
        <f t="array" ref="AB223">AVERAGE(IF(ISNUMBER(Table1[[#This Row],[Normalized_Count_1]:[Normalized_Count_5]]),Table1[[#This Row],[Normalized_Count_1]:[Normalized_Count_5]]))</f>
        <v>0</v>
      </c>
      <c r="AC223" s="23" t="e">
        <f t="shared" si="17"/>
        <v>#NUM!</v>
      </c>
      <c r="AD223" s="6" cm="1">
        <f t="array" ref="AD223">_xlfn.STDEV.P(IF(ISNUMBER(Table1[[#This Row],[Normalized_Count_1]:[Normalized_Count_5]]),Table1[[#This Row],[Normalized_Count_1]:[Normalized_Count_5]]))</f>
        <v>0</v>
      </c>
      <c r="AE223" s="11" t="e">
        <f t="shared" si="18"/>
        <v>#DIV/0!</v>
      </c>
      <c r="AF223" s="11" t="e">
        <f t="shared" si="19"/>
        <v>#DIV/0!</v>
      </c>
    </row>
    <row r="224" spans="1:32" ht="15.75" thickBot="1" x14ac:dyDescent="0.3">
      <c r="A224" s="4" t="s">
        <v>43</v>
      </c>
      <c r="B224" s="22" t="s">
        <v>55</v>
      </c>
      <c r="C224" s="4" t="s">
        <v>56</v>
      </c>
      <c r="D224" s="4" t="s">
        <v>43</v>
      </c>
      <c r="E224" s="41" t="s">
        <v>46</v>
      </c>
      <c r="F224" s="4" t="s">
        <v>50</v>
      </c>
      <c r="G224" s="29" t="s">
        <v>51</v>
      </c>
      <c r="H224" s="28">
        <v>6.25E-2</v>
      </c>
      <c r="I224" s="4" t="s">
        <v>43</v>
      </c>
      <c r="J224" s="13">
        <v>1</v>
      </c>
      <c r="K224" s="13">
        <f t="shared" si="16"/>
        <v>333.33333333333331</v>
      </c>
      <c r="L224" s="13">
        <v>1</v>
      </c>
      <c r="M224" s="17">
        <v>1</v>
      </c>
      <c r="N224" s="20" t="e">
        <f>Table1[[#This Row],[Sample Dilution]]*Table1[[#This Row],[Drop Assay Dilution]]*Table1[[#This Row],[Additional Dilutions]]/Table1[[#This Row],[Amount of Powder (g)]]</f>
        <v>#VALUE!</v>
      </c>
      <c r="O224" s="4"/>
      <c r="P224" s="4"/>
      <c r="Q224" s="30">
        <v>5</v>
      </c>
      <c r="R224" s="30">
        <v>5</v>
      </c>
      <c r="S224" s="30">
        <v>1</v>
      </c>
      <c r="T224" s="30">
        <v>1</v>
      </c>
      <c r="U224" s="4"/>
      <c r="V224" s="4"/>
      <c r="W224" s="6" t="e">
        <f>IF(Table1[[#This Row],[Count_1]]="","",Table1[[#This Row],[Count_1]]*Table1[[#This Row],[Normalization Factor]]*10^Table1[[#This Row],[CountedDilution]])</f>
        <v>#VALUE!</v>
      </c>
      <c r="X224" s="6" t="e">
        <f>IF(Table1[[#This Row],[Count_2]]="","",Table1[[#This Row],[Count_2]]*Table1[[#This Row],[Normalization Factor]]*10^Table1[[#This Row],[CountedDilution]])</f>
        <v>#VALUE!</v>
      </c>
      <c r="Y224" s="6" t="e">
        <f>IF(Table1[[#This Row],[Count_3]]="","",Table1[[#This Row],[Count_3]]*Table1[[#This Row],[Normalization Factor]]*10^Table1[[#This Row],[CountedDilution]])</f>
        <v>#VALUE!</v>
      </c>
      <c r="Z224" s="6" t="e">
        <f>IF(Table1[[#This Row],[Count_4]]="","",Table1[[#This Row],[Count_4]]*Table1[[#This Row],[Normalization Factor]]*10^Table1[[#This Row],[CountedDilution]])</f>
        <v>#VALUE!</v>
      </c>
      <c r="AA224" s="6" t="e">
        <f>IF(Table1[[#This Row],[Count_5]]="","",Table1[[#This Row],[Count_5]]*Table1[[#This Row],[Normalization Factor]]*10^Table1[[#This Row],[CountedDilution]])</f>
        <v>#VALUE!</v>
      </c>
      <c r="AB224" s="6" cm="1">
        <f t="array" ref="AB224">AVERAGE(IF(ISNUMBER(Table1[[#This Row],[Normalized_Count_1]:[Normalized_Count_5]]),Table1[[#This Row],[Normalized_Count_1]:[Normalized_Count_5]]))</f>
        <v>0</v>
      </c>
      <c r="AC224" s="23" t="e">
        <f t="shared" si="17"/>
        <v>#NUM!</v>
      </c>
      <c r="AD224" s="6" cm="1">
        <f t="array" ref="AD224">_xlfn.STDEV.P(IF(ISNUMBER(Table1[[#This Row],[Normalized_Count_1]:[Normalized_Count_5]]),Table1[[#This Row],[Normalized_Count_1]:[Normalized_Count_5]]))</f>
        <v>0</v>
      </c>
      <c r="AE224" s="11" t="e">
        <f t="shared" si="18"/>
        <v>#DIV/0!</v>
      </c>
      <c r="AF224" s="11" t="e">
        <f t="shared" si="19"/>
        <v>#DIV/0!</v>
      </c>
    </row>
    <row r="225" spans="1:32" ht="15.75" thickBot="1" x14ac:dyDescent="0.3">
      <c r="A225" s="4" t="s">
        <v>43</v>
      </c>
      <c r="B225" s="22" t="s">
        <v>55</v>
      </c>
      <c r="C225" s="4" t="s">
        <v>56</v>
      </c>
      <c r="D225" s="4" t="s">
        <v>43</v>
      </c>
      <c r="E225" s="41" t="s">
        <v>46</v>
      </c>
      <c r="F225" s="4" t="s">
        <v>50</v>
      </c>
      <c r="G225" s="25" t="s">
        <v>52</v>
      </c>
      <c r="H225" s="24">
        <v>2</v>
      </c>
      <c r="I225" s="4" t="s">
        <v>43</v>
      </c>
      <c r="J225" s="13">
        <v>1</v>
      </c>
      <c r="K225" s="13">
        <f t="shared" si="16"/>
        <v>333.33333333333331</v>
      </c>
      <c r="L225" s="13">
        <v>1</v>
      </c>
      <c r="M225" s="17">
        <v>1</v>
      </c>
      <c r="N225" s="20" t="e">
        <f>Table1[[#This Row],[Sample Dilution]]*Table1[[#This Row],[Drop Assay Dilution]]*Table1[[#This Row],[Additional Dilutions]]/Table1[[#This Row],[Amount of Powder (g)]]</f>
        <v>#VALUE!</v>
      </c>
      <c r="O225" s="4"/>
      <c r="P225" s="4"/>
      <c r="Q225" s="1">
        <v>1</v>
      </c>
      <c r="R225" s="1">
        <v>5</v>
      </c>
      <c r="S225" s="1">
        <v>2</v>
      </c>
      <c r="T225" s="1">
        <v>6</v>
      </c>
      <c r="U225" s="4"/>
      <c r="V225" s="4"/>
      <c r="W225" s="6" t="e">
        <f>IF(Table1[[#This Row],[Count_1]]="","",Table1[[#This Row],[Count_1]]*Table1[[#This Row],[Normalization Factor]]*10^Table1[[#This Row],[CountedDilution]])</f>
        <v>#VALUE!</v>
      </c>
      <c r="X225" s="6" t="e">
        <f>IF(Table1[[#This Row],[Count_2]]="","",Table1[[#This Row],[Count_2]]*Table1[[#This Row],[Normalization Factor]]*10^Table1[[#This Row],[CountedDilution]])</f>
        <v>#VALUE!</v>
      </c>
      <c r="Y225" s="6" t="e">
        <f>IF(Table1[[#This Row],[Count_3]]="","",Table1[[#This Row],[Count_3]]*Table1[[#This Row],[Normalization Factor]]*10^Table1[[#This Row],[CountedDilution]])</f>
        <v>#VALUE!</v>
      </c>
      <c r="Z225" s="6" t="e">
        <f>IF(Table1[[#This Row],[Count_4]]="","",Table1[[#This Row],[Count_4]]*Table1[[#This Row],[Normalization Factor]]*10^Table1[[#This Row],[CountedDilution]])</f>
        <v>#VALUE!</v>
      </c>
      <c r="AA225" s="6" t="e">
        <f>IF(Table1[[#This Row],[Count_5]]="","",Table1[[#This Row],[Count_5]]*Table1[[#This Row],[Normalization Factor]]*10^Table1[[#This Row],[CountedDilution]])</f>
        <v>#VALUE!</v>
      </c>
      <c r="AB225" s="6" cm="1">
        <f t="array" ref="AB225">AVERAGE(IF(ISNUMBER(Table1[[#This Row],[Normalized_Count_1]:[Normalized_Count_5]]),Table1[[#This Row],[Normalized_Count_1]:[Normalized_Count_5]]))</f>
        <v>0</v>
      </c>
      <c r="AC225" s="23" t="e">
        <f t="shared" si="17"/>
        <v>#NUM!</v>
      </c>
      <c r="AD225" s="6" cm="1">
        <f t="array" ref="AD225">_xlfn.STDEV.P(IF(ISNUMBER(Table1[[#This Row],[Normalized_Count_1]:[Normalized_Count_5]]),Table1[[#This Row],[Normalized_Count_1]:[Normalized_Count_5]]))</f>
        <v>0</v>
      </c>
      <c r="AE225" s="11" t="e">
        <f t="shared" si="18"/>
        <v>#DIV/0!</v>
      </c>
      <c r="AF225" s="11" t="e">
        <f t="shared" si="19"/>
        <v>#DIV/0!</v>
      </c>
    </row>
    <row r="226" spans="1:32" ht="15.75" thickBot="1" x14ac:dyDescent="0.3">
      <c r="A226" s="4" t="s">
        <v>43</v>
      </c>
      <c r="B226" s="22" t="s">
        <v>55</v>
      </c>
      <c r="C226" s="4" t="s">
        <v>56</v>
      </c>
      <c r="D226" s="4" t="s">
        <v>43</v>
      </c>
      <c r="E226" s="41" t="s">
        <v>46</v>
      </c>
      <c r="F226" s="4" t="s">
        <v>50</v>
      </c>
      <c r="G226" t="s">
        <v>52</v>
      </c>
      <c r="H226" s="27">
        <v>1</v>
      </c>
      <c r="I226" s="4" t="s">
        <v>43</v>
      </c>
      <c r="J226" s="13">
        <v>1</v>
      </c>
      <c r="K226" s="13">
        <f t="shared" si="16"/>
        <v>333.33333333333331</v>
      </c>
      <c r="L226" s="13">
        <v>1</v>
      </c>
      <c r="M226" s="17">
        <v>1</v>
      </c>
      <c r="N226" s="20" t="e">
        <f>Table1[[#This Row],[Sample Dilution]]*Table1[[#This Row],[Drop Assay Dilution]]*Table1[[#This Row],[Additional Dilutions]]/Table1[[#This Row],[Amount of Powder (g)]]</f>
        <v>#VALUE!</v>
      </c>
      <c r="O226" s="4"/>
      <c r="P226" s="4"/>
      <c r="Q226" s="1">
        <v>1</v>
      </c>
      <c r="R226" s="1">
        <v>5</v>
      </c>
      <c r="S226" s="1">
        <v>1</v>
      </c>
      <c r="T226" s="1">
        <v>5</v>
      </c>
      <c r="U226" s="4"/>
      <c r="V226" s="4"/>
      <c r="W226" s="6" t="e">
        <f>IF(Table1[[#This Row],[Count_1]]="","",Table1[[#This Row],[Count_1]]*Table1[[#This Row],[Normalization Factor]]*10^Table1[[#This Row],[CountedDilution]])</f>
        <v>#VALUE!</v>
      </c>
      <c r="X226" s="6" t="e">
        <f>IF(Table1[[#This Row],[Count_2]]="","",Table1[[#This Row],[Count_2]]*Table1[[#This Row],[Normalization Factor]]*10^Table1[[#This Row],[CountedDilution]])</f>
        <v>#VALUE!</v>
      </c>
      <c r="Y226" s="6" t="e">
        <f>IF(Table1[[#This Row],[Count_3]]="","",Table1[[#This Row],[Count_3]]*Table1[[#This Row],[Normalization Factor]]*10^Table1[[#This Row],[CountedDilution]])</f>
        <v>#VALUE!</v>
      </c>
      <c r="Z226" s="6" t="e">
        <f>IF(Table1[[#This Row],[Count_4]]="","",Table1[[#This Row],[Count_4]]*Table1[[#This Row],[Normalization Factor]]*10^Table1[[#This Row],[CountedDilution]])</f>
        <v>#VALUE!</v>
      </c>
      <c r="AA226" s="6" t="e">
        <f>IF(Table1[[#This Row],[Count_5]]="","",Table1[[#This Row],[Count_5]]*Table1[[#This Row],[Normalization Factor]]*10^Table1[[#This Row],[CountedDilution]])</f>
        <v>#VALUE!</v>
      </c>
      <c r="AB226" s="6" cm="1">
        <f t="array" ref="AB226">AVERAGE(IF(ISNUMBER(Table1[[#This Row],[Normalized_Count_1]:[Normalized_Count_5]]),Table1[[#This Row],[Normalized_Count_1]:[Normalized_Count_5]]))</f>
        <v>0</v>
      </c>
      <c r="AC226" s="23" t="e">
        <f t="shared" si="17"/>
        <v>#NUM!</v>
      </c>
      <c r="AD226" s="6" cm="1">
        <f t="array" ref="AD226">_xlfn.STDEV.P(IF(ISNUMBER(Table1[[#This Row],[Normalized_Count_1]:[Normalized_Count_5]]),Table1[[#This Row],[Normalized_Count_1]:[Normalized_Count_5]]))</f>
        <v>0</v>
      </c>
      <c r="AE226" s="11" t="e">
        <f t="shared" si="18"/>
        <v>#DIV/0!</v>
      </c>
      <c r="AF226" s="11" t="e">
        <f t="shared" si="19"/>
        <v>#DIV/0!</v>
      </c>
    </row>
    <row r="227" spans="1:32" ht="15.75" thickBot="1" x14ac:dyDescent="0.3">
      <c r="A227" s="4" t="s">
        <v>43</v>
      </c>
      <c r="B227" s="22" t="s">
        <v>55</v>
      </c>
      <c r="C227" s="4" t="s">
        <v>56</v>
      </c>
      <c r="D227" s="4" t="s">
        <v>43</v>
      </c>
      <c r="E227" s="41" t="s">
        <v>46</v>
      </c>
      <c r="F227" s="4" t="s">
        <v>50</v>
      </c>
      <c r="G227" t="s">
        <v>52</v>
      </c>
      <c r="H227" s="27">
        <v>0.5</v>
      </c>
      <c r="I227" s="4" t="s">
        <v>43</v>
      </c>
      <c r="J227" s="13">
        <v>1</v>
      </c>
      <c r="K227" s="13">
        <f t="shared" si="16"/>
        <v>333.33333333333331</v>
      </c>
      <c r="L227" s="13">
        <v>1</v>
      </c>
      <c r="M227" s="17">
        <v>1</v>
      </c>
      <c r="N227" s="20" t="e">
        <f>Table1[[#This Row],[Sample Dilution]]*Table1[[#This Row],[Drop Assay Dilution]]*Table1[[#This Row],[Additional Dilutions]]/Table1[[#This Row],[Amount of Powder (g)]]</f>
        <v>#VALUE!</v>
      </c>
      <c r="O227" s="4"/>
      <c r="P227" s="4"/>
      <c r="Q227" s="1">
        <v>1</v>
      </c>
      <c r="R227" s="1">
        <v>8</v>
      </c>
      <c r="S227" s="1">
        <v>11</v>
      </c>
      <c r="T227" s="1">
        <v>8</v>
      </c>
      <c r="U227" s="4"/>
      <c r="V227" s="4"/>
      <c r="W227" s="6" t="e">
        <f>IF(Table1[[#This Row],[Count_1]]="","",Table1[[#This Row],[Count_1]]*Table1[[#This Row],[Normalization Factor]]*10^Table1[[#This Row],[CountedDilution]])</f>
        <v>#VALUE!</v>
      </c>
      <c r="X227" s="6" t="e">
        <f>IF(Table1[[#This Row],[Count_2]]="","",Table1[[#This Row],[Count_2]]*Table1[[#This Row],[Normalization Factor]]*10^Table1[[#This Row],[CountedDilution]])</f>
        <v>#VALUE!</v>
      </c>
      <c r="Y227" s="6" t="e">
        <f>IF(Table1[[#This Row],[Count_3]]="","",Table1[[#This Row],[Count_3]]*Table1[[#This Row],[Normalization Factor]]*10^Table1[[#This Row],[CountedDilution]])</f>
        <v>#VALUE!</v>
      </c>
      <c r="Z227" s="6" t="e">
        <f>IF(Table1[[#This Row],[Count_4]]="","",Table1[[#This Row],[Count_4]]*Table1[[#This Row],[Normalization Factor]]*10^Table1[[#This Row],[CountedDilution]])</f>
        <v>#VALUE!</v>
      </c>
      <c r="AA227" s="6" t="e">
        <f>IF(Table1[[#This Row],[Count_5]]="","",Table1[[#This Row],[Count_5]]*Table1[[#This Row],[Normalization Factor]]*10^Table1[[#This Row],[CountedDilution]])</f>
        <v>#VALUE!</v>
      </c>
      <c r="AB227" s="6" cm="1">
        <f t="array" ref="AB227">AVERAGE(IF(ISNUMBER(Table1[[#This Row],[Normalized_Count_1]:[Normalized_Count_5]]),Table1[[#This Row],[Normalized_Count_1]:[Normalized_Count_5]]))</f>
        <v>0</v>
      </c>
      <c r="AC227" s="23" t="e">
        <f t="shared" si="17"/>
        <v>#NUM!</v>
      </c>
      <c r="AD227" s="6" cm="1">
        <f t="array" ref="AD227">_xlfn.STDEV.P(IF(ISNUMBER(Table1[[#This Row],[Normalized_Count_1]:[Normalized_Count_5]]),Table1[[#This Row],[Normalized_Count_1]:[Normalized_Count_5]]))</f>
        <v>0</v>
      </c>
      <c r="AE227" s="11" t="e">
        <f t="shared" si="18"/>
        <v>#DIV/0!</v>
      </c>
      <c r="AF227" s="11" t="e">
        <f t="shared" si="19"/>
        <v>#DIV/0!</v>
      </c>
    </row>
    <row r="228" spans="1:32" ht="15.75" thickBot="1" x14ac:dyDescent="0.3">
      <c r="A228" s="4" t="s">
        <v>43</v>
      </c>
      <c r="B228" s="22" t="s">
        <v>55</v>
      </c>
      <c r="C228" s="4" t="s">
        <v>56</v>
      </c>
      <c r="D228" s="4" t="s">
        <v>43</v>
      </c>
      <c r="E228" s="41" t="s">
        <v>46</v>
      </c>
      <c r="F228" s="4" t="s">
        <v>50</v>
      </c>
      <c r="G228" t="s">
        <v>52</v>
      </c>
      <c r="H228" s="27">
        <v>0.25</v>
      </c>
      <c r="I228" s="4" t="s">
        <v>43</v>
      </c>
      <c r="J228" s="13">
        <v>1</v>
      </c>
      <c r="K228" s="13">
        <f t="shared" si="16"/>
        <v>333.33333333333331</v>
      </c>
      <c r="L228" s="13">
        <v>1</v>
      </c>
      <c r="M228" s="17">
        <v>1</v>
      </c>
      <c r="N228" s="20" t="e">
        <f>Table1[[#This Row],[Sample Dilution]]*Table1[[#This Row],[Drop Assay Dilution]]*Table1[[#This Row],[Additional Dilutions]]/Table1[[#This Row],[Amount of Powder (g)]]</f>
        <v>#VALUE!</v>
      </c>
      <c r="O228" s="4"/>
      <c r="P228" s="4"/>
      <c r="Q228" s="1">
        <v>1</v>
      </c>
      <c r="R228" s="1">
        <v>9</v>
      </c>
      <c r="S228" s="1">
        <v>7</v>
      </c>
      <c r="T228" s="1">
        <v>9</v>
      </c>
      <c r="U228" s="4"/>
      <c r="V228" s="4"/>
      <c r="W228" s="6" t="e">
        <f>IF(Table1[[#This Row],[Count_1]]="","",Table1[[#This Row],[Count_1]]*Table1[[#This Row],[Normalization Factor]]*10^Table1[[#This Row],[CountedDilution]])</f>
        <v>#VALUE!</v>
      </c>
      <c r="X228" s="6" t="e">
        <f>IF(Table1[[#This Row],[Count_2]]="","",Table1[[#This Row],[Count_2]]*Table1[[#This Row],[Normalization Factor]]*10^Table1[[#This Row],[CountedDilution]])</f>
        <v>#VALUE!</v>
      </c>
      <c r="Y228" s="6" t="e">
        <f>IF(Table1[[#This Row],[Count_3]]="","",Table1[[#This Row],[Count_3]]*Table1[[#This Row],[Normalization Factor]]*10^Table1[[#This Row],[CountedDilution]])</f>
        <v>#VALUE!</v>
      </c>
      <c r="Z228" s="6" t="e">
        <f>IF(Table1[[#This Row],[Count_4]]="","",Table1[[#This Row],[Count_4]]*Table1[[#This Row],[Normalization Factor]]*10^Table1[[#This Row],[CountedDilution]])</f>
        <v>#VALUE!</v>
      </c>
      <c r="AA228" s="6" t="e">
        <f>IF(Table1[[#This Row],[Count_5]]="","",Table1[[#This Row],[Count_5]]*Table1[[#This Row],[Normalization Factor]]*10^Table1[[#This Row],[CountedDilution]])</f>
        <v>#VALUE!</v>
      </c>
      <c r="AB228" s="6" cm="1">
        <f t="array" ref="AB228">AVERAGE(IF(ISNUMBER(Table1[[#This Row],[Normalized_Count_1]:[Normalized_Count_5]]),Table1[[#This Row],[Normalized_Count_1]:[Normalized_Count_5]]))</f>
        <v>0</v>
      </c>
      <c r="AC228" s="23" t="e">
        <f t="shared" si="17"/>
        <v>#NUM!</v>
      </c>
      <c r="AD228" s="6" cm="1">
        <f t="array" ref="AD228">_xlfn.STDEV.P(IF(ISNUMBER(Table1[[#This Row],[Normalized_Count_1]:[Normalized_Count_5]]),Table1[[#This Row],[Normalized_Count_1]:[Normalized_Count_5]]))</f>
        <v>0</v>
      </c>
      <c r="AE228" s="11" t="e">
        <f t="shared" si="18"/>
        <v>#DIV/0!</v>
      </c>
      <c r="AF228" s="11" t="e">
        <f t="shared" si="19"/>
        <v>#DIV/0!</v>
      </c>
    </row>
    <row r="229" spans="1:32" ht="15.75" thickBot="1" x14ac:dyDescent="0.3">
      <c r="A229" s="4" t="s">
        <v>43</v>
      </c>
      <c r="B229" s="22" t="s">
        <v>55</v>
      </c>
      <c r="C229" s="4" t="s">
        <v>56</v>
      </c>
      <c r="D229" s="4" t="s">
        <v>43</v>
      </c>
      <c r="E229" s="41" t="s">
        <v>46</v>
      </c>
      <c r="F229" s="4" t="s">
        <v>50</v>
      </c>
      <c r="G229" t="s">
        <v>52</v>
      </c>
      <c r="H229" s="27">
        <v>0.125</v>
      </c>
      <c r="I229" s="4" t="s">
        <v>43</v>
      </c>
      <c r="J229" s="13">
        <v>1</v>
      </c>
      <c r="K229" s="13">
        <f t="shared" si="16"/>
        <v>333.33333333333331</v>
      </c>
      <c r="L229" s="13">
        <v>1</v>
      </c>
      <c r="M229" s="17">
        <v>1</v>
      </c>
      <c r="N229" s="20" t="e">
        <f>Table1[[#This Row],[Sample Dilution]]*Table1[[#This Row],[Drop Assay Dilution]]*Table1[[#This Row],[Additional Dilutions]]/Table1[[#This Row],[Amount of Powder (g)]]</f>
        <v>#VALUE!</v>
      </c>
      <c r="O229" s="4"/>
      <c r="P229" s="4"/>
      <c r="Q229" s="1">
        <v>2</v>
      </c>
      <c r="R229" s="1">
        <v>1</v>
      </c>
      <c r="S229" s="1">
        <v>3</v>
      </c>
      <c r="T229" s="1">
        <v>1</v>
      </c>
      <c r="U229" s="4"/>
      <c r="V229" s="4"/>
      <c r="W229" s="6" t="e">
        <f>IF(Table1[[#This Row],[Count_1]]="","",Table1[[#This Row],[Count_1]]*Table1[[#This Row],[Normalization Factor]]*10^Table1[[#This Row],[CountedDilution]])</f>
        <v>#VALUE!</v>
      </c>
      <c r="X229" s="6" t="e">
        <f>IF(Table1[[#This Row],[Count_2]]="","",Table1[[#This Row],[Count_2]]*Table1[[#This Row],[Normalization Factor]]*10^Table1[[#This Row],[CountedDilution]])</f>
        <v>#VALUE!</v>
      </c>
      <c r="Y229" s="6" t="e">
        <f>IF(Table1[[#This Row],[Count_3]]="","",Table1[[#This Row],[Count_3]]*Table1[[#This Row],[Normalization Factor]]*10^Table1[[#This Row],[CountedDilution]])</f>
        <v>#VALUE!</v>
      </c>
      <c r="Z229" s="6" t="e">
        <f>IF(Table1[[#This Row],[Count_4]]="","",Table1[[#This Row],[Count_4]]*Table1[[#This Row],[Normalization Factor]]*10^Table1[[#This Row],[CountedDilution]])</f>
        <v>#VALUE!</v>
      </c>
      <c r="AA229" s="6" t="e">
        <f>IF(Table1[[#This Row],[Count_5]]="","",Table1[[#This Row],[Count_5]]*Table1[[#This Row],[Normalization Factor]]*10^Table1[[#This Row],[CountedDilution]])</f>
        <v>#VALUE!</v>
      </c>
      <c r="AB229" s="6" cm="1">
        <f t="array" ref="AB229">AVERAGE(IF(ISNUMBER(Table1[[#This Row],[Normalized_Count_1]:[Normalized_Count_5]]),Table1[[#This Row],[Normalized_Count_1]:[Normalized_Count_5]]))</f>
        <v>0</v>
      </c>
      <c r="AC229" s="23" t="e">
        <f t="shared" si="17"/>
        <v>#NUM!</v>
      </c>
      <c r="AD229" s="6" cm="1">
        <f t="array" ref="AD229">_xlfn.STDEV.P(IF(ISNUMBER(Table1[[#This Row],[Normalized_Count_1]:[Normalized_Count_5]]),Table1[[#This Row],[Normalized_Count_1]:[Normalized_Count_5]]))</f>
        <v>0</v>
      </c>
      <c r="AE229" s="11" t="e">
        <f t="shared" si="18"/>
        <v>#DIV/0!</v>
      </c>
      <c r="AF229" s="11" t="e">
        <f t="shared" si="19"/>
        <v>#DIV/0!</v>
      </c>
    </row>
    <row r="230" spans="1:32" ht="15.75" thickBot="1" x14ac:dyDescent="0.3">
      <c r="A230" s="4" t="s">
        <v>43</v>
      </c>
      <c r="B230" s="22" t="s">
        <v>55</v>
      </c>
      <c r="C230" s="4" t="s">
        <v>56</v>
      </c>
      <c r="D230" s="4" t="s">
        <v>43</v>
      </c>
      <c r="E230" s="41" t="s">
        <v>46</v>
      </c>
      <c r="F230" s="4" t="s">
        <v>50</v>
      </c>
      <c r="G230" s="29" t="s">
        <v>52</v>
      </c>
      <c r="H230" s="28">
        <v>6.25E-2</v>
      </c>
      <c r="I230" s="4" t="s">
        <v>43</v>
      </c>
      <c r="J230" s="13">
        <v>1</v>
      </c>
      <c r="K230" s="13">
        <f t="shared" si="16"/>
        <v>333.33333333333331</v>
      </c>
      <c r="L230" s="13">
        <v>1</v>
      </c>
      <c r="M230" s="17">
        <v>1</v>
      </c>
      <c r="N230" s="20" t="e">
        <f>Table1[[#This Row],[Sample Dilution]]*Table1[[#This Row],[Drop Assay Dilution]]*Table1[[#This Row],[Additional Dilutions]]/Table1[[#This Row],[Amount of Powder (g)]]</f>
        <v>#VALUE!</v>
      </c>
      <c r="O230" s="4"/>
      <c r="P230" s="4"/>
      <c r="Q230" s="30">
        <v>2</v>
      </c>
      <c r="R230" s="30">
        <v>7</v>
      </c>
      <c r="S230" s="30">
        <v>7</v>
      </c>
      <c r="T230" s="30">
        <v>5</v>
      </c>
      <c r="U230" s="4"/>
      <c r="V230" s="4"/>
      <c r="W230" s="6" t="e">
        <f>IF(Table1[[#This Row],[Count_1]]="","",Table1[[#This Row],[Count_1]]*Table1[[#This Row],[Normalization Factor]]*10^Table1[[#This Row],[CountedDilution]])</f>
        <v>#VALUE!</v>
      </c>
      <c r="X230" s="6" t="e">
        <f>IF(Table1[[#This Row],[Count_2]]="","",Table1[[#This Row],[Count_2]]*Table1[[#This Row],[Normalization Factor]]*10^Table1[[#This Row],[CountedDilution]])</f>
        <v>#VALUE!</v>
      </c>
      <c r="Y230" s="6" t="e">
        <f>IF(Table1[[#This Row],[Count_3]]="","",Table1[[#This Row],[Count_3]]*Table1[[#This Row],[Normalization Factor]]*10^Table1[[#This Row],[CountedDilution]])</f>
        <v>#VALUE!</v>
      </c>
      <c r="Z230" s="6" t="e">
        <f>IF(Table1[[#This Row],[Count_4]]="","",Table1[[#This Row],[Count_4]]*Table1[[#This Row],[Normalization Factor]]*10^Table1[[#This Row],[CountedDilution]])</f>
        <v>#VALUE!</v>
      </c>
      <c r="AA230" s="6" t="e">
        <f>IF(Table1[[#This Row],[Count_5]]="","",Table1[[#This Row],[Count_5]]*Table1[[#This Row],[Normalization Factor]]*10^Table1[[#This Row],[CountedDilution]])</f>
        <v>#VALUE!</v>
      </c>
      <c r="AB230" s="6" cm="1">
        <f t="array" ref="AB230">AVERAGE(IF(ISNUMBER(Table1[[#This Row],[Normalized_Count_1]:[Normalized_Count_5]]),Table1[[#This Row],[Normalized_Count_1]:[Normalized_Count_5]]))</f>
        <v>0</v>
      </c>
      <c r="AC230" s="23" t="e">
        <f t="shared" si="17"/>
        <v>#NUM!</v>
      </c>
      <c r="AD230" s="6" cm="1">
        <f t="array" ref="AD230">_xlfn.STDEV.P(IF(ISNUMBER(Table1[[#This Row],[Normalized_Count_1]:[Normalized_Count_5]]),Table1[[#This Row],[Normalized_Count_1]:[Normalized_Count_5]]))</f>
        <v>0</v>
      </c>
      <c r="AE230" s="11" t="e">
        <f t="shared" si="18"/>
        <v>#DIV/0!</v>
      </c>
      <c r="AF230" s="11" t="e">
        <f t="shared" si="19"/>
        <v>#DIV/0!</v>
      </c>
    </row>
    <row r="231" spans="1:32" ht="15.75" thickBot="1" x14ac:dyDescent="0.3">
      <c r="A231" s="4" t="s">
        <v>43</v>
      </c>
      <c r="B231" s="22" t="s">
        <v>55</v>
      </c>
      <c r="C231" s="4" t="s">
        <v>56</v>
      </c>
      <c r="D231" s="4" t="s">
        <v>43</v>
      </c>
      <c r="E231" s="41" t="s">
        <v>46</v>
      </c>
      <c r="F231" s="4" t="s">
        <v>50</v>
      </c>
      <c r="G231" t="s">
        <v>51</v>
      </c>
      <c r="H231" s="27">
        <v>2</v>
      </c>
      <c r="I231" s="4" t="s">
        <v>53</v>
      </c>
      <c r="J231" s="13">
        <v>1</v>
      </c>
      <c r="K231" s="13">
        <f t="shared" si="16"/>
        <v>333.33333333333331</v>
      </c>
      <c r="L231" s="13">
        <v>1</v>
      </c>
      <c r="M231" s="17">
        <v>1</v>
      </c>
      <c r="N231" s="20" t="e">
        <f>Table1[[#This Row],[Sample Dilution]]*Table1[[#This Row],[Drop Assay Dilution]]*Table1[[#This Row],[Additional Dilutions]]/Table1[[#This Row],[Amount of Powder (g)]]</f>
        <v>#VALUE!</v>
      </c>
      <c r="O231" s="4"/>
      <c r="P231" s="4"/>
      <c r="Q231" s="26">
        <v>1</v>
      </c>
      <c r="R231" s="26">
        <v>4</v>
      </c>
      <c r="S231" s="26">
        <v>3</v>
      </c>
      <c r="T231" s="26">
        <v>2</v>
      </c>
      <c r="U231" s="4"/>
      <c r="V231" s="4"/>
      <c r="W231" s="6" t="e">
        <f>IF(Table1[[#This Row],[Count_1]]="","",Table1[[#This Row],[Count_1]]*Table1[[#This Row],[Normalization Factor]]*10^Table1[[#This Row],[CountedDilution]])</f>
        <v>#VALUE!</v>
      </c>
      <c r="X231" s="6" t="e">
        <f>IF(Table1[[#This Row],[Count_2]]="","",Table1[[#This Row],[Count_2]]*Table1[[#This Row],[Normalization Factor]]*10^Table1[[#This Row],[CountedDilution]])</f>
        <v>#VALUE!</v>
      </c>
      <c r="Y231" s="6" t="e">
        <f>IF(Table1[[#This Row],[Count_3]]="","",Table1[[#This Row],[Count_3]]*Table1[[#This Row],[Normalization Factor]]*10^Table1[[#This Row],[CountedDilution]])</f>
        <v>#VALUE!</v>
      </c>
      <c r="Z231" s="6" t="e">
        <f>IF(Table1[[#This Row],[Count_4]]="","",Table1[[#This Row],[Count_4]]*Table1[[#This Row],[Normalization Factor]]*10^Table1[[#This Row],[CountedDilution]])</f>
        <v>#VALUE!</v>
      </c>
      <c r="AA231" s="6" t="e">
        <f>IF(Table1[[#This Row],[Count_5]]="","",Table1[[#This Row],[Count_5]]*Table1[[#This Row],[Normalization Factor]]*10^Table1[[#This Row],[CountedDilution]])</f>
        <v>#VALUE!</v>
      </c>
      <c r="AB231" s="6" cm="1">
        <f t="array" ref="AB231">AVERAGE(IF(ISNUMBER(Table1[[#This Row],[Normalized_Count_1]:[Normalized_Count_5]]),Table1[[#This Row],[Normalized_Count_1]:[Normalized_Count_5]]))</f>
        <v>0</v>
      </c>
      <c r="AC231" s="23" t="e">
        <f t="shared" si="17"/>
        <v>#NUM!</v>
      </c>
      <c r="AD231" s="6" cm="1">
        <f t="array" ref="AD231">_xlfn.STDEV.P(IF(ISNUMBER(Table1[[#This Row],[Normalized_Count_1]:[Normalized_Count_5]]),Table1[[#This Row],[Normalized_Count_1]:[Normalized_Count_5]]))</f>
        <v>0</v>
      </c>
      <c r="AE231" s="11" t="e">
        <f t="shared" si="18"/>
        <v>#DIV/0!</v>
      </c>
      <c r="AF231" s="11" t="e">
        <f t="shared" si="19"/>
        <v>#DIV/0!</v>
      </c>
    </row>
    <row r="232" spans="1:32" ht="15.75" thickBot="1" x14ac:dyDescent="0.3">
      <c r="A232" s="4" t="s">
        <v>43</v>
      </c>
      <c r="B232" s="22" t="s">
        <v>55</v>
      </c>
      <c r="C232" s="4" t="s">
        <v>56</v>
      </c>
      <c r="D232" s="4" t="s">
        <v>43</v>
      </c>
      <c r="E232" s="41" t="s">
        <v>46</v>
      </c>
      <c r="F232" s="4" t="s">
        <v>50</v>
      </c>
      <c r="G232" t="s">
        <v>51</v>
      </c>
      <c r="H232" s="27">
        <v>1</v>
      </c>
      <c r="I232" s="4" t="s">
        <v>53</v>
      </c>
      <c r="J232" s="13">
        <v>1</v>
      </c>
      <c r="K232" s="13">
        <f t="shared" ref="K232:K254" si="20">1000/3</f>
        <v>333.33333333333331</v>
      </c>
      <c r="L232" s="13">
        <v>1</v>
      </c>
      <c r="M232" s="17">
        <v>1</v>
      </c>
      <c r="N232" s="20" t="e">
        <f>Table1[[#This Row],[Sample Dilution]]*Table1[[#This Row],[Drop Assay Dilution]]*Table1[[#This Row],[Additional Dilutions]]/Table1[[#This Row],[Amount of Powder (g)]]</f>
        <v>#VALUE!</v>
      </c>
      <c r="O232" s="4"/>
      <c r="P232" s="4"/>
      <c r="Q232" s="1">
        <v>1</v>
      </c>
      <c r="R232" s="1">
        <v>4</v>
      </c>
      <c r="S232" s="1">
        <v>6</v>
      </c>
      <c r="T232" s="1">
        <v>7</v>
      </c>
      <c r="U232" s="4"/>
      <c r="V232" s="4"/>
      <c r="W232" s="6" t="e">
        <f>IF(Table1[[#This Row],[Count_1]]="","",Table1[[#This Row],[Count_1]]*Table1[[#This Row],[Normalization Factor]]*10^Table1[[#This Row],[CountedDilution]])</f>
        <v>#VALUE!</v>
      </c>
      <c r="X232" s="6" t="e">
        <f>IF(Table1[[#This Row],[Count_2]]="","",Table1[[#This Row],[Count_2]]*Table1[[#This Row],[Normalization Factor]]*10^Table1[[#This Row],[CountedDilution]])</f>
        <v>#VALUE!</v>
      </c>
      <c r="Y232" s="6" t="e">
        <f>IF(Table1[[#This Row],[Count_3]]="","",Table1[[#This Row],[Count_3]]*Table1[[#This Row],[Normalization Factor]]*10^Table1[[#This Row],[CountedDilution]])</f>
        <v>#VALUE!</v>
      </c>
      <c r="Z232" s="6" t="e">
        <f>IF(Table1[[#This Row],[Count_4]]="","",Table1[[#This Row],[Count_4]]*Table1[[#This Row],[Normalization Factor]]*10^Table1[[#This Row],[CountedDilution]])</f>
        <v>#VALUE!</v>
      </c>
      <c r="AA232" s="6" t="e">
        <f>IF(Table1[[#This Row],[Count_5]]="","",Table1[[#This Row],[Count_5]]*Table1[[#This Row],[Normalization Factor]]*10^Table1[[#This Row],[CountedDilution]])</f>
        <v>#VALUE!</v>
      </c>
      <c r="AB232" s="6" cm="1">
        <f t="array" ref="AB232">AVERAGE(IF(ISNUMBER(Table1[[#This Row],[Normalized_Count_1]:[Normalized_Count_5]]),Table1[[#This Row],[Normalized_Count_1]:[Normalized_Count_5]]))</f>
        <v>0</v>
      </c>
      <c r="AC232" s="23" t="e">
        <f t="shared" ref="AC232:AC254" si="21">LOG(AB232)</f>
        <v>#NUM!</v>
      </c>
      <c r="AD232" s="6" cm="1">
        <f t="array" ref="AD232">_xlfn.STDEV.P(IF(ISNUMBER(Table1[[#This Row],[Normalized_Count_1]:[Normalized_Count_5]]),Table1[[#This Row],[Normalized_Count_1]:[Normalized_Count_5]]))</f>
        <v>0</v>
      </c>
      <c r="AE232" s="11" t="e">
        <f t="shared" si="18"/>
        <v>#DIV/0!</v>
      </c>
      <c r="AF232" s="11" t="e">
        <f t="shared" si="19"/>
        <v>#DIV/0!</v>
      </c>
    </row>
    <row r="233" spans="1:32" ht="15.75" thickBot="1" x14ac:dyDescent="0.3">
      <c r="A233" s="4" t="s">
        <v>43</v>
      </c>
      <c r="B233" s="22" t="s">
        <v>55</v>
      </c>
      <c r="C233" s="4" t="s">
        <v>56</v>
      </c>
      <c r="D233" s="4" t="s">
        <v>43</v>
      </c>
      <c r="E233" s="41" t="s">
        <v>46</v>
      </c>
      <c r="F233" s="4" t="s">
        <v>50</v>
      </c>
      <c r="G233" t="s">
        <v>51</v>
      </c>
      <c r="H233" s="27">
        <v>0.5</v>
      </c>
      <c r="I233" s="4" t="s">
        <v>53</v>
      </c>
      <c r="J233" s="13">
        <v>1</v>
      </c>
      <c r="K233" s="13">
        <f t="shared" si="20"/>
        <v>333.33333333333331</v>
      </c>
      <c r="L233" s="13">
        <v>1</v>
      </c>
      <c r="M233" s="17">
        <v>1</v>
      </c>
      <c r="N233" s="20" t="e">
        <f>Table1[[#This Row],[Sample Dilution]]*Table1[[#This Row],[Drop Assay Dilution]]*Table1[[#This Row],[Additional Dilutions]]/Table1[[#This Row],[Amount of Powder (g)]]</f>
        <v>#VALUE!</v>
      </c>
      <c r="O233" s="4"/>
      <c r="P233" s="4"/>
      <c r="Q233" s="1">
        <v>1</v>
      </c>
      <c r="R233" s="1">
        <v>9</v>
      </c>
      <c r="S233" s="1">
        <v>8</v>
      </c>
      <c r="T233" s="1">
        <v>10</v>
      </c>
      <c r="U233" s="4"/>
      <c r="V233" s="4"/>
      <c r="W233" s="6" t="e">
        <f>IF(Table1[[#This Row],[Count_1]]="","",Table1[[#This Row],[Count_1]]*Table1[[#This Row],[Normalization Factor]]*10^Table1[[#This Row],[CountedDilution]])</f>
        <v>#VALUE!</v>
      </c>
      <c r="X233" s="6" t="e">
        <f>IF(Table1[[#This Row],[Count_2]]="","",Table1[[#This Row],[Count_2]]*Table1[[#This Row],[Normalization Factor]]*10^Table1[[#This Row],[CountedDilution]])</f>
        <v>#VALUE!</v>
      </c>
      <c r="Y233" s="6" t="e">
        <f>IF(Table1[[#This Row],[Count_3]]="","",Table1[[#This Row],[Count_3]]*Table1[[#This Row],[Normalization Factor]]*10^Table1[[#This Row],[CountedDilution]])</f>
        <v>#VALUE!</v>
      </c>
      <c r="Z233" s="6" t="e">
        <f>IF(Table1[[#This Row],[Count_4]]="","",Table1[[#This Row],[Count_4]]*Table1[[#This Row],[Normalization Factor]]*10^Table1[[#This Row],[CountedDilution]])</f>
        <v>#VALUE!</v>
      </c>
      <c r="AA233" s="6" t="e">
        <f>IF(Table1[[#This Row],[Count_5]]="","",Table1[[#This Row],[Count_5]]*Table1[[#This Row],[Normalization Factor]]*10^Table1[[#This Row],[CountedDilution]])</f>
        <v>#VALUE!</v>
      </c>
      <c r="AB233" s="6" cm="1">
        <f t="array" ref="AB233">AVERAGE(IF(ISNUMBER(Table1[[#This Row],[Normalized_Count_1]:[Normalized_Count_5]]),Table1[[#This Row],[Normalized_Count_1]:[Normalized_Count_5]]))</f>
        <v>0</v>
      </c>
      <c r="AC233" s="23" t="e">
        <f t="shared" si="21"/>
        <v>#NUM!</v>
      </c>
      <c r="AD233" s="6" cm="1">
        <f t="array" ref="AD233">_xlfn.STDEV.P(IF(ISNUMBER(Table1[[#This Row],[Normalized_Count_1]:[Normalized_Count_5]]),Table1[[#This Row],[Normalized_Count_1]:[Normalized_Count_5]]))</f>
        <v>0</v>
      </c>
      <c r="AE233" s="11" t="e">
        <f t="shared" si="18"/>
        <v>#DIV/0!</v>
      </c>
      <c r="AF233" s="11" t="e">
        <f t="shared" si="19"/>
        <v>#DIV/0!</v>
      </c>
    </row>
    <row r="234" spans="1:32" ht="15.75" thickBot="1" x14ac:dyDescent="0.3">
      <c r="A234" s="4" t="s">
        <v>43</v>
      </c>
      <c r="B234" s="22" t="s">
        <v>55</v>
      </c>
      <c r="C234" s="4" t="s">
        <v>56</v>
      </c>
      <c r="D234" s="4" t="s">
        <v>43</v>
      </c>
      <c r="E234" s="41" t="s">
        <v>46</v>
      </c>
      <c r="F234" s="4" t="s">
        <v>50</v>
      </c>
      <c r="G234" t="s">
        <v>51</v>
      </c>
      <c r="H234" s="27">
        <v>0.25</v>
      </c>
      <c r="I234" s="4" t="s">
        <v>53</v>
      </c>
      <c r="J234" s="13">
        <v>1</v>
      </c>
      <c r="K234" s="13">
        <f t="shared" si="20"/>
        <v>333.33333333333331</v>
      </c>
      <c r="L234" s="13">
        <v>1</v>
      </c>
      <c r="M234" s="17">
        <v>1</v>
      </c>
      <c r="N234" s="20" t="e">
        <f>Table1[[#This Row],[Sample Dilution]]*Table1[[#This Row],[Drop Assay Dilution]]*Table1[[#This Row],[Additional Dilutions]]/Table1[[#This Row],[Amount of Powder (g)]]</f>
        <v>#VALUE!</v>
      </c>
      <c r="O234" s="4"/>
      <c r="P234" s="4"/>
      <c r="Q234" s="1">
        <v>1</v>
      </c>
      <c r="R234" s="1">
        <v>11</v>
      </c>
      <c r="S234" s="1">
        <v>17</v>
      </c>
      <c r="T234" s="1">
        <v>9</v>
      </c>
      <c r="U234" s="4"/>
      <c r="V234" s="4"/>
      <c r="W234" s="6" t="e">
        <f>IF(Table1[[#This Row],[Count_1]]="","",Table1[[#This Row],[Count_1]]*Table1[[#This Row],[Normalization Factor]]*10^Table1[[#This Row],[CountedDilution]])</f>
        <v>#VALUE!</v>
      </c>
      <c r="X234" s="6" t="e">
        <f>IF(Table1[[#This Row],[Count_2]]="","",Table1[[#This Row],[Count_2]]*Table1[[#This Row],[Normalization Factor]]*10^Table1[[#This Row],[CountedDilution]])</f>
        <v>#VALUE!</v>
      </c>
      <c r="Y234" s="6" t="e">
        <f>IF(Table1[[#This Row],[Count_3]]="","",Table1[[#This Row],[Count_3]]*Table1[[#This Row],[Normalization Factor]]*10^Table1[[#This Row],[CountedDilution]])</f>
        <v>#VALUE!</v>
      </c>
      <c r="Z234" s="6" t="e">
        <f>IF(Table1[[#This Row],[Count_4]]="","",Table1[[#This Row],[Count_4]]*Table1[[#This Row],[Normalization Factor]]*10^Table1[[#This Row],[CountedDilution]])</f>
        <v>#VALUE!</v>
      </c>
      <c r="AA234" s="6" t="e">
        <f>IF(Table1[[#This Row],[Count_5]]="","",Table1[[#This Row],[Count_5]]*Table1[[#This Row],[Normalization Factor]]*10^Table1[[#This Row],[CountedDilution]])</f>
        <v>#VALUE!</v>
      </c>
      <c r="AB234" s="6" cm="1">
        <f t="array" ref="AB234">AVERAGE(IF(ISNUMBER(Table1[[#This Row],[Normalized_Count_1]:[Normalized_Count_5]]),Table1[[#This Row],[Normalized_Count_1]:[Normalized_Count_5]]))</f>
        <v>0</v>
      </c>
      <c r="AC234" s="23" t="e">
        <f t="shared" si="21"/>
        <v>#NUM!</v>
      </c>
      <c r="AD234" s="6" cm="1">
        <f t="array" ref="AD234">_xlfn.STDEV.P(IF(ISNUMBER(Table1[[#This Row],[Normalized_Count_1]:[Normalized_Count_5]]),Table1[[#This Row],[Normalized_Count_1]:[Normalized_Count_5]]))</f>
        <v>0</v>
      </c>
      <c r="AE234" s="11" t="e">
        <f t="shared" si="18"/>
        <v>#DIV/0!</v>
      </c>
      <c r="AF234" s="11" t="e">
        <f t="shared" si="19"/>
        <v>#DIV/0!</v>
      </c>
    </row>
    <row r="235" spans="1:32" ht="15.75" thickBot="1" x14ac:dyDescent="0.3">
      <c r="A235" s="4" t="s">
        <v>43</v>
      </c>
      <c r="B235" s="22" t="s">
        <v>55</v>
      </c>
      <c r="C235" s="4" t="s">
        <v>56</v>
      </c>
      <c r="D235" s="4" t="s">
        <v>43</v>
      </c>
      <c r="E235" s="41" t="s">
        <v>46</v>
      </c>
      <c r="F235" s="4" t="s">
        <v>50</v>
      </c>
      <c r="G235" t="s">
        <v>51</v>
      </c>
      <c r="H235" s="27">
        <v>0.125</v>
      </c>
      <c r="I235" s="4" t="s">
        <v>53</v>
      </c>
      <c r="J235" s="13">
        <v>1</v>
      </c>
      <c r="K235" s="13">
        <f t="shared" si="20"/>
        <v>333.33333333333331</v>
      </c>
      <c r="L235" s="13">
        <v>1</v>
      </c>
      <c r="M235" s="17">
        <v>1</v>
      </c>
      <c r="N235" s="20" t="e">
        <f>Table1[[#This Row],[Sample Dilution]]*Table1[[#This Row],[Drop Assay Dilution]]*Table1[[#This Row],[Additional Dilutions]]/Table1[[#This Row],[Amount of Powder (g)]]</f>
        <v>#VALUE!</v>
      </c>
      <c r="O235" s="4"/>
      <c r="P235" s="4"/>
      <c r="Q235" s="1">
        <v>3</v>
      </c>
      <c r="R235" s="1">
        <v>5</v>
      </c>
      <c r="S235" s="1">
        <v>3</v>
      </c>
      <c r="T235" s="1">
        <v>5</v>
      </c>
      <c r="U235" s="4"/>
      <c r="V235" s="4"/>
      <c r="W235" s="6" t="e">
        <f>IF(Table1[[#This Row],[Count_1]]="","",Table1[[#This Row],[Count_1]]*Table1[[#This Row],[Normalization Factor]]*10^Table1[[#This Row],[CountedDilution]])</f>
        <v>#VALUE!</v>
      </c>
      <c r="X235" s="6" t="e">
        <f>IF(Table1[[#This Row],[Count_2]]="","",Table1[[#This Row],[Count_2]]*Table1[[#This Row],[Normalization Factor]]*10^Table1[[#This Row],[CountedDilution]])</f>
        <v>#VALUE!</v>
      </c>
      <c r="Y235" s="6" t="e">
        <f>IF(Table1[[#This Row],[Count_3]]="","",Table1[[#This Row],[Count_3]]*Table1[[#This Row],[Normalization Factor]]*10^Table1[[#This Row],[CountedDilution]])</f>
        <v>#VALUE!</v>
      </c>
      <c r="Z235" s="6" t="e">
        <f>IF(Table1[[#This Row],[Count_4]]="","",Table1[[#This Row],[Count_4]]*Table1[[#This Row],[Normalization Factor]]*10^Table1[[#This Row],[CountedDilution]])</f>
        <v>#VALUE!</v>
      </c>
      <c r="AA235" s="6" t="e">
        <f>IF(Table1[[#This Row],[Count_5]]="","",Table1[[#This Row],[Count_5]]*Table1[[#This Row],[Normalization Factor]]*10^Table1[[#This Row],[CountedDilution]])</f>
        <v>#VALUE!</v>
      </c>
      <c r="AB235" s="6" cm="1">
        <f t="array" ref="AB235">AVERAGE(IF(ISNUMBER(Table1[[#This Row],[Normalized_Count_1]:[Normalized_Count_5]]),Table1[[#This Row],[Normalized_Count_1]:[Normalized_Count_5]]))</f>
        <v>0</v>
      </c>
      <c r="AC235" s="23" t="e">
        <f t="shared" si="21"/>
        <v>#NUM!</v>
      </c>
      <c r="AD235" s="6" cm="1">
        <f t="array" ref="AD235">_xlfn.STDEV.P(IF(ISNUMBER(Table1[[#This Row],[Normalized_Count_1]:[Normalized_Count_5]]),Table1[[#This Row],[Normalized_Count_1]:[Normalized_Count_5]]))</f>
        <v>0</v>
      </c>
      <c r="AE235" s="11" t="e">
        <f t="shared" si="18"/>
        <v>#DIV/0!</v>
      </c>
      <c r="AF235" s="11" t="e">
        <f t="shared" si="19"/>
        <v>#DIV/0!</v>
      </c>
    </row>
    <row r="236" spans="1:32" ht="15.75" thickBot="1" x14ac:dyDescent="0.3">
      <c r="A236" s="4" t="s">
        <v>43</v>
      </c>
      <c r="B236" s="22" t="s">
        <v>55</v>
      </c>
      <c r="C236" s="4" t="s">
        <v>56</v>
      </c>
      <c r="D236" s="4" t="s">
        <v>43</v>
      </c>
      <c r="E236" s="41" t="s">
        <v>46</v>
      </c>
      <c r="F236" s="4" t="s">
        <v>50</v>
      </c>
      <c r="G236" t="s">
        <v>51</v>
      </c>
      <c r="H236" s="28">
        <v>6.25E-2</v>
      </c>
      <c r="I236" s="4" t="s">
        <v>53</v>
      </c>
      <c r="J236" s="13">
        <v>1</v>
      </c>
      <c r="K236" s="13">
        <f t="shared" si="20"/>
        <v>333.33333333333331</v>
      </c>
      <c r="L236" s="13">
        <v>1</v>
      </c>
      <c r="M236" s="17">
        <v>1</v>
      </c>
      <c r="N236" s="20" t="e">
        <f>Table1[[#This Row],[Sample Dilution]]*Table1[[#This Row],[Drop Assay Dilution]]*Table1[[#This Row],[Additional Dilutions]]/Table1[[#This Row],[Amount of Powder (g)]]</f>
        <v>#VALUE!</v>
      </c>
      <c r="O236" s="4"/>
      <c r="P236" s="4"/>
      <c r="Q236" s="30">
        <v>4</v>
      </c>
      <c r="R236" s="30">
        <v>5</v>
      </c>
      <c r="S236" s="30">
        <v>8</v>
      </c>
      <c r="T236" s="30">
        <v>4</v>
      </c>
      <c r="U236" s="4"/>
      <c r="V236" s="4"/>
      <c r="W236" s="6" t="e">
        <f>IF(Table1[[#This Row],[Count_1]]="","",Table1[[#This Row],[Count_1]]*Table1[[#This Row],[Normalization Factor]]*10^Table1[[#This Row],[CountedDilution]])</f>
        <v>#VALUE!</v>
      </c>
      <c r="X236" s="6" t="e">
        <f>IF(Table1[[#This Row],[Count_2]]="","",Table1[[#This Row],[Count_2]]*Table1[[#This Row],[Normalization Factor]]*10^Table1[[#This Row],[CountedDilution]])</f>
        <v>#VALUE!</v>
      </c>
      <c r="Y236" s="6" t="e">
        <f>IF(Table1[[#This Row],[Count_3]]="","",Table1[[#This Row],[Count_3]]*Table1[[#This Row],[Normalization Factor]]*10^Table1[[#This Row],[CountedDilution]])</f>
        <v>#VALUE!</v>
      </c>
      <c r="Z236" s="6" t="e">
        <f>IF(Table1[[#This Row],[Count_4]]="","",Table1[[#This Row],[Count_4]]*Table1[[#This Row],[Normalization Factor]]*10^Table1[[#This Row],[CountedDilution]])</f>
        <v>#VALUE!</v>
      </c>
      <c r="AA236" s="6" t="e">
        <f>IF(Table1[[#This Row],[Count_5]]="","",Table1[[#This Row],[Count_5]]*Table1[[#This Row],[Normalization Factor]]*10^Table1[[#This Row],[CountedDilution]])</f>
        <v>#VALUE!</v>
      </c>
      <c r="AB236" s="6" cm="1">
        <f t="array" ref="AB236">AVERAGE(IF(ISNUMBER(Table1[[#This Row],[Normalized_Count_1]:[Normalized_Count_5]]),Table1[[#This Row],[Normalized_Count_1]:[Normalized_Count_5]]))</f>
        <v>0</v>
      </c>
      <c r="AC236" s="23" t="e">
        <f t="shared" si="21"/>
        <v>#NUM!</v>
      </c>
      <c r="AD236" s="6" cm="1">
        <f t="array" ref="AD236">_xlfn.STDEV.P(IF(ISNUMBER(Table1[[#This Row],[Normalized_Count_1]:[Normalized_Count_5]]),Table1[[#This Row],[Normalized_Count_1]:[Normalized_Count_5]]))</f>
        <v>0</v>
      </c>
      <c r="AE236" s="11" t="e">
        <f t="shared" si="18"/>
        <v>#DIV/0!</v>
      </c>
      <c r="AF236" s="11" t="e">
        <f t="shared" si="19"/>
        <v>#DIV/0!</v>
      </c>
    </row>
    <row r="237" spans="1:32" ht="15.75" thickBot="1" x14ac:dyDescent="0.3">
      <c r="A237" s="4" t="s">
        <v>43</v>
      </c>
      <c r="B237" s="22" t="s">
        <v>55</v>
      </c>
      <c r="C237" s="4" t="s">
        <v>56</v>
      </c>
      <c r="D237" s="4" t="s">
        <v>43</v>
      </c>
      <c r="E237" s="41" t="s">
        <v>46</v>
      </c>
      <c r="F237" s="4" t="s">
        <v>50</v>
      </c>
      <c r="G237" s="25" t="s">
        <v>52</v>
      </c>
      <c r="H237" s="24">
        <v>2</v>
      </c>
      <c r="I237" s="4" t="s">
        <v>53</v>
      </c>
      <c r="J237" s="13">
        <v>1</v>
      </c>
      <c r="K237" s="13">
        <f t="shared" si="20"/>
        <v>333.33333333333331</v>
      </c>
      <c r="L237" s="13">
        <v>1</v>
      </c>
      <c r="M237" s="17">
        <v>1</v>
      </c>
      <c r="N237" s="20" t="e">
        <f>Table1[[#This Row],[Sample Dilution]]*Table1[[#This Row],[Drop Assay Dilution]]*Table1[[#This Row],[Additional Dilutions]]/Table1[[#This Row],[Amount of Powder (g)]]</f>
        <v>#VALUE!</v>
      </c>
      <c r="O237" s="4"/>
      <c r="P237" s="4"/>
      <c r="Q237" s="1">
        <v>1</v>
      </c>
      <c r="R237" s="1">
        <v>3</v>
      </c>
      <c r="S237" s="1">
        <v>5</v>
      </c>
      <c r="T237" s="1">
        <v>7</v>
      </c>
      <c r="U237" s="4"/>
      <c r="V237" s="4"/>
      <c r="W237" s="6" t="e">
        <f>IF(Table1[[#This Row],[Count_1]]="","",Table1[[#This Row],[Count_1]]*Table1[[#This Row],[Normalization Factor]]*10^Table1[[#This Row],[CountedDilution]])</f>
        <v>#VALUE!</v>
      </c>
      <c r="X237" s="6" t="e">
        <f>IF(Table1[[#This Row],[Count_2]]="","",Table1[[#This Row],[Count_2]]*Table1[[#This Row],[Normalization Factor]]*10^Table1[[#This Row],[CountedDilution]])</f>
        <v>#VALUE!</v>
      </c>
      <c r="Y237" s="6" t="e">
        <f>IF(Table1[[#This Row],[Count_3]]="","",Table1[[#This Row],[Count_3]]*Table1[[#This Row],[Normalization Factor]]*10^Table1[[#This Row],[CountedDilution]])</f>
        <v>#VALUE!</v>
      </c>
      <c r="Z237" s="6" t="e">
        <f>IF(Table1[[#This Row],[Count_4]]="","",Table1[[#This Row],[Count_4]]*Table1[[#This Row],[Normalization Factor]]*10^Table1[[#This Row],[CountedDilution]])</f>
        <v>#VALUE!</v>
      </c>
      <c r="AA237" s="6" t="e">
        <f>IF(Table1[[#This Row],[Count_5]]="","",Table1[[#This Row],[Count_5]]*Table1[[#This Row],[Normalization Factor]]*10^Table1[[#This Row],[CountedDilution]])</f>
        <v>#VALUE!</v>
      </c>
      <c r="AB237" s="6" cm="1">
        <f t="array" ref="AB237">AVERAGE(IF(ISNUMBER(Table1[[#This Row],[Normalized_Count_1]:[Normalized_Count_5]]),Table1[[#This Row],[Normalized_Count_1]:[Normalized_Count_5]]))</f>
        <v>0</v>
      </c>
      <c r="AC237" s="23" t="e">
        <f t="shared" si="21"/>
        <v>#NUM!</v>
      </c>
      <c r="AD237" s="6" cm="1">
        <f t="array" ref="AD237">_xlfn.STDEV.P(IF(ISNUMBER(Table1[[#This Row],[Normalized_Count_1]:[Normalized_Count_5]]),Table1[[#This Row],[Normalized_Count_1]:[Normalized_Count_5]]))</f>
        <v>0</v>
      </c>
      <c r="AE237" s="11" t="e">
        <f t="shared" si="18"/>
        <v>#DIV/0!</v>
      </c>
      <c r="AF237" s="11" t="e">
        <f t="shared" si="19"/>
        <v>#DIV/0!</v>
      </c>
    </row>
    <row r="238" spans="1:32" ht="15.75" thickBot="1" x14ac:dyDescent="0.3">
      <c r="A238" s="4" t="s">
        <v>43</v>
      </c>
      <c r="B238" s="22" t="s">
        <v>55</v>
      </c>
      <c r="C238" s="4" t="s">
        <v>56</v>
      </c>
      <c r="D238" s="4" t="s">
        <v>43</v>
      </c>
      <c r="E238" s="41" t="s">
        <v>46</v>
      </c>
      <c r="F238" s="4" t="s">
        <v>50</v>
      </c>
      <c r="G238" t="s">
        <v>52</v>
      </c>
      <c r="H238" s="27">
        <v>1</v>
      </c>
      <c r="I238" s="4" t="s">
        <v>53</v>
      </c>
      <c r="J238" s="13">
        <v>1</v>
      </c>
      <c r="K238" s="13">
        <f t="shared" si="20"/>
        <v>333.33333333333331</v>
      </c>
      <c r="L238" s="13">
        <v>1</v>
      </c>
      <c r="M238" s="17">
        <v>1</v>
      </c>
      <c r="N238" s="20" t="e">
        <f>Table1[[#This Row],[Sample Dilution]]*Table1[[#This Row],[Drop Assay Dilution]]*Table1[[#This Row],[Additional Dilutions]]/Table1[[#This Row],[Amount of Powder (g)]]</f>
        <v>#VALUE!</v>
      </c>
      <c r="O238" s="4"/>
      <c r="P238" s="4"/>
      <c r="Q238" s="1">
        <v>1</v>
      </c>
      <c r="R238" s="1">
        <v>7</v>
      </c>
      <c r="S238" s="1">
        <v>4</v>
      </c>
      <c r="T238" s="1">
        <v>3</v>
      </c>
      <c r="U238" s="4"/>
      <c r="V238" s="4"/>
      <c r="W238" s="6" t="e">
        <f>IF(Table1[[#This Row],[Count_1]]="","",Table1[[#This Row],[Count_1]]*Table1[[#This Row],[Normalization Factor]]*10^Table1[[#This Row],[CountedDilution]])</f>
        <v>#VALUE!</v>
      </c>
      <c r="X238" s="6" t="e">
        <f>IF(Table1[[#This Row],[Count_2]]="","",Table1[[#This Row],[Count_2]]*Table1[[#This Row],[Normalization Factor]]*10^Table1[[#This Row],[CountedDilution]])</f>
        <v>#VALUE!</v>
      </c>
      <c r="Y238" s="6" t="e">
        <f>IF(Table1[[#This Row],[Count_3]]="","",Table1[[#This Row],[Count_3]]*Table1[[#This Row],[Normalization Factor]]*10^Table1[[#This Row],[CountedDilution]])</f>
        <v>#VALUE!</v>
      </c>
      <c r="Z238" s="6" t="e">
        <f>IF(Table1[[#This Row],[Count_4]]="","",Table1[[#This Row],[Count_4]]*Table1[[#This Row],[Normalization Factor]]*10^Table1[[#This Row],[CountedDilution]])</f>
        <v>#VALUE!</v>
      </c>
      <c r="AA238" s="6" t="e">
        <f>IF(Table1[[#This Row],[Count_5]]="","",Table1[[#This Row],[Count_5]]*Table1[[#This Row],[Normalization Factor]]*10^Table1[[#This Row],[CountedDilution]])</f>
        <v>#VALUE!</v>
      </c>
      <c r="AB238" s="6" cm="1">
        <f t="array" ref="AB238">AVERAGE(IF(ISNUMBER(Table1[[#This Row],[Normalized_Count_1]:[Normalized_Count_5]]),Table1[[#This Row],[Normalized_Count_1]:[Normalized_Count_5]]))</f>
        <v>0</v>
      </c>
      <c r="AC238" s="23" t="e">
        <f t="shared" si="21"/>
        <v>#NUM!</v>
      </c>
      <c r="AD238" s="6" cm="1">
        <f t="array" ref="AD238">_xlfn.STDEV.P(IF(ISNUMBER(Table1[[#This Row],[Normalized_Count_1]:[Normalized_Count_5]]),Table1[[#This Row],[Normalized_Count_1]:[Normalized_Count_5]]))</f>
        <v>0</v>
      </c>
      <c r="AE238" s="11" t="e">
        <f t="shared" si="18"/>
        <v>#DIV/0!</v>
      </c>
      <c r="AF238" s="11" t="e">
        <f t="shared" si="19"/>
        <v>#DIV/0!</v>
      </c>
    </row>
    <row r="239" spans="1:32" ht="15.75" thickBot="1" x14ac:dyDescent="0.3">
      <c r="A239" s="4" t="s">
        <v>43</v>
      </c>
      <c r="B239" s="22" t="s">
        <v>55</v>
      </c>
      <c r="C239" s="4" t="s">
        <v>56</v>
      </c>
      <c r="D239" s="4" t="s">
        <v>43</v>
      </c>
      <c r="E239" s="41" t="s">
        <v>46</v>
      </c>
      <c r="F239" s="4" t="s">
        <v>50</v>
      </c>
      <c r="G239" t="s">
        <v>52</v>
      </c>
      <c r="H239" s="27">
        <v>0.5</v>
      </c>
      <c r="I239" s="4" t="s">
        <v>53</v>
      </c>
      <c r="J239" s="13">
        <v>1</v>
      </c>
      <c r="K239" s="13">
        <f t="shared" si="20"/>
        <v>333.33333333333331</v>
      </c>
      <c r="L239" s="13">
        <v>1</v>
      </c>
      <c r="M239" s="17">
        <v>1</v>
      </c>
      <c r="N239" s="20" t="e">
        <f>Table1[[#This Row],[Sample Dilution]]*Table1[[#This Row],[Drop Assay Dilution]]*Table1[[#This Row],[Additional Dilutions]]/Table1[[#This Row],[Amount of Powder (g)]]</f>
        <v>#VALUE!</v>
      </c>
      <c r="O239" s="4"/>
      <c r="P239" s="4"/>
      <c r="Q239" s="1">
        <v>1</v>
      </c>
      <c r="R239" s="1">
        <v>7</v>
      </c>
      <c r="S239" s="1">
        <v>8</v>
      </c>
      <c r="T239" s="1">
        <v>9</v>
      </c>
      <c r="U239" s="4"/>
      <c r="V239" s="4"/>
      <c r="W239" s="6" t="e">
        <f>IF(Table1[[#This Row],[Count_1]]="","",Table1[[#This Row],[Count_1]]*Table1[[#This Row],[Normalization Factor]]*10^Table1[[#This Row],[CountedDilution]])</f>
        <v>#VALUE!</v>
      </c>
      <c r="X239" s="6" t="e">
        <f>IF(Table1[[#This Row],[Count_2]]="","",Table1[[#This Row],[Count_2]]*Table1[[#This Row],[Normalization Factor]]*10^Table1[[#This Row],[CountedDilution]])</f>
        <v>#VALUE!</v>
      </c>
      <c r="Y239" s="6" t="e">
        <f>IF(Table1[[#This Row],[Count_3]]="","",Table1[[#This Row],[Count_3]]*Table1[[#This Row],[Normalization Factor]]*10^Table1[[#This Row],[CountedDilution]])</f>
        <v>#VALUE!</v>
      </c>
      <c r="Z239" s="6" t="e">
        <f>IF(Table1[[#This Row],[Count_4]]="","",Table1[[#This Row],[Count_4]]*Table1[[#This Row],[Normalization Factor]]*10^Table1[[#This Row],[CountedDilution]])</f>
        <v>#VALUE!</v>
      </c>
      <c r="AA239" s="6" t="e">
        <f>IF(Table1[[#This Row],[Count_5]]="","",Table1[[#This Row],[Count_5]]*Table1[[#This Row],[Normalization Factor]]*10^Table1[[#This Row],[CountedDilution]])</f>
        <v>#VALUE!</v>
      </c>
      <c r="AB239" s="6" cm="1">
        <f t="array" ref="AB239">AVERAGE(IF(ISNUMBER(Table1[[#This Row],[Normalized_Count_1]:[Normalized_Count_5]]),Table1[[#This Row],[Normalized_Count_1]:[Normalized_Count_5]]))</f>
        <v>0</v>
      </c>
      <c r="AC239" s="23" t="e">
        <f t="shared" si="21"/>
        <v>#NUM!</v>
      </c>
      <c r="AD239" s="6" cm="1">
        <f t="array" ref="AD239">_xlfn.STDEV.P(IF(ISNUMBER(Table1[[#This Row],[Normalized_Count_1]:[Normalized_Count_5]]),Table1[[#This Row],[Normalized_Count_1]:[Normalized_Count_5]]))</f>
        <v>0</v>
      </c>
      <c r="AE239" s="11" t="e">
        <f t="shared" si="18"/>
        <v>#DIV/0!</v>
      </c>
      <c r="AF239" s="11" t="e">
        <f t="shared" si="19"/>
        <v>#DIV/0!</v>
      </c>
    </row>
    <row r="240" spans="1:32" ht="15.75" thickBot="1" x14ac:dyDescent="0.3">
      <c r="A240" s="4" t="s">
        <v>43</v>
      </c>
      <c r="B240" s="22" t="s">
        <v>55</v>
      </c>
      <c r="C240" s="4" t="s">
        <v>56</v>
      </c>
      <c r="D240" s="4" t="s">
        <v>43</v>
      </c>
      <c r="E240" s="41" t="s">
        <v>46</v>
      </c>
      <c r="F240" s="4" t="s">
        <v>50</v>
      </c>
      <c r="G240" t="s">
        <v>52</v>
      </c>
      <c r="H240" s="27">
        <v>0.25</v>
      </c>
      <c r="I240" s="4" t="s">
        <v>53</v>
      </c>
      <c r="J240" s="13">
        <v>1</v>
      </c>
      <c r="K240" s="13">
        <f t="shared" si="20"/>
        <v>333.33333333333331</v>
      </c>
      <c r="L240" s="13">
        <v>1</v>
      </c>
      <c r="M240" s="17">
        <v>1</v>
      </c>
      <c r="N240" s="20" t="e">
        <f>Table1[[#This Row],[Sample Dilution]]*Table1[[#This Row],[Drop Assay Dilution]]*Table1[[#This Row],[Additional Dilutions]]/Table1[[#This Row],[Amount of Powder (g)]]</f>
        <v>#VALUE!</v>
      </c>
      <c r="O240" s="4"/>
      <c r="P240" s="4"/>
      <c r="Q240" s="1">
        <v>1</v>
      </c>
      <c r="R240" s="1">
        <v>17</v>
      </c>
      <c r="S240" s="1">
        <v>14</v>
      </c>
      <c r="T240" s="1">
        <v>12</v>
      </c>
      <c r="U240" s="4"/>
      <c r="V240" s="4"/>
      <c r="W240" s="6" t="e">
        <f>IF(Table1[[#This Row],[Count_1]]="","",Table1[[#This Row],[Count_1]]*Table1[[#This Row],[Normalization Factor]]*10^Table1[[#This Row],[CountedDilution]])</f>
        <v>#VALUE!</v>
      </c>
      <c r="X240" s="6" t="e">
        <f>IF(Table1[[#This Row],[Count_2]]="","",Table1[[#This Row],[Count_2]]*Table1[[#This Row],[Normalization Factor]]*10^Table1[[#This Row],[CountedDilution]])</f>
        <v>#VALUE!</v>
      </c>
      <c r="Y240" s="6" t="e">
        <f>IF(Table1[[#This Row],[Count_3]]="","",Table1[[#This Row],[Count_3]]*Table1[[#This Row],[Normalization Factor]]*10^Table1[[#This Row],[CountedDilution]])</f>
        <v>#VALUE!</v>
      </c>
      <c r="Z240" s="6" t="e">
        <f>IF(Table1[[#This Row],[Count_4]]="","",Table1[[#This Row],[Count_4]]*Table1[[#This Row],[Normalization Factor]]*10^Table1[[#This Row],[CountedDilution]])</f>
        <v>#VALUE!</v>
      </c>
      <c r="AA240" s="6" t="e">
        <f>IF(Table1[[#This Row],[Count_5]]="","",Table1[[#This Row],[Count_5]]*Table1[[#This Row],[Normalization Factor]]*10^Table1[[#This Row],[CountedDilution]])</f>
        <v>#VALUE!</v>
      </c>
      <c r="AB240" s="6" cm="1">
        <f t="array" ref="AB240">AVERAGE(IF(ISNUMBER(Table1[[#This Row],[Normalized_Count_1]:[Normalized_Count_5]]),Table1[[#This Row],[Normalized_Count_1]:[Normalized_Count_5]]))</f>
        <v>0</v>
      </c>
      <c r="AC240" s="23" t="e">
        <f t="shared" si="21"/>
        <v>#NUM!</v>
      </c>
      <c r="AD240" s="6" cm="1">
        <f t="array" ref="AD240">_xlfn.STDEV.P(IF(ISNUMBER(Table1[[#This Row],[Normalized_Count_1]:[Normalized_Count_5]]),Table1[[#This Row],[Normalized_Count_1]:[Normalized_Count_5]]))</f>
        <v>0</v>
      </c>
      <c r="AE240" s="11" t="e">
        <f t="shared" si="18"/>
        <v>#DIV/0!</v>
      </c>
      <c r="AF240" s="11" t="e">
        <f t="shared" si="19"/>
        <v>#DIV/0!</v>
      </c>
    </row>
    <row r="241" spans="1:32" ht="15.75" thickBot="1" x14ac:dyDescent="0.3">
      <c r="A241" s="4" t="s">
        <v>43</v>
      </c>
      <c r="B241" s="22" t="s">
        <v>55</v>
      </c>
      <c r="C241" s="4" t="s">
        <v>56</v>
      </c>
      <c r="D241" s="4" t="s">
        <v>43</v>
      </c>
      <c r="E241" s="41" t="s">
        <v>46</v>
      </c>
      <c r="F241" s="4" t="s">
        <v>50</v>
      </c>
      <c r="G241" t="s">
        <v>52</v>
      </c>
      <c r="H241" s="27">
        <v>0.125</v>
      </c>
      <c r="I241" s="4" t="s">
        <v>53</v>
      </c>
      <c r="J241" s="13">
        <v>1</v>
      </c>
      <c r="K241" s="13">
        <f t="shared" si="20"/>
        <v>333.33333333333331</v>
      </c>
      <c r="L241" s="13">
        <v>1</v>
      </c>
      <c r="M241" s="17">
        <v>1</v>
      </c>
      <c r="N241" s="20" t="e">
        <f>Table1[[#This Row],[Sample Dilution]]*Table1[[#This Row],[Drop Assay Dilution]]*Table1[[#This Row],[Additional Dilutions]]/Table1[[#This Row],[Amount of Powder (g)]]</f>
        <v>#VALUE!</v>
      </c>
      <c r="O241" s="4"/>
      <c r="P241" s="4"/>
      <c r="Q241" s="1">
        <v>1</v>
      </c>
      <c r="R241" s="1">
        <v>12</v>
      </c>
      <c r="S241" s="1">
        <v>14</v>
      </c>
      <c r="T241" s="1">
        <v>12</v>
      </c>
      <c r="U241" s="4"/>
      <c r="V241" s="4"/>
      <c r="W241" s="6" t="e">
        <f>IF(Table1[[#This Row],[Count_1]]="","",Table1[[#This Row],[Count_1]]*Table1[[#This Row],[Normalization Factor]]*10^Table1[[#This Row],[CountedDilution]])</f>
        <v>#VALUE!</v>
      </c>
      <c r="X241" s="6" t="e">
        <f>IF(Table1[[#This Row],[Count_2]]="","",Table1[[#This Row],[Count_2]]*Table1[[#This Row],[Normalization Factor]]*10^Table1[[#This Row],[CountedDilution]])</f>
        <v>#VALUE!</v>
      </c>
      <c r="Y241" s="6" t="e">
        <f>IF(Table1[[#This Row],[Count_3]]="","",Table1[[#This Row],[Count_3]]*Table1[[#This Row],[Normalization Factor]]*10^Table1[[#This Row],[CountedDilution]])</f>
        <v>#VALUE!</v>
      </c>
      <c r="Z241" s="6" t="e">
        <f>IF(Table1[[#This Row],[Count_4]]="","",Table1[[#This Row],[Count_4]]*Table1[[#This Row],[Normalization Factor]]*10^Table1[[#This Row],[CountedDilution]])</f>
        <v>#VALUE!</v>
      </c>
      <c r="AA241" s="6" t="e">
        <f>IF(Table1[[#This Row],[Count_5]]="","",Table1[[#This Row],[Count_5]]*Table1[[#This Row],[Normalization Factor]]*10^Table1[[#This Row],[CountedDilution]])</f>
        <v>#VALUE!</v>
      </c>
      <c r="AB241" s="6" cm="1">
        <f t="array" ref="AB241">AVERAGE(IF(ISNUMBER(Table1[[#This Row],[Normalized_Count_1]:[Normalized_Count_5]]),Table1[[#This Row],[Normalized_Count_1]:[Normalized_Count_5]]))</f>
        <v>0</v>
      </c>
      <c r="AC241" s="23" t="e">
        <f t="shared" si="21"/>
        <v>#NUM!</v>
      </c>
      <c r="AD241" s="6" cm="1">
        <f t="array" ref="AD241">_xlfn.STDEV.P(IF(ISNUMBER(Table1[[#This Row],[Normalized_Count_1]:[Normalized_Count_5]]),Table1[[#This Row],[Normalized_Count_1]:[Normalized_Count_5]]))</f>
        <v>0</v>
      </c>
      <c r="AE241" s="11" t="e">
        <f t="shared" si="18"/>
        <v>#DIV/0!</v>
      </c>
      <c r="AF241" s="11" t="e">
        <f t="shared" si="19"/>
        <v>#DIV/0!</v>
      </c>
    </row>
    <row r="242" spans="1:32" ht="15.75" thickBot="1" x14ac:dyDescent="0.3">
      <c r="A242" s="4" t="s">
        <v>43</v>
      </c>
      <c r="B242" s="22" t="s">
        <v>55</v>
      </c>
      <c r="C242" s="4" t="s">
        <v>56</v>
      </c>
      <c r="D242" s="4" t="s">
        <v>43</v>
      </c>
      <c r="E242" s="41" t="s">
        <v>46</v>
      </c>
      <c r="F242" s="4" t="s">
        <v>50</v>
      </c>
      <c r="G242" t="s">
        <v>52</v>
      </c>
      <c r="H242" s="28">
        <v>6.25E-2</v>
      </c>
      <c r="I242" s="4" t="s">
        <v>53</v>
      </c>
      <c r="J242" s="13">
        <v>1</v>
      </c>
      <c r="K242" s="13">
        <f t="shared" si="20"/>
        <v>333.33333333333331</v>
      </c>
      <c r="L242" s="13">
        <v>1</v>
      </c>
      <c r="M242" s="17">
        <v>1</v>
      </c>
      <c r="N242" s="20" t="e">
        <f>Table1[[#This Row],[Sample Dilution]]*Table1[[#This Row],[Drop Assay Dilution]]*Table1[[#This Row],[Additional Dilutions]]/Table1[[#This Row],[Amount of Powder (g)]]</f>
        <v>#VALUE!</v>
      </c>
      <c r="O242" s="4"/>
      <c r="P242" s="4"/>
      <c r="Q242" s="30">
        <v>1</v>
      </c>
      <c r="R242" s="30">
        <v>13</v>
      </c>
      <c r="S242" s="30">
        <v>24</v>
      </c>
      <c r="T242" s="30">
        <v>15</v>
      </c>
      <c r="U242" s="4"/>
      <c r="V242" s="4"/>
      <c r="W242" s="6" t="e">
        <f>IF(Table1[[#This Row],[Count_1]]="","",Table1[[#This Row],[Count_1]]*Table1[[#This Row],[Normalization Factor]]*10^Table1[[#This Row],[CountedDilution]])</f>
        <v>#VALUE!</v>
      </c>
      <c r="X242" s="6" t="e">
        <f>IF(Table1[[#This Row],[Count_2]]="","",Table1[[#This Row],[Count_2]]*Table1[[#This Row],[Normalization Factor]]*10^Table1[[#This Row],[CountedDilution]])</f>
        <v>#VALUE!</v>
      </c>
      <c r="Y242" s="6" t="e">
        <f>IF(Table1[[#This Row],[Count_3]]="","",Table1[[#This Row],[Count_3]]*Table1[[#This Row],[Normalization Factor]]*10^Table1[[#This Row],[CountedDilution]])</f>
        <v>#VALUE!</v>
      </c>
      <c r="Z242" s="6" t="e">
        <f>IF(Table1[[#This Row],[Count_4]]="","",Table1[[#This Row],[Count_4]]*Table1[[#This Row],[Normalization Factor]]*10^Table1[[#This Row],[CountedDilution]])</f>
        <v>#VALUE!</v>
      </c>
      <c r="AA242" s="6" t="e">
        <f>IF(Table1[[#This Row],[Count_5]]="","",Table1[[#This Row],[Count_5]]*Table1[[#This Row],[Normalization Factor]]*10^Table1[[#This Row],[CountedDilution]])</f>
        <v>#VALUE!</v>
      </c>
      <c r="AB242" s="6" cm="1">
        <f t="array" ref="AB242">AVERAGE(IF(ISNUMBER(Table1[[#This Row],[Normalized_Count_1]:[Normalized_Count_5]]),Table1[[#This Row],[Normalized_Count_1]:[Normalized_Count_5]]))</f>
        <v>0</v>
      </c>
      <c r="AC242" s="23" t="e">
        <f t="shared" si="21"/>
        <v>#NUM!</v>
      </c>
      <c r="AD242" s="6" cm="1">
        <f t="array" ref="AD242">_xlfn.STDEV.P(IF(ISNUMBER(Table1[[#This Row],[Normalized_Count_1]:[Normalized_Count_5]]),Table1[[#This Row],[Normalized_Count_1]:[Normalized_Count_5]]))</f>
        <v>0</v>
      </c>
      <c r="AE242" s="11" t="e">
        <f t="shared" si="18"/>
        <v>#DIV/0!</v>
      </c>
      <c r="AF242" s="11" t="e">
        <f t="shared" si="19"/>
        <v>#DIV/0!</v>
      </c>
    </row>
    <row r="243" spans="1:32" ht="15.75" thickBot="1" x14ac:dyDescent="0.3">
      <c r="A243" s="4" t="s">
        <v>43</v>
      </c>
      <c r="B243" s="22" t="s">
        <v>55</v>
      </c>
      <c r="C243" s="4" t="s">
        <v>56</v>
      </c>
      <c r="D243" s="4" t="s">
        <v>43</v>
      </c>
      <c r="E243" s="41" t="s">
        <v>46</v>
      </c>
      <c r="F243" s="4" t="s">
        <v>50</v>
      </c>
      <c r="G243" s="25" t="s">
        <v>51</v>
      </c>
      <c r="H243" s="24">
        <v>2</v>
      </c>
      <c r="I243" s="4" t="s">
        <v>54</v>
      </c>
      <c r="J243" s="13">
        <v>1</v>
      </c>
      <c r="K243" s="13">
        <f t="shared" si="20"/>
        <v>333.33333333333331</v>
      </c>
      <c r="L243" s="13">
        <v>1</v>
      </c>
      <c r="M243" s="17">
        <v>1</v>
      </c>
      <c r="N243" s="20" t="e">
        <f>Table1[[#This Row],[Sample Dilution]]*Table1[[#This Row],[Drop Assay Dilution]]*Table1[[#This Row],[Additional Dilutions]]/Table1[[#This Row],[Amount of Powder (g)]]</f>
        <v>#VALUE!</v>
      </c>
      <c r="O243" s="4"/>
      <c r="P243" s="4"/>
      <c r="Q243" s="26">
        <v>0</v>
      </c>
      <c r="R243" s="26">
        <v>23</v>
      </c>
      <c r="S243" s="26">
        <v>24</v>
      </c>
      <c r="T243" s="26">
        <v>22</v>
      </c>
      <c r="U243" s="4"/>
      <c r="V243" s="4"/>
      <c r="W243" s="6" t="e">
        <f>IF(Table1[[#This Row],[Count_1]]="","",Table1[[#This Row],[Count_1]]*Table1[[#This Row],[Normalization Factor]]*10^Table1[[#This Row],[CountedDilution]])</f>
        <v>#VALUE!</v>
      </c>
      <c r="X243" s="6" t="e">
        <f>IF(Table1[[#This Row],[Count_2]]="","",Table1[[#This Row],[Count_2]]*Table1[[#This Row],[Normalization Factor]]*10^Table1[[#This Row],[CountedDilution]])</f>
        <v>#VALUE!</v>
      </c>
      <c r="Y243" s="6" t="e">
        <f>IF(Table1[[#This Row],[Count_3]]="","",Table1[[#This Row],[Count_3]]*Table1[[#This Row],[Normalization Factor]]*10^Table1[[#This Row],[CountedDilution]])</f>
        <v>#VALUE!</v>
      </c>
      <c r="Z243" s="6" t="e">
        <f>IF(Table1[[#This Row],[Count_4]]="","",Table1[[#This Row],[Count_4]]*Table1[[#This Row],[Normalization Factor]]*10^Table1[[#This Row],[CountedDilution]])</f>
        <v>#VALUE!</v>
      </c>
      <c r="AA243" s="6" t="e">
        <f>IF(Table1[[#This Row],[Count_5]]="","",Table1[[#This Row],[Count_5]]*Table1[[#This Row],[Normalization Factor]]*10^Table1[[#This Row],[CountedDilution]])</f>
        <v>#VALUE!</v>
      </c>
      <c r="AB243" s="6" cm="1">
        <f t="array" ref="AB243">AVERAGE(IF(ISNUMBER(Table1[[#This Row],[Normalized_Count_1]:[Normalized_Count_5]]),Table1[[#This Row],[Normalized_Count_1]:[Normalized_Count_5]]))</f>
        <v>0</v>
      </c>
      <c r="AC243" s="23" t="e">
        <f t="shared" si="21"/>
        <v>#NUM!</v>
      </c>
      <c r="AD243" s="6" cm="1">
        <f t="array" ref="AD243">_xlfn.STDEV.P(IF(ISNUMBER(Table1[[#This Row],[Normalized_Count_1]:[Normalized_Count_5]]),Table1[[#This Row],[Normalized_Count_1]:[Normalized_Count_5]]))</f>
        <v>0</v>
      </c>
      <c r="AE243" s="11" t="e">
        <f t="shared" si="18"/>
        <v>#DIV/0!</v>
      </c>
      <c r="AF243" s="11" t="e">
        <f t="shared" si="19"/>
        <v>#DIV/0!</v>
      </c>
    </row>
    <row r="244" spans="1:32" ht="15.75" thickBot="1" x14ac:dyDescent="0.3">
      <c r="A244" s="4" t="s">
        <v>43</v>
      </c>
      <c r="B244" s="22" t="s">
        <v>55</v>
      </c>
      <c r="C244" s="4" t="s">
        <v>56</v>
      </c>
      <c r="D244" s="4" t="s">
        <v>43</v>
      </c>
      <c r="E244" s="41" t="s">
        <v>46</v>
      </c>
      <c r="F244" s="4" t="s">
        <v>50</v>
      </c>
      <c r="G244" t="s">
        <v>51</v>
      </c>
      <c r="H244" s="27">
        <v>1</v>
      </c>
      <c r="I244" s="4" t="s">
        <v>54</v>
      </c>
      <c r="J244" s="13">
        <v>1</v>
      </c>
      <c r="K244" s="13">
        <f t="shared" si="20"/>
        <v>333.33333333333331</v>
      </c>
      <c r="L244" s="13">
        <v>1</v>
      </c>
      <c r="M244" s="17">
        <v>1</v>
      </c>
      <c r="N244" s="20" t="e">
        <f>Table1[[#This Row],[Sample Dilution]]*Table1[[#This Row],[Drop Assay Dilution]]*Table1[[#This Row],[Additional Dilutions]]/Table1[[#This Row],[Amount of Powder (g)]]</f>
        <v>#VALUE!</v>
      </c>
      <c r="O244" s="4"/>
      <c r="P244" s="4"/>
      <c r="Q244" s="1">
        <v>0</v>
      </c>
      <c r="R244" s="1">
        <v>39</v>
      </c>
      <c r="S244" s="1">
        <v>39</v>
      </c>
      <c r="T244" s="1">
        <v>46</v>
      </c>
      <c r="U244" s="4"/>
      <c r="V244" s="4"/>
      <c r="W244" s="6" t="e">
        <f>IF(Table1[[#This Row],[Count_1]]="","",Table1[[#This Row],[Count_1]]*Table1[[#This Row],[Normalization Factor]]*10^Table1[[#This Row],[CountedDilution]])</f>
        <v>#VALUE!</v>
      </c>
      <c r="X244" s="6" t="e">
        <f>IF(Table1[[#This Row],[Count_2]]="","",Table1[[#This Row],[Count_2]]*Table1[[#This Row],[Normalization Factor]]*10^Table1[[#This Row],[CountedDilution]])</f>
        <v>#VALUE!</v>
      </c>
      <c r="Y244" s="6" t="e">
        <f>IF(Table1[[#This Row],[Count_3]]="","",Table1[[#This Row],[Count_3]]*Table1[[#This Row],[Normalization Factor]]*10^Table1[[#This Row],[CountedDilution]])</f>
        <v>#VALUE!</v>
      </c>
      <c r="Z244" s="6" t="e">
        <f>IF(Table1[[#This Row],[Count_4]]="","",Table1[[#This Row],[Count_4]]*Table1[[#This Row],[Normalization Factor]]*10^Table1[[#This Row],[CountedDilution]])</f>
        <v>#VALUE!</v>
      </c>
      <c r="AA244" s="6" t="e">
        <f>IF(Table1[[#This Row],[Count_5]]="","",Table1[[#This Row],[Count_5]]*Table1[[#This Row],[Normalization Factor]]*10^Table1[[#This Row],[CountedDilution]])</f>
        <v>#VALUE!</v>
      </c>
      <c r="AB244" s="6" cm="1">
        <f t="array" ref="AB244">AVERAGE(IF(ISNUMBER(Table1[[#This Row],[Normalized_Count_1]:[Normalized_Count_5]]),Table1[[#This Row],[Normalized_Count_1]:[Normalized_Count_5]]))</f>
        <v>0</v>
      </c>
      <c r="AC244" s="23" t="e">
        <f t="shared" si="21"/>
        <v>#NUM!</v>
      </c>
      <c r="AD244" s="6" cm="1">
        <f t="array" ref="AD244">_xlfn.STDEV.P(IF(ISNUMBER(Table1[[#This Row],[Normalized_Count_1]:[Normalized_Count_5]]),Table1[[#This Row],[Normalized_Count_1]:[Normalized_Count_5]]))</f>
        <v>0</v>
      </c>
      <c r="AE244" s="11" t="e">
        <f t="shared" si="18"/>
        <v>#DIV/0!</v>
      </c>
      <c r="AF244" s="11" t="e">
        <f t="shared" si="19"/>
        <v>#DIV/0!</v>
      </c>
    </row>
    <row r="245" spans="1:32" ht="15.75" thickBot="1" x14ac:dyDescent="0.3">
      <c r="A245" s="4" t="s">
        <v>43</v>
      </c>
      <c r="B245" s="22" t="s">
        <v>55</v>
      </c>
      <c r="C245" s="4" t="s">
        <v>56</v>
      </c>
      <c r="D245" s="4" t="s">
        <v>43</v>
      </c>
      <c r="E245" s="41" t="s">
        <v>46</v>
      </c>
      <c r="F245" s="4" t="s">
        <v>50</v>
      </c>
      <c r="G245" t="s">
        <v>51</v>
      </c>
      <c r="H245" s="27">
        <v>0.5</v>
      </c>
      <c r="I245" s="4" t="s">
        <v>54</v>
      </c>
      <c r="J245" s="13">
        <v>1</v>
      </c>
      <c r="K245" s="13">
        <f t="shared" si="20"/>
        <v>333.33333333333331</v>
      </c>
      <c r="L245" s="13">
        <v>1</v>
      </c>
      <c r="M245" s="17">
        <v>1</v>
      </c>
      <c r="N245" s="20" t="e">
        <f>Table1[[#This Row],[Sample Dilution]]*Table1[[#This Row],[Drop Assay Dilution]]*Table1[[#This Row],[Additional Dilutions]]/Table1[[#This Row],[Amount of Powder (g)]]</f>
        <v>#VALUE!</v>
      </c>
      <c r="O245" s="4"/>
      <c r="P245" s="4"/>
      <c r="Q245" s="1">
        <v>0</v>
      </c>
      <c r="R245" s="1">
        <v>49</v>
      </c>
      <c r="S245" s="1">
        <v>44</v>
      </c>
      <c r="T245" s="1">
        <v>50</v>
      </c>
      <c r="U245" s="4"/>
      <c r="V245" s="4"/>
      <c r="W245" s="6" t="e">
        <f>IF(Table1[[#This Row],[Count_1]]="","",Table1[[#This Row],[Count_1]]*Table1[[#This Row],[Normalization Factor]]*10^Table1[[#This Row],[CountedDilution]])</f>
        <v>#VALUE!</v>
      </c>
      <c r="X245" s="6" t="e">
        <f>IF(Table1[[#This Row],[Count_2]]="","",Table1[[#This Row],[Count_2]]*Table1[[#This Row],[Normalization Factor]]*10^Table1[[#This Row],[CountedDilution]])</f>
        <v>#VALUE!</v>
      </c>
      <c r="Y245" s="6" t="e">
        <f>IF(Table1[[#This Row],[Count_3]]="","",Table1[[#This Row],[Count_3]]*Table1[[#This Row],[Normalization Factor]]*10^Table1[[#This Row],[CountedDilution]])</f>
        <v>#VALUE!</v>
      </c>
      <c r="Z245" s="6" t="e">
        <f>IF(Table1[[#This Row],[Count_4]]="","",Table1[[#This Row],[Count_4]]*Table1[[#This Row],[Normalization Factor]]*10^Table1[[#This Row],[CountedDilution]])</f>
        <v>#VALUE!</v>
      </c>
      <c r="AA245" s="6" t="e">
        <f>IF(Table1[[#This Row],[Count_5]]="","",Table1[[#This Row],[Count_5]]*Table1[[#This Row],[Normalization Factor]]*10^Table1[[#This Row],[CountedDilution]])</f>
        <v>#VALUE!</v>
      </c>
      <c r="AB245" s="6" cm="1">
        <f t="array" ref="AB245">AVERAGE(IF(ISNUMBER(Table1[[#This Row],[Normalized_Count_1]:[Normalized_Count_5]]),Table1[[#This Row],[Normalized_Count_1]:[Normalized_Count_5]]))</f>
        <v>0</v>
      </c>
      <c r="AC245" s="23" t="e">
        <f t="shared" si="21"/>
        <v>#NUM!</v>
      </c>
      <c r="AD245" s="6" cm="1">
        <f t="array" ref="AD245">_xlfn.STDEV.P(IF(ISNUMBER(Table1[[#This Row],[Normalized_Count_1]:[Normalized_Count_5]]),Table1[[#This Row],[Normalized_Count_1]:[Normalized_Count_5]]))</f>
        <v>0</v>
      </c>
      <c r="AE245" s="11" t="e">
        <f t="shared" si="18"/>
        <v>#DIV/0!</v>
      </c>
      <c r="AF245" s="11" t="e">
        <f t="shared" si="19"/>
        <v>#DIV/0!</v>
      </c>
    </row>
    <row r="246" spans="1:32" ht="15.75" thickBot="1" x14ac:dyDescent="0.3">
      <c r="A246" s="4" t="s">
        <v>43</v>
      </c>
      <c r="B246" s="22" t="s">
        <v>55</v>
      </c>
      <c r="C246" s="4" t="s">
        <v>56</v>
      </c>
      <c r="D246" s="4" t="s">
        <v>43</v>
      </c>
      <c r="E246" s="41" t="s">
        <v>46</v>
      </c>
      <c r="F246" s="4" t="s">
        <v>50</v>
      </c>
      <c r="G246" t="s">
        <v>51</v>
      </c>
      <c r="H246" s="27">
        <v>0.25</v>
      </c>
      <c r="I246" s="4" t="s">
        <v>54</v>
      </c>
      <c r="J246" s="13">
        <v>1</v>
      </c>
      <c r="K246" s="13">
        <f t="shared" si="20"/>
        <v>333.33333333333331</v>
      </c>
      <c r="L246" s="13">
        <v>1</v>
      </c>
      <c r="M246" s="17">
        <v>1</v>
      </c>
      <c r="N246" s="20" t="e">
        <f>Table1[[#This Row],[Sample Dilution]]*Table1[[#This Row],[Drop Assay Dilution]]*Table1[[#This Row],[Additional Dilutions]]/Table1[[#This Row],[Amount of Powder (g)]]</f>
        <v>#VALUE!</v>
      </c>
      <c r="O246" s="4"/>
      <c r="P246" s="4"/>
      <c r="Q246" s="1">
        <v>1</v>
      </c>
      <c r="R246" s="1">
        <v>16</v>
      </c>
      <c r="S246" s="1">
        <v>8</v>
      </c>
      <c r="T246" s="1">
        <v>7</v>
      </c>
      <c r="U246" s="4"/>
      <c r="V246" s="4"/>
      <c r="W246" s="6" t="e">
        <f>IF(Table1[[#This Row],[Count_1]]="","",Table1[[#This Row],[Count_1]]*Table1[[#This Row],[Normalization Factor]]*10^Table1[[#This Row],[CountedDilution]])</f>
        <v>#VALUE!</v>
      </c>
      <c r="X246" s="6" t="e">
        <f>IF(Table1[[#This Row],[Count_2]]="","",Table1[[#This Row],[Count_2]]*Table1[[#This Row],[Normalization Factor]]*10^Table1[[#This Row],[CountedDilution]])</f>
        <v>#VALUE!</v>
      </c>
      <c r="Y246" s="6" t="e">
        <f>IF(Table1[[#This Row],[Count_3]]="","",Table1[[#This Row],[Count_3]]*Table1[[#This Row],[Normalization Factor]]*10^Table1[[#This Row],[CountedDilution]])</f>
        <v>#VALUE!</v>
      </c>
      <c r="Z246" s="6" t="e">
        <f>IF(Table1[[#This Row],[Count_4]]="","",Table1[[#This Row],[Count_4]]*Table1[[#This Row],[Normalization Factor]]*10^Table1[[#This Row],[CountedDilution]])</f>
        <v>#VALUE!</v>
      </c>
      <c r="AA246" s="6" t="e">
        <f>IF(Table1[[#This Row],[Count_5]]="","",Table1[[#This Row],[Count_5]]*Table1[[#This Row],[Normalization Factor]]*10^Table1[[#This Row],[CountedDilution]])</f>
        <v>#VALUE!</v>
      </c>
      <c r="AB246" s="6" cm="1">
        <f t="array" ref="AB246">AVERAGE(IF(ISNUMBER(Table1[[#This Row],[Normalized_Count_1]:[Normalized_Count_5]]),Table1[[#This Row],[Normalized_Count_1]:[Normalized_Count_5]]))</f>
        <v>0</v>
      </c>
      <c r="AC246" s="23" t="e">
        <f t="shared" si="21"/>
        <v>#NUM!</v>
      </c>
      <c r="AD246" s="6" cm="1">
        <f t="array" ref="AD246">_xlfn.STDEV.P(IF(ISNUMBER(Table1[[#This Row],[Normalized_Count_1]:[Normalized_Count_5]]),Table1[[#This Row],[Normalized_Count_1]:[Normalized_Count_5]]))</f>
        <v>0</v>
      </c>
      <c r="AE246" s="11" t="e">
        <f t="shared" si="18"/>
        <v>#DIV/0!</v>
      </c>
      <c r="AF246" s="11" t="e">
        <f t="shared" si="19"/>
        <v>#DIV/0!</v>
      </c>
    </row>
    <row r="247" spans="1:32" ht="15.75" thickBot="1" x14ac:dyDescent="0.3">
      <c r="A247" s="4" t="s">
        <v>43</v>
      </c>
      <c r="B247" s="22" t="s">
        <v>55</v>
      </c>
      <c r="C247" s="4" t="s">
        <v>56</v>
      </c>
      <c r="D247" s="4" t="s">
        <v>43</v>
      </c>
      <c r="E247" s="41" t="s">
        <v>46</v>
      </c>
      <c r="F247" s="4" t="s">
        <v>50</v>
      </c>
      <c r="G247" t="s">
        <v>51</v>
      </c>
      <c r="H247" s="27">
        <v>0.125</v>
      </c>
      <c r="I247" s="4" t="s">
        <v>54</v>
      </c>
      <c r="J247" s="13">
        <v>1</v>
      </c>
      <c r="K247" s="13">
        <f t="shared" si="20"/>
        <v>333.33333333333331</v>
      </c>
      <c r="L247" s="13">
        <v>1</v>
      </c>
      <c r="M247" s="17">
        <v>1</v>
      </c>
      <c r="N247" s="20" t="e">
        <f>Table1[[#This Row],[Sample Dilution]]*Table1[[#This Row],[Drop Assay Dilution]]*Table1[[#This Row],[Additional Dilutions]]/Table1[[#This Row],[Amount of Powder (g)]]</f>
        <v>#VALUE!</v>
      </c>
      <c r="O247" s="4"/>
      <c r="P247" s="4"/>
      <c r="Q247" s="1">
        <v>2</v>
      </c>
      <c r="R247" s="1">
        <v>37</v>
      </c>
      <c r="S247" s="1">
        <v>34</v>
      </c>
      <c r="T247" s="1">
        <v>26</v>
      </c>
      <c r="U247" s="4"/>
      <c r="V247" s="4"/>
      <c r="W247" s="6" t="e">
        <f>IF(Table1[[#This Row],[Count_1]]="","",Table1[[#This Row],[Count_1]]*Table1[[#This Row],[Normalization Factor]]*10^Table1[[#This Row],[CountedDilution]])</f>
        <v>#VALUE!</v>
      </c>
      <c r="X247" s="6" t="e">
        <f>IF(Table1[[#This Row],[Count_2]]="","",Table1[[#This Row],[Count_2]]*Table1[[#This Row],[Normalization Factor]]*10^Table1[[#This Row],[CountedDilution]])</f>
        <v>#VALUE!</v>
      </c>
      <c r="Y247" s="6" t="e">
        <f>IF(Table1[[#This Row],[Count_3]]="","",Table1[[#This Row],[Count_3]]*Table1[[#This Row],[Normalization Factor]]*10^Table1[[#This Row],[CountedDilution]])</f>
        <v>#VALUE!</v>
      </c>
      <c r="Z247" s="6" t="e">
        <f>IF(Table1[[#This Row],[Count_4]]="","",Table1[[#This Row],[Count_4]]*Table1[[#This Row],[Normalization Factor]]*10^Table1[[#This Row],[CountedDilution]])</f>
        <v>#VALUE!</v>
      </c>
      <c r="AA247" s="6" t="e">
        <f>IF(Table1[[#This Row],[Count_5]]="","",Table1[[#This Row],[Count_5]]*Table1[[#This Row],[Normalization Factor]]*10^Table1[[#This Row],[CountedDilution]])</f>
        <v>#VALUE!</v>
      </c>
      <c r="AB247" s="6" cm="1">
        <f t="array" ref="AB247">AVERAGE(IF(ISNUMBER(Table1[[#This Row],[Normalized_Count_1]:[Normalized_Count_5]]),Table1[[#This Row],[Normalized_Count_1]:[Normalized_Count_5]]))</f>
        <v>0</v>
      </c>
      <c r="AC247" s="23" t="e">
        <f t="shared" si="21"/>
        <v>#NUM!</v>
      </c>
      <c r="AD247" s="6" cm="1">
        <f t="array" ref="AD247">_xlfn.STDEV.P(IF(ISNUMBER(Table1[[#This Row],[Normalized_Count_1]:[Normalized_Count_5]]),Table1[[#This Row],[Normalized_Count_1]:[Normalized_Count_5]]))</f>
        <v>0</v>
      </c>
      <c r="AE247" s="11" t="e">
        <f t="shared" si="18"/>
        <v>#DIV/0!</v>
      </c>
      <c r="AF247" s="11" t="e">
        <f t="shared" si="19"/>
        <v>#DIV/0!</v>
      </c>
    </row>
    <row r="248" spans="1:32" ht="15.75" thickBot="1" x14ac:dyDescent="0.3">
      <c r="A248" s="4" t="s">
        <v>43</v>
      </c>
      <c r="B248" s="22" t="s">
        <v>55</v>
      </c>
      <c r="C248" s="4" t="s">
        <v>56</v>
      </c>
      <c r="D248" s="4" t="s">
        <v>43</v>
      </c>
      <c r="E248" s="41" t="s">
        <v>46</v>
      </c>
      <c r="F248" s="4" t="s">
        <v>50</v>
      </c>
      <c r="G248" s="29" t="s">
        <v>51</v>
      </c>
      <c r="H248" s="28">
        <v>6.25E-2</v>
      </c>
      <c r="I248" s="4" t="s">
        <v>54</v>
      </c>
      <c r="J248" s="13">
        <v>1</v>
      </c>
      <c r="K248" s="13">
        <f t="shared" si="20"/>
        <v>333.33333333333331</v>
      </c>
      <c r="L248" s="13">
        <v>1</v>
      </c>
      <c r="M248" s="17">
        <v>1</v>
      </c>
      <c r="N248" s="20" t="e">
        <f>Table1[[#This Row],[Sample Dilution]]*Table1[[#This Row],[Drop Assay Dilution]]*Table1[[#This Row],[Additional Dilutions]]/Table1[[#This Row],[Amount of Powder (g)]]</f>
        <v>#VALUE!</v>
      </c>
      <c r="O248" s="4"/>
      <c r="P248" s="4"/>
      <c r="Q248" s="30">
        <v>4</v>
      </c>
      <c r="R248" s="30">
        <v>12</v>
      </c>
      <c r="S248" s="30">
        <v>12</v>
      </c>
      <c r="T248" s="30">
        <v>7</v>
      </c>
      <c r="U248" s="4"/>
      <c r="V248" s="4"/>
      <c r="W248" s="6" t="e">
        <f>IF(Table1[[#This Row],[Count_1]]="","",Table1[[#This Row],[Count_1]]*Table1[[#This Row],[Normalization Factor]]*10^Table1[[#This Row],[CountedDilution]])</f>
        <v>#VALUE!</v>
      </c>
      <c r="X248" s="6" t="e">
        <f>IF(Table1[[#This Row],[Count_2]]="","",Table1[[#This Row],[Count_2]]*Table1[[#This Row],[Normalization Factor]]*10^Table1[[#This Row],[CountedDilution]])</f>
        <v>#VALUE!</v>
      </c>
      <c r="Y248" s="6" t="e">
        <f>IF(Table1[[#This Row],[Count_3]]="","",Table1[[#This Row],[Count_3]]*Table1[[#This Row],[Normalization Factor]]*10^Table1[[#This Row],[CountedDilution]])</f>
        <v>#VALUE!</v>
      </c>
      <c r="Z248" s="6" t="e">
        <f>IF(Table1[[#This Row],[Count_4]]="","",Table1[[#This Row],[Count_4]]*Table1[[#This Row],[Normalization Factor]]*10^Table1[[#This Row],[CountedDilution]])</f>
        <v>#VALUE!</v>
      </c>
      <c r="AA248" s="6" t="e">
        <f>IF(Table1[[#This Row],[Count_5]]="","",Table1[[#This Row],[Count_5]]*Table1[[#This Row],[Normalization Factor]]*10^Table1[[#This Row],[CountedDilution]])</f>
        <v>#VALUE!</v>
      </c>
      <c r="AB248" s="6" cm="1">
        <f t="array" ref="AB248">AVERAGE(IF(ISNUMBER(Table1[[#This Row],[Normalized_Count_1]:[Normalized_Count_5]]),Table1[[#This Row],[Normalized_Count_1]:[Normalized_Count_5]]))</f>
        <v>0</v>
      </c>
      <c r="AC248" s="23" t="e">
        <f t="shared" si="21"/>
        <v>#NUM!</v>
      </c>
      <c r="AD248" s="6" cm="1">
        <f t="array" ref="AD248">_xlfn.STDEV.P(IF(ISNUMBER(Table1[[#This Row],[Normalized_Count_1]:[Normalized_Count_5]]),Table1[[#This Row],[Normalized_Count_1]:[Normalized_Count_5]]))</f>
        <v>0</v>
      </c>
      <c r="AE248" s="11" t="e">
        <f t="shared" si="18"/>
        <v>#DIV/0!</v>
      </c>
      <c r="AF248" s="11" t="e">
        <f t="shared" si="19"/>
        <v>#DIV/0!</v>
      </c>
    </row>
    <row r="249" spans="1:32" ht="15.75" thickBot="1" x14ac:dyDescent="0.3">
      <c r="A249" s="4" t="s">
        <v>43</v>
      </c>
      <c r="B249" s="22" t="s">
        <v>55</v>
      </c>
      <c r="C249" s="4" t="s">
        <v>56</v>
      </c>
      <c r="D249" s="4" t="s">
        <v>43</v>
      </c>
      <c r="E249" s="41" t="s">
        <v>46</v>
      </c>
      <c r="F249" s="4" t="s">
        <v>50</v>
      </c>
      <c r="G249" t="s">
        <v>52</v>
      </c>
      <c r="H249" s="24">
        <v>2</v>
      </c>
      <c r="I249" s="4" t="s">
        <v>54</v>
      </c>
      <c r="J249" s="13">
        <v>1</v>
      </c>
      <c r="K249" s="13">
        <f t="shared" si="20"/>
        <v>333.33333333333331</v>
      </c>
      <c r="L249" s="13">
        <v>1</v>
      </c>
      <c r="M249" s="17">
        <v>1</v>
      </c>
      <c r="N249" s="20" t="e">
        <f>Table1[[#This Row],[Sample Dilution]]*Table1[[#This Row],[Drop Assay Dilution]]*Table1[[#This Row],[Additional Dilutions]]/Table1[[#This Row],[Amount of Powder (g)]]</f>
        <v>#VALUE!</v>
      </c>
      <c r="O249" s="4"/>
      <c r="P249" s="4"/>
      <c r="Q249" s="1">
        <v>1</v>
      </c>
      <c r="R249" s="1">
        <v>5</v>
      </c>
      <c r="S249" s="1">
        <v>6</v>
      </c>
      <c r="T249" s="1">
        <v>5</v>
      </c>
      <c r="U249" s="4"/>
      <c r="V249" s="4"/>
      <c r="W249" s="6" t="e">
        <f>IF(Table1[[#This Row],[Count_1]]="","",Table1[[#This Row],[Count_1]]*Table1[[#This Row],[Normalization Factor]]*10^Table1[[#This Row],[CountedDilution]])</f>
        <v>#VALUE!</v>
      </c>
      <c r="X249" s="6" t="e">
        <f>IF(Table1[[#This Row],[Count_2]]="","",Table1[[#This Row],[Count_2]]*Table1[[#This Row],[Normalization Factor]]*10^Table1[[#This Row],[CountedDilution]])</f>
        <v>#VALUE!</v>
      </c>
      <c r="Y249" s="6" t="e">
        <f>IF(Table1[[#This Row],[Count_3]]="","",Table1[[#This Row],[Count_3]]*Table1[[#This Row],[Normalization Factor]]*10^Table1[[#This Row],[CountedDilution]])</f>
        <v>#VALUE!</v>
      </c>
      <c r="Z249" s="6" t="e">
        <f>IF(Table1[[#This Row],[Count_4]]="","",Table1[[#This Row],[Count_4]]*Table1[[#This Row],[Normalization Factor]]*10^Table1[[#This Row],[CountedDilution]])</f>
        <v>#VALUE!</v>
      </c>
      <c r="AA249" s="6" t="e">
        <f>IF(Table1[[#This Row],[Count_5]]="","",Table1[[#This Row],[Count_5]]*Table1[[#This Row],[Normalization Factor]]*10^Table1[[#This Row],[CountedDilution]])</f>
        <v>#VALUE!</v>
      </c>
      <c r="AB249" s="6" cm="1">
        <f t="array" ref="AB249">AVERAGE(IF(ISNUMBER(Table1[[#This Row],[Normalized_Count_1]:[Normalized_Count_5]]),Table1[[#This Row],[Normalized_Count_1]:[Normalized_Count_5]]))</f>
        <v>0</v>
      </c>
      <c r="AC249" s="23" t="e">
        <f t="shared" si="21"/>
        <v>#NUM!</v>
      </c>
      <c r="AD249" s="6" cm="1">
        <f t="array" ref="AD249">_xlfn.STDEV.P(IF(ISNUMBER(Table1[[#This Row],[Normalized_Count_1]:[Normalized_Count_5]]),Table1[[#This Row],[Normalized_Count_1]:[Normalized_Count_5]]))</f>
        <v>0</v>
      </c>
      <c r="AE249" s="11" t="e">
        <f t="shared" si="18"/>
        <v>#DIV/0!</v>
      </c>
      <c r="AF249" s="11" t="e">
        <f t="shared" si="19"/>
        <v>#DIV/0!</v>
      </c>
    </row>
    <row r="250" spans="1:32" ht="15.75" thickBot="1" x14ac:dyDescent="0.3">
      <c r="A250" s="4" t="s">
        <v>43</v>
      </c>
      <c r="B250" s="22" t="s">
        <v>55</v>
      </c>
      <c r="C250" s="4" t="s">
        <v>56</v>
      </c>
      <c r="D250" s="4" t="s">
        <v>43</v>
      </c>
      <c r="E250" s="41" t="s">
        <v>46</v>
      </c>
      <c r="F250" s="4" t="s">
        <v>50</v>
      </c>
      <c r="G250" t="s">
        <v>52</v>
      </c>
      <c r="H250" s="27">
        <v>1</v>
      </c>
      <c r="I250" s="4" t="s">
        <v>54</v>
      </c>
      <c r="J250" s="13">
        <v>1</v>
      </c>
      <c r="K250" s="13">
        <f t="shared" si="20"/>
        <v>333.33333333333331</v>
      </c>
      <c r="L250" s="13">
        <v>1</v>
      </c>
      <c r="M250" s="17">
        <v>1</v>
      </c>
      <c r="N250" s="20" t="e">
        <f>Table1[[#This Row],[Sample Dilution]]*Table1[[#This Row],[Drop Assay Dilution]]*Table1[[#This Row],[Additional Dilutions]]/Table1[[#This Row],[Amount of Powder (g)]]</f>
        <v>#VALUE!</v>
      </c>
      <c r="O250" s="4"/>
      <c r="P250" s="4"/>
      <c r="Q250" s="1">
        <v>1</v>
      </c>
      <c r="R250" s="1">
        <v>4</v>
      </c>
      <c r="S250" s="1">
        <v>2</v>
      </c>
      <c r="T250" s="1">
        <v>7</v>
      </c>
      <c r="U250" s="4"/>
      <c r="V250" s="4"/>
      <c r="W250" s="6" t="e">
        <f>IF(Table1[[#This Row],[Count_1]]="","",Table1[[#This Row],[Count_1]]*Table1[[#This Row],[Normalization Factor]]*10^Table1[[#This Row],[CountedDilution]])</f>
        <v>#VALUE!</v>
      </c>
      <c r="X250" s="6" t="e">
        <f>IF(Table1[[#This Row],[Count_2]]="","",Table1[[#This Row],[Count_2]]*Table1[[#This Row],[Normalization Factor]]*10^Table1[[#This Row],[CountedDilution]])</f>
        <v>#VALUE!</v>
      </c>
      <c r="Y250" s="6" t="e">
        <f>IF(Table1[[#This Row],[Count_3]]="","",Table1[[#This Row],[Count_3]]*Table1[[#This Row],[Normalization Factor]]*10^Table1[[#This Row],[CountedDilution]])</f>
        <v>#VALUE!</v>
      </c>
      <c r="Z250" s="6" t="e">
        <f>IF(Table1[[#This Row],[Count_4]]="","",Table1[[#This Row],[Count_4]]*Table1[[#This Row],[Normalization Factor]]*10^Table1[[#This Row],[CountedDilution]])</f>
        <v>#VALUE!</v>
      </c>
      <c r="AA250" s="6" t="e">
        <f>IF(Table1[[#This Row],[Count_5]]="","",Table1[[#This Row],[Count_5]]*Table1[[#This Row],[Normalization Factor]]*10^Table1[[#This Row],[CountedDilution]])</f>
        <v>#VALUE!</v>
      </c>
      <c r="AB250" s="6" cm="1">
        <f t="array" ref="AB250">AVERAGE(IF(ISNUMBER(Table1[[#This Row],[Normalized_Count_1]:[Normalized_Count_5]]),Table1[[#This Row],[Normalized_Count_1]:[Normalized_Count_5]]))</f>
        <v>0</v>
      </c>
      <c r="AC250" s="23" t="e">
        <f t="shared" si="21"/>
        <v>#NUM!</v>
      </c>
      <c r="AD250" s="6" cm="1">
        <f t="array" ref="AD250">_xlfn.STDEV.P(IF(ISNUMBER(Table1[[#This Row],[Normalized_Count_1]:[Normalized_Count_5]]),Table1[[#This Row],[Normalized_Count_1]:[Normalized_Count_5]]))</f>
        <v>0</v>
      </c>
      <c r="AE250" s="11" t="e">
        <f t="shared" si="18"/>
        <v>#DIV/0!</v>
      </c>
      <c r="AF250" s="11" t="e">
        <f t="shared" si="19"/>
        <v>#DIV/0!</v>
      </c>
    </row>
    <row r="251" spans="1:32" ht="15.75" thickBot="1" x14ac:dyDescent="0.3">
      <c r="A251" s="4" t="s">
        <v>43</v>
      </c>
      <c r="B251" s="22" t="s">
        <v>55</v>
      </c>
      <c r="C251" s="4" t="s">
        <v>56</v>
      </c>
      <c r="D251" s="4" t="s">
        <v>43</v>
      </c>
      <c r="E251" s="41" t="s">
        <v>46</v>
      </c>
      <c r="F251" s="4" t="s">
        <v>50</v>
      </c>
      <c r="G251" t="s">
        <v>52</v>
      </c>
      <c r="H251" s="27">
        <v>0.5</v>
      </c>
      <c r="I251" s="4" t="s">
        <v>54</v>
      </c>
      <c r="J251" s="13">
        <v>1</v>
      </c>
      <c r="K251" s="13">
        <f t="shared" si="20"/>
        <v>333.33333333333331</v>
      </c>
      <c r="L251" s="13">
        <v>1</v>
      </c>
      <c r="M251" s="17">
        <v>1</v>
      </c>
      <c r="N251" s="20" t="e">
        <f>Table1[[#This Row],[Sample Dilution]]*Table1[[#This Row],[Drop Assay Dilution]]*Table1[[#This Row],[Additional Dilutions]]/Table1[[#This Row],[Amount of Powder (g)]]</f>
        <v>#VALUE!</v>
      </c>
      <c r="O251" s="4"/>
      <c r="P251" s="4"/>
      <c r="Q251" s="1">
        <v>1</v>
      </c>
      <c r="R251" s="1">
        <v>5</v>
      </c>
      <c r="S251" s="1">
        <v>7</v>
      </c>
      <c r="T251" s="1">
        <v>5</v>
      </c>
      <c r="U251" s="4"/>
      <c r="V251" s="4"/>
      <c r="W251" s="6" t="e">
        <f>IF(Table1[[#This Row],[Count_1]]="","",Table1[[#This Row],[Count_1]]*Table1[[#This Row],[Normalization Factor]]*10^Table1[[#This Row],[CountedDilution]])</f>
        <v>#VALUE!</v>
      </c>
      <c r="X251" s="6" t="e">
        <f>IF(Table1[[#This Row],[Count_2]]="","",Table1[[#This Row],[Count_2]]*Table1[[#This Row],[Normalization Factor]]*10^Table1[[#This Row],[CountedDilution]])</f>
        <v>#VALUE!</v>
      </c>
      <c r="Y251" s="6" t="e">
        <f>IF(Table1[[#This Row],[Count_3]]="","",Table1[[#This Row],[Count_3]]*Table1[[#This Row],[Normalization Factor]]*10^Table1[[#This Row],[CountedDilution]])</f>
        <v>#VALUE!</v>
      </c>
      <c r="Z251" s="6" t="e">
        <f>IF(Table1[[#This Row],[Count_4]]="","",Table1[[#This Row],[Count_4]]*Table1[[#This Row],[Normalization Factor]]*10^Table1[[#This Row],[CountedDilution]])</f>
        <v>#VALUE!</v>
      </c>
      <c r="AA251" s="6" t="e">
        <f>IF(Table1[[#This Row],[Count_5]]="","",Table1[[#This Row],[Count_5]]*Table1[[#This Row],[Normalization Factor]]*10^Table1[[#This Row],[CountedDilution]])</f>
        <v>#VALUE!</v>
      </c>
      <c r="AB251" s="6" cm="1">
        <f t="array" ref="AB251">AVERAGE(IF(ISNUMBER(Table1[[#This Row],[Normalized_Count_1]:[Normalized_Count_5]]),Table1[[#This Row],[Normalized_Count_1]:[Normalized_Count_5]]))</f>
        <v>0</v>
      </c>
      <c r="AC251" s="23" t="e">
        <f t="shared" si="21"/>
        <v>#NUM!</v>
      </c>
      <c r="AD251" s="6" cm="1">
        <f t="array" ref="AD251">_xlfn.STDEV.P(IF(ISNUMBER(Table1[[#This Row],[Normalized_Count_1]:[Normalized_Count_5]]),Table1[[#This Row],[Normalized_Count_1]:[Normalized_Count_5]]))</f>
        <v>0</v>
      </c>
      <c r="AE251" s="11" t="e">
        <f t="shared" si="18"/>
        <v>#DIV/0!</v>
      </c>
      <c r="AF251" s="11" t="e">
        <f t="shared" si="19"/>
        <v>#DIV/0!</v>
      </c>
    </row>
    <row r="252" spans="1:32" ht="15.75" thickBot="1" x14ac:dyDescent="0.3">
      <c r="A252" s="4" t="s">
        <v>43</v>
      </c>
      <c r="B252" s="22" t="s">
        <v>55</v>
      </c>
      <c r="C252" s="4" t="s">
        <v>56</v>
      </c>
      <c r="D252" s="4" t="s">
        <v>43</v>
      </c>
      <c r="E252" s="41" t="s">
        <v>46</v>
      </c>
      <c r="F252" s="4" t="s">
        <v>50</v>
      </c>
      <c r="G252" t="s">
        <v>52</v>
      </c>
      <c r="H252" s="27">
        <v>0.25</v>
      </c>
      <c r="I252" s="4" t="s">
        <v>54</v>
      </c>
      <c r="J252" s="13">
        <v>1</v>
      </c>
      <c r="K252" s="13">
        <f t="shared" si="20"/>
        <v>333.33333333333331</v>
      </c>
      <c r="L252" s="13">
        <v>1</v>
      </c>
      <c r="M252" s="17">
        <v>1</v>
      </c>
      <c r="N252" s="20" t="e">
        <f>Table1[[#This Row],[Sample Dilution]]*Table1[[#This Row],[Drop Assay Dilution]]*Table1[[#This Row],[Additional Dilutions]]/Table1[[#This Row],[Amount of Powder (g)]]</f>
        <v>#VALUE!</v>
      </c>
      <c r="O252" s="4"/>
      <c r="P252" s="4"/>
      <c r="Q252" s="1">
        <v>1</v>
      </c>
      <c r="R252" s="1">
        <v>6</v>
      </c>
      <c r="S252" s="1">
        <v>7</v>
      </c>
      <c r="T252" s="1">
        <v>12</v>
      </c>
      <c r="U252" s="4"/>
      <c r="V252" s="4"/>
      <c r="W252" s="6" t="e">
        <f>IF(Table1[[#This Row],[Count_1]]="","",Table1[[#This Row],[Count_1]]*Table1[[#This Row],[Normalization Factor]]*10^Table1[[#This Row],[CountedDilution]])</f>
        <v>#VALUE!</v>
      </c>
      <c r="X252" s="6" t="e">
        <f>IF(Table1[[#This Row],[Count_2]]="","",Table1[[#This Row],[Count_2]]*Table1[[#This Row],[Normalization Factor]]*10^Table1[[#This Row],[CountedDilution]])</f>
        <v>#VALUE!</v>
      </c>
      <c r="Y252" s="6" t="e">
        <f>IF(Table1[[#This Row],[Count_3]]="","",Table1[[#This Row],[Count_3]]*Table1[[#This Row],[Normalization Factor]]*10^Table1[[#This Row],[CountedDilution]])</f>
        <v>#VALUE!</v>
      </c>
      <c r="Z252" s="6" t="e">
        <f>IF(Table1[[#This Row],[Count_4]]="","",Table1[[#This Row],[Count_4]]*Table1[[#This Row],[Normalization Factor]]*10^Table1[[#This Row],[CountedDilution]])</f>
        <v>#VALUE!</v>
      </c>
      <c r="AA252" s="6" t="e">
        <f>IF(Table1[[#This Row],[Count_5]]="","",Table1[[#This Row],[Count_5]]*Table1[[#This Row],[Normalization Factor]]*10^Table1[[#This Row],[CountedDilution]])</f>
        <v>#VALUE!</v>
      </c>
      <c r="AB252" s="6" cm="1">
        <f t="array" ref="AB252">AVERAGE(IF(ISNUMBER(Table1[[#This Row],[Normalized_Count_1]:[Normalized_Count_5]]),Table1[[#This Row],[Normalized_Count_1]:[Normalized_Count_5]]))</f>
        <v>0</v>
      </c>
      <c r="AC252" s="23" t="e">
        <f t="shared" si="21"/>
        <v>#NUM!</v>
      </c>
      <c r="AD252" s="6" cm="1">
        <f t="array" ref="AD252">_xlfn.STDEV.P(IF(ISNUMBER(Table1[[#This Row],[Normalized_Count_1]:[Normalized_Count_5]]),Table1[[#This Row],[Normalized_Count_1]:[Normalized_Count_5]]))</f>
        <v>0</v>
      </c>
      <c r="AE252" s="11" t="e">
        <f t="shared" si="18"/>
        <v>#DIV/0!</v>
      </c>
      <c r="AF252" s="11" t="e">
        <f t="shared" si="19"/>
        <v>#DIV/0!</v>
      </c>
    </row>
    <row r="253" spans="1:32" ht="15.75" thickBot="1" x14ac:dyDescent="0.3">
      <c r="A253" s="4" t="s">
        <v>43</v>
      </c>
      <c r="B253" s="22" t="s">
        <v>55</v>
      </c>
      <c r="C253" s="4" t="s">
        <v>56</v>
      </c>
      <c r="D253" s="4" t="s">
        <v>43</v>
      </c>
      <c r="E253" s="41" t="s">
        <v>46</v>
      </c>
      <c r="F253" s="4" t="s">
        <v>50</v>
      </c>
      <c r="G253" t="s">
        <v>52</v>
      </c>
      <c r="H253" s="27">
        <v>0.125</v>
      </c>
      <c r="I253" s="4" t="s">
        <v>54</v>
      </c>
      <c r="J253" s="13">
        <v>1</v>
      </c>
      <c r="K253" s="13">
        <f t="shared" si="20"/>
        <v>333.33333333333331</v>
      </c>
      <c r="L253" s="13">
        <v>1</v>
      </c>
      <c r="M253" s="17">
        <v>1</v>
      </c>
      <c r="N253" s="20" t="e">
        <f>Table1[[#This Row],[Sample Dilution]]*Table1[[#This Row],[Drop Assay Dilution]]*Table1[[#This Row],[Additional Dilutions]]/Table1[[#This Row],[Amount of Powder (g)]]</f>
        <v>#VALUE!</v>
      </c>
      <c r="O253" s="4"/>
      <c r="P253" s="4"/>
      <c r="Q253" s="1">
        <v>1</v>
      </c>
      <c r="R253" s="1">
        <v>8</v>
      </c>
      <c r="S253" s="1">
        <v>17</v>
      </c>
      <c r="T253" s="1">
        <v>15</v>
      </c>
      <c r="U253" s="4"/>
      <c r="V253" s="4"/>
      <c r="W253" s="6" t="e">
        <f>IF(Table1[[#This Row],[Count_1]]="","",Table1[[#This Row],[Count_1]]*Table1[[#This Row],[Normalization Factor]]*10^Table1[[#This Row],[CountedDilution]])</f>
        <v>#VALUE!</v>
      </c>
      <c r="X253" s="6" t="e">
        <f>IF(Table1[[#This Row],[Count_2]]="","",Table1[[#This Row],[Count_2]]*Table1[[#This Row],[Normalization Factor]]*10^Table1[[#This Row],[CountedDilution]])</f>
        <v>#VALUE!</v>
      </c>
      <c r="Y253" s="6" t="e">
        <f>IF(Table1[[#This Row],[Count_3]]="","",Table1[[#This Row],[Count_3]]*Table1[[#This Row],[Normalization Factor]]*10^Table1[[#This Row],[CountedDilution]])</f>
        <v>#VALUE!</v>
      </c>
      <c r="Z253" s="6" t="e">
        <f>IF(Table1[[#This Row],[Count_4]]="","",Table1[[#This Row],[Count_4]]*Table1[[#This Row],[Normalization Factor]]*10^Table1[[#This Row],[CountedDilution]])</f>
        <v>#VALUE!</v>
      </c>
      <c r="AA253" s="6" t="e">
        <f>IF(Table1[[#This Row],[Count_5]]="","",Table1[[#This Row],[Count_5]]*Table1[[#This Row],[Normalization Factor]]*10^Table1[[#This Row],[CountedDilution]])</f>
        <v>#VALUE!</v>
      </c>
      <c r="AB253" s="6" cm="1">
        <f t="array" ref="AB253">AVERAGE(IF(ISNUMBER(Table1[[#This Row],[Normalized_Count_1]:[Normalized_Count_5]]),Table1[[#This Row],[Normalized_Count_1]:[Normalized_Count_5]]))</f>
        <v>0</v>
      </c>
      <c r="AC253" s="23" t="e">
        <f t="shared" si="21"/>
        <v>#NUM!</v>
      </c>
      <c r="AD253" s="6" cm="1">
        <f t="array" ref="AD253">_xlfn.STDEV.P(IF(ISNUMBER(Table1[[#This Row],[Normalized_Count_1]:[Normalized_Count_5]]),Table1[[#This Row],[Normalized_Count_1]:[Normalized_Count_5]]))</f>
        <v>0</v>
      </c>
      <c r="AE253" s="11" t="e">
        <f t="shared" si="18"/>
        <v>#DIV/0!</v>
      </c>
      <c r="AF253" s="11" t="e">
        <f t="shared" si="19"/>
        <v>#DIV/0!</v>
      </c>
    </row>
    <row r="254" spans="1:32" ht="15.75" thickBot="1" x14ac:dyDescent="0.3">
      <c r="A254" s="4" t="s">
        <v>43</v>
      </c>
      <c r="B254" s="22" t="s">
        <v>55</v>
      </c>
      <c r="C254" s="4" t="s">
        <v>56</v>
      </c>
      <c r="D254" s="4" t="s">
        <v>43</v>
      </c>
      <c r="E254" s="41" t="s">
        <v>46</v>
      </c>
      <c r="F254" s="4" t="s">
        <v>50</v>
      </c>
      <c r="G254" s="29" t="s">
        <v>52</v>
      </c>
      <c r="H254" s="28">
        <v>6.25E-2</v>
      </c>
      <c r="I254" s="4" t="s">
        <v>54</v>
      </c>
      <c r="J254" s="13">
        <v>1</v>
      </c>
      <c r="K254" s="13">
        <f t="shared" si="20"/>
        <v>333.33333333333331</v>
      </c>
      <c r="L254" s="13">
        <v>1</v>
      </c>
      <c r="M254" s="17">
        <v>1</v>
      </c>
      <c r="N254" s="20" t="e">
        <f>Table1[[#This Row],[Sample Dilution]]*Table1[[#This Row],[Drop Assay Dilution]]*Table1[[#This Row],[Additional Dilutions]]/Table1[[#This Row],[Amount of Powder (g)]]</f>
        <v>#VALUE!</v>
      </c>
      <c r="O254" s="4"/>
      <c r="P254" s="4"/>
      <c r="Q254" s="30">
        <v>2</v>
      </c>
      <c r="R254" s="30">
        <v>1</v>
      </c>
      <c r="S254" s="30">
        <v>3</v>
      </c>
      <c r="T254" s="30">
        <v>3</v>
      </c>
      <c r="U254" s="4"/>
      <c r="V254" s="4"/>
      <c r="W254" s="6" t="e">
        <f>IF(Table1[[#This Row],[Count_1]]="","",Table1[[#This Row],[Count_1]]*Table1[[#This Row],[Normalization Factor]]*10^Table1[[#This Row],[CountedDilution]])</f>
        <v>#VALUE!</v>
      </c>
      <c r="X254" s="6" t="e">
        <f>IF(Table1[[#This Row],[Count_2]]="","",Table1[[#This Row],[Count_2]]*Table1[[#This Row],[Normalization Factor]]*10^Table1[[#This Row],[CountedDilution]])</f>
        <v>#VALUE!</v>
      </c>
      <c r="Y254" s="6" t="e">
        <f>IF(Table1[[#This Row],[Count_3]]="","",Table1[[#This Row],[Count_3]]*Table1[[#This Row],[Normalization Factor]]*10^Table1[[#This Row],[CountedDilution]])</f>
        <v>#VALUE!</v>
      </c>
      <c r="Z254" s="6" t="e">
        <f>IF(Table1[[#This Row],[Count_4]]="","",Table1[[#This Row],[Count_4]]*Table1[[#This Row],[Normalization Factor]]*10^Table1[[#This Row],[CountedDilution]])</f>
        <v>#VALUE!</v>
      </c>
      <c r="AA254" s="6" t="e">
        <f>IF(Table1[[#This Row],[Count_5]]="","",Table1[[#This Row],[Count_5]]*Table1[[#This Row],[Normalization Factor]]*10^Table1[[#This Row],[CountedDilution]])</f>
        <v>#VALUE!</v>
      </c>
      <c r="AB254" s="6" cm="1">
        <f t="array" ref="AB254">AVERAGE(IF(ISNUMBER(Table1[[#This Row],[Normalized_Count_1]:[Normalized_Count_5]]),Table1[[#This Row],[Normalized_Count_1]:[Normalized_Count_5]]))</f>
        <v>0</v>
      </c>
      <c r="AC254" s="23" t="e">
        <f t="shared" si="21"/>
        <v>#NUM!</v>
      </c>
      <c r="AD254" s="6" cm="1">
        <f t="array" ref="AD254">_xlfn.STDEV.P(IF(ISNUMBER(Table1[[#This Row],[Normalized_Count_1]:[Normalized_Count_5]]),Table1[[#This Row],[Normalized_Count_1]:[Normalized_Count_5]]))</f>
        <v>0</v>
      </c>
      <c r="AE254" s="11" t="e">
        <f t="shared" si="18"/>
        <v>#DIV/0!</v>
      </c>
      <c r="AF254" s="11" t="e">
        <f t="shared" si="19"/>
        <v>#DIV/0!</v>
      </c>
    </row>
  </sheetData>
  <mergeCells count="3">
    <mergeCell ref="A1:I1"/>
    <mergeCell ref="J1:L1"/>
    <mergeCell ref="AE1:AF1"/>
  </mergeCells>
  <conditionalFormatting sqref="A3:B102">
    <cfRule type="expression" dxfId="58" priority="11">
      <formula>$E3=5</formula>
    </cfRule>
    <cfRule type="expression" dxfId="57" priority="12">
      <formula>$E3=4</formula>
    </cfRule>
    <cfRule type="expression" dxfId="56" priority="13">
      <formula>$E3=3</formula>
    </cfRule>
    <cfRule type="expression" dxfId="55" priority="14">
      <formula>$E3=2</formula>
    </cfRule>
    <cfRule type="expression" dxfId="54" priority="15">
      <formula>$E3=1</formula>
    </cfRule>
  </conditionalFormatting>
  <conditionalFormatting sqref="B4:B102">
    <cfRule type="expression" dxfId="53" priority="6">
      <formula>$E4=5</formula>
    </cfRule>
    <cfRule type="expression" dxfId="52" priority="7">
      <formula>$E4=4</formula>
    </cfRule>
    <cfRule type="expression" dxfId="51" priority="8">
      <formula>$E4=3</formula>
    </cfRule>
    <cfRule type="expression" dxfId="50" priority="9">
      <formula>$E4=2</formula>
    </cfRule>
    <cfRule type="expression" dxfId="49" priority="10">
      <formula>$E4=1</formula>
    </cfRule>
  </conditionalFormatting>
  <conditionalFormatting sqref="B103:B254">
    <cfRule type="expression" dxfId="48" priority="1">
      <formula>$E103=5</formula>
    </cfRule>
    <cfRule type="expression" dxfId="47" priority="2">
      <formula>$E103=4</formula>
    </cfRule>
    <cfRule type="expression" dxfId="46" priority="3">
      <formula>$E103=3</formula>
    </cfRule>
    <cfRule type="expression" dxfId="45" priority="4">
      <formula>$E103=2</formula>
    </cfRule>
    <cfRule type="expression" dxfId="44" priority="5">
      <formula>$E103=1</formula>
    </cfRule>
  </conditionalFormatting>
  <pageMargins left="0.7" right="0.7" top="0.75" bottom="0.75" header="0.3" footer="0.3"/>
  <pageSetup paperSize="9" orientation="portrait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19f9b162-3b08-4fe0-9db5-4d2053413af5">
      <Terms xmlns="http://schemas.microsoft.com/office/infopath/2007/PartnerControls"/>
    </lcf76f155ced4ddcb4097134ff3c332f>
    <TaxCatchAll xmlns="9c9531bc-9385-41eb-aa5e-75f192b21783" xsi:nil="true"/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8D7A7B3D754F647BE89A78DABC63A84" ma:contentTypeVersion="8" ma:contentTypeDescription="Create a new document." ma:contentTypeScope="" ma:versionID="73e24627e1aad557c60d120294eb0e41">
  <xsd:schema xmlns:xsd="http://www.w3.org/2001/XMLSchema" xmlns:xs="http://www.w3.org/2001/XMLSchema" xmlns:p="http://schemas.microsoft.com/office/2006/metadata/properties" xmlns:ns2="19f9b162-3b08-4fe0-9db5-4d2053413af5" xmlns:ns3="9c9531bc-9385-41eb-aa5e-75f192b21783" targetNamespace="http://schemas.microsoft.com/office/2006/metadata/properties" ma:root="true" ma:fieldsID="ea584410be70c86337a6b7a1dd23f0c5" ns2:_="" ns3:_="">
    <xsd:import namespace="19f9b162-3b08-4fe0-9db5-4d2053413af5"/>
    <xsd:import namespace="9c9531bc-9385-41eb-aa5e-75f192b2178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9f9b162-3b08-4fe0-9db5-4d2053413af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1" nillable="true" ma:taxonomy="true" ma:internalName="lcf76f155ced4ddcb4097134ff3c332f" ma:taxonomyFieldName="MediaServiceImageTags" ma:displayName="Image Tags" ma:readOnly="false" ma:fieldId="{5cf76f15-5ced-4ddc-b409-7134ff3c332f}" ma:taxonomyMulti="true" ma:sspId="8eade3b5-f95b-407f-923f-ac06fa82b31a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c9531bc-9385-41eb-aa5e-75f192b21783" elementFormDefault="qualified">
    <xsd:import namespace="http://schemas.microsoft.com/office/2006/documentManagement/types"/>
    <xsd:import namespace="http://schemas.microsoft.com/office/infopath/2007/PartnerControls"/>
    <xsd:element name="TaxCatchAll" ma:index="12" nillable="true" ma:displayName="Taxonomy Catch All Column" ma:hidden="true" ma:list="{8e796811-0fd7-4d5a-bf23-4c00506aba2e}" ma:internalName="TaxCatchAll" ma:showField="CatchAllData" ma:web="9c9531bc-9385-41eb-aa5e-75f192b21783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6EF7B56A-59E6-4DE7-9562-424AD39603F2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10308C3E-4171-435E-AF47-E09EB1300D57}">
  <ds:schemaRefs>
    <ds:schemaRef ds:uri="http://schemas.microsoft.com/office/2006/metadata/properties"/>
    <ds:schemaRef ds:uri="19f9b162-3b08-4fe0-9db5-4d2053413af5"/>
    <ds:schemaRef ds:uri="http://schemas.microsoft.com/office/infopath/2007/PartnerControls"/>
    <ds:schemaRef ds:uri="http://schemas.microsoft.com/office/2006/documentManagement/types"/>
    <ds:schemaRef ds:uri="http://purl.org/dc/terms/"/>
    <ds:schemaRef ds:uri="http://purl.org/dc/elements/1.1/"/>
    <ds:schemaRef ds:uri="http://purl.org/dc/dcmitype/"/>
    <ds:schemaRef ds:uri="http://www.w3.org/XML/1998/namespace"/>
    <ds:schemaRef ds:uri="http://schemas.openxmlformats.org/package/2006/metadata/core-properties"/>
    <ds:schemaRef ds:uri="9c9531bc-9385-41eb-aa5e-75f192b21783"/>
  </ds:schemaRefs>
</ds:datastoreItem>
</file>

<file path=customXml/itemProps3.xml><?xml version="1.0" encoding="utf-8"?>
<ds:datastoreItem xmlns:ds="http://schemas.openxmlformats.org/officeDocument/2006/customXml" ds:itemID="{0CA2B71E-F3F5-4662-AEC6-B057F33EB3B6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9f9b162-3b08-4fe0-9db5-4d2053413af5"/>
    <ds:schemaRef ds:uri="9c9531bc-9385-41eb-aa5e-75f192b2178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Raw Data </vt:lpstr>
      <vt:lpstr>Validation</vt:lpstr>
      <vt:lpstr>Raw Data  (2)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Veronica Szpinak</dc:creator>
  <cp:keywords/>
  <dc:description/>
  <cp:lastModifiedBy>Alon Shtrikman</cp:lastModifiedBy>
  <cp:revision/>
  <dcterms:created xsi:type="dcterms:W3CDTF">2021-08-23T13:41:32Z</dcterms:created>
  <dcterms:modified xsi:type="dcterms:W3CDTF">2022-07-18T08:18:43Z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0x01010088D7A7B3D754F647BE89A78DABC63A84</vt:lpwstr>
  </property>
  <property fmtid="{D5CDD505-2E9C-101B-9397-08002B2CF9AE}" pid="3" name="xd_ProgID">
    <vt:lpwstr/>
  </property>
  <property fmtid="{D5CDD505-2E9C-101B-9397-08002B2CF9AE}" pid="4" name="ComplianceAssetId">
    <vt:lpwstr/>
  </property>
  <property fmtid="{D5CDD505-2E9C-101B-9397-08002B2CF9AE}" pid="5" name="TemplateUrl">
    <vt:lpwstr/>
  </property>
  <property fmtid="{D5CDD505-2E9C-101B-9397-08002B2CF9AE}" pid="6" name="_ExtendedDescription">
    <vt:lpwstr/>
  </property>
  <property fmtid="{D5CDD505-2E9C-101B-9397-08002B2CF9AE}" pid="7" name="xd_Signature">
    <vt:bool>false</vt:bool>
  </property>
  <property fmtid="{D5CDD505-2E9C-101B-9397-08002B2CF9AE}" pid="8" name="MediaServiceImageTags">
    <vt:lpwstr/>
  </property>
</Properties>
</file>