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 Releases" sheetId="1" r:id="rId1"/>
    <sheet name="Scene Releases" sheetId="2" r:id="rId2"/>
    <sheet name="Older Mods" sheetId="3" r:id="rId3"/>
  </sheets>
  <calcPr calcId="124519" fullCalcOnLoad="1"/>
</workbook>
</file>

<file path=xl/sharedStrings.xml><?xml version="1.0" encoding="utf-8"?>
<sst xmlns="http://schemas.openxmlformats.org/spreadsheetml/2006/main" count="6" uniqueCount="2">
  <si>
    <t>Title</t>
  </si>
  <si>
    <t>Views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</si>
</sst>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64"/>
  <sheetViews>
    <sheetView tabSelected="1" workbookViewId="0"/>
  </sheetViews>
  <sheetFormatPr defaultRowHeight="15"/>
  <cols>
    <col min="1" max="1" width="71.7109375" customWidth="1"/>
  </cols>
  <sheetData>
    <row r="1" spans="1:2">
      <c r="A1" s="1" t="s">
        <v>0</v>
      </c>
      <c r="B1" s="1" t="s">
        <v>1</v>
      </c>
    </row>
    <row r="2" spans="1:2">
      <c r="A2">
        <f>HYPERLINK("http://forums.datarealms.com/viewtopic.php?f=61&amp;t=20639", "- Forum Rules -")</f>
        <v>0</v>
      </c>
      <c r="B2">
        <v>856508</v>
      </c>
    </row>
    <row r="3" spans="1:2">
      <c r="A3">
        <f>HYPERLINK("http://forums.datarealms.com/viewtopic.php?f=61&amp;t=20639", "- Forum Rules -")</f>
        <v>0</v>
      </c>
      <c r="B3">
        <v>856507</v>
      </c>
    </row>
    <row r="4" spans="1:2">
      <c r="A4">
        <f>HYPERLINK("http://forums.datarealms.com/viewtopic.php?f=61&amp;t=20639", "- Forum Rules -")</f>
        <v>0</v>
      </c>
      <c r="B4">
        <v>856506</v>
      </c>
    </row>
    <row r="5" spans="1:2">
      <c r="A5">
        <f>HYPERLINK("http://forums.datarealms.com/viewtopic.php?f=61&amp;t=20639", "- Forum Rules -")</f>
        <v>0</v>
      </c>
      <c r="B5">
        <v>856505</v>
      </c>
    </row>
    <row r="6" spans="1:2">
      <c r="A6">
        <f>HYPERLINK("http://forums.datarealms.com/viewtopic.php?f=61&amp;t=20639", "- Forum Rules -")</f>
        <v>0</v>
      </c>
      <c r="B6">
        <v>856504</v>
      </c>
    </row>
    <row r="7" spans="1:2">
      <c r="A7">
        <f>HYPERLINK("http://forums.datarealms.com/viewtopic.php?f=61&amp;t=20639", "- Forum Rules -")</f>
        <v>0</v>
      </c>
      <c r="B7">
        <v>856503</v>
      </c>
    </row>
    <row r="8" spans="1:2">
      <c r="A8">
        <f>HYPERLINK("http://forums.datarealms.com/viewtopic.php?f=61&amp;t=20639", "- Forum Rules -")</f>
        <v>0</v>
      </c>
      <c r="B8">
        <v>856502</v>
      </c>
    </row>
    <row r="9" spans="1:2">
      <c r="A9">
        <f>HYPERLINK("http://forums.datarealms.com/viewtopic.php?f=61&amp;t=20639", "- Forum Rules -")</f>
        <v>0</v>
      </c>
      <c r="B9">
        <v>856501</v>
      </c>
    </row>
    <row r="10" spans="1:2">
      <c r="A10">
        <f>HYPERLINK("http://forums.datarealms.com/viewtopic.php?f=61&amp;t=20639", "- Forum Rules -")</f>
        <v>0</v>
      </c>
      <c r="B10">
        <v>856500</v>
      </c>
    </row>
    <row r="11" spans="1:2">
      <c r="A11">
        <f>HYPERLINK("http://forums.datarealms.com/viewtopic.php?f=61&amp;t=20639", "- Forum Rules -")</f>
        <v>0</v>
      </c>
      <c r="B11">
        <v>856499</v>
      </c>
    </row>
    <row r="12" spans="1:2">
      <c r="A12">
        <f>HYPERLINK("http://forums.datarealms.com/viewtopic.php?f=61&amp;t=20639", "- Forum Rules -")</f>
        <v>0</v>
      </c>
      <c r="B12">
        <v>856498</v>
      </c>
    </row>
    <row r="13" spans="1:2">
      <c r="A13">
        <f>HYPERLINK("http://forums.datarealms.com/viewtopic.php?f=61&amp;t=20639", "- Forum Rules -")</f>
        <v>0</v>
      </c>
      <c r="B13">
        <v>856497</v>
      </c>
    </row>
    <row r="14" spans="1:2">
      <c r="A14">
        <f>HYPERLINK("http://forums.datarealms.com/viewtopic.php?f=61&amp;t=20639", "- Forum Rules -")</f>
        <v>0</v>
      </c>
      <c r="B14">
        <v>856496</v>
      </c>
    </row>
    <row r="15" spans="1:2">
      <c r="A15">
        <f>HYPERLINK("http://forums.datarealms.com/viewtopic.php?f=61&amp;t=20639", "- Forum Rules -")</f>
        <v>0</v>
      </c>
      <c r="B15">
        <v>856495</v>
      </c>
    </row>
    <row r="16" spans="1:2">
      <c r="A16">
        <f>HYPERLINK("http://forums.datarealms.com/viewtopic.php?f=61&amp;t=20639", "- Forum Rules -")</f>
        <v>0</v>
      </c>
      <c r="B16">
        <v>856494</v>
      </c>
    </row>
    <row r="17" spans="1:2">
      <c r="A17">
        <f>HYPERLINK("http://forums.datarealms.com/viewtopic.php?f=61&amp;t=20639", "- Forum Rules -")</f>
        <v>0</v>
      </c>
      <c r="B17">
        <v>856493</v>
      </c>
    </row>
    <row r="18" spans="1:2">
      <c r="A18">
        <f>HYPERLINK("http://forums.datarealms.com/viewtopic.php?f=61&amp;t=20639", "- Forum Rules -")</f>
        <v>0</v>
      </c>
      <c r="B18">
        <v>856492</v>
      </c>
    </row>
    <row r="19" spans="1:2">
      <c r="A19">
        <f>HYPERLINK("http://forums.datarealms.com/viewtopic.php?f=61&amp;t=20639", "- Forum Rules -")</f>
        <v>0</v>
      </c>
      <c r="B19">
        <v>856491</v>
      </c>
    </row>
    <row r="20" spans="1:2">
      <c r="A20">
        <f>HYPERLINK("http://forums.datarealms.com/viewtopic.php?f=61&amp;t=20639", "- Forum Rules -")</f>
        <v>0</v>
      </c>
      <c r="B20">
        <v>856490</v>
      </c>
    </row>
    <row r="21" spans="1:2">
      <c r="A21">
        <f>HYPERLINK("http://forums.datarealms.com/viewtopic.php?f=61&amp;t=20639", "- Forum Rules -")</f>
        <v>0</v>
      </c>
      <c r="B21">
        <v>856489</v>
      </c>
    </row>
    <row r="22" spans="1:2">
      <c r="A22">
        <f>HYPERLINK("http://forums.datarealms.com/viewtopic.php?f=61&amp;t=20639", "- Forum Rules -")</f>
        <v>0</v>
      </c>
      <c r="B22">
        <v>856488</v>
      </c>
    </row>
    <row r="23" spans="1:2">
      <c r="A23">
        <f>HYPERLINK("http://forums.datarealms.com/viewtopic.php?f=61&amp;t=20639", "- Forum Rules -")</f>
        <v>0</v>
      </c>
      <c r="B23">
        <v>856487</v>
      </c>
    </row>
    <row r="24" spans="1:2">
      <c r="A24">
        <f>HYPERLINK("http://forums.datarealms.com/viewtopic.php?f=61&amp;t=20639", "- Forum Rules -")</f>
        <v>0</v>
      </c>
      <c r="B24">
        <v>856486</v>
      </c>
    </row>
    <row r="25" spans="1:2">
      <c r="A25">
        <f>HYPERLINK("http://forums.datarealms.com/viewtopic.php?f=61&amp;t=11062", "UniTec (1.0.0 - CC1.0) - DISCONTINUED")</f>
        <v>0</v>
      </c>
      <c r="B25">
        <v>424032</v>
      </c>
    </row>
    <row r="26" spans="1:2">
      <c r="A26">
        <f>HYPERLINK("http://forums.datarealms.com/viewtopic.php?f=61&amp;t=11333", "DarkStorm Military Technologies - Updated 6/11/09")</f>
        <v>0</v>
      </c>
      <c r="B26">
        <v>326860</v>
      </c>
    </row>
    <row r="27" spans="1:2">
      <c r="A27">
        <f>HYPERLINK("http://forums.datarealms.com/viewtopic.php?f=61&amp;t=25544", "W40K.rte: Imperium of Man [Standalone/Steam: R20.8b]")</f>
        <v>0</v>
      </c>
      <c r="B27">
        <v>303895</v>
      </c>
    </row>
    <row r="28" spans="1:2">
      <c r="A28">
        <f>HYPERLINK("http://forums.datarealms.com/viewtopic.php?f=61&amp;t=16863", "Minor Mod Dump")</f>
        <v>0</v>
      </c>
      <c r="B28">
        <v>287076</v>
      </c>
    </row>
    <row r="29" spans="1:2">
      <c r="A29">
        <f>HYPERLINK("http://forums.datarealms.com/viewtopic.php?f=61&amp;t=17247", "DarkStorm Military Technologies -- Updated 12/20/09")</f>
        <v>0</v>
      </c>
      <c r="B29">
        <v>226990</v>
      </c>
    </row>
    <row r="30" spans="1:2">
      <c r="A30">
        <f>HYPERLINK("http://forums.datarealms.com/viewtopic.php?f=61&amp;t=10318", "Hueg Pack o' Mods *Final update!??!*")</f>
        <v>0</v>
      </c>
      <c r="B30">
        <v>218858</v>
      </c>
    </row>
    <row r="31" spans="1:2">
      <c r="A31">
        <f>HYPERLINK("http://forums.datarealms.com/viewtopic.php?f=61&amp;t=10231", "[WIP] DSTech Corp (UPDATED: 5/22/09)")</f>
        <v>0</v>
      </c>
      <c r="B31">
        <v>212867</v>
      </c>
    </row>
    <row r="32" spans="1:2">
      <c r="A32">
        <f>HYPERLINK("http://forums.datarealms.com/viewtopic.php?f=61&amp;t=18120", "S.A.W. *(26/12/2014) UPDATE: V11.2 [STEAM WORKSHOP]")</f>
        <v>0</v>
      </c>
      <c r="B32">
        <v>207117</v>
      </c>
    </row>
    <row r="33" spans="1:2">
      <c r="A33">
        <f>HYPERLINK("http://forums.datarealms.com/viewtopic.php?f=61&amp;t=17243", "[B33] MaximDude Corp. (10 Year Anniversary Update)")</f>
        <v>0</v>
      </c>
      <c r="B33">
        <v>194394</v>
      </c>
    </row>
    <row r="34" spans="1:2">
      <c r="A34">
        <f>HYPERLINK("http://forums.datarealms.com/viewtopic.php?f=61&amp;t=11101", "The Pelian Army *Update: Jun. 22nd '12*")</f>
        <v>0</v>
      </c>
      <c r="B34">
        <v>176699</v>
      </c>
    </row>
    <row r="35" spans="1:2">
      <c r="A35">
        <f>HYPERLINK("http://forums.datarealms.com/viewtopic.php?f=61&amp;t=20028", "The Wehrmacht - an Axis mod - WWII")</f>
        <v>0</v>
      </c>
      <c r="B35">
        <v>173694</v>
      </c>
    </row>
    <row r="36" spans="1:2">
      <c r="A36">
        <f>HYPERLINK("http://forums.datarealms.com/viewtopic.php?f=61&amp;t=14307", "Whitty's Wonderful Mods *V10* Updated 9/29/2012 - CC 1.0")</f>
        <v>0</v>
      </c>
      <c r="B36">
        <v>156240</v>
      </c>
    </row>
    <row r="37" spans="1:2">
      <c r="A37">
        <f>HYPERLINK("http://forums.datarealms.com/viewtopic.php?f=61&amp;t=31475", "The UNSC, a HALO mod! v4.0")</f>
        <v>0</v>
      </c>
      <c r="B37">
        <v>153358</v>
      </c>
    </row>
    <row r="38" spans="1:2">
      <c r="A38">
        <f>HYPERLINK("http://forums.datarealms.com/viewtopic.php?f=61&amp;t=15684", "Zombies '09")</f>
        <v>0</v>
      </c>
      <c r="B38">
        <v>148336</v>
      </c>
    </row>
    <row r="39" spans="1:2">
      <c r="A39">
        <f>HYPERLINK("http://forums.datarealms.com/viewtopic.php?f=61&amp;t=31318", "Untitled Tech 2.5 (B31) [26th April 2015]")</f>
        <v>0</v>
      </c>
      <c r="B39">
        <v>140326</v>
      </c>
    </row>
    <row r="40" spans="1:2">
      <c r="A40">
        <f>HYPERLINK("http://forums.datarealms.com/viewtopic.php?f=61&amp;t=17138", "The FBM CB 4200 - Now deployable in the field!")</f>
        <v>0</v>
      </c>
      <c r="B40">
        <v>137906</v>
      </c>
    </row>
    <row r="41" spans="1:2">
      <c r="A41">
        <f>HYPERLINK("http://forums.datarealms.com/viewtopic.php?f=61&amp;t=10820", "Crobotech Mod Beta 2")</f>
        <v>0</v>
      </c>
      <c r="B41">
        <v>127687</v>
      </c>
    </row>
    <row r="42" spans="1:2">
      <c r="A42">
        <f>HYPERLINK("http://forums.datarealms.com/viewtopic.php?f=61&amp;t=25172", "Mehman's Experimental Weaponry[V33: Big Update]")</f>
        <v>0</v>
      </c>
      <c r="B42">
        <v>125227</v>
      </c>
    </row>
    <row r="43" spans="1:2">
      <c r="A43">
        <f>HYPERLINK("http://forums.datarealms.com/viewtopic.php?f=61&amp;t=22767", "The War to end all Wars")</f>
        <v>0</v>
      </c>
      <c r="B43">
        <v>123942</v>
      </c>
    </row>
    <row r="44" spans="1:2">
      <c r="A44">
        <f>HYPERLINK("http://forums.datarealms.com/viewtopic.php?f=61&amp;t=31436", "Remnants of the Mu-Ilaak version 7.0 for CC B31 [03JAN15]")</f>
        <v>0</v>
      </c>
      <c r="B44">
        <v>123809</v>
      </c>
    </row>
    <row r="45" spans="1:2">
      <c r="A45">
        <f>HYPERLINK("http://forums.datarealms.com/viewtopic.php?f=61&amp;t=17454", "Cortex Command Mod Manager / Activities Manager [2.1]")</f>
        <v>0</v>
      </c>
      <c r="B45">
        <v>121861</v>
      </c>
    </row>
    <row r="46" spans="1:2">
      <c r="A46">
        <f>HYPERLINK("http://forums.datarealms.com/viewtopic.php?f=61&amp;t=17686", "They hunger/FD's Guns")</f>
        <v>0</v>
      </c>
      <c r="B46">
        <v>121504</v>
      </c>
    </row>
    <row r="47" spans="1:2">
      <c r="A47">
        <f>HYPERLINK("http://forums.datarealms.com/viewtopic.php?f=61&amp;t=18479", "AAL and Ballistic Weapons: Mercenaries unbanned!")</f>
        <v>0</v>
      </c>
      <c r="B47">
        <v>115924</v>
      </c>
    </row>
    <row r="48" spans="1:2">
      <c r="A48">
        <f>HYPERLINK("http://forums.datarealms.com/viewtopic.php?f=61&amp;t=21421", "thesoupiest's Combined Forces - R.I.P.")</f>
        <v>0</v>
      </c>
      <c r="B48">
        <v>114070</v>
      </c>
    </row>
    <row r="49" spans="1:2">
      <c r="A49">
        <f>HYPERLINK("http://forums.datarealms.com/viewtopic.php?f=61&amp;t=17101", "District 9: Alien Armory")</f>
        <v>0</v>
      </c>
      <c r="B49">
        <v>110697</v>
      </c>
    </row>
    <row r="50" spans="1:2">
      <c r="A50">
        <f>HYPERLINK("http://forums.datarealms.com/viewtopic.php?f=61&amp;t=10928", "[B27] Kloveska Military Force v2.5.1 (Update: 6/13/12)")</f>
        <v>0</v>
      </c>
      <c r="B50">
        <v>108575</v>
      </c>
    </row>
    <row r="51" spans="1:2">
      <c r="A51">
        <f>HYPERLINK("http://forums.datarealms.com/viewtopic.php?f=61&amp;t=15059", "Vault-Tec 1.00 (B25) - DISCONTINUED")</f>
        <v>0</v>
      </c>
      <c r="B51">
        <v>105475</v>
      </c>
    </row>
    <row r="52" spans="1:2">
      <c r="A52">
        <f>HYPERLINK("http://forums.datarealms.com/viewtopic.php?f=61&amp;t=18915", "Remote Elimination of Targets &amp;amp; Recon Drone Support 8/12/12")</f>
        <v>0</v>
      </c>
      <c r="B52">
        <v>103548</v>
      </c>
    </row>
    <row r="53" spans="1:2">
      <c r="A53">
        <f>HYPERLINK("http://forums.datarealms.com/viewtopic.php?f=61&amp;t=16545", "Experimental Dummy Vehicles (2013-01-03: R12)")</f>
        <v>0</v>
      </c>
      <c r="B53">
        <v>102506</v>
      </c>
    </row>
    <row r="54" spans="1:2">
      <c r="A54">
        <f>HYPERLINK("http://forums.datarealms.com/viewtopic.php?f=61&amp;t=15726", "Armored Brain Units for Dummies - Volume 3 (7/03/11)")</f>
        <v>0</v>
      </c>
      <c r="B54">
        <v>99898</v>
      </c>
    </row>
    <row r="55" spans="1:2">
      <c r="A55">
        <f>HYPERLINK("http://forums.datarealms.com/viewtopic.php?f=61&amp;t=14644", "*Lua Tech Inc.* V2.31- Spike pistol fix!")</f>
        <v>0</v>
      </c>
      <c r="B55">
        <v>99870</v>
      </c>
    </row>
    <row r="56" spans="1:2">
      <c r="A56">
        <f>HYPERLINK("http://forums.datarealms.com/viewtopic.php?f=61&amp;t=19022", "Brutality Mod")</f>
        <v>0</v>
      </c>
      <c r="B56">
        <v>99331</v>
      </c>
    </row>
    <row r="57" spans="1:2">
      <c r="A57">
        <f>HYPERLINK("http://forums.datarealms.com/viewtopic.php?f=61&amp;t=45173", "YARR! PIRATES!")</f>
        <v>0</v>
      </c>
      <c r="B57">
        <v>98705</v>
      </c>
    </row>
    <row r="58" spans="1:2">
      <c r="A58">
        <f>HYPERLINK("http://forums.datarealms.com/viewtopic.php?f=61&amp;t=16515", "HL2 Gravity Guns *Build 32 compatible")</f>
        <v>0</v>
      </c>
      <c r="B58">
        <v>98464</v>
      </c>
    </row>
    <row r="59" spans="1:2">
      <c r="A59">
        <f>HYPERLINK("http://forums.datarealms.com/viewtopic.php?f=61&amp;t=10890", "The legend of zalo")</f>
        <v>0</v>
      </c>
      <c r="B59">
        <v>96243</v>
      </c>
    </row>
    <row r="60" spans="1:2">
      <c r="A60">
        <f>HYPERLINK("http://forums.datarealms.com/viewtopic.php?f=61&amp;t=13622", "Tek Troopers - Updated 9/29/2012 - CC 1.0")</f>
        <v>0</v>
      </c>
      <c r="B60">
        <v>88437</v>
      </c>
    </row>
    <row r="61" spans="1:2">
      <c r="A61">
        <f>HYPERLINK("http://forums.datarealms.com/viewtopic.php?f=61&amp;t=10652", "How to install mods.")</f>
        <v>0</v>
      </c>
      <c r="B61">
        <v>88039</v>
      </c>
    </row>
    <row r="62" spans="1:2">
      <c r="A62">
        <f>HYPERLINK("http://forums.datarealms.com/viewtopic.php?f=61&amp;t=10652", "How to install mods.")</f>
        <v>0</v>
      </c>
      <c r="B62">
        <v>88038</v>
      </c>
    </row>
    <row r="63" spans="1:2">
      <c r="A63">
        <f>HYPERLINK("http://forums.datarealms.com/viewtopic.php?f=61&amp;t=10652", "How to install mods.")</f>
        <v>0</v>
      </c>
      <c r="B63">
        <v>88037</v>
      </c>
    </row>
    <row r="64" spans="1:2">
      <c r="A64">
        <f>HYPERLINK("http://forums.datarealms.com/viewtopic.php?f=61&amp;t=10652", "How to install mods.")</f>
        <v>0</v>
      </c>
      <c r="B64">
        <v>88036</v>
      </c>
    </row>
    <row r="65" spans="1:2">
      <c r="A65">
        <f>HYPERLINK("http://forums.datarealms.com/viewtopic.php?f=61&amp;t=10652", "How to install mods.")</f>
        <v>0</v>
      </c>
      <c r="B65">
        <v>88035</v>
      </c>
    </row>
    <row r="66" spans="1:2">
      <c r="A66">
        <f>HYPERLINK("http://forums.datarealms.com/viewtopic.php?f=61&amp;t=10652", "How to install mods.")</f>
        <v>0</v>
      </c>
      <c r="B66">
        <v>88034</v>
      </c>
    </row>
    <row r="67" spans="1:2">
      <c r="A67">
        <f>HYPERLINK("http://forums.datarealms.com/viewtopic.php?f=61&amp;t=10652", "How to install mods.")</f>
        <v>0</v>
      </c>
      <c r="B67">
        <v>88033</v>
      </c>
    </row>
    <row r="68" spans="1:2">
      <c r="A68">
        <f>HYPERLINK("http://forums.datarealms.com/viewtopic.php?f=61&amp;t=10652", "How to install mods.")</f>
        <v>0</v>
      </c>
      <c r="B68">
        <v>88032</v>
      </c>
    </row>
    <row r="69" spans="1:2">
      <c r="A69">
        <f>HYPERLINK("http://forums.datarealms.com/viewtopic.php?f=61&amp;t=10652", "How to install mods.")</f>
        <v>0</v>
      </c>
      <c r="B69">
        <v>88031</v>
      </c>
    </row>
    <row r="70" spans="1:2">
      <c r="A70">
        <f>HYPERLINK("http://forums.datarealms.com/viewtopic.php?f=61&amp;t=10652", "How to install mods.")</f>
        <v>0</v>
      </c>
      <c r="B70">
        <v>88030</v>
      </c>
    </row>
    <row r="71" spans="1:2">
      <c r="A71">
        <f>HYPERLINK("http://forums.datarealms.com/viewtopic.php?f=61&amp;t=10652", "How to install mods.")</f>
        <v>0</v>
      </c>
      <c r="B71">
        <v>88029</v>
      </c>
    </row>
    <row r="72" spans="1:2">
      <c r="A72">
        <f>HYPERLINK("http://forums.datarealms.com/viewtopic.php?f=61&amp;t=10652", "How to install mods.")</f>
        <v>0</v>
      </c>
      <c r="B72">
        <v>88028</v>
      </c>
    </row>
    <row r="73" spans="1:2">
      <c r="A73">
        <f>HYPERLINK("http://forums.datarealms.com/viewtopic.php?f=61&amp;t=10652", "How to install mods.")</f>
        <v>0</v>
      </c>
      <c r="B73">
        <v>88027</v>
      </c>
    </row>
    <row r="74" spans="1:2">
      <c r="A74">
        <f>HYPERLINK("http://forums.datarealms.com/viewtopic.php?f=61&amp;t=10652", "How to install mods.")</f>
        <v>0</v>
      </c>
      <c r="B74">
        <v>88026</v>
      </c>
    </row>
    <row r="75" spans="1:2">
      <c r="A75">
        <f>HYPERLINK("http://forums.datarealms.com/viewtopic.php?f=61&amp;t=10652", "How to install mods.")</f>
        <v>0</v>
      </c>
      <c r="B75">
        <v>88025</v>
      </c>
    </row>
    <row r="76" spans="1:2">
      <c r="A76">
        <f>HYPERLINK("http://forums.datarealms.com/viewtopic.php?f=61&amp;t=10652", "How to install mods.")</f>
        <v>0</v>
      </c>
      <c r="B76">
        <v>88024</v>
      </c>
    </row>
    <row r="77" spans="1:2">
      <c r="A77">
        <f>HYPERLINK("http://forums.datarealms.com/viewtopic.php?f=61&amp;t=10652", "How to install mods.")</f>
        <v>0</v>
      </c>
      <c r="B77">
        <v>88023</v>
      </c>
    </row>
    <row r="78" spans="1:2">
      <c r="A78">
        <f>HYPERLINK("http://forums.datarealms.com/viewtopic.php?f=61&amp;t=10652", "How to install mods.")</f>
        <v>0</v>
      </c>
      <c r="B78">
        <v>88022</v>
      </c>
    </row>
    <row r="79" spans="1:2">
      <c r="A79">
        <f>HYPERLINK("http://forums.datarealms.com/viewtopic.php?f=61&amp;t=10652", "How to install mods.")</f>
        <v>0</v>
      </c>
      <c r="B79">
        <v>88021</v>
      </c>
    </row>
    <row r="80" spans="1:2">
      <c r="A80">
        <f>HYPERLINK("http://forums.datarealms.com/viewtopic.php?f=61&amp;t=10652", "How to install mods.")</f>
        <v>0</v>
      </c>
      <c r="B80">
        <v>88020</v>
      </c>
    </row>
    <row r="81" spans="1:2">
      <c r="A81">
        <f>HYPERLINK("http://forums.datarealms.com/viewtopic.php?f=61&amp;t=10652", "How to install mods.")</f>
        <v>0</v>
      </c>
      <c r="B81">
        <v>88019</v>
      </c>
    </row>
    <row r="82" spans="1:2">
      <c r="A82">
        <f>HYPERLINK("http://forums.datarealms.com/viewtopic.php?f=61&amp;t=10652", "How to install mods.")</f>
        <v>0</v>
      </c>
      <c r="B82">
        <v>88018</v>
      </c>
    </row>
    <row r="83" spans="1:2">
      <c r="A83">
        <f>HYPERLINK("http://forums.datarealms.com/viewtopic.php?f=61&amp;t=10652", "How to install mods.")</f>
        <v>0</v>
      </c>
      <c r="B83">
        <v>88017</v>
      </c>
    </row>
    <row r="84" spans="1:2">
      <c r="A84">
        <f>HYPERLINK("http://forums.datarealms.com/viewtopic.php?f=61&amp;t=29688", "WH40K: ULTRAMARINES/TAU/NECRONS/IMPERIAL GUARD/ORKS")</f>
        <v>0</v>
      </c>
      <c r="B84">
        <v>87799</v>
      </c>
    </row>
    <row r="85" spans="1:2">
      <c r="A85">
        <f>HYPERLINK("http://forums.datarealms.com/viewtopic.php?f=61&amp;t=13509", "WH40k Orkz Final")</f>
        <v>0</v>
      </c>
      <c r="B85">
        <v>87328</v>
      </c>
    </row>
    <row r="86" spans="1:2">
      <c r="A86">
        <f>HYPERLINK("http://forums.datarealms.com/viewtopic.php?f=61&amp;t=13779", "=Alteisen Arsenal Labs 3rd= ))AAL Product")</f>
        <v>0</v>
      </c>
      <c r="B86">
        <v>86857</v>
      </c>
    </row>
    <row r="87" spans="1:2">
      <c r="A87">
        <f>HYPERLINK("http://forums.datarealms.com/viewtopic.php?f=61&amp;t=20903", "Air Support (R10: 2014-04-19)")</f>
        <v>0</v>
      </c>
      <c r="B87">
        <v>86378</v>
      </c>
    </row>
    <row r="88" spans="1:2">
      <c r="A88">
        <f>HYPERLINK("http://forums.datarealms.com/viewtopic.php?f=61&amp;t=21530", "Crobotech Beta 3.2")</f>
        <v>0</v>
      </c>
      <c r="B88">
        <v>86334</v>
      </c>
    </row>
    <row r="89" spans="1:2">
      <c r="A89">
        <f>HYPERLINK("http://forums.datarealms.com/viewtopic.php?f=61&amp;t=16238", "[WIP] NovaMind [Updated to B27]")</f>
        <v>0</v>
      </c>
      <c r="B89">
        <v>86082</v>
      </c>
    </row>
    <row r="90" spans="1:2">
      <c r="A90">
        <f>HYPERLINK("http://forums.datarealms.com/viewtopic.php?f=61&amp;t=25661", "Trappers: Canyon Town")</f>
        <v>0</v>
      </c>
      <c r="B90">
        <v>85761</v>
      </c>
    </row>
    <row r="91" spans="1:2">
      <c r="A91">
        <f>HYPERLINK("http://forums.datarealms.com/viewtopic.php?f=61&amp;t=16675", "EAF - 4, January 2011")</f>
        <v>0</v>
      </c>
      <c r="B91">
        <v>84478</v>
      </c>
    </row>
    <row r="92" spans="1:2">
      <c r="A92">
        <f>HYPERLINK("http://forums.datarealms.com/viewtopic.php?f=61&amp;t=31342", "Cortex Command:  Reloaded v. 1.25 OPEN SOURCE")</f>
        <v>0</v>
      </c>
      <c r="B92">
        <v>82207</v>
      </c>
    </row>
    <row r="93" spans="1:2">
      <c r="A93">
        <f>HYPERLINK("http://forums.datarealms.com/viewtopic.php?f=61&amp;t=45161", "Sergal Faction")</f>
        <v>0</v>
      </c>
      <c r="B93">
        <v>80765</v>
      </c>
    </row>
    <row r="94" spans="1:2">
      <c r="A94">
        <f>HYPERLINK("http://forums.datarealms.com/viewtopic.php?f=61&amp;t=18308", "Online Play - Yes this is a joke")</f>
        <v>0</v>
      </c>
      <c r="B94">
        <v>77686</v>
      </c>
    </row>
    <row r="95" spans="1:2">
      <c r="A95">
        <f>HYPERLINK("http://forums.datarealms.com/viewtopic.php?f=61&amp;t=17782", "Gentlemen, The Dummy Factory.")</f>
        <v>0</v>
      </c>
      <c r="B95">
        <v>77605</v>
      </c>
    </row>
    <row r="96" spans="1:2">
      <c r="A96">
        <f>HYPERLINK("http://forums.datarealms.com/viewtopic.php?f=83&amp;t=12765", "Factions of World War II")</f>
        <v>0</v>
      </c>
      <c r="B96">
        <v>76762</v>
      </c>
    </row>
    <row r="97" spans="1:2">
      <c r="A97">
        <f>HYPERLINK("http://forums.datarealms.com/viewtopic.php?f=61&amp;t=18641", "Large Pile o' Stuff *Update: September 30th '12*")</f>
        <v>0</v>
      </c>
      <c r="B97">
        <v>76303</v>
      </c>
    </row>
    <row r="98" spans="1:2">
      <c r="A98">
        <f>HYPERLINK("http://forums.datarealms.com/viewtopic.php?f=61&amp;t=14981", "Metal Slug Faction")</f>
        <v>0</v>
      </c>
      <c r="B98">
        <v>75301</v>
      </c>
    </row>
    <row r="99" spans="1:2">
      <c r="A99">
        <f>HYPERLINK("http://forums.datarealms.com/viewtopic.php?f=61&amp;t=18880", "Theatre of Dead V0.4 [WIP] B26 COMPATIBLE")</f>
        <v>0</v>
      </c>
      <c r="B99">
        <v>74663</v>
      </c>
    </row>
    <row r="100" spans="1:2">
      <c r="A100">
        <f>HYPERLINK("http://forums.datarealms.com/viewtopic.php?f=61&amp;t=19665", "The APOLLOCALIPSE V4 - Is this a B25 I see?")</f>
        <v>0</v>
      </c>
      <c r="B100">
        <v>74149</v>
      </c>
    </row>
    <row r="101" spans="1:2">
      <c r="A101">
        <f>HYPERLINK("http://forums.datarealms.com/viewtopic.php?f=61&amp;t=19454", "Dummy Expansion")</f>
        <v>0</v>
      </c>
      <c r="B101">
        <v>74069</v>
      </c>
    </row>
    <row r="102" spans="1:2">
      <c r="A102">
        <f>HYPERLINK("http://forums.datarealms.com/viewtopic.php?f=61&amp;t=23751", "Shadow Echelon [Low Filesize Version]")</f>
        <v>0</v>
      </c>
      <c r="B102">
        <v>73649</v>
      </c>
    </row>
    <row r="103" spans="1:2">
      <c r="A103">
        <f>HYPERLINK("http://forums.datarealms.com/viewtopic.php?f=61&amp;t=19123", "The Cordyc (7th strain)")</f>
        <v>0</v>
      </c>
      <c r="B103">
        <v>73090</v>
      </c>
    </row>
    <row r="104" spans="1:2">
      <c r="A104">
        <f>HYPERLINK("http://forums.datarealms.com/viewtopic.php?f=61&amp;t=29673", "General Industries - Formerly the L-GED")</f>
        <v>0</v>
      </c>
      <c r="B104">
        <v>72389</v>
      </c>
    </row>
    <row r="105" spans="1:2">
      <c r="A105">
        <f>HYPERLINK("http://forums.datarealms.com/viewtopic.php?f=61&amp;t=25493", "Mobility V11 [Quick fix II]")</f>
        <v>0</v>
      </c>
      <c r="B105">
        <v>71013</v>
      </c>
    </row>
    <row r="106" spans="1:2">
      <c r="A106">
        <f>HYPERLINK("http://forums.datarealms.com/viewtopic.php?f=61&amp;t=17719", "The (Coalition) Punisher - Heavy brain robot (v1.5.1) 5/2012")</f>
        <v>0</v>
      </c>
      <c r="B106">
        <v>70262</v>
      </c>
    </row>
    <row r="107" spans="1:2">
      <c r="A107">
        <f>HYPERLINK("http://forums.datarealms.com/viewtopic.php?f=61&amp;t=14241", "Mutagen Makers Federation VERSION 3! With added lua-ness!")</f>
        <v>0</v>
      </c>
      <c r="B107">
        <v>70071</v>
      </c>
    </row>
    <row r="108" spans="1:2">
      <c r="A108">
        <f>HYPERLINK("http://forums.datarealms.com/viewtopic.php?f=61&amp;t=31129", "A Chorus of Crickets - Update 9 - VE Bolt Launcher,bug fixes")</f>
        <v>0</v>
      </c>
      <c r="B108">
        <v>69855</v>
      </c>
    </row>
    <row r="109" spans="1:2">
      <c r="A109">
        <f>HYPERLINK("http://forums.datarealms.com/viewtopic.php?f=61&amp;t=31502", "Aco Delta Covenant (05/04/13)*")</f>
        <v>0</v>
      </c>
      <c r="B109">
        <v>69693</v>
      </c>
    </row>
    <row r="110" spans="1:2">
      <c r="A110">
        <f>HYPERLINK("http://forums.datarealms.com/viewtopic.php?f=61&amp;t=45323", "Gone with the Blastwave Factions v2.5")</f>
        <v>0</v>
      </c>
      <c r="B110">
        <v>68592</v>
      </c>
    </row>
    <row r="111" spans="1:2">
      <c r="A111">
        <f>HYPERLINK("http://forums.datarealms.com/viewtopic.php?f=61&amp;t=13647", "TAC Nuke Corp. - Updated 06/15/09 (B23)")</f>
        <v>0</v>
      </c>
      <c r="B111">
        <v>68091</v>
      </c>
    </row>
    <row r="112" spans="1:2">
      <c r="A112">
        <f>HYPERLINK("http://forums.datarealms.com/viewtopic.php?f=61&amp;t=16300", "Cortex Command RPG")</f>
        <v>0</v>
      </c>
      <c r="B112">
        <v>67971</v>
      </c>
    </row>
    <row r="113" spans="1:2">
      <c r="A113">
        <f>HYPERLINK("http://forums.datarealms.com/viewtopic.php?f=61&amp;t=31506", "Loyalists.rte - Militia Faction [WIP] Patched 10.07.2012")</f>
        <v>0</v>
      </c>
      <c r="B113">
        <v>67720</v>
      </c>
    </row>
    <row r="114" spans="1:2">
      <c r="A114">
        <f>HYPERLINK("http://forums.datarealms.com/viewtopic.php?f=61&amp;t=30705", "RAZOR PSC B30")</f>
        <v>0</v>
      </c>
      <c r="B114">
        <v>63914</v>
      </c>
    </row>
    <row r="115" spans="1:2">
      <c r="A115">
        <f>HYPERLINK("http://forums.datarealms.com/viewtopic.php?f=61&amp;t=21887", "Russian Combat Small Arms")</f>
        <v>0</v>
      </c>
      <c r="B115">
        <v>61934</v>
      </c>
    </row>
    <row r="116" spans="1:2">
      <c r="A116">
        <f>HYPERLINK("http://forums.datarealms.com/viewtopic.php?f=61&amp;t=17066", "Shamsy Electric Technologies - update 26/01/11")</f>
        <v>0</v>
      </c>
      <c r="B116">
        <v>61535</v>
      </c>
    </row>
    <row r="117" spans="1:2">
      <c r="A117">
        <f>HYPERLINK("http://forums.datarealms.com/viewtopic.php?f=61&amp;t=14578", "W40K Mega Horde")</f>
        <v>0</v>
      </c>
      <c r="B117">
        <v>60383</v>
      </c>
    </row>
    <row r="118" spans="1:2">
      <c r="A118">
        <f>HYPERLINK("http://forums.datarealms.com/viewtopic.php?f=61&amp;t=31717", "Unofficial Mod Updates! (helpers wanted)")</f>
        <v>0</v>
      </c>
      <c r="B118">
        <v>59901</v>
      </c>
    </row>
    <row r="119" spans="1:2">
      <c r="A119">
        <f>HYPERLINK("http://forums.datarealms.com/viewtopic.php?f=61&amp;t=15863", "Coming of God - UPDATE: Deadlier Boulders + Fire")</f>
        <v>0</v>
      </c>
      <c r="B119">
        <v>58737</v>
      </c>
    </row>
    <row r="120" spans="1:2">
      <c r="A120">
        <f>HYPERLINK("http://forums.datarealms.com/viewtopic.php?f=61&amp;t=20963", "Mod Releases Topic Icons")</f>
        <v>0</v>
      </c>
      <c r="B120">
        <v>58290</v>
      </c>
    </row>
    <row r="121" spans="1:2">
      <c r="A121">
        <f>HYPERLINK("http://forums.datarealms.com/viewtopic.php?f=61&amp;t=20963", "Mod Releases Topic Icons")</f>
        <v>0</v>
      </c>
      <c r="B121">
        <v>58289</v>
      </c>
    </row>
    <row r="122" spans="1:2">
      <c r="A122">
        <f>HYPERLINK("http://forums.datarealms.com/viewtopic.php?f=61&amp;t=20963", "Mod Releases Topic Icons")</f>
        <v>0</v>
      </c>
      <c r="B122">
        <v>58288</v>
      </c>
    </row>
    <row r="123" spans="1:2">
      <c r="A123">
        <f>HYPERLINK("http://forums.datarealms.com/viewtopic.php?f=61&amp;t=20963", "Mod Releases Topic Icons")</f>
        <v>0</v>
      </c>
      <c r="B123">
        <v>58287</v>
      </c>
    </row>
    <row r="124" spans="1:2">
      <c r="A124">
        <f>HYPERLINK("http://forums.datarealms.com/viewtopic.php?f=61&amp;t=20963", "Mod Releases Topic Icons")</f>
        <v>0</v>
      </c>
      <c r="B124">
        <v>58286</v>
      </c>
    </row>
    <row r="125" spans="1:2">
      <c r="A125">
        <f>HYPERLINK("http://forums.datarealms.com/viewtopic.php?f=61&amp;t=20963", "Mod Releases Topic Icons")</f>
        <v>0</v>
      </c>
      <c r="B125">
        <v>58285</v>
      </c>
    </row>
    <row r="126" spans="1:2">
      <c r="A126">
        <f>HYPERLINK("http://forums.datarealms.com/viewtopic.php?f=61&amp;t=20963", "Mod Releases Topic Icons")</f>
        <v>0</v>
      </c>
      <c r="B126">
        <v>58284</v>
      </c>
    </row>
    <row r="127" spans="1:2">
      <c r="A127">
        <f>HYPERLINK("http://forums.datarealms.com/viewtopic.php?f=61&amp;t=20963", "Mod Releases Topic Icons")</f>
        <v>0</v>
      </c>
      <c r="B127">
        <v>58283</v>
      </c>
    </row>
    <row r="128" spans="1:2">
      <c r="A128">
        <f>HYPERLINK("http://forums.datarealms.com/viewtopic.php?f=61&amp;t=20963", "Mod Releases Topic Icons")</f>
        <v>0</v>
      </c>
      <c r="B128">
        <v>58282</v>
      </c>
    </row>
    <row r="129" spans="1:2">
      <c r="A129">
        <f>HYPERLINK("http://forums.datarealms.com/viewtopic.php?f=61&amp;t=20963", "Mod Releases Topic Icons")</f>
        <v>0</v>
      </c>
      <c r="B129">
        <v>58281</v>
      </c>
    </row>
    <row r="130" spans="1:2">
      <c r="A130">
        <f>HYPERLINK("http://forums.datarealms.com/viewtopic.php?f=61&amp;t=20963", "Mod Releases Topic Icons")</f>
        <v>0</v>
      </c>
      <c r="B130">
        <v>58280</v>
      </c>
    </row>
    <row r="131" spans="1:2">
      <c r="A131">
        <f>HYPERLINK("http://forums.datarealms.com/viewtopic.php?f=61&amp;t=20963", "Mod Releases Topic Icons")</f>
        <v>0</v>
      </c>
      <c r="B131">
        <v>58279</v>
      </c>
    </row>
    <row r="132" spans="1:2">
      <c r="A132">
        <f>HYPERLINK("http://forums.datarealms.com/viewtopic.php?f=61&amp;t=20963", "Mod Releases Topic Icons")</f>
        <v>0</v>
      </c>
      <c r="B132">
        <v>58278</v>
      </c>
    </row>
    <row r="133" spans="1:2">
      <c r="A133">
        <f>HYPERLINK("http://forums.datarealms.com/viewtopic.php?f=61&amp;t=20963", "Mod Releases Topic Icons")</f>
        <v>0</v>
      </c>
      <c r="B133">
        <v>58277</v>
      </c>
    </row>
    <row r="134" spans="1:2">
      <c r="A134">
        <f>HYPERLINK("http://forums.datarealms.com/viewtopic.php?f=61&amp;t=20963", "Mod Releases Topic Icons")</f>
        <v>0</v>
      </c>
      <c r="B134">
        <v>58276</v>
      </c>
    </row>
    <row r="135" spans="1:2">
      <c r="A135">
        <f>HYPERLINK("http://forums.datarealms.com/viewtopic.php?f=61&amp;t=20963", "Mod Releases Topic Icons")</f>
        <v>0</v>
      </c>
      <c r="B135">
        <v>58275</v>
      </c>
    </row>
    <row r="136" spans="1:2">
      <c r="A136">
        <f>HYPERLINK("http://forums.datarealms.com/viewtopic.php?f=61&amp;t=20963", "Mod Releases Topic Icons")</f>
        <v>0</v>
      </c>
      <c r="B136">
        <v>58274</v>
      </c>
    </row>
    <row r="137" spans="1:2">
      <c r="A137">
        <f>HYPERLINK("http://forums.datarealms.com/viewtopic.php?f=61&amp;t=20963", "Mod Releases Topic Icons")</f>
        <v>0</v>
      </c>
      <c r="B137">
        <v>58273</v>
      </c>
    </row>
    <row r="138" spans="1:2">
      <c r="A138">
        <f>HYPERLINK("http://forums.datarealms.com/viewtopic.php?f=61&amp;t=20963", "Mod Releases Topic Icons")</f>
        <v>0</v>
      </c>
      <c r="B138">
        <v>58272</v>
      </c>
    </row>
    <row r="139" spans="1:2">
      <c r="A139">
        <f>HYPERLINK("http://forums.datarealms.com/viewtopic.php?f=61&amp;t=20963", "Mod Releases Topic Icons")</f>
        <v>0</v>
      </c>
      <c r="B139">
        <v>58271</v>
      </c>
    </row>
    <row r="140" spans="1:2">
      <c r="A140">
        <f>HYPERLINK("http://forums.datarealms.com/viewtopic.php?f=61&amp;t=20963", "Mod Releases Topic Icons")</f>
        <v>0</v>
      </c>
      <c r="B140">
        <v>58270</v>
      </c>
    </row>
    <row r="141" spans="1:2">
      <c r="A141">
        <f>HYPERLINK("http://forums.datarealms.com/viewtopic.php?f=61&amp;t=20963", "Mod Releases Topic Icons")</f>
        <v>0</v>
      </c>
      <c r="B141">
        <v>58269</v>
      </c>
    </row>
    <row r="142" spans="1:2">
      <c r="A142">
        <f>HYPERLINK("http://forums.datarealms.com/viewtopic.php?f=61&amp;t=20963", "Mod Releases Topic Icons")</f>
        <v>0</v>
      </c>
      <c r="B142">
        <v>58268</v>
      </c>
    </row>
    <row r="143" spans="1:2">
      <c r="A143">
        <f>HYPERLINK("http://forums.datarealms.com/viewtopic.php?f=61&amp;t=14179", "M4 Rifle")</f>
        <v>0</v>
      </c>
      <c r="B143">
        <v>57987</v>
      </c>
    </row>
    <row r="144" spans="1:2">
      <c r="A144">
        <f>HYPERLINK("http://forums.datarealms.com/viewtopic.php?f=61&amp;t=24049", "OnLine Tech")</f>
        <v>0</v>
      </c>
      <c r="B144">
        <v>57895</v>
      </c>
    </row>
    <row r="145" spans="1:2">
      <c r="A145">
        <f>HYPERLINK("http://forums.datarealms.com/viewtopic.php?f=61&amp;t=12368", "[WIP] Diemos Federation (UPDATED: 5/21/09)")</f>
        <v>0</v>
      </c>
      <c r="B145">
        <v>57437</v>
      </c>
    </row>
    <row r="146" spans="1:2">
      <c r="A146">
        <f>HYPERLINK("http://forums.datarealms.com/viewtopic.php?f=61&amp;t=45927", "Warframe Mod - Grineer Supremacy Expansion [0.1 patch]")</f>
        <v>0</v>
      </c>
      <c r="B146">
        <v>56120</v>
      </c>
    </row>
    <row r="147" spans="1:2">
      <c r="A147">
        <f>HYPERLINK("http://forums.datarealms.com/viewtopic.php?f=61&amp;t=21159", "SUPERPOWERS : CYBERDYNE / FETT / STARK / EMPIRE")</f>
        <v>0</v>
      </c>
      <c r="B147">
        <v>55302</v>
      </c>
    </row>
    <row r="148" spans="1:2">
      <c r="A148">
        <f>HYPERLINK("http://forums.datarealms.com/viewtopic.php?f=61&amp;t=18688", "Modern Warfare 2 v0.8 OUT NOW!")</f>
        <v>0</v>
      </c>
      <c r="B148">
        <v>55250</v>
      </c>
    </row>
    <row r="149" spans="1:2">
      <c r="A149">
        <f>HYPERLINK("http://forums.datarealms.com/viewtopic.php?f=61&amp;t=36291", "GALACTIC EMPIRE 1.05 R7")</f>
        <v>0</v>
      </c>
      <c r="B149">
        <v>54610</v>
      </c>
    </row>
    <row r="150" spans="1:2">
      <c r="A150">
        <f>HYPERLINK("http://forums.datarealms.com/viewtopic.php?f=61&amp;t=13609", "XtremeBlocks")</f>
        <v>0</v>
      </c>
      <c r="B150">
        <v>54142</v>
      </c>
    </row>
    <row r="151" spans="1:2">
      <c r="A151">
        <f>HYPERLINK("http://forums.datarealms.com/viewtopic.php?f=61&amp;t=17876", "Crobotech Beta 3.2")</f>
        <v>0</v>
      </c>
      <c r="B151">
        <v>53813</v>
      </c>
    </row>
    <row r="152" spans="1:2">
      <c r="A152">
        <f>HYPERLINK("http://forums.datarealms.com/viewtopic.php?f=61&amp;t=31838", "Smarter AI Mod")</f>
        <v>0</v>
      </c>
      <c r="B152">
        <v>53423</v>
      </c>
    </row>
    <row r="153" spans="1:2">
      <c r="A153">
        <f>HYPERLINK("http://forums.datarealms.com/viewtopic.php?f=61&amp;t=19114", "Creeper Vines *Update - Vines will chase you, and spread mor")</f>
        <v>0</v>
      </c>
      <c r="B153">
        <v>53396</v>
      </c>
    </row>
    <row r="154" spans="1:2">
      <c r="A154">
        <f>HYPERLINK("http://forums.datarealms.com/viewtopic.php?f=61&amp;t=14783", "***Ballistic Weapons: Mercenaries!***")</f>
        <v>0</v>
      </c>
      <c r="B154">
        <v>53329</v>
      </c>
    </row>
    <row r="155" spans="1:2">
      <c r="A155">
        <f>HYPERLINK("http://forums.datarealms.com/viewtopic.php?f=61&amp;t=11025", "Superheavy dropship: The Bethesda")</f>
        <v>0</v>
      </c>
      <c r="B155">
        <v>52543</v>
      </c>
    </row>
    <row r="156" spans="1:2">
      <c r="A156">
        <f>HYPERLINK("http://forums.datarealms.com/viewtopic.php?f=61&amp;t=19050", "Hydro Plus: Water Mod")</f>
        <v>0</v>
      </c>
      <c r="B156">
        <v>52437</v>
      </c>
    </row>
    <row r="157" spans="1:2">
      <c r="A157">
        <f>HYPERLINK("http://forums.datarealms.com/viewtopic.php?f=61&amp;t=19433", "V2.25 Weapons of WWII [now for b26,activity added]")</f>
        <v>0</v>
      </c>
      <c r="B157">
        <v>51930</v>
      </c>
    </row>
    <row r="158" spans="1:2">
      <c r="A158">
        <f>HYPERLINK("http://forums.datarealms.com/viewtopic.php?f=61&amp;t=19030", "Phoenix VTOL fighter + AA armor")</f>
        <v>0</v>
      </c>
      <c r="B158">
        <v>50434</v>
      </c>
    </row>
    <row r="159" spans="1:2">
      <c r="A159">
        <f>HYPERLINK("http://forums.datarealms.com/viewtopic.php?f=61&amp;t=20775", "B24 Spectator Mode (Now with Editor Battles!) v2.02")</f>
        <v>0</v>
      </c>
      <c r="B159">
        <v>50206</v>
      </c>
    </row>
    <row r="160" spans="1:2">
      <c r="A160">
        <f>HYPERLINK("http://forums.datarealms.com/viewtopic.php?f=61&amp;t=45387", "Earth Coalition! Alpha 0.6")</f>
        <v>0</v>
      </c>
      <c r="B160">
        <v>50066</v>
      </c>
    </row>
    <row r="161" spans="1:2">
      <c r="A161">
        <f>HYPERLINK("http://forums.datarealms.com/viewtopic.php?f=61&amp;t=10485", "Mods and Scenes Section Rules")</f>
        <v>0</v>
      </c>
      <c r="B161">
        <v>49348</v>
      </c>
    </row>
    <row r="162" spans="1:2">
      <c r="A162">
        <f>HYPERLINK("http://forums.datarealms.com/viewtopic.php?f=61&amp;t=21247", "Tiberium Mod Extended")</f>
        <v>0</v>
      </c>
      <c r="B162">
        <v>49281</v>
      </c>
    </row>
    <row r="163" spans="1:2">
      <c r="A163">
        <f>HYPERLINK("http://forums.datarealms.com/viewtopic.php?f=61&amp;t=31632", "Elzirs mod! (Version: 0.6)")</f>
        <v>0</v>
      </c>
      <c r="B163">
        <v>49234</v>
      </c>
    </row>
    <row r="164" spans="1:2">
      <c r="A164">
        <f>HYPERLINK("http://forums.datarealms.com/viewtopic.php?f=61&amp;t=31074", "New World Industries [V1.1]")</f>
        <v>0</v>
      </c>
      <c r="B164">
        <v>48766</v>
      </c>
    </row>
    <row r="165" spans="1:2">
      <c r="A165">
        <f>HYPERLINK("http://forums.datarealms.com/viewtopic.php?f=61&amp;t=31962", "Trickster Inc. presents: Xenobiology")</f>
        <v>0</v>
      </c>
      <c r="B165">
        <v>48624</v>
      </c>
    </row>
    <row r="166" spans="1:2">
      <c r="A166">
        <f>HYPERLINK("http://forums.datarealms.com/viewtopic.php?f=61&amp;t=31304", "113th Coaltion Brigade mod v4.0 for CC 1.05")</f>
        <v>0</v>
      </c>
      <c r="B166">
        <v>48336</v>
      </c>
    </row>
    <row r="167" spans="1:2">
      <c r="A167">
        <f>HYPERLINK("http://forums.datarealms.com/viewtopic.php?f=61&amp;t=19334", "Smooth Slow Motion")</f>
        <v>0</v>
      </c>
      <c r="B167">
        <v>47619</v>
      </c>
    </row>
    <row r="168" spans="1:2">
      <c r="A168">
        <f>HYPERLINK("http://forums.datarealms.com/viewtopic.php?f=61&amp;t=16180", "Unmanned Aerial Vehicles (B23 only)")</f>
        <v>0</v>
      </c>
      <c r="B168">
        <v>47583</v>
      </c>
    </row>
    <row r="169" spans="1:2">
      <c r="A169">
        <f>HYPERLINK("http://forums.datarealms.com/viewtopic.php?f=61&amp;t=21545", "The House of Suns")</f>
        <v>0</v>
      </c>
      <c r="B169">
        <v>47183</v>
      </c>
    </row>
    <row r="170" spans="1:2">
      <c r="A170">
        <f>HYPERLINK("http://forums.datarealms.com/viewtopic.php?f=61&amp;t=15347", "LFoW's Remastered Modules and Prefabs - Updated 02-21-10")</f>
        <v>0</v>
      </c>
      <c r="B170">
        <v>46920</v>
      </c>
    </row>
    <row r="171" spans="1:2">
      <c r="A171">
        <f>HYPERLINK("http://forums.datarealms.com/viewtopic.php?f=61&amp;t=12169", "Whitebot Actors")</f>
        <v>0</v>
      </c>
      <c r="B171">
        <v>46848</v>
      </c>
    </row>
    <row r="172" spans="1:2">
      <c r="A172">
        <f>HYPERLINK("http://forums.datarealms.com/viewtopic.php?f=61&amp;t=20313", "Combine Military Force (21/12/10)")</f>
        <v>0</v>
      </c>
      <c r="B172">
        <v>46677</v>
      </c>
    </row>
    <row r="173" spans="1:2">
      <c r="A173">
        <f>HYPERLINK("http://forums.datarealms.com/viewtopic.php?f=61&amp;t=24521", "- Red Gear Army - Version 5.1 - 17/01/2017 - B 32")</f>
        <v>0</v>
      </c>
      <c r="B173">
        <v>46240</v>
      </c>
    </row>
    <row r="174" spans="1:2">
      <c r="A174">
        <f>HYPERLINK("http://forums.datarealms.com/viewtopic.php?f=61&amp;t=31893", "COMBINE OVERWATCH: REVISITED 0.85")</f>
        <v>0</v>
      </c>
      <c r="B174">
        <v>45618</v>
      </c>
    </row>
    <row r="175" spans="1:2">
      <c r="A175">
        <f>HYPERLINK("http://forums.datarealms.com/viewtopic.php?f=61&amp;t=45372", "Raptor Defense Industries - [WIP]")</f>
        <v>0</v>
      </c>
      <c r="B175">
        <v>45597</v>
      </c>
    </row>
    <row r="176" spans="1:2">
      <c r="A176">
        <f>HYPERLINK("http://forums.datarealms.com/viewtopic.php?f=61&amp;t=20311", "Spartan ~{WIP}~ [Now with more Squishyness!]")</f>
        <v>0</v>
      </c>
      <c r="B176">
        <v>45406</v>
      </c>
    </row>
    <row r="177" spans="1:2">
      <c r="A177">
        <f>HYPERLINK("http://forums.datarealms.com/viewtopic.php?f=61&amp;t=39729", "[WIP] Psyclones")</f>
        <v>0</v>
      </c>
      <c r="B177">
        <v>45141</v>
      </c>
    </row>
    <row r="178" spans="1:2">
      <c r="A178">
        <f>HYPERLINK("http://forums.datarealms.com/viewtopic.php?f=61&amp;t=44593", "[Basic Faction] Independent Military Weapons Development")</f>
        <v>0</v>
      </c>
      <c r="B178">
        <v>44923</v>
      </c>
    </row>
    <row r="179" spans="1:2">
      <c r="A179">
        <f>HYPERLINK("http://forums.datarealms.com/viewtopic.php?f=61&amp;t=16817", "GODDAMN Corp v1.01 (10/15/09 06:03 GMT)")</f>
        <v>0</v>
      </c>
      <c r="B179">
        <v>44603</v>
      </c>
    </row>
    <row r="180" spans="1:2">
      <c r="A180">
        <f>HYPERLINK("http://forums.datarealms.com/viewtopic.php?f=61&amp;t=23369", "The Old West [1.10][Update 5/21/12]")</f>
        <v>0</v>
      </c>
      <c r="B180">
        <v>44426</v>
      </c>
    </row>
    <row r="181" spans="1:2">
      <c r="A181">
        <f>HYPERLINK("http://forums.datarealms.com/viewtopic.php?f=61&amp;t=16252", "Cash 4 Kills")</f>
        <v>0</v>
      </c>
      <c r="B181">
        <v>43759</v>
      </c>
    </row>
    <row r="182" spans="1:2">
      <c r="A182">
        <f>HYPERLINK("http://forums.datarealms.com/viewtopic.php?f=61&amp;t=20482", "Independent - Autonomous Combat Droid (2011-01-29)")</f>
        <v>0</v>
      </c>
      <c r="B182">
        <v>43555</v>
      </c>
    </row>
    <row r="183" spans="1:2">
      <c r="A183">
        <f>HYPERLINK("http://forums.datarealms.com/viewtopic.php?f=61&amp;t=19868", "The Red Legion (Economy mod contest 2nd place)")</f>
        <v>0</v>
      </c>
      <c r="B183">
        <v>43521</v>
      </c>
    </row>
    <row r="184" spans="1:2">
      <c r="A184">
        <f>HYPERLINK("http://forums.datarealms.com/viewtopic.php?f=61&amp;t=20171", "Doomsday bomb V1.51 + radiation + shelters [now for b26]")</f>
        <v>0</v>
      </c>
      <c r="B184">
        <v>43351</v>
      </c>
    </row>
    <row r="185" spans="1:2">
      <c r="A185">
        <f>HYPERLINK("http://forums.datarealms.com/viewtopic.php?f=61&amp;t=16954", "[WIP] Orion Arm Union")</f>
        <v>0</v>
      </c>
      <c r="B185">
        <v>43306</v>
      </c>
    </row>
    <row r="186" spans="1:2">
      <c r="A186">
        <f>HYPERLINK("http://forums.datarealms.com/viewtopic.php?f=61&amp;t=19206", "Force-Based MO Grappling Gun *B30, maybe better physics")</f>
        <v>0</v>
      </c>
      <c r="B186">
        <v>43224</v>
      </c>
    </row>
    <row r="187" spans="1:2">
      <c r="A187">
        <f>HYPERLINK("http://forums.datarealms.com/viewtopic.php?f=61&amp;t=18492", "Gunship (B23 only)")</f>
        <v>0</v>
      </c>
      <c r="B187">
        <v>43149</v>
      </c>
    </row>
    <row r="188" spans="1:2">
      <c r="A188">
        <f>HYPERLINK("http://forums.datarealms.com/viewtopic.php?f=61&amp;t=45326", "Systemworks Technologies v1.6")</f>
        <v>0</v>
      </c>
      <c r="B188">
        <v>42834</v>
      </c>
    </row>
    <row r="189" spans="1:2">
      <c r="A189">
        <f>HYPERLINK("http://forums.datarealms.com/viewtopic.php?f=61&amp;t=15312", "WH40k Necrons!!! BETA TEST (UPDATE 15.06.09)")</f>
        <v>0</v>
      </c>
      <c r="B189">
        <v>42734</v>
      </c>
    </row>
    <row r="190" spans="1:2">
      <c r="A190">
        <f>HYPERLINK("http://forums.datarealms.com/viewtopic.php?f=61&amp;t=20376", "Void Walker Amalgam")</f>
        <v>0</v>
      </c>
      <c r="B190">
        <v>42712</v>
      </c>
    </row>
    <row r="191" spans="1:2">
      <c r="A191">
        <f>HYPERLINK("http://forums.datarealms.com/viewtopic.php?f=61&amp;t=13225", "Sashi's Bunker Modules")</f>
        <v>0</v>
      </c>
      <c r="B191">
        <v>42446</v>
      </c>
    </row>
    <row r="192" spans="1:2">
      <c r="A192">
        <f>HYPERLINK("http://forums.datarealms.com/viewtopic.php?f=61&amp;t=45461", "ACTA Ver 6.4 (W/ now activities, new effects, new sounds)")</f>
        <v>0</v>
      </c>
      <c r="B192">
        <v>42278</v>
      </c>
    </row>
    <row r="193" spans="1:2">
      <c r="A193">
        <f>HYPERLINK("http://forums.datarealms.com/viewtopic.php?f=61&amp;t=30571", "One Man Army Extended - 2.6 for build 30")</f>
        <v>0</v>
      </c>
      <c r="B193">
        <v>42076</v>
      </c>
    </row>
    <row r="194" spans="1:2">
      <c r="A194">
        <f>HYPERLINK("http://forums.datarealms.com/viewtopic.php?f=61&amp;t=13431", "[B23]Bear Federation Mod: Reboot")</f>
        <v>0</v>
      </c>
      <c r="B194">
        <v>41508</v>
      </c>
    </row>
    <row r="195" spans="1:2">
      <c r="A195">
        <f>HYPERLINK("http://forums.datarealms.com/viewtopic.php?f=61&amp;t=19139", "Faction: Lizard Men UPDATE: 11/28/2011")</f>
        <v>0</v>
      </c>
      <c r="B195">
        <v>41438</v>
      </c>
    </row>
    <row r="196" spans="1:2">
      <c r="A196">
        <f>HYPERLINK("http://forums.datarealms.com/viewtopic.php?f=61&amp;t=25449", "XavierStudio's Mod Repository (Grenade Satchels)")</f>
        <v>0</v>
      </c>
      <c r="B196">
        <v>41308</v>
      </c>
    </row>
    <row r="197" spans="1:2">
      <c r="A197">
        <f>HYPERLINK("http://forums.datarealms.com/viewtopic.php?f=61&amp;t=18035", "CorTool - Mac OS X Mod Manager")</f>
        <v>0</v>
      </c>
      <c r="B197">
        <v>41172</v>
      </c>
    </row>
    <row r="198" spans="1:2">
      <c r="A198">
        <f>HYPERLINK("http://forums.datarealms.com/viewtopic.php?f=61&amp;t=14349", "Organic Bunkers 20 May 2009 update, CnC still needed")</f>
        <v>0</v>
      </c>
      <c r="B198">
        <v>40895</v>
      </c>
    </row>
    <row r="199" spans="1:2">
      <c r="A199">
        <f>HYPERLINK("http://forums.datarealms.com/viewtopic.php?f=61&amp;t=11907", "The Emporeans - New and improved!")</f>
        <v>0</v>
      </c>
      <c r="B199">
        <v>40722</v>
      </c>
    </row>
    <row r="200" spans="1:2">
      <c r="A200">
        <f>HYPERLINK("http://forums.datarealms.com/viewtopic.php?f=61&amp;t=15416", "Particle Accelerator v3.5")</f>
        <v>0</v>
      </c>
      <c r="B200">
        <v>40654</v>
      </c>
    </row>
    <row r="201" spans="1:2">
      <c r="A201">
        <f>HYPERLINK("http://forums.datarealms.com/viewtopic.php?f=61&amp;t=14316", "Lua Guns - last update: 31.08.09")</f>
        <v>0</v>
      </c>
      <c r="B201">
        <v>40527</v>
      </c>
    </row>
    <row r="202" spans="1:2">
      <c r="A202">
        <f>HYPERLINK("http://forums.datarealms.com/viewtopic.php?f=61&amp;t=15594", "Hoverboards - Crashes most definitely fixed!")</f>
        <v>0</v>
      </c>
      <c r="B202">
        <v>40241</v>
      </c>
    </row>
    <row r="203" spans="1:2">
      <c r="A203">
        <f>HYPERLINK("http://forums.datarealms.com/viewtopic.php?f=61&amp;t=14523", "Melee Master Arms (v0.02b 2:53 5/8/09 GMT)")</f>
        <v>0</v>
      </c>
      <c r="B203">
        <v>39709</v>
      </c>
    </row>
    <row r="204" spans="1:2">
      <c r="A204">
        <f>HYPERLINK("http://forums.datarealms.com/viewtopic.php?f=61&amp;t=45960", "The Academy of Arcane Arts - Void Wanderers Update v1.2.0")</f>
        <v>0</v>
      </c>
      <c r="B204">
        <v>39626</v>
      </c>
    </row>
    <row r="205" spans="1:2">
      <c r="A205">
        <f>HYPERLINK("http://forums.datarealms.com/viewtopic.php?f=61&amp;t=21178", "Visible Inventory 5: Now Faster! [B26 ONLY]")</f>
        <v>0</v>
      </c>
      <c r="B205">
        <v>39600</v>
      </c>
    </row>
    <row r="206" spans="1:2">
      <c r="A206">
        <f>HYPERLINK("http://forums.datarealms.com/viewtopic.php?f=61&amp;t=20498", "Gone with the Blastwave: Now with Vehicles!")</f>
        <v>0</v>
      </c>
      <c r="B206">
        <v>39425</v>
      </c>
    </row>
    <row r="207" spans="1:2">
      <c r="A207">
        <f>HYPERLINK("http://forums.datarealms.com/viewtopic.php?f=61&amp;t=45755", "The Humble Ronin Expansion 1.2.1 &amp;lt;Back again! Get it today!&amp;gt;")</f>
        <v>0</v>
      </c>
      <c r="B207">
        <v>39047</v>
      </c>
    </row>
    <row r="208" spans="1:2">
      <c r="A208">
        <f>HYPERLINK("http://forums.datarealms.com/viewtopic.php?f=61&amp;t=40659", "Trans-System Authority V1.44 [WIP]")</f>
        <v>0</v>
      </c>
      <c r="B208">
        <v>39029</v>
      </c>
    </row>
    <row r="209" spans="1:2">
      <c r="A209">
        <f>HYPERLINK("http://forums.datarealms.com/viewtopic.php?f=61&amp;t=27773", "TRON B30")</f>
        <v>0</v>
      </c>
      <c r="B209">
        <v>38872</v>
      </c>
    </row>
    <row r="210" spans="1:2">
      <c r="A210">
        <f>HYPERLINK("http://forums.datarealms.com/viewtopic.php?f=61&amp;t=21377", "Lifts - Yes thats right Update 1.10 Final.")</f>
        <v>0</v>
      </c>
      <c r="B210">
        <v>38833</v>
      </c>
    </row>
    <row r="211" spans="1:2">
      <c r="A211">
        <f>HYPERLINK("http://forums.datarealms.com/viewtopic.php?f=61&amp;t=15755", "Plasma Trapper + Rebounder = Bubblicious Technologies")</f>
        <v>0</v>
      </c>
      <c r="B211">
        <v>38405</v>
      </c>
    </row>
    <row r="212" spans="1:2">
      <c r="A212">
        <f>HYPERLINK("http://forums.datarealms.com/viewtopic.php?f=61&amp;t=46068", "Mercury Incorporated - High-Class Mercenaries!")</f>
        <v>0</v>
      </c>
      <c r="B212">
        <v>38350</v>
      </c>
    </row>
    <row r="213" spans="1:2">
      <c r="A213">
        <f>HYPERLINK("http://forums.datarealms.com/viewtopic.php?f=61&amp;t=15830", "Coalition Dreadnought")</f>
        <v>0</v>
      </c>
      <c r="B213">
        <v>38042</v>
      </c>
    </row>
    <row r="214" spans="1:2">
      <c r="A214">
        <f>HYPERLINK("http://forums.datarealms.com/viewtopic.php?f=61&amp;t=14489", "Castle Creations ltd. (v0.05 22:50 6/22/09 GMT)")</f>
        <v>0</v>
      </c>
      <c r="B214">
        <v>37772</v>
      </c>
    </row>
    <row r="215" spans="1:2">
      <c r="A215">
        <f>HYPERLINK("http://forums.datarealms.com/viewtopic.php?f=61&amp;t=14022", "Starcraft Ghost")</f>
        <v>0</v>
      </c>
      <c r="B215">
        <v>37741</v>
      </c>
    </row>
    <row r="216" spans="1:2">
      <c r="A216">
        <f>HYPERLINK("http://forums.datarealms.com/viewtopic.php?f=61&amp;t=45086", "Hob Kingdom Delta version for CC1.05")</f>
        <v>0</v>
      </c>
      <c r="B216">
        <v>37541</v>
      </c>
    </row>
    <row r="217" spans="1:2">
      <c r="A217">
        <f>HYPERLINK("http://forums.datarealms.com/viewtopic.php?f=61&amp;t=16750", "Growth Pod *Update for B30")</f>
        <v>0</v>
      </c>
      <c r="B217">
        <v>37442</v>
      </c>
    </row>
    <row r="218" spans="1:2">
      <c r="A218">
        <f>HYPERLINK("http://forums.datarealms.com/viewtopic.php?f=61&amp;t=12527", "ARH Tiger - Finished(09 Nov 08) - B22 Compatible")</f>
        <v>0</v>
      </c>
      <c r="B218">
        <v>37121</v>
      </c>
    </row>
    <row r="219" spans="1:2">
      <c r="A219">
        <f>HYPERLINK("http://forums.datarealms.com/viewtopic.php?f=61&amp;t=11243", "-RGA Faction- UPDATE 05/22/09-Build 23 Revision V4.0-")</f>
        <v>0</v>
      </c>
      <c r="B219">
        <v>36622</v>
      </c>
    </row>
    <row r="220" spans="1:2">
      <c r="A220">
        <f>HYPERLINK("http://forums.datarealms.com/viewtopic.php?f=61&amp;t=13491", "Solace Inc. Military Industrial Conglomerate (update: 8/9)")</f>
        <v>0</v>
      </c>
      <c r="B220">
        <v>36261</v>
      </c>
    </row>
    <row r="221" spans="1:2">
      <c r="A221">
        <f>HYPERLINK("http://forums.datarealms.com/viewtopic.php?f=61&amp;t=15817", "amrobotics -updated 1.8.")</f>
        <v>0</v>
      </c>
      <c r="B221">
        <v>36259</v>
      </c>
    </row>
    <row r="222" spans="1:2">
      <c r="A222">
        <f>HYPERLINK("http://forums.datarealms.com/viewtopic.php?f=61&amp;t=15906", "Boomerangs *Update(1-10-10) Complete Mouse Support")</f>
        <v>0</v>
      </c>
      <c r="B222">
        <v>35775</v>
      </c>
    </row>
    <row r="223" spans="1:2">
      <c r="A223">
        <f>HYPERLINK("http://forums.datarealms.com/viewtopic.php?f=61&amp;t=31416", "Cortex Command RTS")</f>
        <v>0</v>
      </c>
      <c r="B223">
        <v>35654</v>
      </c>
    </row>
    <row r="224" spans="1:2">
      <c r="A224">
        <f>HYPERLINK("http://forums.datarealms.com/viewtopic.php?f=61&amp;t=12941", "CaveCricket's Mini Mods *UPDATE (8-20-09) Tele bugs fixed")</f>
        <v>0</v>
      </c>
      <c r="B224">
        <v>35372</v>
      </c>
    </row>
    <row r="225" spans="1:2">
      <c r="A225">
        <f>HYPERLINK("http://forums.datarealms.com/viewtopic.php?f=61&amp;t=39963", "Brutality Mod Compatibility Patch V3 For Ver. 1.05 *UPDATED*")</f>
        <v>0</v>
      </c>
      <c r="B225">
        <v>35319</v>
      </c>
    </row>
    <row r="226" spans="1:2">
      <c r="A226">
        <f>HYPERLINK("http://forums.datarealms.com/viewtopic.php?f=61&amp;t=19157", "uberhen's Über Pack")</f>
        <v>0</v>
      </c>
      <c r="B226">
        <v>34527</v>
      </c>
    </row>
    <row r="227" spans="1:2">
      <c r="A227">
        <f>HYPERLINK("http://forums.datarealms.com/viewtopic.php?f=61&amp;t=19816", "Lizard'n'Pete Industries [1.06] Dunerider added! (car thing)")</f>
        <v>0</v>
      </c>
      <c r="B227">
        <v>34368</v>
      </c>
    </row>
    <row r="228" spans="1:2">
      <c r="A228">
        <f>HYPERLINK("http://forums.datarealms.com/viewtopic.php?f=61&amp;t=14425", "Bunkuh Parts - The DFence and Floor Hatch")</f>
        <v>0</v>
      </c>
      <c r="B228">
        <v>34013</v>
      </c>
    </row>
    <row r="229" spans="1:2">
      <c r="A229">
        <f>HYPERLINK("http://forums.datarealms.com/viewtopic.php?f=61&amp;t=20753", "Need Moar Friends (B26)")</f>
        <v>0</v>
      </c>
      <c r="B229">
        <v>33688</v>
      </c>
    </row>
    <row r="230" spans="1:2">
      <c r="A230">
        <f>HYPERLINK("http://forums.datarealms.com/viewtopic.php?f=61&amp;t=14183", "Mad Scientists in Space")</f>
        <v>0</v>
      </c>
      <c r="B230">
        <v>33385</v>
      </c>
    </row>
    <row r="231" spans="1:2">
      <c r="A231">
        <f>HYPERLINK("http://forums.datarealms.com/viewtopic.php?f=61&amp;t=19084", "Tiberium Mod")</f>
        <v>0</v>
      </c>
      <c r="B231">
        <v>33298</v>
      </c>
    </row>
    <row r="232" spans="1:2">
      <c r="A232">
        <f>HYPERLINK("http://forums.datarealms.com/viewtopic.php?f=61&amp;t=16109", "Grappling Gun")</f>
        <v>0</v>
      </c>
      <c r="B232">
        <v>32976</v>
      </c>
    </row>
    <row r="233" spans="1:2">
      <c r="A233">
        <f>HYPERLINK("http://forums.datarealms.com/viewtopic.php?f=61&amp;t=12597", "Oil Faction - .rte exploded.")</f>
        <v>0</v>
      </c>
      <c r="B233">
        <v>32816</v>
      </c>
    </row>
    <row r="234" spans="1:2">
      <c r="A234">
        <f>HYPERLINK("http://forums.datarealms.com/viewtopic.php?f=61&amp;t=17936", "Reflector Gun + HESG")</f>
        <v>0</v>
      </c>
      <c r="B234">
        <v>32649</v>
      </c>
    </row>
    <row r="235" spans="1:2">
      <c r="A235">
        <f>HYPERLINK("http://forums.datarealms.com/viewtopic.php?f=61&amp;t=15232", "Plane -various fixes-")</f>
        <v>0</v>
      </c>
      <c r="B235">
        <v>32645</v>
      </c>
    </row>
    <row r="236" spans="1:2">
      <c r="A236">
        <f>HYPERLINK("http://forums.datarealms.com/viewtopic.php?f=61&amp;t=31523", "[v1.4] OniCorps (Updated: 4/26/2014)")</f>
        <v>0</v>
      </c>
      <c r="B236">
        <v>32555</v>
      </c>
    </row>
    <row r="237" spans="1:2">
      <c r="A237">
        <f>HYPERLINK("http://forums.datarealms.com/viewtopic.php?f=61&amp;t=18001", "DarKlone Tech")</f>
        <v>0</v>
      </c>
      <c r="B237">
        <v>32471</v>
      </c>
    </row>
    <row r="238" spans="1:2">
      <c r="A238">
        <f>HYPERLINK("http://forums.datarealms.com/viewtopic.php?f=61&amp;t=15406", "Paramedics: The Nurse you never knew.  UPDATED 6-18-09")</f>
        <v>0</v>
      </c>
      <c r="B238">
        <v>32040</v>
      </c>
    </row>
    <row r="239" spans="1:2">
      <c r="A239">
        <f>HYPERLINK("http://forums.datarealms.com/viewtopic.php?f=61&amp;t=21419", "Battlegrounds (Gamemode) V0.53")</f>
        <v>0</v>
      </c>
      <c r="B239">
        <v>32031</v>
      </c>
    </row>
    <row r="240" spans="1:2">
      <c r="A240">
        <f>HYPERLINK("http://forums.datarealms.com/viewtopic.php?f=61&amp;t=45499", "Ballistica B31 Ver")</f>
        <v>0</v>
      </c>
      <c r="B240">
        <v>31947</v>
      </c>
    </row>
    <row r="241" spans="1:2">
      <c r="A241">
        <f>HYPERLINK("http://forums.datarealms.com/viewtopic.php?f=61&amp;t=14007", "Left 4 Dead: The Survivors (Last Update: B23-Compatibility)")</f>
        <v>0</v>
      </c>
      <c r="B241">
        <v>31705</v>
      </c>
    </row>
    <row r="242" spans="1:2">
      <c r="A242">
        <f>HYPERLINK("http://forums.datarealms.com/viewtopic.php?f=61&amp;t=17051", "Cricket's Request Dump Update: Stun Gun")</f>
        <v>0</v>
      </c>
      <c r="B242">
        <v>31347</v>
      </c>
    </row>
    <row r="243" spans="1:2">
      <c r="A243">
        <f>HYPERLINK("http://forums.datarealms.com/viewtopic.php?f=61&amp;t=12847", "Duh's Pack o Stuff V0.13 (9/27/11 21:17 GMT)")</f>
        <v>0</v>
      </c>
      <c r="B243">
        <v>31269</v>
      </c>
    </row>
    <row r="244" spans="1:2">
      <c r="A244">
        <f>HYPERLINK("http://forums.datarealms.com/viewtopic.php?f=61&amp;t=11613", "Base Defense [B22 Only]")</f>
        <v>0</v>
      </c>
      <c r="B244">
        <v>31194</v>
      </c>
    </row>
    <row r="245" spans="1:2">
      <c r="A245">
        <f>HYPERLINK("http://forums.datarealms.com/viewtopic.php?f=61&amp;t=31228", "[WIP] Extended Core Factions (5.5 items and rising)")</f>
        <v>0</v>
      </c>
      <c r="B245">
        <v>30977</v>
      </c>
    </row>
    <row r="246" spans="1:2">
      <c r="A246">
        <f>HYPERLINK("http://forums.datarealms.com/viewtopic.php?f=61&amp;t=31861", "Ultimate Bunker Module Pack")</f>
        <v>0</v>
      </c>
      <c r="B246">
        <v>30952</v>
      </c>
    </row>
    <row r="247" spans="1:2">
      <c r="A247">
        <f>HYPERLINK("http://forums.datarealms.com/viewtopic.php?f=61&amp;t=45919", "Altus Robotics - Reboot (2018-02-21)")</f>
        <v>0</v>
      </c>
      <c r="B247">
        <v>30653</v>
      </c>
    </row>
    <row r="248" spans="1:2">
      <c r="A248">
        <f>HYPERLINK("http://forums.datarealms.com/viewtopic.php?f=61&amp;t=45833", "Brotherhood(.rte) of Nod (R1.3c)")</f>
        <v>0</v>
      </c>
      <c r="B248">
        <v>30163</v>
      </c>
    </row>
    <row r="249" spans="1:2">
      <c r="A249">
        <f>HYPERLINK("http://forums.datarealms.com/viewtopic.php?f=61&amp;t=32007", "The Shadow Faction [WIP]")</f>
        <v>0</v>
      </c>
      <c r="B249">
        <v>30035</v>
      </c>
    </row>
    <row r="250" spans="1:2">
      <c r="A250">
        <f>HYPERLINK("http://forums.datarealms.com/viewtopic.php?f=61&amp;t=45939", "Tiberian Cortex (G:R1.1g/N:R1.4f)")</f>
        <v>0</v>
      </c>
      <c r="B250">
        <v>29841</v>
      </c>
    </row>
    <row r="251" spans="1:2">
      <c r="A251">
        <f>HYPERLINK("http://forums.datarealms.com/viewtopic.php?f=61&amp;t=13915", "Mammoth Tank [v 0.8b]")</f>
        <v>0</v>
      </c>
      <c r="B251">
        <v>29679</v>
      </c>
    </row>
    <row r="252" spans="1:2">
      <c r="A252">
        <f>HYPERLINK("http://forums.datarealms.com/viewtopic.php?f=61&amp;t=20419", "Bunker Busters---F I N A L")</f>
        <v>0</v>
      </c>
      <c r="B252">
        <v>29473</v>
      </c>
    </row>
    <row r="253" spans="1:2">
      <c r="A253">
        <f>HYPERLINK("http://forums.datarealms.com/viewtopic.php?f=61&amp;t=16874", "[WIP] Mobile Suit Gundam(Ver. 1.4, Sieg Zeon!)")</f>
        <v>0</v>
      </c>
      <c r="B253">
        <v>29437</v>
      </c>
    </row>
    <row r="254" spans="1:2">
      <c r="A254">
        <f>HYPERLINK("http://forums.datarealms.com/viewtopic.php?f=61&amp;t=17024", "X2 Technologies UPDATED! (1/12/2010) [Some Guns]")</f>
        <v>0</v>
      </c>
      <c r="B254">
        <v>29411</v>
      </c>
    </row>
    <row r="255" spans="1:2">
      <c r="A255">
        <f>HYPERLINK("http://forums.datarealms.com/viewtopic.php?f=61&amp;t=17853", "Dirt Modules [Ramps]")</f>
        <v>0</v>
      </c>
      <c r="B255">
        <v>29254</v>
      </c>
    </row>
    <row r="256" spans="1:2">
      <c r="A256">
        <f>HYPERLINK("http://forums.datarealms.com/viewtopic.php?f=61&amp;t=13601", "Solace Inc: Supernatural Wing (update 8/9)")</f>
        <v>0</v>
      </c>
      <c r="B256">
        <v>29146</v>
      </c>
    </row>
    <row r="257" spans="1:2">
      <c r="A257">
        <f>HYPERLINK("http://forums.datarealms.com/viewtopic.php?f=61&amp;t=13091", "Midas")</f>
        <v>0</v>
      </c>
      <c r="B257">
        <v>29012</v>
      </c>
    </row>
    <row r="258" spans="1:2">
      <c r="A258">
        <f>HYPERLINK("http://forums.datarealms.com/viewtopic.php?f=61&amp;t=31726", "CorteX-com: An X-Com: UFO defence mod.")</f>
        <v>0</v>
      </c>
      <c r="B258">
        <v>28837</v>
      </c>
    </row>
    <row r="259" spans="1:2">
      <c r="A259">
        <f>HYPERLINK("http://forums.datarealms.com/viewtopic.php?f=61&amp;t=46077", "EXTREME [Updated - 02/05 -17]")</f>
        <v>0</v>
      </c>
      <c r="B259">
        <v>28727</v>
      </c>
    </row>
    <row r="260" spans="1:2">
      <c r="A260">
        <f>HYPERLINK("http://forums.datarealms.com/viewtopic.php?f=61&amp;t=15147", "Particle Cannon (B23) Updated 07/10/09")</f>
        <v>0</v>
      </c>
      <c r="B260">
        <v>28044</v>
      </c>
    </row>
    <row r="261" spans="1:2">
      <c r="A261">
        <f>HYPERLINK("http://forums.datarealms.com/viewtopic.php?f=61&amp;t=21276", "The Flagship -- Getting Lazy. I'll leave this here...")</f>
        <v>0</v>
      </c>
      <c r="B261">
        <v>27971</v>
      </c>
    </row>
    <row r="262" spans="1:2">
      <c r="A262">
        <f>HYPERLINK("http://forums.datarealms.com/viewtopic.php?f=61&amp;t=17913", "Whitebots  1.01")</f>
        <v>0</v>
      </c>
      <c r="B262">
        <v>27901</v>
      </c>
    </row>
    <row r="263" spans="1:2">
      <c r="A263">
        <f>HYPERLINK("http://forums.datarealms.com/viewtopic.php?f=61&amp;t=30748", "Movators - Brand New Version!")</f>
        <v>0</v>
      </c>
      <c r="B263">
        <v>27868</v>
      </c>
    </row>
    <row r="264" spans="1:2">
      <c r="A264">
        <f>HYPERLINK("http://forums.datarealms.com/viewtopic.php?f=61&amp;t=17794", "TF Grappling Gun *Update (5-18-10) Smoother Swinging + Guide")</f>
        <v>0</v>
      </c>
      <c r="B264">
        <v>27795</v>
      </c>
    </row>
    <row r="265" spans="1:2">
      <c r="A265">
        <f>HYPERLINK("http://forums.datarealms.com/viewtopic.php?f=61&amp;t=19468", "The Wrecking Ball")</f>
        <v>0</v>
      </c>
      <c r="B265">
        <v>27783</v>
      </c>
    </row>
    <row r="266" spans="1:2">
      <c r="A266">
        <f>HYPERLINK("http://forums.datarealms.com/viewtopic.php?f=61&amp;t=18267", "Dead Space minimod")</f>
        <v>0</v>
      </c>
      <c r="B266">
        <v>27725</v>
      </c>
    </row>
    <row r="267" spans="1:2">
      <c r="A267">
        <f>HYPERLINK("http://forums.datarealms.com/viewtopic.php?f=61&amp;t=14638", "CombatModules V5 - Doainar Control Room + Other stuff! (WIP)")</f>
        <v>0</v>
      </c>
      <c r="B267">
        <v>27723</v>
      </c>
    </row>
    <row r="268" spans="1:2">
      <c r="A268">
        <f>HYPERLINK("http://forums.datarealms.com/viewtopic.php?f=61&amp;t=17285", "Constructor - V1.1 [04 Dec Update 2]")</f>
        <v>0</v>
      </c>
      <c r="B268">
        <v>27611</v>
      </c>
    </row>
    <row r="269" spans="1:2">
      <c r="A269">
        <f>HYPERLINK("http://forums.datarealms.com/viewtopic.php?f=61&amp;t=19666", "Metroids V2.0 -Modding Theme Entry: Wildlife-")</f>
        <v>0</v>
      </c>
      <c r="B269">
        <v>27429</v>
      </c>
    </row>
    <row r="270" spans="1:2">
      <c r="A270">
        <f>HYPERLINK("http://forums.datarealms.com/viewtopic.php?f=61&amp;t=14269", "WizCorp Public Beta! (v0.04b3 03:33 4/19/09 GMT)")</f>
        <v>0</v>
      </c>
      <c r="B270">
        <v>27263</v>
      </c>
    </row>
    <row r="271" spans="1:2">
      <c r="A271">
        <f>HYPERLINK("http://forums.datarealms.com/viewtopic.php?f=61&amp;t=32020", "Braindead")</f>
        <v>0</v>
      </c>
      <c r="B271">
        <v>27172</v>
      </c>
    </row>
    <row r="272" spans="1:2">
      <c r="A272">
        <f>HYPERLINK("http://forums.datarealms.com/viewtopic.php?f=61&amp;t=45685", "[v1.0] The Order")</f>
        <v>0</v>
      </c>
      <c r="B272">
        <v>26929</v>
      </c>
    </row>
    <row r="273" spans="1:2">
      <c r="A273">
        <f>HYPERLINK("http://forums.datarealms.com/viewtopic.php?f=61&amp;t=31532", "The Russo-German Alliance [Last Updated Sep 05, 2012]")</f>
        <v>0</v>
      </c>
      <c r="B273">
        <v>26619</v>
      </c>
    </row>
    <row r="274" spans="1:2">
      <c r="A274">
        <f>HYPERLINK("http://forums.datarealms.com/viewtopic.php?f=61&amp;t=14288", "Chinese Assault Rifle (and other Fallout 3 mods)")</f>
        <v>0</v>
      </c>
      <c r="B274">
        <v>26596</v>
      </c>
    </row>
    <row r="275" spans="1:2">
      <c r="A275">
        <f>HYPERLINK("http://forums.datarealms.com/viewtopic.php?f=61&amp;t=29649", "The Coalition SuperHeavy")</f>
        <v>0</v>
      </c>
      <c r="B275">
        <v>26593</v>
      </c>
    </row>
    <row r="276" spans="1:2">
      <c r="A276">
        <f>HYPERLINK("http://forums.datarealms.com/viewtopic.php?f=61&amp;t=31852", "Brolands mod, [WIP]")</f>
        <v>0</v>
      </c>
      <c r="B276">
        <v>26573</v>
      </c>
    </row>
    <row r="277" spans="1:2">
      <c r="A277">
        <f>HYPERLINK("http://forums.datarealms.com/viewtopic.php?f=61&amp;t=23871", "PixelGenerator Mods")</f>
        <v>0</v>
      </c>
      <c r="B277">
        <v>26423</v>
      </c>
    </row>
    <row r="278" spans="1:2">
      <c r="A278">
        <f>HYPERLINK("http://forums.datarealms.com/viewtopic.php?f=61&amp;t=46014", "Unofficial Mod Updates 2!:Electric Boogaloo")</f>
        <v>0</v>
      </c>
      <c r="B278">
        <v>26407</v>
      </c>
    </row>
    <row r="279" spans="1:2">
      <c r="A279">
        <f>HYPERLINK("http://forums.datarealms.com/viewtopic.php?f=61&amp;t=45722", "New Vatican Empire [WIP]")</f>
        <v>0</v>
      </c>
      <c r="B279">
        <v>26305</v>
      </c>
    </row>
    <row r="280" spans="1:2">
      <c r="A280">
        <f>HYPERLINK("http://forums.datarealms.com/viewtopic.php?f=61&amp;t=16869", "AR2 Pulse Rifle/Hunter Flechette Gun*Update(2-12-10) Fixed")</f>
        <v>0</v>
      </c>
      <c r="B280">
        <v>26192</v>
      </c>
    </row>
    <row r="281" spans="1:2">
      <c r="A281">
        <f>HYPERLINK("http://forums.datarealms.com/viewtopic.php?f=61&amp;t=10266", "SRC Everything - Updated 3/2/08 [B21/B22]")</f>
        <v>0</v>
      </c>
      <c r="B281">
        <v>25980</v>
      </c>
    </row>
    <row r="282" spans="1:2">
      <c r="A282">
        <f>HYPERLINK("http://forums.datarealms.com/viewtopic.php?f=61&amp;t=18254", "Human Resistance [26-3-2010]")</f>
        <v>0</v>
      </c>
      <c r="B282">
        <v>25924</v>
      </c>
    </row>
    <row r="283" spans="1:2">
      <c r="A283">
        <f>HYPERLINK("http://forums.datarealms.com/viewtopic.php?f=61&amp;t=19426", "Duke Nukem mod")</f>
        <v>0</v>
      </c>
      <c r="B283">
        <v>25845</v>
      </c>
    </row>
    <row r="284" spans="1:2">
      <c r="A284">
        <f>HYPERLINK("http://forums.datarealms.com/viewtopic.php?f=61&amp;t=14458", "Dummy Rocket Launchers - GET EM 'ERE")</f>
        <v>0</v>
      </c>
      <c r="B284">
        <v>25839</v>
      </c>
    </row>
    <row r="285" spans="1:2">
      <c r="A285">
        <f>HYPERLINK("http://forums.datarealms.com/viewtopic.php?f=1&amp;t=14640", "Animal mods?")</f>
        <v>0</v>
      </c>
      <c r="B285">
        <v>25698</v>
      </c>
    </row>
    <row r="286" spans="1:2">
      <c r="A286">
        <f>HYPERLINK("http://forums.datarealms.com/viewtopic.php?f=61&amp;t=16547", "Combat Control Room V1.2")</f>
        <v>0</v>
      </c>
      <c r="B286">
        <v>25383</v>
      </c>
    </row>
    <row r="287" spans="1:2">
      <c r="A287">
        <f>HYPERLINK("http://forums.datarealms.com/viewtopic.php?f=61&amp;t=17014", "Cloning Factory")</f>
        <v>0</v>
      </c>
      <c r="B287">
        <v>25349</v>
      </c>
    </row>
    <row r="288" spans="1:2">
      <c r="A288">
        <f>HYPERLINK("http://forums.datarealms.com/viewtopic.php?f=61&amp;t=45915", "Global Defense Initiative (R1e)")</f>
        <v>0</v>
      </c>
      <c r="B288">
        <v>25184</v>
      </c>
    </row>
    <row r="289" spans="1:2">
      <c r="A289">
        <f>HYPERLINK("http://forums.datarealms.com/viewtopic.php?f=61&amp;t=29687", "Liberty Prime V-1 ||25//01//2012||")</f>
        <v>0</v>
      </c>
      <c r="B289">
        <v>25105</v>
      </c>
    </row>
    <row r="290" spans="1:2">
      <c r="A290">
        <f>HYPERLINK("http://forums.datarealms.com/viewtopic.php?f=61&amp;t=45080", "Cortex Command Zombie Survival [Mod Pack]")</f>
        <v>0</v>
      </c>
      <c r="B290">
        <v>25046</v>
      </c>
    </row>
    <row r="291" spans="1:2">
      <c r="A291">
        <f>HYPERLINK("http://forums.datarealms.com/viewtopic.php?f=61&amp;t=19312", "The Diggerator 9001 - Post-Contest Update")</f>
        <v>0</v>
      </c>
      <c r="B291">
        <v>25023</v>
      </c>
    </row>
    <row r="292" spans="1:2">
      <c r="A292">
        <f>HYPERLINK("http://forums.datarealms.com/viewtopic.php?f=61&amp;t=14591", "The Droppers V.1.1")</f>
        <v>0</v>
      </c>
      <c r="B292">
        <v>24819</v>
      </c>
    </row>
    <row r="293" spans="1:2">
      <c r="A293">
        <f>HYPERLINK("http://forums.datarealms.com/viewtopic.php?f=61&amp;t=15552", "Minimap")</f>
        <v>0</v>
      </c>
      <c r="B293">
        <v>24816</v>
      </c>
    </row>
    <row r="294" spans="1:2">
      <c r="A294">
        <f>HYPERLINK("http://forums.datarealms.com/viewtopic.php?f=61&amp;t=21236", "The Triclon Empire V1.78 [now for B25]")</f>
        <v>0</v>
      </c>
      <c r="B294">
        <v>24772</v>
      </c>
    </row>
    <row r="295" spans="1:2">
      <c r="A295">
        <f>HYPERLINK("http://forums.datarealms.com/viewtopic.php?f=61&amp;t=45884", "The Infestation UPDATE 1.2 TRAITS SYSTEM!")</f>
        <v>0</v>
      </c>
      <c r="B295">
        <v>24760</v>
      </c>
    </row>
    <row r="296" spans="1:2">
      <c r="A296">
        <f>HYPERLINK("http://forums.datarealms.com/viewtopic.php?f=61&amp;t=12827", "Starship Troopers Mod")</f>
        <v>0</v>
      </c>
      <c r="B296">
        <v>24748</v>
      </c>
    </row>
    <row r="297" spans="1:2">
      <c r="A297">
        <f>HYPERLINK("http://forums.datarealms.com/viewtopic.php?f=61&amp;t=20014", "Lava Gun v1.2 B27*[Modding Theme Contest Entry: No Lua Gun]")</f>
        <v>0</v>
      </c>
      <c r="B297">
        <v>24554</v>
      </c>
    </row>
    <row r="298" spans="1:2">
      <c r="A298">
        <f>HYPERLINK("http://forums.datarealms.com/viewtopic.php?f=61&amp;t=19479", "Mine Cart")</f>
        <v>0</v>
      </c>
      <c r="B298">
        <v>24451</v>
      </c>
    </row>
    <row r="299" spans="1:2">
      <c r="A299">
        <f>HYPERLINK("http://forums.datarealms.com/viewtopic.php?f=61&amp;t=17606", "Medical Supplies + MPSE + Waypoint Teleporter *Med Update")</f>
        <v>0</v>
      </c>
      <c r="B299">
        <v>24386</v>
      </c>
    </row>
    <row r="300" spans="1:2">
      <c r="A300">
        <f>HYPERLINK("http://forums.datarealms.com/viewtopic.php?f=61&amp;t=17272", "Action Hero Soldier")</f>
        <v>0</v>
      </c>
      <c r="B300">
        <v>23918</v>
      </c>
    </row>
    <row r="301" spans="1:2">
      <c r="A301">
        <f>HYPERLINK("http://forums.datarealms.com/viewtopic.php?f=61&amp;t=16416", "The Jericho Missile MK2 (WIP) Updated 09/02/09")</f>
        <v>0</v>
      </c>
      <c r="B301">
        <v>23904</v>
      </c>
    </row>
    <row r="302" spans="1:2">
      <c r="A302">
        <f>HYPERLINK("http://forums.datarealms.com/viewtopic.php?f=61&amp;t=16127", "Weapon Dispensers (Update 8-15-09) Combat Drones!")</f>
        <v>0</v>
      </c>
      <c r="B302">
        <v>23846</v>
      </c>
    </row>
    <row r="303" spans="1:2">
      <c r="A303">
        <f>HYPERLINK("http://forums.datarealms.com/viewtopic.php?f=61&amp;t=45928", "4zK's Global Script Collection! (B32) [15th Jan 2017]")</f>
        <v>0</v>
      </c>
      <c r="B303">
        <v>23812</v>
      </c>
    </row>
    <row r="304" spans="1:2">
      <c r="A304">
        <f>HYPERLINK("http://forums.datarealms.com/viewtopic.php?f=61&amp;t=16578", "Dum-E")</f>
        <v>0</v>
      </c>
      <c r="B304">
        <v>23746</v>
      </c>
    </row>
    <row r="305" spans="1:2">
      <c r="A305">
        <f>HYPERLINK("http://forums.datarealms.com/viewtopic.php?f=61&amp;t=29720", "HECU")</f>
        <v>0</v>
      </c>
      <c r="B305">
        <v>23743</v>
      </c>
    </row>
    <row r="306" spans="1:2">
      <c r="A306">
        <f>HYPERLINK("http://forums.datarealms.com/viewtopic.php?f=61&amp;t=45357", "Interstellar Marines [WIP]")</f>
        <v>0</v>
      </c>
      <c r="B306">
        <v>23684</v>
      </c>
    </row>
    <row r="307" spans="1:2">
      <c r="A307">
        <f>HYPERLINK("http://forums.datarealms.com/viewtopic.php?f=61&amp;t=16358", "Heavier Infantry Units for Dummies - Get your copy now!")</f>
        <v>0</v>
      </c>
      <c r="B307">
        <v>23674</v>
      </c>
    </row>
    <row r="308" spans="1:2">
      <c r="A308">
        <f>HYPERLINK("http://forums.datarealms.com/viewtopic.php?f=61&amp;t=10528", "Grav Lander")</f>
        <v>0</v>
      </c>
      <c r="B308">
        <v>23467</v>
      </c>
    </row>
    <row r="309" spans="1:2">
      <c r="A309">
        <f>HYPERLINK("http://forums.datarealms.com/viewtopic.php?f=61&amp;t=45459", "Chimaera Research and Development -- Discontinued!, v0.29")</f>
        <v>0</v>
      </c>
      <c r="B309">
        <v>23447</v>
      </c>
    </row>
    <row r="310" spans="1:2">
      <c r="A310">
        <f>HYPERLINK("http://forums.datarealms.com/viewtopic.php?f=61&amp;t=17294", "Unconventional Weapons. UPDATE: new bombs and bomber")</f>
        <v>0</v>
      </c>
      <c r="B310">
        <v>23424</v>
      </c>
    </row>
    <row r="311" spans="1:2">
      <c r="A311">
        <f>HYPERLINK("http://forums.datarealms.com/viewtopic.php?f=61&amp;t=18911", "Space marines updated... Ultramarines in stores!")</f>
        <v>0</v>
      </c>
      <c r="B311">
        <v>23404</v>
      </c>
    </row>
    <row r="312" spans="1:2">
      <c r="A312">
        <f>HYPERLINK("http://forums.datarealms.com/viewtopic.php?f=61&amp;t=45588", "PLANET CRACKERS [V0.3]")</f>
        <v>0</v>
      </c>
      <c r="B312">
        <v>23403</v>
      </c>
    </row>
    <row r="313" spans="1:2">
      <c r="A313">
        <f>HYPERLINK("http://forums.datarealms.com/viewtopic.php?f=61&amp;t=14726", "zalo's Little Lua Mods Now with Infininade!")</f>
        <v>0</v>
      </c>
      <c r="B313">
        <v>23375</v>
      </c>
    </row>
    <row r="314" spans="1:2">
      <c r="A314">
        <f>HYPERLINK("http://forums.datarealms.com/viewtopic.php?f=61&amp;t=19789", "Lizard'n'Pete's Local Gun Store [1.01]")</f>
        <v>0</v>
      </c>
      <c r="B314">
        <v>23353</v>
      </c>
    </row>
    <row r="315" spans="1:2">
      <c r="A315">
        <f>HYPERLINK("http://forums.datarealms.com/viewtopic.php?f=61&amp;t=10848", "The Medipacks Are Back - Lua Update!  No more crashes!")</f>
        <v>0</v>
      </c>
      <c r="B315">
        <v>23275</v>
      </c>
    </row>
    <row r="316" spans="1:2">
      <c r="A316">
        <f>HYPERLINK("http://forums.datarealms.com/viewtopic.php?f=61&amp;t=46220", "Ejercito Argentino.rte Mod 1.1.0 Update Feb 01, 2018 1:10 pm")</f>
        <v>0</v>
      </c>
      <c r="B316">
        <v>23247</v>
      </c>
    </row>
    <row r="317" spans="1:2">
      <c r="A317">
        <f>HYPERLINK("http://forums.datarealms.com/viewtopic.php?f=61&amp;t=45070", "Brutalized Base Factions - V1 (1.05) (Open Project)")</f>
        <v>0</v>
      </c>
      <c r="B317">
        <v>23179</v>
      </c>
    </row>
    <row r="318" spans="1:2">
      <c r="A318">
        <f>HYPERLINK("http://forums.datarealms.com/viewtopic.php?f=61&amp;t=16964", "Deadly Vinepit of death")</f>
        <v>0</v>
      </c>
      <c r="B318">
        <v>23138</v>
      </c>
    </row>
    <row r="319" spans="1:2">
      <c r="A319">
        <f>HYPERLINK("http://forums.datarealms.com/viewtopic.php?f=61&amp;t=32088", "CortexCommand:Aftermath [Battlefield 3 WIP mod] v0.1")</f>
        <v>0</v>
      </c>
      <c r="B319">
        <v>22802</v>
      </c>
    </row>
    <row r="320" spans="1:2">
      <c r="A320">
        <f>HYPERLINK("http://forums.datarealms.com/viewtopic.php?f=61&amp;t=16420", "Banana Republic - update 5 sep 2009")</f>
        <v>0</v>
      </c>
      <c r="B320">
        <v>22717</v>
      </c>
    </row>
    <row r="321" spans="1:2">
      <c r="A321">
        <f>HYPERLINK("http://forums.datarealms.com/viewtopic.php?f=61&amp;t=24089", "Multi Purpose Medium Tank [b25 update]")</f>
        <v>0</v>
      </c>
      <c r="B321">
        <v>22659</v>
      </c>
    </row>
    <row r="322" spans="1:2">
      <c r="A322">
        <f>HYPERLINK("http://forums.datarealms.com/viewtopic.php?f=61&amp;t=19854", "Heroes Of War(0.7.5. UPD: 03\10\10) - DRL Beta Release")</f>
        <v>0</v>
      </c>
      <c r="B322">
        <v>22535</v>
      </c>
    </row>
    <row r="323" spans="1:2">
      <c r="A323">
        <f>HYPERLINK("http://forums.datarealms.com/viewtopic.php?f=61&amp;t=13104", "Imperial Forces 0.3 (W40k Mod)")</f>
        <v>0</v>
      </c>
      <c r="B323">
        <v>22535</v>
      </c>
    </row>
    <row r="324" spans="1:2">
      <c r="A324">
        <f>HYPERLINK("http://forums.datarealms.com/viewtopic.php?f=61&amp;t=18109", "Hammer R2 - 2010-03-18")</f>
        <v>0</v>
      </c>
      <c r="B324">
        <v>22352</v>
      </c>
    </row>
    <row r="325" spans="1:2">
      <c r="A325">
        <f>HYPERLINK("http://forums.datarealms.com/viewtopic.php?f=61&amp;t=20758", "Green Storm Defensive Engineering - INACTIVE")</f>
        <v>0</v>
      </c>
      <c r="B325">
        <v>22223</v>
      </c>
    </row>
    <row r="326" spans="1:2">
      <c r="A326">
        <f>HYPERLINK("http://forums.datarealms.com/viewtopic.php?f=61&amp;t=20302", "L&amp;amp;P Fortifications: Update")</f>
        <v>0</v>
      </c>
      <c r="B326">
        <v>22188</v>
      </c>
    </row>
    <row r="327" spans="1:2">
      <c r="A327">
        <f>HYPERLINK("http://forums.datarealms.com/viewtopic.php?f=61&amp;t=23984", "[Mod Contest Winner: CQC] Telekinetic Implant")</f>
        <v>0</v>
      </c>
      <c r="B327">
        <v>22166</v>
      </c>
    </row>
    <row r="328" spans="1:2">
      <c r="A328">
        <f>HYPERLINK("http://forums.datarealms.com/viewtopic.php?f=61&amp;t=31450", "The Megalodon")</f>
        <v>0</v>
      </c>
      <c r="B328">
        <v>22159</v>
      </c>
    </row>
    <row r="329" spans="1:2">
      <c r="A329">
        <f>HYPERLINK("http://forums.datarealms.com/viewtopic.php?f=61&amp;t=21650", "Russian Battlefield Equipment [Minor Update]")</f>
        <v>0</v>
      </c>
      <c r="B329">
        <v>21901</v>
      </c>
    </row>
    <row r="330" spans="1:2">
      <c r="A330">
        <f>HYPERLINK("http://forums.datarealms.com/viewtopic.php?f=61&amp;t=11719", "Vhozon: Alien Warriors")</f>
        <v>0</v>
      </c>
      <c r="B330">
        <v>21794</v>
      </c>
    </row>
    <row r="331" spans="1:2">
      <c r="A331">
        <f>HYPERLINK("http://forums.datarealms.com/viewtopic.php?f=61&amp;t=12780", "ASC (early WIP)  MEGA UPDATE 08.01.09 !!!")</f>
        <v>0</v>
      </c>
      <c r="B331">
        <v>21733</v>
      </c>
    </row>
    <row r="332" spans="1:2">
      <c r="A332">
        <f>HYPERLINK("http://forums.datarealms.com/viewtopic.php?f=61&amp;t=19067", "Crystals(Gives Money) + Modules + Weapons")</f>
        <v>0</v>
      </c>
      <c r="B332">
        <v>21721</v>
      </c>
    </row>
    <row r="333" spans="1:2">
      <c r="A333">
        <f>HYPERLINK("http://forums.datarealms.com/viewtopic.php?f=61&amp;t=15879", "War Zeppelin - LFoW's Mod Contest 3 Entry")</f>
        <v>0</v>
      </c>
      <c r="B333">
        <v>21709</v>
      </c>
    </row>
    <row r="334" spans="1:2">
      <c r="A334">
        <f>HYPERLINK("http://forums.datarealms.com/viewtopic.php?f=61&amp;t=46140", "Starbound Factions v0.4")</f>
        <v>0</v>
      </c>
      <c r="B334">
        <v>21549</v>
      </c>
    </row>
    <row r="335" spans="1:2">
      <c r="A335">
        <f>HYPERLINK("http://forums.datarealms.com/viewtopic.php?f=61&amp;t=21580", "Pre-Equipped Actors V1.21 [now for b26]")</f>
        <v>0</v>
      </c>
      <c r="B335">
        <v>21470</v>
      </c>
    </row>
    <row r="336" spans="1:2">
      <c r="A336">
        <f>HYPERLINK("http://forums.datarealms.com/viewtopic.php?f=61&amp;t=46018", "Ronin revamp (B31) [6th November 2016]")</f>
        <v>0</v>
      </c>
      <c r="B336">
        <v>21305</v>
      </c>
    </row>
    <row r="337" spans="1:2">
      <c r="A337">
        <f>HYPERLINK("http://forums.datarealms.com/viewtopic.php?f=61&amp;t=16805", "The Obelisk (WIP)")</f>
        <v>0</v>
      </c>
      <c r="B337">
        <v>21268</v>
      </c>
    </row>
    <row r="338" spans="1:2">
      <c r="A338">
        <f>HYPERLINK("http://forums.datarealms.com/viewtopic.php?f=61&amp;t=17057", "Lafes Lafetastic Mods UPDATE headstrafer guns and bombs 5/16")</f>
        <v>0</v>
      </c>
      <c r="B338">
        <v>21245</v>
      </c>
    </row>
    <row r="339" spans="1:2">
      <c r="A339">
        <f>HYPERLINK("http://forums.datarealms.com/viewtopic.php?f=61&amp;t=19099", "Gravity generators and weapons V1.30")</f>
        <v>0</v>
      </c>
      <c r="B339">
        <v>21204</v>
      </c>
    </row>
    <row r="340" spans="1:2">
      <c r="A340">
        <f>HYPERLINK("http://forums.datarealms.com/viewtopic.php?f=61&amp;t=19294", "[WIP] ComComq r5 (Command &amp;amp; Conquer in CC)")</f>
        <v>0</v>
      </c>
      <c r="B340">
        <v>21132</v>
      </c>
    </row>
    <row r="341" spans="1:2">
      <c r="A341">
        <f>HYPERLINK("http://forums.datarealms.com/viewtopic.php?f=61&amp;t=19555", "Command&amp;amp;Conquer V.1 [20-8-2010] (WIP)")</f>
        <v>0</v>
      </c>
      <c r="B341">
        <v>21116</v>
      </c>
    </row>
    <row r="342" spans="1:2">
      <c r="A342">
        <f>HYPERLINK("http://forums.datarealms.com/viewtopic.php?f=61&amp;t=45444", "Earth Defense Force (from Red Faction Guerrilla)")</f>
        <v>0</v>
      </c>
      <c r="B342">
        <v>21110</v>
      </c>
    </row>
    <row r="343" spans="1:2">
      <c r="A343">
        <f>HYPERLINK("http://forums.datarealms.com/viewtopic.php?f=61&amp;t=29522", "OmegaTech Industries")</f>
        <v>0</v>
      </c>
      <c r="B343">
        <v>21084</v>
      </c>
    </row>
    <row r="344" spans="1:2">
      <c r="A344">
        <f>HYPERLINK("http://forums.datarealms.com/viewtopic.php?f=61&amp;t=16397", "Titan (Update: 9/12/09 - Minor Improvements)")</f>
        <v>0</v>
      </c>
      <c r="B344">
        <v>20869</v>
      </c>
    </row>
    <row r="345" spans="1:2">
      <c r="A345">
        <f>HYPERLINK("http://forums.datarealms.com/viewtopic.php?f=61&amp;t=14727", "Nivos Corp.")</f>
        <v>0</v>
      </c>
      <c r="B345">
        <v>20862</v>
      </c>
    </row>
    <row r="346" spans="1:2">
      <c r="A346">
        <f>HYPERLINK("http://forums.datarealms.com/viewtopic.php?f=61&amp;t=25940", "Team Fortress 2 (Modding Theme Entry: Anything!)")</f>
        <v>0</v>
      </c>
      <c r="B346">
        <v>20857</v>
      </c>
    </row>
    <row r="347" spans="1:2">
      <c r="A347">
        <f>HYPERLINK("http://forums.datarealms.com/viewtopic.php?f=61&amp;t=17551", "VED Grenade Launcher *Update: Trajectory Guide")</f>
        <v>0</v>
      </c>
      <c r="B347">
        <v>20822</v>
      </c>
    </row>
    <row r="348" spans="1:2">
      <c r="A348">
        <f>HYPERLINK("http://forums.datarealms.com/viewtopic.php?f=61&amp;t=19329", "Auto Tunneler *Updated*")</f>
        <v>0</v>
      </c>
      <c r="B348">
        <v>20816</v>
      </c>
    </row>
    <row r="349" spans="1:2">
      <c r="A349">
        <f>HYPERLINK("http://forums.datarealms.com/viewtopic.php?f=61&amp;t=19660", "The Hydra - Mod Theme Contest Entry Wildlife")</f>
        <v>0</v>
      </c>
      <c r="B349">
        <v>20664</v>
      </c>
    </row>
    <row r="350" spans="1:2">
      <c r="A350">
        <f>HYPERLINK("http://forums.datarealms.com/viewtopic.php?f=61&amp;t=13156", "Zylo Special Forces")</f>
        <v>0</v>
      </c>
      <c r="B350">
        <v>20585</v>
      </c>
    </row>
    <row r="351" spans="1:2">
      <c r="A351">
        <f>HYPERLINK("http://forums.datarealms.com/viewtopic.php?f=61&amp;t=19006", "Nano Assembler and Factory")</f>
        <v>0</v>
      </c>
      <c r="B351">
        <v>20542</v>
      </c>
    </row>
    <row r="352" spans="1:2">
      <c r="A352">
        <f>HYPERLINK("http://forums.datarealms.com/viewtopic.php?f=61&amp;t=14698", "Lightsabers!!!! (who doesnt like star wars?)")</f>
        <v>0</v>
      </c>
      <c r="B352">
        <v>20486</v>
      </c>
    </row>
    <row r="353" spans="1:2">
      <c r="A353">
        <f>HYPERLINK("http://forums.datarealms.com/viewtopic.php?f=61&amp;t=46169", "Fallout Factions v0.7")</f>
        <v>0</v>
      </c>
      <c r="B353">
        <v>20293</v>
      </c>
    </row>
    <row r="354" spans="1:2">
      <c r="A354">
        <f>HYPERLINK("http://forums.datarealms.com/viewtopic.php?f=61&amp;t=45936", "Endless game modes")</f>
        <v>0</v>
      </c>
      <c r="B354">
        <v>20253</v>
      </c>
    </row>
    <row r="355" spans="1:2">
      <c r="A355">
        <f>HYPERLINK("http://forums.datarealms.com/viewtopic.php?f=61&amp;t=21055", "Red Loki Weapons Development - INACTIVE")</f>
        <v>0</v>
      </c>
      <c r="B355">
        <v>20217</v>
      </c>
    </row>
    <row r="356" spans="1:2">
      <c r="A356">
        <f>HYPERLINK("http://forums.datarealms.com/viewtopic.php?f=61&amp;t=14621", "Mind Control Device")</f>
        <v>0</v>
      </c>
      <c r="B356">
        <v>20129</v>
      </c>
    </row>
    <row r="357" spans="1:2">
      <c r="A357">
        <f>HYPERLINK("http://forums.datarealms.com/viewtopic.php?f=61&amp;t=17476", "[WIP] Mechanoid Race [UPDATED: 3/6/2010]")</f>
        <v>0</v>
      </c>
      <c r="B357">
        <v>20094</v>
      </c>
    </row>
    <row r="358" spans="1:2">
      <c r="A358">
        <f>HYPERLINK("http://forums.datarealms.com/viewtopic.php?f=61&amp;t=19484", "Manta 1.00 (No longer Updated) B26")</f>
        <v>0</v>
      </c>
      <c r="B358">
        <v>20038</v>
      </c>
    </row>
    <row r="359" spans="1:2">
      <c r="A359">
        <f>HYPERLINK("http://forums.datarealms.com/viewtopic.php?f=61&amp;t=45997", "Watary Genetic")</f>
        <v>0</v>
      </c>
      <c r="B359">
        <v>19924</v>
      </c>
    </row>
    <row r="360" spans="1:2">
      <c r="A360">
        <f>HYPERLINK("http://forums.datarealms.com/viewtopic.php?f=61&amp;t=13240", "WildLife Crabs.. ARMED!! By WPA (ReUploaded)")</f>
        <v>0</v>
      </c>
      <c r="B360">
        <v>19910</v>
      </c>
    </row>
    <row r="361" spans="1:2">
      <c r="A361">
        <f>HYPERLINK("http://forums.datarealms.com/viewtopic.php?f=61&amp;t=20070", "Angry Angry Rainbow Cannon [Modding theme entry: No Lua Gun]")</f>
        <v>0</v>
      </c>
      <c r="B361">
        <v>19888</v>
      </c>
    </row>
    <row r="362" spans="1:2">
      <c r="A362">
        <f>HYPERLINK("http://forums.datarealms.com/viewtopic.php?f=61&amp;t=15385", "Infecting Zombies")</f>
        <v>0</v>
      </c>
      <c r="B362">
        <v>19837</v>
      </c>
    </row>
    <row r="363" spans="1:2">
      <c r="A363">
        <f>HYPERLINK("http://forums.datarealms.com/viewtopic.php?f=61&amp;t=18913", "Zorg Industries Incorporated")</f>
        <v>0</v>
      </c>
      <c r="B363">
        <v>19820</v>
      </c>
    </row>
    <row r="364" spans="1:2">
      <c r="A364">
        <f>HYPERLINK("http://forums.datarealms.com/viewtopic.php?f=61&amp;t=28899", "Dynamic water [V6: optimization/pressure]")</f>
        <v>0</v>
      </c>
      <c r="B364">
        <v>19673</v>
      </c>
    </row>
    <row r="365" spans="1:2">
      <c r="A365">
        <f>HYPERLINK("http://forums.datarealms.com/viewtopic.php?f=61&amp;t=45785", "Quantum Release V1.2 for B31")</f>
        <v>0</v>
      </c>
      <c r="B365">
        <v>19669</v>
      </c>
    </row>
    <row r="366" spans="1:2">
      <c r="A366">
        <f>HYPERLINK("http://forums.datarealms.com/viewtopic.php?f=61&amp;t=16301", "Invisicrete [force fields]")</f>
        <v>0</v>
      </c>
      <c r="B366">
        <v>19613</v>
      </c>
    </row>
    <row r="367" spans="1:2">
      <c r="A367">
        <f>HYPERLINK("http://forums.datarealms.com/viewtopic.php?f=61&amp;t=17196", "The CrowGuard 1.0")</f>
        <v>0</v>
      </c>
      <c r="B367">
        <v>19583</v>
      </c>
    </row>
    <row r="368" spans="1:2">
      <c r="A368">
        <f>HYPERLINK("http://forums.datarealms.com/viewtopic.php?f=61&amp;t=21546", "Unmanned Aerial Vehicles V1.41 [new mine deployer uav]")</f>
        <v>0</v>
      </c>
      <c r="B368">
        <v>19475</v>
      </c>
    </row>
    <row r="369" spans="1:2">
      <c r="A369">
        <f>HYPERLINK("http://forums.datarealms.com/viewtopic.php?f=61&amp;t=15651", "Flying Fortress: early release")</f>
        <v>0</v>
      </c>
      <c r="B369">
        <v>19394</v>
      </c>
    </row>
    <row r="370" spans="1:2">
      <c r="A370">
        <f>HYPERLINK("http://forums.datarealms.com/viewtopic.php?f=61&amp;t=16494", "Anti Air Missile")</f>
        <v>0</v>
      </c>
      <c r="B370">
        <v>19356</v>
      </c>
    </row>
    <row r="371" spans="1:2">
      <c r="A371">
        <f>HYPERLINK("http://forums.datarealms.com/viewtopic.php?f=61&amp;t=15010", "Harpoon Gun V1.0 ))AAL Product")</f>
        <v>0</v>
      </c>
      <c r="B371">
        <v>19352</v>
      </c>
    </row>
    <row r="372" spans="1:2">
      <c r="A372">
        <f>HYPERLINK("http://forums.datarealms.com/viewtopic.php?f=61&amp;t=31923", "Battlefield GunPack W.I.P. *UPDATE*")</f>
        <v>0</v>
      </c>
      <c r="B372">
        <v>19310</v>
      </c>
    </row>
    <row r="373" spans="1:2">
      <c r="A373">
        <f>HYPERLINK("http://forums.datarealms.com/viewtopic.php?f=61&amp;t=12244", "Gundam and Star Trek mods, converted to build 21.")</f>
        <v>0</v>
      </c>
      <c r="B373">
        <v>19306</v>
      </c>
    </row>
    <row r="374" spans="1:2">
      <c r="A374">
        <f>HYPERLINK("http://forums.datarealms.com/viewtopic.php?f=61&amp;t=19772", "Ghost (Modding Theme Entry: AI)")</f>
        <v>0</v>
      </c>
      <c r="B374">
        <v>19226</v>
      </c>
    </row>
    <row r="375" spans="1:2">
      <c r="A375">
        <f>HYPERLINK("http://forums.datarealms.com/viewtopic.php?f=61&amp;t=45735", "Hunters/Biohazard")</f>
        <v>0</v>
      </c>
      <c r="B375">
        <v>19195</v>
      </c>
    </row>
    <row r="376" spans="1:2">
      <c r="A376">
        <f>HYPERLINK("http://forums.datarealms.com/viewtopic.php?f=61&amp;t=14473", "Licensing, Your Mod, and You!")</f>
        <v>0</v>
      </c>
      <c r="B376">
        <v>19153</v>
      </c>
    </row>
    <row r="377" spans="1:2">
      <c r="A377">
        <f>HYPERLINK("http://forums.datarealms.com/viewtopic.php?f=61&amp;t=21557", "Zombie Survival")</f>
        <v>0</v>
      </c>
      <c r="B377">
        <v>19133</v>
      </c>
    </row>
    <row r="378" spans="1:2">
      <c r="A378">
        <f>HYPERLINK("http://forums.datarealms.com/viewtopic.php?f=61&amp;t=30968", "Cold War Commonwealth Armies v5 (100% more revolvers)")</f>
        <v>0</v>
      </c>
      <c r="B378">
        <v>19079</v>
      </c>
    </row>
    <row r="379" spans="1:2">
      <c r="A379">
        <f>HYPERLINK("http://forums.datarealms.com/viewtopic.php?f=61&amp;t=13937", "[WIP] Halo Mod")</f>
        <v>0</v>
      </c>
      <c r="B379">
        <v>19034</v>
      </c>
    </row>
    <row r="380" spans="1:2">
      <c r="A380">
        <f>HYPERLINK("http://forums.datarealms.com/viewtopic.php?f=61&amp;t=21602", "Gun Metal Grey &amp;amp; Co.")</f>
        <v>0</v>
      </c>
      <c r="B380">
        <v>19012</v>
      </c>
    </row>
    <row r="381" spans="1:2">
      <c r="A381">
        <f>HYPERLINK("http://forums.datarealms.com/viewtopic.php?f=61&amp;t=16253", "Manhack Productions *Update (8-18-09) Manhack Nest")</f>
        <v>0</v>
      </c>
      <c r="B381">
        <v>18972</v>
      </c>
    </row>
    <row r="382" spans="1:2">
      <c r="A382">
        <f>HYPERLINK("http://forums.datarealms.com/viewtopic.php?f=61&amp;t=14890", "War Crime PLUS Anarchists (UPDATED)")</f>
        <v>0</v>
      </c>
      <c r="B382">
        <v>18963</v>
      </c>
    </row>
    <row r="383" spans="1:2">
      <c r="A383">
        <f>HYPERLINK("http://forums.datarealms.com/viewtopic.php?f=61&amp;t=16859", "Phoenix Potion: Instant Phoenix! *Bug Fix")</f>
        <v>0</v>
      </c>
      <c r="B383">
        <v>18960</v>
      </c>
    </row>
    <row r="384" spans="1:2">
      <c r="A384">
        <f>HYPERLINK("http://forums.datarealms.com/viewtopic.php?f=61&amp;t=18000", "Axe Cop")</f>
        <v>0</v>
      </c>
      <c r="B384">
        <v>18954</v>
      </c>
    </row>
    <row r="385" spans="1:2">
      <c r="A385">
        <f>HYPERLINK("http://forums.datarealms.com/viewtopic.php?f=61&amp;t=14923", "Watch Tower - A Bunker Module")</f>
        <v>0</v>
      </c>
      <c r="B385">
        <v>18948</v>
      </c>
    </row>
    <row r="386" spans="1:2">
      <c r="A386">
        <f>HYPERLINK("http://forums.datarealms.com/viewtopic.php?f=61&amp;t=15039", "First Mod: CopperHead faction (WIP)   !!!UPDATE 1!!!")</f>
        <v>0</v>
      </c>
      <c r="B386">
        <v>18923</v>
      </c>
    </row>
    <row r="387" spans="1:2">
      <c r="A387">
        <f>HYPERLINK("http://forums.datarealms.com/viewtopic.php?f=61&amp;t=25723", "Charged Weaponry")</f>
        <v>0</v>
      </c>
      <c r="B387">
        <v>18808</v>
      </c>
    </row>
    <row r="388" spans="1:2">
      <c r="A388">
        <f>HYPERLINK("http://forums.datarealms.com/viewtopic.php?f=61&amp;t=34326", "Ivorstadt Armories Combat Package R 3.5 - Bugfixes")</f>
        <v>0</v>
      </c>
      <c r="B388">
        <v>18735</v>
      </c>
    </row>
    <row r="389" spans="1:2">
      <c r="A389">
        <f>HYPERLINK("http://forums.datarealms.com/viewtopic.php?f=61&amp;t=17306", "Build 20 Compilation Pack - Updated (Dec 31st, 2009)")</f>
        <v>0</v>
      </c>
      <c r="B389">
        <v>18700</v>
      </c>
    </row>
    <row r="390" spans="1:2">
      <c r="A390">
        <f>HYPERLINK("http://forums.datarealms.com/viewtopic.php?f=61&amp;t=14665", "Black land armies- a physic mod (WIP)")</f>
        <v>0</v>
      </c>
      <c r="B390">
        <v>18596</v>
      </c>
    </row>
    <row r="391" spans="1:2">
      <c r="A391">
        <f>HYPERLINK("http://forums.datarealms.com/viewtopic.php?f=61&amp;t=14382", "Nonjas! update #2: added map / mission and fixed smoke orb")</f>
        <v>0</v>
      </c>
      <c r="B391">
        <v>18562</v>
      </c>
    </row>
    <row r="392" spans="1:2">
      <c r="A392">
        <f>HYPERLINK("http://forums.datarealms.com/viewtopic.php?f=61&amp;t=21293", "The Lazarus Brigade - INACTIVE")</f>
        <v>0</v>
      </c>
      <c r="B392">
        <v>18527</v>
      </c>
    </row>
    <row r="393" spans="1:2">
      <c r="A393">
        <f>HYPERLINK("http://forums.datarealms.com/viewtopic.php?f=61&amp;t=13917", "The Jump Laser")</f>
        <v>0</v>
      </c>
      <c r="B393">
        <v>18500</v>
      </c>
    </row>
    <row r="394" spans="1:2">
      <c r="A394">
        <f>HYPERLINK("http://forums.datarealms.com/viewtopic.php?f=61&amp;t=14641", "TF2 Spy Disguise Kit!!!  V0.5")</f>
        <v>0</v>
      </c>
      <c r="B394">
        <v>18477</v>
      </c>
    </row>
    <row r="395" spans="1:2">
      <c r="A395">
        <f>HYPERLINK("http://forums.datarealms.com/viewtopic.php?f=61&amp;t=20389", "GAU 22e/s 'Micro Minigun'  V1.1")</f>
        <v>0</v>
      </c>
      <c r="B395">
        <v>18461</v>
      </c>
    </row>
    <row r="396" spans="1:2">
      <c r="A396">
        <f>HYPERLINK("http://forums.datarealms.com/viewtopic.php?f=61&amp;t=19507", "The Eye of the Tiger - Now with Customizable Song Feature!")</f>
        <v>0</v>
      </c>
      <c r="B396">
        <v>18444</v>
      </c>
    </row>
    <row r="397" spans="1:2">
      <c r="A397">
        <f>HYPERLINK("http://forums.datarealms.com/viewtopic.php?f=61&amp;t=31979", "My Video Game Character Compilation Mods V1.0 (WIP)[OSP]")</f>
        <v>0</v>
      </c>
      <c r="B397">
        <v>18375</v>
      </c>
    </row>
    <row r="398" spans="1:2">
      <c r="A398">
        <f>HYPERLINK("http://forums.datarealms.com/viewtopic.php?f=61&amp;t=20741", "Counters V3 [Modding theme: Bunker systems]")</f>
        <v>0</v>
      </c>
      <c r="B398">
        <v>18365</v>
      </c>
    </row>
    <row r="399" spans="1:2">
      <c r="A399">
        <f>HYPERLINK("http://forums.datarealms.com/viewtopic.php?f=61&amp;t=19499", "Tay al-Ard (Modding Theme Entry: Overpowered)")</f>
        <v>0</v>
      </c>
      <c r="B399">
        <v>18124</v>
      </c>
    </row>
    <row r="400" spans="1:2">
      <c r="A400">
        <f>HYPERLINK("http://forums.datarealms.com/viewtopic.php?f=61&amp;t=14526", "Cell Actors (updated 19 May 2009, CnC needed) +Virus")</f>
        <v>0</v>
      </c>
      <c r="B400">
        <v>18026</v>
      </c>
    </row>
    <row r="401" spans="1:2">
      <c r="A401">
        <f>HYPERLINK("http://forums.datarealms.com/viewtopic.php?f=61&amp;t=46061", "Coalition arms: A WIP mod.")</f>
        <v>0</v>
      </c>
      <c r="B401">
        <v>18017</v>
      </c>
    </row>
    <row r="402" spans="1:2">
      <c r="A402">
        <f>HYPERLINK("http://forums.datarealms.com/viewtopic.php?f=61&amp;t=23283", "ClearEye Laser Missile [Mod Contest Winner: Lasers]")</f>
        <v>0</v>
      </c>
      <c r="B402">
        <v>17952</v>
      </c>
    </row>
    <row r="403" spans="1:2">
      <c r="A403">
        <f>HYPERLINK("http://forums.datarealms.com/viewtopic.php?f=61&amp;t=45479", "Industrial Industries v0.4 WIP -- Visible Inv. Bug Fixed")</f>
        <v>0</v>
      </c>
      <c r="B403">
        <v>17910</v>
      </c>
    </row>
    <row r="404" spans="1:2">
      <c r="A404">
        <f>HYPERLINK("http://forums.datarealms.com/viewtopic.php?f=61&amp;t=45075", "GHOST IN THE SHELL MOD V1 (WIP)")</f>
        <v>0</v>
      </c>
      <c r="B404">
        <v>17877</v>
      </c>
    </row>
    <row r="405" spans="1:2">
      <c r="A405">
        <f>HYPERLINK("http://forums.datarealms.com/viewtopic.php?f=61&amp;t=20828", "Photon Collider [Modding Theme Entry: Bunker Systems]")</f>
        <v>0</v>
      </c>
      <c r="B405">
        <v>17833</v>
      </c>
    </row>
    <row r="406" spans="1:2">
      <c r="A406">
        <f>HYPERLINK("http://forums.datarealms.com/viewtopic.php?f=61&amp;t=46024", "fix some mod")</f>
        <v>0</v>
      </c>
      <c r="B406">
        <v>17780</v>
      </c>
    </row>
    <row r="407" spans="1:2">
      <c r="A407">
        <f>HYPERLINK("http://forums.datarealms.com/viewtopic.php?f=61&amp;t=46005", "Retrofit Security")</f>
        <v>0</v>
      </c>
      <c r="B407">
        <v>17774</v>
      </c>
    </row>
    <row r="408" spans="1:2">
      <c r="A408">
        <f>HYPERLINK("http://forums.datarealms.com/viewtopic.php?f=61&amp;t=21831", "[United Terran Forces][v. 0.7.5.][UPD: 23.03.11]")</f>
        <v>0</v>
      </c>
      <c r="B408">
        <v>17759</v>
      </c>
    </row>
    <row r="409" spans="1:2">
      <c r="A409">
        <f>HYPERLINK("http://forums.datarealms.com/viewtopic.php?f=61&amp;t=14709", "Dear Sister Pistol [UPDATE]")</f>
        <v>0</v>
      </c>
      <c r="B409">
        <v>17738</v>
      </c>
    </row>
    <row r="410" spans="1:2">
      <c r="A410">
        <f>HYPERLINK("http://forums.datarealms.com/viewtopic.php?f=61&amp;t=25943", "Transport Cannon [Modding contest winner:anything][Update 3]")</f>
        <v>0</v>
      </c>
      <c r="B410">
        <v>17708</v>
      </c>
    </row>
    <row r="411" spans="1:2">
      <c r="A411">
        <f>HYPERLINK("http://forums.datarealms.com/viewtopic.php?f=61&amp;t=25781", "Assault mech")</f>
        <v>0</v>
      </c>
      <c r="B411">
        <v>17695</v>
      </c>
    </row>
    <row r="412" spans="1:2">
      <c r="A412">
        <f>HYPERLINK("http://forums.datarealms.com/viewtopic.php?f=61&amp;t=20892", "Traps Incorporated 1.1 [Bunker Systems Modding Theme Winner]")</f>
        <v>0</v>
      </c>
      <c r="B412">
        <v>17678</v>
      </c>
    </row>
    <row r="413" spans="1:2">
      <c r="A413">
        <f>HYPERLINK("http://forums.datarealms.com/viewtopic.php?f=61&amp;t=45237", "Gears of War Fan Unnofficial Redux")</f>
        <v>0</v>
      </c>
      <c r="B413">
        <v>17670</v>
      </c>
    </row>
    <row r="414" spans="1:2">
      <c r="A414">
        <f>HYPERLINK("http://forums.datarealms.com/viewtopic.php?f=61&amp;t=15047", "Lost Boys faction v1.0")</f>
        <v>0</v>
      </c>
      <c r="B414">
        <v>17621</v>
      </c>
    </row>
    <row r="415" spans="1:2">
      <c r="A415">
        <f>HYPERLINK("http://forums.datarealms.com/viewtopic.php?f=61&amp;t=45224", "=Bio Technologies=")</f>
        <v>0</v>
      </c>
      <c r="B415">
        <v>17612</v>
      </c>
    </row>
    <row r="416" spans="1:2">
      <c r="A416">
        <f>HYPERLINK("http://forums.datarealms.com/viewtopic.php?f=61&amp;t=17691", "Polistes Necare (Deathwasps)")</f>
        <v>0</v>
      </c>
      <c r="B416">
        <v>17499</v>
      </c>
    </row>
    <row r="417" spans="1:2">
      <c r="A417">
        <f>HYPERLINK("http://forums.datarealms.com/viewtopic.php?f=61&amp;t=15821", "Club Dibilov &amp;quot;Beta&amp;quot;")</f>
        <v>0</v>
      </c>
      <c r="B417">
        <v>17435</v>
      </c>
    </row>
    <row r="418" spans="1:2">
      <c r="A418">
        <f>HYPERLINK("http://forums.datarealms.com/viewtopic.php?f=61&amp;t=31878", "(WIP) Body Harvest: Now with Stuff")</f>
        <v>0</v>
      </c>
      <c r="B418">
        <v>17431</v>
      </c>
    </row>
    <row r="419" spans="1:2">
      <c r="A419">
        <f>HYPERLINK("http://forums.datarealms.com/viewtopic.php?f=61&amp;t=14819", "\\\Lua Grenade Technologies///-Update 5/22/09")</f>
        <v>0</v>
      </c>
      <c r="B419">
        <v>17425</v>
      </c>
    </row>
    <row r="420" spans="1:2">
      <c r="A420">
        <f>HYPERLINK("http://forums.datarealms.com/viewtopic.php?f=61&amp;t=16621", "Dragon Corp *WIP*")</f>
        <v>0</v>
      </c>
      <c r="B420">
        <v>17369</v>
      </c>
    </row>
    <row r="421" spans="1:2">
      <c r="A421">
        <f>HYPERLINK("http://forums.datarealms.com/viewtopic.php?f=61&amp;t=16305", "UT: Translocator *Update (11-23-09) Camera + Better Effects")</f>
        <v>0</v>
      </c>
      <c r="B421">
        <v>17362</v>
      </c>
    </row>
    <row r="422" spans="1:2">
      <c r="A422">
        <f>HYPERLINK("http://forums.datarealms.com/viewtopic.php?f=61&amp;t=16616", "ISME &amp;quot;Bindweed&amp;quot; [WIP]")</f>
        <v>0</v>
      </c>
      <c r="B422">
        <v>17266</v>
      </c>
    </row>
    <row r="423" spans="1:2">
      <c r="A423">
        <f>HYPERLINK("http://forums.datarealms.com/viewtopic.php?f=61&amp;t=25424", "Advanced Bunker Modules 1.50 (B26)")</f>
        <v>0</v>
      </c>
      <c r="B423">
        <v>17225</v>
      </c>
    </row>
    <row r="424" spans="1:2">
      <c r="A424">
        <f>HYPERLINK("http://forums.datarealms.com/viewtopic.php?f=61&amp;t=45611", "Nanox Faction V1.2")</f>
        <v>0</v>
      </c>
      <c r="B424">
        <v>17127</v>
      </c>
    </row>
    <row r="425" spans="1:2">
      <c r="A425">
        <f>HYPERLINK("http://forums.datarealms.com/viewtopic.php?f=61&amp;t=45779", "Trinfinity v0.0")</f>
        <v>0</v>
      </c>
      <c r="B425">
        <v>17100</v>
      </c>
    </row>
    <row r="426" spans="1:2">
      <c r="A426">
        <f>HYPERLINK("http://forums.datarealms.com/viewtopic.php?f=61&amp;t=46002", "BB-8 Mini Mod")</f>
        <v>0</v>
      </c>
      <c r="B426">
        <v>17100</v>
      </c>
    </row>
    <row r="427" spans="1:2">
      <c r="A427">
        <f>HYPERLINK("http://forums.datarealms.com/viewtopic.php?f=61&amp;t=21124", "Iron Legion New Version!UPDATE! 2.0 2/27/11")</f>
        <v>0</v>
      </c>
      <c r="B427">
        <v>17075</v>
      </c>
    </row>
    <row r="428" spans="1:2">
      <c r="A428">
        <f>HYPERLINK("http://forums.datarealms.com/viewtopic.php?f=61&amp;t=14968", "Mod Contest Voter Poll 05/09 - 06/09")</f>
        <v>0</v>
      </c>
      <c r="B428">
        <v>17046</v>
      </c>
    </row>
    <row r="429" spans="1:2">
      <c r="A429">
        <f>HYPERLINK("http://forums.datarealms.com/viewtopic.php?f=61&amp;t=32014", "Simple Cortex Command Mod Manager V1.0")</f>
        <v>0</v>
      </c>
      <c r="B429">
        <v>17003</v>
      </c>
    </row>
    <row r="430" spans="1:2">
      <c r="A430">
        <f>HYPERLINK("http://forums.datarealms.com/viewtopic.php?f=61&amp;t=45876", "S.C.R.A.P Faction - Discontinued")</f>
        <v>0</v>
      </c>
      <c r="B430">
        <v>16964</v>
      </c>
    </row>
    <row r="431" spans="1:2">
      <c r="A431">
        <f>HYPERLINK("http://forums.datarealms.com/viewtopic.php?f=61&amp;t=26162", "Manchurian Agent [RELEASE v1] PICTURED: PICTURES")</f>
        <v>0</v>
      </c>
      <c r="B431">
        <v>16931</v>
      </c>
    </row>
    <row r="432" spans="1:2">
      <c r="A432">
        <f>HYPERLINK("http://forums.datarealms.com/viewtopic.php?f=61&amp;t=14512", "Vash actor and AGL Long Colt")</f>
        <v>0</v>
      </c>
      <c r="B432">
        <v>16692</v>
      </c>
    </row>
    <row r="433" spans="1:2">
      <c r="A433">
        <f>HYPERLINK("http://forums.datarealms.com/viewtopic.php?f=61&amp;t=45902", "MFD")</f>
        <v>0</v>
      </c>
      <c r="B433">
        <v>16676</v>
      </c>
    </row>
    <row r="434" spans="1:2">
      <c r="A434">
        <f>HYPERLINK("http://forums.datarealms.com/viewtopic.php?f=61&amp;t=24961", "AR-4 Customizable Assault Rifle")</f>
        <v>0</v>
      </c>
      <c r="B434">
        <v>16675</v>
      </c>
    </row>
    <row r="435" spans="1:2">
      <c r="A435">
        <f>HYPERLINK("http://forums.datarealms.com/viewtopic.php?f=61&amp;t=14403", "Smallest Actor on the Planet!")</f>
        <v>0</v>
      </c>
      <c r="B435">
        <v>16670</v>
      </c>
    </row>
    <row r="436" spans="1:2">
      <c r="A436">
        <f>HYPERLINK("http://forums.datarealms.com/viewtopic.php?f=61&amp;t=15255", "Bunker Module Compilation Pack for B23")</f>
        <v>0</v>
      </c>
      <c r="B436">
        <v>16596</v>
      </c>
    </row>
    <row r="437" spans="1:2">
      <c r="A437">
        <f>HYPERLINK("http://forums.datarealms.com/viewtopic.php?f=61&amp;t=46004", "Flappy Bird Simulator for CC")</f>
        <v>0</v>
      </c>
      <c r="B437">
        <v>16570</v>
      </c>
    </row>
    <row r="438" spans="1:2">
      <c r="A438">
        <f>HYPERLINK("http://forums.datarealms.com/viewtopic.php?f=61&amp;t=13519", "Orbital Kinetic Munitions [svn 0.2.1; 19/1]")</f>
        <v>0</v>
      </c>
      <c r="B438">
        <v>16548</v>
      </c>
    </row>
    <row r="439" spans="1:2">
      <c r="A439">
        <f>HYPERLINK("http://forums.datarealms.com/viewtopic.php?f=61&amp;t=45534", "WIP: Asnu Republic")</f>
        <v>0</v>
      </c>
      <c r="B439">
        <v>16546</v>
      </c>
    </row>
    <row r="440" spans="1:2">
      <c r="A440">
        <f>HYPERLINK("http://forums.datarealms.com/viewtopic.php?f=61&amp;t=25361", "Space Templars v.0.4")</f>
        <v>0</v>
      </c>
      <c r="B440">
        <v>16475</v>
      </c>
    </row>
    <row r="441" spans="1:2">
      <c r="A441">
        <f>HYPERLINK("http://forums.datarealms.com/viewtopic.php?f=61&amp;t=31020", "A.R.C [Assault Recon Campaign v 1.1] - [W.I.P]")</f>
        <v>0</v>
      </c>
      <c r="B441">
        <v>16428</v>
      </c>
    </row>
    <row r="442" spans="1:2">
      <c r="A442">
        <f>HYPERLINK("http://forums.datarealms.com/viewtopic.php?f=61&amp;t=45565", "Galan Tech [W.I.P]")</f>
        <v>0</v>
      </c>
      <c r="B442">
        <v>16417</v>
      </c>
    </row>
    <row r="443" spans="1:2">
      <c r="A443">
        <f>HYPERLINK("http://forums.datarealms.com/viewtopic.php?f=61&amp;t=46195", "Semi-Heavies (B32) V1.23.17 W/ CompliSound and CompliMelee")</f>
        <v>0</v>
      </c>
      <c r="B443">
        <v>16367</v>
      </c>
    </row>
    <row r="444" spans="1:2">
      <c r="A444">
        <f>HYPERLINK("http://forums.datarealms.com/viewtopic.php?f=61&amp;t=20810", "Safer Craft R2: safer thrusters")</f>
        <v>0</v>
      </c>
      <c r="B444">
        <v>16353</v>
      </c>
    </row>
    <row r="445" spans="1:2">
      <c r="A445">
        <f>HYPERLINK("http://forums.datarealms.com/viewtopic.php?f=61&amp;t=15917", "[WIP]Telekinetic Wielder - Updated!")</f>
        <v>0</v>
      </c>
      <c r="B445">
        <v>16243</v>
      </c>
    </row>
    <row r="446" spans="1:2">
      <c r="A446">
        <f>HYPERLINK("http://forums.datarealms.com/viewtopic.php?f=61&amp;t=45788", "4zK's Vanilla-Themed Arsenal [23rd Aug 2014]")</f>
        <v>0</v>
      </c>
      <c r="B446">
        <v>16234</v>
      </c>
    </row>
    <row r="447" spans="1:2">
      <c r="A447">
        <f>HYPERLINK("http://forums.datarealms.com/viewtopic.php?f=61&amp;t=14821", "Velocity based Gravity Gun/Telekinesis! *Updated*")</f>
        <v>0</v>
      </c>
      <c r="B447">
        <v>16231</v>
      </c>
    </row>
    <row r="448" spans="1:2">
      <c r="A448">
        <f>HYPERLINK("http://forums.datarealms.com/viewtopic.php?f=61&amp;t=14364", "FURY, PAIN, FEAR (updated 25 June 2009)")</f>
        <v>0</v>
      </c>
      <c r="B448">
        <v>16184</v>
      </c>
    </row>
    <row r="449" spans="1:2">
      <c r="A449">
        <f>HYPERLINK("http://forums.datarealms.com/viewtopic.php?f=61&amp;t=14568", "Energy Mine Deployer")</f>
        <v>0</v>
      </c>
      <c r="B449">
        <v>16177</v>
      </c>
    </row>
    <row r="450" spans="1:2">
      <c r="A450">
        <f>HYPERLINK("http://forums.datarealms.com/viewtopic.php?f=61&amp;t=17429", "Zeffram Manufacturing [WIP] - V1.2 - Updated 1/18/10")</f>
        <v>0</v>
      </c>
      <c r="B450">
        <v>16171</v>
      </c>
    </row>
    <row r="451" spans="1:2">
      <c r="A451">
        <f>HYPERLINK("http://forums.datarealms.com/viewtopic.php?f=61&amp;t=46090", "Alpha Squad (Cortex Command Heroes)")</f>
        <v>0</v>
      </c>
      <c r="B451">
        <v>16151</v>
      </c>
    </row>
    <row r="452" spans="1:2">
      <c r="A452">
        <f>HYPERLINK("http://forums.datarealms.com/viewtopic.php?f=61&amp;t=18628", "The Cororsis Arms")</f>
        <v>0</v>
      </c>
      <c r="B452">
        <v>16127</v>
      </c>
    </row>
    <row r="453" spans="1:2">
      <c r="A453">
        <f>HYPERLINK("http://forums.datarealms.com/viewtopic.php?f=61&amp;t=30775", "Deus Ex: Human Evolution Beta (WIP)")</f>
        <v>0</v>
      </c>
      <c r="B453">
        <v>16122</v>
      </c>
    </row>
    <row r="454" spans="1:2">
      <c r="A454">
        <f>HYPERLINK("http://forums.datarealms.com/viewtopic.php?f=61&amp;t=20064", "The Cortex Command Broadcasting Network [1.0]")</f>
        <v>0</v>
      </c>
      <c r="B454">
        <v>16121</v>
      </c>
    </row>
    <row r="455" spans="1:2">
      <c r="A455">
        <f>HYPERLINK("http://forums.datarealms.com/viewtopic.php?f=61&amp;t=32087", "Killzone 3")</f>
        <v>0</v>
      </c>
      <c r="B455">
        <v>16021</v>
      </c>
    </row>
    <row r="456" spans="1:2">
      <c r="A456">
        <f>HYPERLINK("http://forums.datarealms.com/viewtopic.php?f=61&amp;t=45773", "Panthor PMC")</f>
        <v>0</v>
      </c>
      <c r="B456">
        <v>15998</v>
      </c>
    </row>
    <row r="457" spans="1:2">
      <c r="A457">
        <f>HYPERLINK("http://forums.datarealms.com/viewtopic.php?f=61&amp;t=19284", "Random mods")</f>
        <v>0</v>
      </c>
      <c r="B457">
        <v>15986</v>
      </c>
    </row>
    <row r="458" spans="1:2">
      <c r="A458">
        <f>HYPERLINK("http://forums.datarealms.com/viewtopic.php?f=61&amp;t=45907", "The Shogun Arsenal 1.0")</f>
        <v>0</v>
      </c>
      <c r="B458">
        <v>15934</v>
      </c>
    </row>
    <row r="459" spans="1:2">
      <c r="A459">
        <f>HYPERLINK("http://forums.datarealms.com/viewtopic.php?f=61&amp;t=19877", "BARGAIN ARMS (Modding Theme Entry: Economy)")</f>
        <v>0</v>
      </c>
      <c r="B459">
        <v>15909</v>
      </c>
    </row>
    <row r="460" spans="1:2">
      <c r="A460">
        <f>HYPERLINK("http://forums.datarealms.com/viewtopic.php?f=61&amp;t=19464", "The Flying Saucer-Coops9753 Sprites")</f>
        <v>0</v>
      </c>
      <c r="B460">
        <v>15875</v>
      </c>
    </row>
    <row r="461" spans="1:2">
      <c r="A461">
        <f>HYPERLINK("http://forums.datarealms.com/viewtopic.php?f=61&amp;t=46079", "Another Telekinetic Script")</f>
        <v>0</v>
      </c>
      <c r="B461">
        <v>15840</v>
      </c>
    </row>
    <row r="462" spans="1:2">
      <c r="A462">
        <f>HYPERLINK("http://forums.datarealms.com/viewtopic.php?f=61&amp;t=28414", "The Bass Cannon: Now With Music!")</f>
        <v>0</v>
      </c>
      <c r="B462">
        <v>15757</v>
      </c>
    </row>
    <row r="463" spans="1:2">
      <c r="A463">
        <f>HYPERLINK("http://forums.datarealms.com/viewtopic.php?f=61&amp;t=14820", "Monty Python Foot UPDATE: Killer Rabit, Killer joke!")</f>
        <v>0</v>
      </c>
      <c r="B463">
        <v>15744</v>
      </c>
    </row>
    <row r="464" spans="1:2">
      <c r="A464">
        <f>HYPERLINK("http://forums.datarealms.com/viewtopic.php?f=61&amp;t=17889", "WIP   Mass Effect guns n' stuff")</f>
        <v>0</v>
      </c>
      <c r="B464">
        <v>15723</v>
      </c>
    </row>
    <row r="465" spans="1:2">
      <c r="A465">
        <f>HYPERLINK("http://forums.datarealms.com/viewtopic.php?f=61&amp;t=19881", "Earn gold by fighting your enemy V2.00")</f>
        <v>0</v>
      </c>
      <c r="B465">
        <v>15676</v>
      </c>
    </row>
    <row r="466" spans="1:2">
      <c r="A466">
        <f>HYPERLINK("http://forums.datarealms.com/viewtopic.php?f=61&amp;t=17597", "Communicator - Control Multiple Units with Ease! *Bug Fix 2")</f>
        <v>0</v>
      </c>
      <c r="B466">
        <v>15614</v>
      </c>
    </row>
    <row r="467" spans="1:2">
      <c r="A467">
        <f>HYPERLINK("http://forums.datarealms.com/viewtopic.php?f=61&amp;t=45540", "&amp;quot;Liquid Metal&amp;quot; - Modifiable Module Strength")</f>
        <v>0</v>
      </c>
      <c r="B467">
        <v>15557</v>
      </c>
    </row>
    <row r="468" spans="1:2">
      <c r="A468">
        <f>HYPERLINK("http://forums.datarealms.com/viewtopic.php?f=61&amp;t=45257", "DarkStorm Military Technologies Unnofficial Fan REDUX")</f>
        <v>0</v>
      </c>
      <c r="B468">
        <v>15520</v>
      </c>
    </row>
    <row r="469" spans="1:2">
      <c r="A469">
        <f>HYPERLINK("http://forums.datarealms.com/viewtopic.php?f=61&amp;t=16707", "RailCannon-MegaUpdate! basic shading! epic realistic shells!")</f>
        <v>0</v>
      </c>
      <c r="B469">
        <v>15432</v>
      </c>
    </row>
    <row r="470" spans="1:2">
      <c r="A470">
        <f>HYPERLINK("http://forums.datarealms.com/viewtopic.php?f=61&amp;t=45797", "Phezel Industries(WIP)")</f>
        <v>0</v>
      </c>
      <c r="B470">
        <v>15406</v>
      </c>
    </row>
    <row r="471" spans="1:2">
      <c r="A471">
        <f>HYPERLINK("http://forums.datarealms.com/viewtopic.php?f=61&amp;t=16747", "B.I.O-Faction 1.2 release? (forgot about this thread) [WIP]")</f>
        <v>0</v>
      </c>
      <c r="B471">
        <v>15335</v>
      </c>
    </row>
    <row r="472" spans="1:2">
      <c r="A472">
        <f>HYPERLINK("http://forums.datarealms.com/viewtopic.php?f=61&amp;t=10265", "DarkLone Tech., .500 S&amp;amp;W, Vent Set, Barbed Wire")</f>
        <v>0</v>
      </c>
      <c r="B472">
        <v>15309</v>
      </c>
    </row>
    <row r="473" spans="1:2">
      <c r="A473">
        <f>HYPERLINK("http://forums.datarealms.com/viewtopic.php?f=61&amp;t=18448", "L4D thrown objects.  A Bio mods production")</f>
        <v>0</v>
      </c>
      <c r="B473">
        <v>15303</v>
      </c>
    </row>
    <row r="474" spans="1:2">
      <c r="A474">
        <f>HYPERLINK("http://forums.datarealms.com/viewtopic.php?f=61&amp;t=45930", "NEON Faction Machinations (B31) - Discontinued")</f>
        <v>0</v>
      </c>
      <c r="B474">
        <v>15287</v>
      </c>
    </row>
    <row r="475" spans="1:2">
      <c r="A475">
        <f>HYPERLINK("http://forums.datarealms.com/viewtopic.php?f=61&amp;t=45899", "THE MATRIX 0.85")</f>
        <v>0</v>
      </c>
      <c r="B475">
        <v>15180</v>
      </c>
    </row>
    <row r="476" spans="1:2">
      <c r="A476">
        <f>HYPERLINK("http://forums.datarealms.com/viewtopic.php?f=61&amp;t=20852", "Weather! Snow and Rain UPDATED")</f>
        <v>0</v>
      </c>
      <c r="B476">
        <v>15141</v>
      </c>
    </row>
    <row r="477" spans="1:2">
      <c r="A477">
        <f>HYPERLINK("http://forums.datarealms.com/viewtopic.php?f=61&amp;t=45721", "[Mod Contest Entry: Balanced Actor]Old Wurttemberg Irregular")</f>
        <v>0</v>
      </c>
      <c r="B477">
        <v>15054</v>
      </c>
    </row>
    <row r="478" spans="1:2">
      <c r="A478">
        <f>HYPERLINK("http://forums.datarealms.com/viewtopic.php?f=61&amp;t=29822", "Regenerating Ronins with Self Sealing Wounds")</f>
        <v>0</v>
      </c>
      <c r="B478">
        <v>14999</v>
      </c>
    </row>
    <row r="479" spans="1:2">
      <c r="A479">
        <f>HYPERLINK("http://forums.datarealms.com/viewtopic.php?f=61&amp;t=13061", "Lightning Gun, now with more lightning! *Updated*")</f>
        <v>0</v>
      </c>
      <c r="B479">
        <v>14995</v>
      </c>
    </row>
    <row r="480" spans="1:2">
      <c r="A480">
        <f>HYPERLINK("http://forums.datarealms.com/viewtopic.php?f=61&amp;t=31036", "IDS tecnologies Now 100% more B27!!!")</f>
        <v>0</v>
      </c>
      <c r="B480">
        <v>14834</v>
      </c>
    </row>
    <row r="481" spans="1:2">
      <c r="A481">
        <f>HYPERLINK("http://forums.datarealms.com/viewtopic.php?f=61&amp;t=18976", "Nano Rifle")</f>
        <v>0</v>
      </c>
      <c r="B481">
        <v>14792</v>
      </c>
    </row>
    <row r="482" spans="1:2">
      <c r="A482">
        <f>HYPERLINK("http://forums.datarealms.com/viewtopic.php?f=61&amp;t=20755", "B24 Skirmish mod: 100,000 oz, no gameover, no CPU digging")</f>
        <v>0</v>
      </c>
      <c r="B482">
        <v>14725</v>
      </c>
    </row>
    <row r="483" spans="1:2">
      <c r="A483">
        <f>HYPERLINK("http://forums.datarealms.com/viewtopic.php?f=61&amp;t=45309", "New building tech! Window prototype!")</f>
        <v>0</v>
      </c>
      <c r="B483">
        <v>14670</v>
      </c>
    </row>
    <row r="484" spans="1:2">
      <c r="A484">
        <f>HYPERLINK("http://forums.datarealms.com/viewtopic.php?f=61&amp;t=46244", "Browncoats Revampedered V1.03.2")</f>
        <v>0</v>
      </c>
      <c r="B484">
        <v>14613</v>
      </c>
    </row>
    <row r="485" spans="1:2">
      <c r="A485">
        <f>HYPERLINK("http://forums.datarealms.com/viewtopic.php?f=61&amp;t=17518", "Regiment56")</f>
        <v>0</v>
      </c>
      <c r="B485">
        <v>14604</v>
      </c>
    </row>
    <row r="486" spans="1:2">
      <c r="A486">
        <f>HYPERLINK("http://forums.datarealms.com/viewtopic.php?f=61&amp;t=45971", "Yet another Nazi mod! [WIP] (B31) [13th July 2015]")</f>
        <v>0</v>
      </c>
      <c r="B486">
        <v>14587</v>
      </c>
    </row>
    <row r="487" spans="1:2">
      <c r="A487">
        <f>HYPERLINK("http://forums.datarealms.com/viewtopic.php?f=61&amp;t=16233", "Coalition Heavy Forces Update smallermortarclipssmalerholes")</f>
        <v>0</v>
      </c>
      <c r="B487">
        <v>14584</v>
      </c>
    </row>
    <row r="488" spans="1:2">
      <c r="A488">
        <f>HYPERLINK("http://forums.datarealms.com/viewtopic.php?f=61&amp;t=46170", "Legend Of Thorn")</f>
        <v>0</v>
      </c>
      <c r="B488">
        <v>14564</v>
      </c>
    </row>
    <row r="489" spans="1:2">
      <c r="A489">
        <f>HYPERLINK("http://forums.datarealms.com/viewtopic.php?f=61&amp;t=17997", "The Personal Fabricator-  build your orders, in your bunker!")</f>
        <v>0</v>
      </c>
      <c r="B489">
        <v>14508</v>
      </c>
    </row>
    <row r="490" spans="1:2">
      <c r="A490">
        <f>HYPERLINK("http://forums.datarealms.com/viewtopic.php?f=61&amp;t=18855", "Anthrax1.0")</f>
        <v>0</v>
      </c>
      <c r="B490">
        <v>14508</v>
      </c>
    </row>
    <row r="491" spans="1:2">
      <c r="A491">
        <f>HYPERLINK("http://forums.datarealms.com/viewtopic.php?f=61&amp;t=22351", "Iron Frontier")</f>
        <v>0</v>
      </c>
      <c r="B491">
        <v>14487</v>
      </c>
    </row>
    <row r="492" spans="1:2">
      <c r="A492">
        <f>HYPERLINK("http://forums.datarealms.com/viewtopic.php?f=61&amp;t=30943", "Exis Incorporated **BEING RECONSTRUCTED**")</f>
        <v>0</v>
      </c>
      <c r="B492">
        <v>14486</v>
      </c>
    </row>
    <row r="493" spans="1:2">
      <c r="A493">
        <f>HYPERLINK("http://forums.datarealms.com/viewtopic.php?f=61&amp;t=12995", "X-COM Weapons Pack")</f>
        <v>0</v>
      </c>
      <c r="B493">
        <v>14476</v>
      </c>
    </row>
    <row r="494" spans="1:2">
      <c r="A494">
        <f>HYPERLINK("http://forums.datarealms.com/viewtopic.php?f=61&amp;t=45580", "Titania Ver 4.2")</f>
        <v>0</v>
      </c>
      <c r="B494">
        <v>14448</v>
      </c>
    </row>
    <row r="495" spans="1:2">
      <c r="A495">
        <f>HYPERLINK("http://forums.datarealms.com/viewtopic.php?f=61&amp;t=31459", "Coalition Special Air Service (Release 2)")</f>
        <v>0</v>
      </c>
      <c r="B495">
        <v>14425</v>
      </c>
    </row>
    <row r="496" spans="1:2">
      <c r="A496">
        <f>HYPERLINK("http://forums.datarealms.com/viewtopic.php?f=61&amp;t=21141", "TANKADODDLEDO [B24] 16-01-2010")</f>
        <v>0</v>
      </c>
      <c r="B496">
        <v>14415</v>
      </c>
    </row>
    <row r="497" spans="1:2">
      <c r="A497">
        <f>HYPERLINK("http://forums.datarealms.com/viewtopic.php?f=61&amp;t=14917", "COD4 Ghillie Suit Actor UPDATE[5/25]")</f>
        <v>0</v>
      </c>
      <c r="B497">
        <v>14412</v>
      </c>
    </row>
    <row r="498" spans="1:2">
      <c r="A498">
        <f>HYPERLINK("http://forums.datarealms.com/viewtopic.php?f=61&amp;t=14732", "Homing Needler *Update")</f>
        <v>0</v>
      </c>
      <c r="B498">
        <v>14407</v>
      </c>
    </row>
    <row r="499" spans="1:2">
      <c r="A499">
        <f>HYPERLINK("http://forums.datarealms.com/viewtopic.php?f=61&amp;t=18848", "Map Room w/ Actor and Terrain Display *Update")</f>
        <v>0</v>
      </c>
      <c r="B499">
        <v>14405</v>
      </c>
    </row>
    <row r="500" spans="1:2">
      <c r="A500">
        <f>HYPERLINK("http://forums.datarealms.com/viewtopic.php?f=61&amp;t=15485", "Modular Robots - Tribute to Keith Thompson")</f>
        <v>0</v>
      </c>
      <c r="B500">
        <v>14385</v>
      </c>
    </row>
    <row r="501" spans="1:2">
      <c r="A501">
        <f>HYPERLINK("http://forums.datarealms.com/viewtopic.php?f=61&amp;t=18256", "dxp's ModDump|Feature:[Dafred Cannon]LastUpdated:4/30/2010")</f>
        <v>0</v>
      </c>
      <c r="B501">
        <v>14348</v>
      </c>
    </row>
    <row r="502" spans="1:2">
      <c r="A502">
        <f>HYPERLINK("http://forums.datarealms.com/viewtopic.php?f=61&amp;t=25050", "[Build 25] StarWars mod Version 6")</f>
        <v>0</v>
      </c>
      <c r="B502">
        <v>14295</v>
      </c>
    </row>
    <row r="503" spans="1:2">
      <c r="A503">
        <f>HYPERLINK("http://forums.datarealms.com/viewtopic.php?f=61&amp;t=25292", "Aperture Science Portal Device v3.2 (update2)")</f>
        <v>0</v>
      </c>
      <c r="B503">
        <v>14286</v>
      </c>
    </row>
    <row r="504" spans="1:2">
      <c r="A504">
        <f>HYPERLINK("http://forums.datarealms.com/viewtopic.php?f=61&amp;t=19707", "The Undead.")</f>
        <v>0</v>
      </c>
      <c r="B504">
        <v>14283</v>
      </c>
    </row>
    <row r="505" spans="1:2">
      <c r="A505">
        <f>HYPERLINK("http://forums.datarealms.com/viewtopic.php?f=61&amp;t=16936", "Treasure!")</f>
        <v>0</v>
      </c>
      <c r="B505">
        <v>14166</v>
      </c>
    </row>
    <row r="506" spans="1:2">
      <c r="A506">
        <f>HYPERLINK("http://forums.datarealms.com/viewtopic.php?f=61&amp;t=30461", "THE NEW SOVIET EMPIRE[W.I.P] aborted project.......")</f>
        <v>0</v>
      </c>
      <c r="B506">
        <v>14160</v>
      </c>
    </row>
    <row r="507" spans="1:2">
      <c r="A507">
        <f>HYPERLINK("http://forums.datarealms.com/viewtopic.php?f=61&amp;t=21257", "GFC Weapons Storage")</f>
        <v>0</v>
      </c>
      <c r="B507">
        <v>14136</v>
      </c>
    </row>
    <row r="508" spans="1:2">
      <c r="A508">
        <f>HYPERLINK("http://forums.datarealms.com/viewtopic.php?f=61&amp;t=45937", "Additional bunker modules")</f>
        <v>0</v>
      </c>
      <c r="B508">
        <v>14094</v>
      </c>
    </row>
    <row r="509" spans="1:2">
      <c r="A509">
        <f>HYPERLINK("http://forums.datarealms.com/viewtopic.php?f=61&amp;t=13524", "Suicide Pistol")</f>
        <v>0</v>
      </c>
      <c r="B509">
        <v>14089</v>
      </c>
    </row>
    <row r="510" spans="1:2">
      <c r="A510">
        <f>HYPERLINK("http://forums.datarealms.com/viewtopic.php?f=61&amp;t=45890", "Ancients")</f>
        <v>0</v>
      </c>
      <c r="B510">
        <v>14079</v>
      </c>
    </row>
    <row r="511" spans="1:2">
      <c r="A511">
        <f>HYPERLINK("http://forums.datarealms.com/viewtopic.php?f=61&amp;t=14792", "Scrap Brain - Mid-Combat Construction!")</f>
        <v>0</v>
      </c>
      <c r="B511">
        <v>14077</v>
      </c>
    </row>
    <row r="512" spans="1:2">
      <c r="A512">
        <f>HYPERLINK("http://forums.datarealms.com/viewtopic.php?f=61&amp;t=15583", "Blowguns")</f>
        <v>0</v>
      </c>
      <c r="B512">
        <v>13989</v>
      </c>
    </row>
    <row r="513" spans="1:2">
      <c r="A513">
        <f>HYPERLINK("http://forums.datarealms.com/viewtopic.php?f=61&amp;t=18980", "Cortex Command Redux - PS I ACTUALLY FIXED IT")</f>
        <v>0</v>
      </c>
      <c r="B513">
        <v>13974</v>
      </c>
    </row>
    <row r="514" spans="1:2">
      <c r="A514">
        <f>HYPERLINK("http://forums.datarealms.com/viewtopic.php?f=61&amp;t=18428", "Orange, Blue and Red dummy re-sprites")</f>
        <v>0</v>
      </c>
      <c r="B514">
        <v>13958</v>
      </c>
    </row>
    <row r="515" spans="1:2">
      <c r="A515">
        <f>HYPERLINK("http://forums.datarealms.com/viewtopic.php?f=61&amp;t=16314", "Coalition re-skin")</f>
        <v>0</v>
      </c>
      <c r="B515">
        <v>13855</v>
      </c>
    </row>
    <row r="516" spans="1:2">
      <c r="A516">
        <f>HYPERLINK("http://forums.datarealms.com/viewtopic.php?f=61&amp;t=19505", "The Relic - Mod Contest Theme Entry: Overpowered")</f>
        <v>0</v>
      </c>
      <c r="B516">
        <v>13852</v>
      </c>
    </row>
    <row r="517" spans="1:2">
      <c r="A517">
        <f>HYPERLINK("http://forums.datarealms.com/viewtopic.php?f=61&amp;t=24139", "X-Region V0.801[110607-patch]")</f>
        <v>0</v>
      </c>
      <c r="B517">
        <v>13849</v>
      </c>
    </row>
    <row r="518" spans="1:2">
      <c r="A518">
        <f>HYPERLINK("http://forums.datarealms.com/viewtopic.php?f=61&amp;t=17129", "Enhanced Superdrill for B23")</f>
        <v>0</v>
      </c>
      <c r="B518">
        <v>13837</v>
      </c>
    </row>
    <row r="519" spans="1:2">
      <c r="A519">
        <f>HYPERLINK("http://forums.datarealms.com/viewtopic.php?f=61&amp;t=14530", "LOL Cannon + Epic FAIL [B22]")</f>
        <v>0</v>
      </c>
      <c r="B519">
        <v>13791</v>
      </c>
    </row>
    <row r="520" spans="1:2">
      <c r="A520">
        <f>HYPERLINK("http://forums.datarealms.com/viewtopic.php?f=61&amp;t=19234", "Guided Missile Launcher *Update again")</f>
        <v>0</v>
      </c>
      <c r="B520">
        <v>13785</v>
      </c>
    </row>
    <row r="521" spans="1:2">
      <c r="A521">
        <f>HYPERLINK("http://forums.datarealms.com/viewtopic.php?f=61&amp;t=18596", "The M1014 (V1.1)")</f>
        <v>0</v>
      </c>
      <c r="B521">
        <v>13776</v>
      </c>
    </row>
    <row r="522" spans="1:2">
      <c r="A522">
        <f>HYPERLINK("http://forums.datarealms.com/viewtopic.php?f=61&amp;t=45165", "Crysis mod + bonus")</f>
        <v>0</v>
      </c>
      <c r="B522">
        <v>13728</v>
      </c>
    </row>
    <row r="523" spans="1:2">
      <c r="A523">
        <f>HYPERLINK("http://forums.datarealms.com/viewtopic.php?f=61&amp;t=16173", "Shadow Force Faction")</f>
        <v>0</v>
      </c>
      <c r="B523">
        <v>13722</v>
      </c>
    </row>
    <row r="524" spans="1:2">
      <c r="A524">
        <f>HYPERLINK("http://forums.datarealms.com/viewtopic.php?f=61&amp;t=46206", "Moon Empire")</f>
        <v>0</v>
      </c>
      <c r="B524">
        <v>13713</v>
      </c>
    </row>
    <row r="525" spans="1:2">
      <c r="A525">
        <f>HYPERLINK("http://forums.datarealms.com/viewtopic.php?f=61&amp;t=15514", "Tactical Assasins")</f>
        <v>0</v>
      </c>
      <c r="B525">
        <v>13706</v>
      </c>
    </row>
    <row r="526" spans="1:2">
      <c r="A526">
        <f>HYPERLINK("http://forums.datarealms.com/viewtopic.php?f=61&amp;t=46082", "Medusa Faction Mod")</f>
        <v>0</v>
      </c>
      <c r="B526">
        <v>13653</v>
      </c>
    </row>
    <row r="527" spans="1:2">
      <c r="A527">
        <f>HYPERLINK("http://forums.datarealms.com/viewtopic.php?f=61&amp;t=17651", "United States Marine Corps. (Update 1/24/10)")</f>
        <v>0</v>
      </c>
      <c r="B527">
        <v>13652</v>
      </c>
    </row>
    <row r="528" spans="1:2">
      <c r="A528">
        <f>HYPERLINK("http://forums.datarealms.com/viewtopic.php?f=61&amp;t=31699", "Denn's Fun Pack, Featuring: Blood Beast")</f>
        <v>0</v>
      </c>
      <c r="B528">
        <v>13609</v>
      </c>
    </row>
    <row r="529" spans="1:2">
      <c r="A529">
        <f>HYPERLINK("http://forums.datarealms.com/viewtopic.php?f=61&amp;t=45060", "BATMAN Ver .2 + Villain (Open Project)")</f>
        <v>0</v>
      </c>
      <c r="B529">
        <v>13595</v>
      </c>
    </row>
    <row r="530" spans="1:2">
      <c r="A530">
        <f>HYPERLINK("http://forums.datarealms.com/viewtopic.php?f=61&amp;t=30661", "The Gyro Wheel (Self Proclaimed Fastest Mod Ever)")</f>
        <v>0</v>
      </c>
      <c r="B530">
        <v>13560</v>
      </c>
    </row>
    <row r="531" spans="1:2">
      <c r="A531">
        <f>HYPERLINK("http://forums.datarealms.com/viewtopic.php?f=61&amp;t=23950", "[Mod Contest Entry: CQC] Close Combat Training")</f>
        <v>0</v>
      </c>
      <c r="B531">
        <v>13554</v>
      </c>
    </row>
    <row r="532" spans="1:2">
      <c r="A532">
        <f>HYPERLINK("http://forums.datarealms.com/viewtopic.php?f=61&amp;t=19663", "Balloon Crabs (Mod theme contest entry: Wildlife)")</f>
        <v>0</v>
      </c>
      <c r="B532">
        <v>13550</v>
      </c>
    </row>
    <row r="533" spans="1:2">
      <c r="A533">
        <f>HYPERLINK("http://forums.datarealms.com/viewtopic.php?f=61&amp;t=45924", "Scripts of fun")</f>
        <v>0</v>
      </c>
      <c r="B533">
        <v>13520</v>
      </c>
    </row>
    <row r="534" spans="1:2">
      <c r="A534">
        <f>HYPERLINK("http://forums.datarealms.com/viewtopic.php?f=61&amp;t=46091", "The Hyperion Legion: First Wave")</f>
        <v>0</v>
      </c>
      <c r="B534">
        <v>13510</v>
      </c>
    </row>
    <row r="535" spans="1:2">
      <c r="A535">
        <f>HYPERLINK("http://forums.datarealms.com/viewtopic.php?f=61&amp;t=31604", "WH40K: TAU")</f>
        <v>0</v>
      </c>
      <c r="B535">
        <v>13467</v>
      </c>
    </row>
    <row r="536" spans="1:2">
      <c r="A536">
        <f>HYPERLINK("http://forums.datarealms.com/viewtopic.php?f=61&amp;t=15278", "Missile Silo + Clone Tubes")</f>
        <v>0</v>
      </c>
      <c r="B536">
        <v>13451</v>
      </c>
    </row>
    <row r="537" spans="1:2">
      <c r="A537">
        <f>HYPERLINK("http://forums.datarealms.com/viewtopic.php?f=61&amp;t=46062", "Grand Army of The Republic [WIP] 1.0")</f>
        <v>0</v>
      </c>
      <c r="B537">
        <v>13442</v>
      </c>
    </row>
    <row r="538" spans="1:2">
      <c r="A538">
        <f>HYPERLINK("http://forums.datarealms.com/viewtopic.php?f=61&amp;t=46282", "Workers Incorporation")</f>
        <v>0</v>
      </c>
      <c r="B538">
        <v>13437</v>
      </c>
    </row>
    <row r="539" spans="1:2">
      <c r="A539">
        <f>HYPERLINK("http://forums.datarealms.com/viewtopic.php?f=61&amp;t=15023", "Just some Power - Now with a Template!")</f>
        <v>0</v>
      </c>
      <c r="B539">
        <v>13435</v>
      </c>
    </row>
    <row r="540" spans="1:2">
      <c r="A540">
        <f>HYPERLINK("http://forums.datarealms.com/viewtopic.php?f=61&amp;t=16308", "GarageTech Fine Line of MicroRepulsor Products - Bleeding!")</f>
        <v>0</v>
      </c>
      <c r="B540">
        <v>13431</v>
      </c>
    </row>
    <row r="541" spans="1:2">
      <c r="A541">
        <f>HYPERLINK("http://forums.datarealms.com/viewtopic.php?f=61&amp;t=15426", "C4 Sprayer and Detonator WIP w/ Proxy Detonator (6/30/2009)")</f>
        <v>0</v>
      </c>
      <c r="B541">
        <v>13402</v>
      </c>
    </row>
    <row r="542" spans="1:2">
      <c r="A542">
        <f>HYPERLINK("http://forums.datarealms.com/viewtopic.php?f=61&amp;t=24290", "[Mod Contest Winner: AutoDefense System] Tesla Coil [Update]")</f>
        <v>0</v>
      </c>
      <c r="B542">
        <v>13392</v>
      </c>
    </row>
    <row r="543" spans="1:2">
      <c r="A543">
        <f>HYPERLINK("http://forums.datarealms.com/viewtopic.php?f=61&amp;t=16343", "Shover+Tag Rifle UPDATED")</f>
        <v>0</v>
      </c>
      <c r="B543">
        <v>13383</v>
      </c>
    </row>
    <row r="544" spans="1:2">
      <c r="A544">
        <f>HYPERLINK("http://forums.datarealms.com/viewtopic.php?f=61&amp;t=25864", "Glider [Modcontest: Anything]")</f>
        <v>0</v>
      </c>
      <c r="B544">
        <v>13382</v>
      </c>
    </row>
    <row r="545" spans="1:2">
      <c r="A545">
        <f>HYPERLINK("http://forums.datarealms.com/viewtopic.php?f=61&amp;t=45762", "Zombombie Tech [Modding Theme Entry: Unconventional Weapon]")</f>
        <v>0</v>
      </c>
      <c r="B545">
        <v>13369</v>
      </c>
    </row>
    <row r="546" spans="1:2">
      <c r="A546">
        <f>HYPERLINK("http://forums.datarealms.com/viewtopic.php?f=61&amp;t=15993", "Bloodbath Clones - Updated (Again)")</f>
        <v>0</v>
      </c>
      <c r="B546">
        <v>13354</v>
      </c>
    </row>
    <row r="547" spans="1:2">
      <c r="A547">
        <f>HYPERLINK("http://forums.datarealms.com/viewtopic.php?f=61&amp;t=46036", "Necromunda corp")</f>
        <v>0</v>
      </c>
      <c r="B547">
        <v>13298</v>
      </c>
    </row>
    <row r="548" spans="1:2">
      <c r="A548">
        <f>HYPERLINK("http://forums.datarealms.com/viewtopic.php?f=61&amp;t=21248", "Little bonus for other mod (UniTec/DarkStorm) [24/08/11] fix")</f>
        <v>0</v>
      </c>
      <c r="B548">
        <v>13297</v>
      </c>
    </row>
    <row r="549" spans="1:2">
      <c r="A549">
        <f>HYPERLINK("http://forums.datarealms.com/viewtopic.php?f=61&amp;t=21507", "Warhammer 40K Bolters")</f>
        <v>0</v>
      </c>
      <c r="B549">
        <v>13290</v>
      </c>
    </row>
    <row r="550" spans="1:2">
      <c r="A550">
        <f>HYPERLINK("http://forums.datarealms.com/viewtopic.php?f=61&amp;t=26036", "Gun Metal Gray (Release 1: still mostly WIP)")</f>
        <v>0</v>
      </c>
      <c r="B550">
        <v>13261</v>
      </c>
    </row>
    <row r="551" spans="1:2">
      <c r="A551">
        <f>HYPERLINK("http://forums.datarealms.com/viewtopic.php?f=61&amp;t=17705", "Lunar Weaponry")</f>
        <v>0</v>
      </c>
      <c r="B551">
        <v>13241</v>
      </c>
    </row>
    <row r="552" spans="1:2">
      <c r="A552">
        <f>HYPERLINK("http://forums.datarealms.com/viewtopic.php?f=61&amp;t=24562", "Gaia Mod")</f>
        <v>0</v>
      </c>
      <c r="B552">
        <v>13181</v>
      </c>
    </row>
    <row r="553" spans="1:2">
      <c r="A553">
        <f>HYPERLINK("http://forums.datarealms.com/viewtopic.php?f=61&amp;t=17034", "Rifts- higher dimensional panic rooms")</f>
        <v>0</v>
      </c>
      <c r="B553">
        <v>13146</v>
      </c>
    </row>
    <row r="554" spans="1:2">
      <c r="A554">
        <f>HYPERLINK("http://forums.datarealms.com/viewtopic.php?f=61&amp;t=18871", "Bright Rose Industries V0.9")</f>
        <v>0</v>
      </c>
      <c r="B554">
        <v>13137</v>
      </c>
    </row>
    <row r="555" spans="1:2">
      <c r="A555">
        <f>HYPERLINK("http://forums.datarealms.com/viewtopic.php?f=61&amp;t=19925", "TheExtPackv2.1 We have a winner (ModdingThemeEntry:Economy)")</f>
        <v>0</v>
      </c>
      <c r="B555">
        <v>13091</v>
      </c>
    </row>
    <row r="556" spans="1:2">
      <c r="A556">
        <f>HYPERLINK("http://forums.datarealms.com/viewtopic.php?f=61&amp;t=16942", "Seekers- war drones Update #3! fixed idleing glitches!+brick")</f>
        <v>0</v>
      </c>
      <c r="B556">
        <v>13082</v>
      </c>
    </row>
    <row r="557" spans="1:2">
      <c r="A557">
        <f>HYPERLINK("http://forums.datarealms.com/viewtopic.php?f=61&amp;t=14728", "Sasha - Team Fortress 2")</f>
        <v>0</v>
      </c>
      <c r="B557">
        <v>12981</v>
      </c>
    </row>
    <row r="558" spans="1:2">
      <c r="A558">
        <f>HYPERLINK("http://forums.datarealms.com/viewtopic.php?f=61&amp;t=20263", "Multi Ammo Weapons + Recoil V1.40")</f>
        <v>0</v>
      </c>
      <c r="B558">
        <v>12970</v>
      </c>
    </row>
    <row r="559" spans="1:2">
      <c r="A559">
        <f>HYPERLINK("http://forums.datarealms.com/viewtopic.php?f=61&amp;t=14967", "Hello from the Greengrocers' Association")</f>
        <v>0</v>
      </c>
      <c r="B559">
        <v>12970</v>
      </c>
    </row>
    <row r="560" spans="1:2">
      <c r="A560">
        <f>HYPERLINK("http://forums.datarealms.com/viewtopic.php?f=61&amp;t=16084", "Camoflouge Robot (Update 8-4-09)")</f>
        <v>0</v>
      </c>
      <c r="B560">
        <v>12952</v>
      </c>
    </row>
    <row r="561" spans="1:2">
      <c r="A561">
        <f>HYPERLINK("http://forums.datarealms.com/viewtopic.php?f=61&amp;t=16451", "KASniper")</f>
        <v>0</v>
      </c>
      <c r="B561">
        <v>12930</v>
      </c>
    </row>
    <row r="562" spans="1:2">
      <c r="A562">
        <f>HYPERLINK("http://forums.datarealms.com/viewtopic.php?f=61&amp;t=21090", "Improved Vanilla Weapons V1.40")</f>
        <v>0</v>
      </c>
      <c r="B562">
        <v>12911</v>
      </c>
    </row>
    <row r="563" spans="1:2">
      <c r="A563">
        <f>HYPERLINK("http://forums.datarealms.com/viewtopic.php?f=61&amp;t=21617", "SunFire Corporation. [Modding Theme Contest Entry: Fire]")</f>
        <v>0</v>
      </c>
      <c r="B563">
        <v>12855</v>
      </c>
    </row>
    <row r="564" spans="1:2">
      <c r="A564">
        <f>HYPERLINK("http://forums.datarealms.com/viewtopic.php?f=61&amp;t=45794", "tWS Faction")</f>
        <v>0</v>
      </c>
      <c r="B564">
        <v>12785</v>
      </c>
    </row>
    <row r="565" spans="1:2">
      <c r="A565">
        <f>HYPERLINK("http://forums.datarealms.com/viewtopic.php?f=61&amp;t=15691", "Kamikaze Rocket Dummy")</f>
        <v>0</v>
      </c>
      <c r="B565">
        <v>12783</v>
      </c>
    </row>
    <row r="566" spans="1:2">
      <c r="A566">
        <f>HYPERLINK("http://forums.datarealms.com/viewtopic.php?f=61&amp;t=14590", "Glow Technologies- technology, with a glow!")</f>
        <v>0</v>
      </c>
      <c r="B566">
        <v>12713</v>
      </c>
    </row>
    <row r="567" spans="1:2">
      <c r="A567">
        <f>HYPERLINK("http://forums.datarealms.com/viewtopic.php?f=61&amp;t=19656", "Unified Bunker Defense and Construction Industries.(WIP)")</f>
        <v>0</v>
      </c>
      <c r="B567">
        <v>12709</v>
      </c>
    </row>
    <row r="568" spans="1:2">
      <c r="A568">
        <f>HYPERLINK("http://forums.datarealms.com/viewtopic.php?f=61&amp;t=14746", "Teleporter + Zombie Barf")</f>
        <v>0</v>
      </c>
      <c r="B568">
        <v>12693</v>
      </c>
    </row>
    <row r="569" spans="1:2">
      <c r="A569">
        <f>HYPERLINK("http://forums.datarealms.com/viewtopic.php?f=61&amp;t=23364", "[Mod Contest Entry: Laser] Mors Ex Subito ¡UPDATE!")</f>
        <v>0</v>
      </c>
      <c r="B569">
        <v>12677</v>
      </c>
    </row>
    <row r="570" spans="1:2">
      <c r="A570">
        <f>HYPERLINK("http://forums.datarealms.com/viewtopic.php?f=61&amp;t=21484", "Save the Earth! (Clip-style reloads) [WIP-ish | V2]")</f>
        <v>0</v>
      </c>
      <c r="B570">
        <v>12654</v>
      </c>
    </row>
    <row r="571" spans="1:2">
      <c r="A571">
        <f>HYPERLINK("http://forums.datarealms.com/viewtopic.php?f=61&amp;t=46297", "Z Steel Soldiers v0.8")</f>
        <v>0</v>
      </c>
      <c r="B571">
        <v>12645</v>
      </c>
    </row>
    <row r="572" spans="1:2">
      <c r="A572">
        <f>HYPERLINK("http://forums.datarealms.com/viewtopic.php?f=61&amp;t=16369", "P.O.D. Thats right! YOUR personal hovercraft is HERE!")</f>
        <v>0</v>
      </c>
      <c r="B572">
        <v>12641</v>
      </c>
    </row>
    <row r="573" spans="1:2">
      <c r="A573">
        <f>HYPERLINK("http://forums.datarealms.com/viewtopic.php?f=61&amp;t=46039", "The Heavies")</f>
        <v>0</v>
      </c>
      <c r="B573">
        <v>12610</v>
      </c>
    </row>
    <row r="574" spans="1:2">
      <c r="A574">
        <f>HYPERLINK("http://forums.datarealms.com/viewtopic.php?f=61&amp;t=19885", "More gravshafts update: less crippling lag")</f>
        <v>0</v>
      </c>
      <c r="B574">
        <v>12585</v>
      </c>
    </row>
    <row r="575" spans="1:2">
      <c r="A575">
        <f>HYPERLINK("http://forums.datarealms.com/viewtopic.php?f=61&amp;t=15633", "Holy Hand Grenade")</f>
        <v>0</v>
      </c>
      <c r="B575">
        <v>12548</v>
      </c>
    </row>
    <row r="576" spans="1:2">
      <c r="A576">
        <f>HYPERLINK("http://forums.datarealms.com/viewtopic.php?f=61&amp;t=45945", "Other Global Scripts by Blump")</f>
        <v>0</v>
      </c>
      <c r="B576">
        <v>12547</v>
      </c>
    </row>
    <row r="577" spans="1:2">
      <c r="A577">
        <f>HYPERLINK("http://forums.datarealms.com/viewtopic.php?f=61&amp;t=18301", "UT3 Singularity Rifle (Shock Rifle) *Updated")</f>
        <v>0</v>
      </c>
      <c r="B577">
        <v>12538</v>
      </c>
    </row>
    <row r="578" spans="1:2">
      <c r="A578">
        <f>HYPERLINK("http://forums.datarealms.com/viewtopic.php?f=61&amp;t=46260", "Phirux")</f>
        <v>0</v>
      </c>
      <c r="B578">
        <v>12512</v>
      </c>
    </row>
    <row r="579" spans="1:2">
      <c r="A579">
        <f>HYPERLINK("http://forums.datarealms.com/viewtopic.php?f=61&amp;t=46155", "[Mod Contest Entry] Advanced Tools")</f>
        <v>0</v>
      </c>
      <c r="B579">
        <v>12471</v>
      </c>
    </row>
    <row r="580" spans="1:2">
      <c r="A580">
        <f>HYPERLINK("http://forums.datarealms.com/viewtopic.php?f=61&amp;t=17847", "WW2 Sprites &amp;amp; weaps")</f>
        <v>0</v>
      </c>
      <c r="B580">
        <v>12453</v>
      </c>
    </row>
    <row r="581" spans="1:2">
      <c r="A581">
        <f>HYPERLINK("http://forums.datarealms.com/viewtopic.php?f=61&amp;t=17139", "Starman")</f>
        <v>0</v>
      </c>
      <c r="B581">
        <v>12450</v>
      </c>
    </row>
    <row r="582" spans="1:2">
      <c r="A582">
        <f>HYPERLINK("http://forums.datarealms.com/viewtopic.php?f=61&amp;t=18024", "Why Water Wont Work")</f>
        <v>0</v>
      </c>
      <c r="B582">
        <v>12379</v>
      </c>
    </row>
    <row r="583" spans="1:2">
      <c r="A583">
        <f>HYPERLINK("http://forums.datarealms.com/viewtopic.php?f=61&amp;t=15344", "2 cyan soldiers")</f>
        <v>0</v>
      </c>
      <c r="B583">
        <v>12374</v>
      </c>
    </row>
    <row r="584" spans="1:2">
      <c r="A584">
        <f>HYPERLINK("http://forums.datarealms.com/viewtopic.php?f=61&amp;t=24289", "[Mod Contest Entry: Auto-Defense System] GS Defenses")</f>
        <v>0</v>
      </c>
      <c r="B584">
        <v>12364</v>
      </c>
    </row>
    <row r="585" spans="1:2">
      <c r="A585">
        <f>HYPERLINK("http://forums.datarealms.com/viewtopic.php?f=61&amp;t=45130", "RAIDEN [Open Resource] MKII")</f>
        <v>0</v>
      </c>
      <c r="B585">
        <v>12362</v>
      </c>
    </row>
    <row r="586" spans="1:2">
      <c r="A586">
        <f>HYPERLINK("http://forums.datarealms.com/viewtopic.php?f=61&amp;t=19599", "SandStorm 9/4")</f>
        <v>0</v>
      </c>
      <c r="B586">
        <v>12356</v>
      </c>
    </row>
    <row r="587" spans="1:2">
      <c r="A587">
        <f>HYPERLINK("http://forums.datarealms.com/viewtopic.php?f=61&amp;t=25233", "Red Clone Mod presented by CTguns [WIP]")</f>
        <v>0</v>
      </c>
      <c r="B587">
        <v>12337</v>
      </c>
    </row>
    <row r="588" spans="1:2">
      <c r="A588">
        <f>HYPERLINK("http://forums.datarealms.com/viewtopic.php?f=61&amp;t=17648", "GMod Tools (WIP) *Update(1-24-10) 6 New Tools")</f>
        <v>0</v>
      </c>
      <c r="B588">
        <v>12324</v>
      </c>
    </row>
    <row r="589" spans="1:2">
      <c r="A589">
        <f>HYPERLINK("http://forums.datarealms.com/viewtopic.php?f=61&amp;t=31847", "Green Clones 2.0 and Retro Vanilla Map Pack")</f>
        <v>0</v>
      </c>
      <c r="B589">
        <v>12297</v>
      </c>
    </row>
    <row r="590" spans="1:2">
      <c r="A590">
        <f>HYPERLINK("http://forums.datarealms.com/viewtopic.php?f=61&amp;t=46205", "Watch Dogs mod")</f>
        <v>0</v>
      </c>
      <c r="B590">
        <v>12246</v>
      </c>
    </row>
    <row r="591" spans="1:2">
      <c r="A591">
        <f>HYPERLINK("http://forums.datarealms.com/viewtopic.php?f=61&amp;t=16140", "Sniper from the Third Dimension!!!! UPDATE 20-aug")</f>
        <v>0</v>
      </c>
      <c r="B591">
        <v>12237</v>
      </c>
    </row>
    <row r="592" spans="1:2">
      <c r="A592">
        <f>HYPERLINK("http://forums.datarealms.com/viewtopic.php?f=61&amp;t=16224", "[WIP]Ragnar's army old now new! Updated  8/15/09!")</f>
        <v>0</v>
      </c>
      <c r="B592">
        <v>12233</v>
      </c>
    </row>
    <row r="593" spans="1:2">
      <c r="A593">
        <f>HYPERLINK("http://forums.datarealms.com/viewtopic.php?f=61&amp;t=45905", "SRRO (The Revolutionaries)")</f>
        <v>0</v>
      </c>
      <c r="B593">
        <v>12201</v>
      </c>
    </row>
    <row r="594" spans="1:2">
      <c r="A594">
        <f>HYPERLINK("http://forums.datarealms.com/viewtopic.php?f=61&amp;t=46048", "Space Terrorists!")</f>
        <v>0</v>
      </c>
      <c r="B594">
        <v>12147</v>
      </c>
    </row>
    <row r="595" spans="1:2">
      <c r="A595">
        <f>HYPERLINK("http://forums.datarealms.com/viewtopic.php?f=61&amp;t=30746", "Ronin improvements &amp;amp; Future Technology Works (WIP) 3/21/12")</f>
        <v>0</v>
      </c>
      <c r="B595">
        <v>12140</v>
      </c>
    </row>
    <row r="596" spans="1:2">
      <c r="A596">
        <f>HYPERLINK("http://forums.datarealms.com/viewtopic.php?f=61&amp;t=17881", "Tradestar Defense")</f>
        <v>0</v>
      </c>
      <c r="B596">
        <v>12125</v>
      </c>
    </row>
    <row r="597" spans="1:2">
      <c r="A597">
        <f>HYPERLINK("http://forums.datarealms.com/viewtopic.php?f=61&amp;t=15234", "TradeStar Conscripted 2.6 Now with Maps, GIFs, and flak*")</f>
        <v>0</v>
      </c>
      <c r="B597">
        <v>12124</v>
      </c>
    </row>
    <row r="598" spans="1:2">
      <c r="A598">
        <f>HYPERLINK("http://forums.datarealms.com/viewtopic.php?f=61&amp;t=45362", "Crabs!!!")</f>
        <v>0</v>
      </c>
      <c r="B598">
        <v>12120</v>
      </c>
    </row>
    <row r="599" spans="1:2">
      <c r="A599">
        <f>HYPERLINK("http://forums.datarealms.com/viewtopic.php?f=61&amp;t=15634", "Mandalorian")</f>
        <v>0</v>
      </c>
      <c r="B599">
        <v>12119</v>
      </c>
    </row>
    <row r="600" spans="1:2">
      <c r="A600">
        <f>HYPERLINK("http://forums.datarealms.com/viewtopic.php?f=61&amp;t=46181", "Petter Grif V2")</f>
        <v>0</v>
      </c>
      <c r="B600">
        <v>12107</v>
      </c>
    </row>
    <row r="601" spans="1:2">
      <c r="A601">
        <f>HYPERLINK("http://forums.datarealms.com/viewtopic.php?f=61&amp;t=23212", "Micro Forces, Inc. [WIP]")</f>
        <v>0</v>
      </c>
      <c r="B601">
        <v>12094</v>
      </c>
    </row>
    <row r="602" spans="1:2">
      <c r="A602">
        <f>HYPERLINK("http://forums.datarealms.com/viewtopic.php?f=61&amp;t=45723", "[Mod Contest Entry: Balanced Actor] Zycox")</f>
        <v>0</v>
      </c>
      <c r="B602">
        <v>12090</v>
      </c>
    </row>
    <row r="603" spans="1:2">
      <c r="A603">
        <f>HYPERLINK("http://forums.datarealms.com/viewtopic.php?f=61&amp;t=19637", "Crab Expansion Pack (Mod theme contest entry: Wildlife)")</f>
        <v>0</v>
      </c>
      <c r="B603">
        <v>11987</v>
      </c>
    </row>
    <row r="604" spans="1:2">
      <c r="A604">
        <f>HYPERLINK("http://forums.datarealms.com/viewtopic.php?f=61&amp;t=45530", "TAC Nuke Corp. 1.3 - Patched for 1.0")</f>
        <v>0</v>
      </c>
      <c r="B604">
        <v>11946</v>
      </c>
    </row>
    <row r="605" spans="1:2">
      <c r="A605">
        <f>HYPERLINK("http://forums.datarealms.com/viewtopic.php?f=61&amp;t=16430", "Radar Screen (Updated for all maps + terrain for all maps)")</f>
        <v>0</v>
      </c>
      <c r="B605">
        <v>11929</v>
      </c>
    </row>
    <row r="606" spans="1:2">
      <c r="A606">
        <f>HYPERLINK("http://forums.datarealms.com/viewtopic.php?f=61&amp;t=14719", "Gundanium-Military Inter-tech V1.0 (WIP)")</f>
        <v>0</v>
      </c>
      <c r="B606">
        <v>11881</v>
      </c>
    </row>
    <row r="607" spans="1:2">
      <c r="A607">
        <f>HYPERLINK("http://forums.datarealms.com/viewtopic.php?f=61&amp;t=46157", "[Mod Contest Entry] The Real Hand Cannon and more...")</f>
        <v>0</v>
      </c>
      <c r="B607">
        <v>11815</v>
      </c>
    </row>
    <row r="608" spans="1:2">
      <c r="A608">
        <f>HYPERLINK("http://forums.datarealms.com/viewtopic.php?f=61&amp;t=45692", "[Mod Contest Entry: Balanced Wep + Not Fancy] SM-40 Needle")</f>
        <v>0</v>
      </c>
      <c r="B608">
        <v>11783</v>
      </c>
    </row>
    <row r="609" spans="1:2">
      <c r="A609">
        <f>HYPERLINK("http://forums.datarealms.com/viewtopic.php?f=61&amp;t=16372", "Vehicle Pack- Car, P.O.D, HoverCar, Assult Carrier Fixed")</f>
        <v>0</v>
      </c>
      <c r="B609">
        <v>11756</v>
      </c>
    </row>
    <row r="610" spans="1:2">
      <c r="A610">
        <f>HYPERLINK("http://forums.datarealms.com/viewtopic.php?f=61&amp;t=45208", "Minor improvements to the Coalition, Dummies, and Ronin!")</f>
        <v>0</v>
      </c>
      <c r="B610">
        <v>11733</v>
      </c>
    </row>
    <row r="611" spans="1:2">
      <c r="A611">
        <f>HYPERLINK("http://forums.datarealms.com/viewtopic.php?f=61&amp;t=31545", "Burnt Orange! R4")</f>
        <v>0</v>
      </c>
      <c r="B611">
        <v>11714</v>
      </c>
    </row>
    <row r="612" spans="1:2">
      <c r="A612">
        <f>HYPERLINK("http://forums.datarealms.com/viewtopic.php?f=61&amp;t=14781", "Cauterizer - Medical Flamethrower")</f>
        <v>0</v>
      </c>
      <c r="B612">
        <v>11690</v>
      </c>
    </row>
    <row r="613" spans="1:2">
      <c r="A613">
        <f>HYPERLINK("http://forums.datarealms.com/viewtopic.php?f=61&amp;t=46213", "Build 32 mods")</f>
        <v>0</v>
      </c>
      <c r="B613">
        <v>11681</v>
      </c>
    </row>
    <row r="614" spans="1:2">
      <c r="A614">
        <f>HYPERLINK("http://forums.datarealms.com/viewtopic.php?f=61&amp;t=24528", "[Modding Contest Entry:Actors] Heavy UAV [Updated]")</f>
        <v>0</v>
      </c>
      <c r="B614">
        <v>11670</v>
      </c>
    </row>
    <row r="615" spans="1:2">
      <c r="A615">
        <f>HYPERLINK("http://forums.datarealms.com/viewtopic.php?f=61&amp;t=18385", "*WIP* End-User Research V1.5 (Requests accepted)")</f>
        <v>0</v>
      </c>
      <c r="B615">
        <v>11606</v>
      </c>
    </row>
    <row r="616" spans="1:2">
      <c r="A616">
        <f>HYPERLINK("http://forums.datarealms.com/viewtopic.php?f=61&amp;t=20789", "SW - Droideka B24 version now with binary 100101011")</f>
        <v>0</v>
      </c>
      <c r="B616">
        <v>11568</v>
      </c>
    </row>
    <row r="617" spans="1:2">
      <c r="A617">
        <f>HYPERLINK("http://forums.datarealms.com/viewtopic.php?f=61&amp;t=25614", "Saving System V0.2.1")</f>
        <v>0</v>
      </c>
      <c r="B617">
        <v>11542</v>
      </c>
    </row>
    <row r="618" spans="1:2">
      <c r="A618">
        <f>HYPERLINK("http://forums.datarealms.com/viewtopic.php?f=61&amp;t=16511", ".45 Pistol")</f>
        <v>0</v>
      </c>
      <c r="B618">
        <v>11404</v>
      </c>
    </row>
    <row r="619" spans="1:2">
      <c r="A619">
        <f>HYPERLINK("http://forums.datarealms.com/viewtopic.php?f=61&amp;t=15689", "Bubbles")</f>
        <v>0</v>
      </c>
      <c r="B619">
        <v>11388</v>
      </c>
    </row>
    <row r="620" spans="1:2">
      <c r="A620">
        <f>HYPERLINK("http://forums.datarealms.com/viewtopic.php?f=61&amp;t=46292", "katana + throwing knives!")</f>
        <v>0</v>
      </c>
      <c r="B620">
        <v>11364</v>
      </c>
    </row>
    <row r="621" spans="1:2">
      <c r="A621">
        <f>HYPERLINK("http://forums.datarealms.com/viewtopic.php?f=61&amp;t=15176", "((The Orb)) -Fixed, for real")</f>
        <v>0</v>
      </c>
      <c r="B621">
        <v>11340</v>
      </c>
    </row>
    <row r="622" spans="1:2">
      <c r="A622">
        <f>HYPERLINK("http://forums.datarealms.com/viewtopic.php?f=61&amp;t=10274", "Plasma Shield Collection")</f>
        <v>0</v>
      </c>
      <c r="B622">
        <v>11306</v>
      </c>
    </row>
    <row r="623" spans="1:2">
      <c r="A623">
        <f>HYPERLINK("http://forums.datarealms.com/viewtopic.php?f=61&amp;t=16888", "GoldGen [Gold Generators]")</f>
        <v>0</v>
      </c>
      <c r="B623">
        <v>11295</v>
      </c>
    </row>
    <row r="624" spans="1:2">
      <c r="A624">
        <f>HYPERLINK("http://forums.datarealms.com/viewtopic.php?f=61&amp;t=18669", "WIP - Dark Extraction Corporation - Updated 09.05")</f>
        <v>0</v>
      </c>
      <c r="B624">
        <v>11271</v>
      </c>
    </row>
    <row r="625" spans="1:2">
      <c r="A625">
        <f>HYPERLINK("http://forums.datarealms.com/viewtopic.php?f=61&amp;t=26115", "Propagating fire")</f>
        <v>0</v>
      </c>
      <c r="B625">
        <v>11269</v>
      </c>
    </row>
    <row r="626" spans="1:2">
      <c r="A626">
        <f>HYPERLINK("http://forums.datarealms.com/viewtopic.php?f=61&amp;t=14745", "Infectious Zombies - Now with possible mac fix.")</f>
        <v>0</v>
      </c>
      <c r="B626">
        <v>11247</v>
      </c>
    </row>
    <row r="627" spans="1:2">
      <c r="A627">
        <f>HYPERLINK("http://forums.datarealms.com/viewtopic.php?f=61&amp;t=17905", "Hunter Bot + Game Timer")</f>
        <v>0</v>
      </c>
      <c r="B627">
        <v>11237</v>
      </c>
    </row>
    <row r="628" spans="1:2">
      <c r="A628">
        <f>HYPERLINK("http://forums.datarealms.com/viewtopic.php?f=61&amp;t=26187", "Concept Pack (Green dummies WIP only)")</f>
        <v>0</v>
      </c>
      <c r="B628">
        <v>11228</v>
      </c>
    </row>
    <row r="629" spans="1:2">
      <c r="A629">
        <f>HYPERLINK("http://forums.datarealms.com/viewtopic.php?f=61&amp;t=22465", "Phantom Industries")</f>
        <v>0</v>
      </c>
      <c r="B629">
        <v>11181</v>
      </c>
    </row>
    <row r="630" spans="1:2">
      <c r="A630">
        <f>HYPERLINK("http://forums.datarealms.com/viewtopic.php?f=61&amp;t=46180", "GabeMods Complete Tech v1.0")</f>
        <v>0</v>
      </c>
      <c r="B630">
        <v>11161</v>
      </c>
    </row>
    <row r="631" spans="1:2">
      <c r="A631">
        <f>HYPERLINK("http://forums.datarealms.com/viewtopic.php?f=61&amp;t=18234", "M.C.6.A.C.")</f>
        <v>0</v>
      </c>
      <c r="B631">
        <v>11145</v>
      </c>
    </row>
    <row r="632" spans="1:2">
      <c r="A632">
        <f>HYPERLINK("http://forums.datarealms.com/viewtopic.php?f=61&amp;t=14942", "Hero Corp.")</f>
        <v>0</v>
      </c>
      <c r="B632">
        <v>11068</v>
      </c>
    </row>
    <row r="633" spans="1:2">
      <c r="A633">
        <f>HYPERLINK("http://forums.datarealms.com/viewtopic.php?f=61&amp;t=17212", "Fuel-Air Bomb (V1.2- now explodes in midair)")</f>
        <v>0</v>
      </c>
      <c r="B633">
        <v>11058</v>
      </c>
    </row>
    <row r="634" spans="1:2">
      <c r="A634">
        <f>HYPERLINK("http://forums.datarealms.com/viewtopic.php?f=61&amp;t=14901", "CS Actors + dust &amp;amp; aztec (update 5 July 2009)")</f>
        <v>0</v>
      </c>
      <c r="B634">
        <v>11051</v>
      </c>
    </row>
    <row r="635" spans="1:2">
      <c r="A635">
        <f>HYPERLINK("http://forums.datarealms.com/viewtopic.php?f=61&amp;t=24922", "Whoompher Shield (attachable script proof of concept)")</f>
        <v>0</v>
      </c>
      <c r="B635">
        <v>11025</v>
      </c>
    </row>
    <row r="636" spans="1:2">
      <c r="A636">
        <f>HYPERLINK("http://forums.datarealms.com/viewtopic.php?f=61&amp;t=45609", "Kawaii Ronin Faces v1.1 [18/04/2014]")</f>
        <v>0</v>
      </c>
      <c r="B636">
        <v>11016</v>
      </c>
    </row>
    <row r="637" spans="1:2">
      <c r="A637">
        <f>HYPERLINK("http://forums.datarealms.com/viewtopic.php?f=61&amp;t=15233", "[WIP] Railroad Spike Launcher v1.1")</f>
        <v>0</v>
      </c>
      <c r="B637">
        <v>10990</v>
      </c>
    </row>
    <row r="638" spans="1:2">
      <c r="A638">
        <f>HYPERLINK("http://forums.datarealms.com/viewtopic.php?f=61&amp;t=18954", "Homing M16 *Template in Mod Making")</f>
        <v>0</v>
      </c>
      <c r="B638">
        <v>10969</v>
      </c>
    </row>
    <row r="639" spans="1:2">
      <c r="A639">
        <f>HYPERLINK("http://forums.datarealms.com/viewtopic.php?f=61&amp;t=16913", "Dead space Isaac Astro Suit")</f>
        <v>0</v>
      </c>
      <c r="B639">
        <v>10955</v>
      </c>
    </row>
    <row r="640" spans="1:2">
      <c r="A640">
        <f>HYPERLINK("http://forums.datarealms.com/viewtopic.php?f=61&amp;t=46022", "House of Vryn Stage V [01-JAN-16]")</f>
        <v>0</v>
      </c>
      <c r="B640">
        <v>10951</v>
      </c>
    </row>
    <row r="641" spans="1:2">
      <c r="A641">
        <f>HYPERLINK("http://forums.datarealms.com/viewtopic.php?f=61&amp;t=30626", "Of Bubbles, Rainbows, and Sheep (Mod Thme Entry: Oh God Wha)")</f>
        <v>0</v>
      </c>
      <c r="B641">
        <v>10948</v>
      </c>
    </row>
    <row r="642" spans="1:2">
      <c r="A642">
        <f>HYPERLINK("http://forums.datarealms.com/viewtopic.php?f=61&amp;t=15539", "The C4 Shotgun V1.3 (fixes all around) 6/24/09 7:54 PM")</f>
        <v>0</v>
      </c>
      <c r="B642">
        <v>10890</v>
      </c>
    </row>
    <row r="643" spans="1:2">
      <c r="A643">
        <f>HYPERLINK("http://forums.datarealms.com/viewtopic.php?f=61&amp;t=21270", "Starwars - Jedi + force powers")</f>
        <v>0</v>
      </c>
      <c r="B643">
        <v>10864</v>
      </c>
    </row>
    <row r="644" spans="1:2">
      <c r="A644">
        <f>HYPERLINK("http://forums.datarealms.com/viewtopic.php?f=61&amp;t=21662", "Vertigun inc. UPDATE - V .4 Shotguns ahoy!")</f>
        <v>0</v>
      </c>
      <c r="B644">
        <v>10837</v>
      </c>
    </row>
    <row r="645" spans="1:2">
      <c r="A645">
        <f>HYPERLINK("http://forums.datarealms.com/viewtopic.php?f=61&amp;t=15582", "Zerevorian Weapon Technologies - UPDATE")</f>
        <v>0</v>
      </c>
      <c r="B645">
        <v>10835</v>
      </c>
    </row>
    <row r="646" spans="1:2">
      <c r="A646">
        <f>HYPERLINK("http://forums.datarealms.com/viewtopic.php?f=61&amp;t=15158", "Undead Armies- 1st wave(6 more mods now) Edit:pics are in.")</f>
        <v>0</v>
      </c>
      <c r="B646">
        <v>10800</v>
      </c>
    </row>
    <row r="647" spans="1:2">
      <c r="A647">
        <f>HYPERLINK("http://forums.datarealms.com/viewtopic.php?f=61&amp;t=14973", "Air Burst Grenade Launcher")</f>
        <v>0</v>
      </c>
      <c r="B647">
        <v>10767</v>
      </c>
    </row>
    <row r="648" spans="1:2">
      <c r="A648">
        <f>HYPERLINK("http://forums.datarealms.com/viewtopic.php?f=61&amp;t=46078", "Adamant Regime Tech 1.0.1: High-Tier Ballistic Military Gear")</f>
        <v>0</v>
      </c>
      <c r="B648">
        <v>10739</v>
      </c>
    </row>
    <row r="649" spans="1:2">
      <c r="A649">
        <f>HYPERLINK("http://forums.datarealms.com/viewtopic.php?f=61&amp;t=16168", "Skullz Federation ALPHA")</f>
        <v>0</v>
      </c>
      <c r="B649">
        <v>10728</v>
      </c>
    </row>
    <row r="650" spans="1:2">
      <c r="A650">
        <f>HYPERLINK("http://forums.datarealms.com/viewtopic.php?f=61&amp;t=19374", "Aquanauts Marine Forces ))AAL Product")</f>
        <v>0</v>
      </c>
      <c r="B650">
        <v>10726</v>
      </c>
    </row>
    <row r="651" spans="1:2">
      <c r="A651">
        <f>HYPERLINK("http://forums.datarealms.com/viewtopic.php?f=61&amp;t=18816", "[WIP] Alchemy (FMA Style)")</f>
        <v>0</v>
      </c>
      <c r="B651">
        <v>10718</v>
      </c>
    </row>
    <row r="652" spans="1:2">
      <c r="A652">
        <f>HYPERLINK("http://forums.datarealms.com/viewtopic.php?f=61&amp;t=24450", "Defense Turret from Team Fortress 2")</f>
        <v>0</v>
      </c>
      <c r="B652">
        <v>10711</v>
      </c>
    </row>
    <row r="653" spans="1:2">
      <c r="A653">
        <f>HYPERLINK("http://forums.datarealms.com/viewtopic.php?f=61&amp;t=20175", "RocketPropelledRandomness1.90(ModThemeEntry:RocketPropelled)")</f>
        <v>0</v>
      </c>
      <c r="B653">
        <v>10696</v>
      </c>
    </row>
    <row r="654" spans="1:2">
      <c r="A654">
        <f>HYPERLINK("http://forums.datarealms.com/viewtopic.php?f=61&amp;t=45673", "[Halomans][Balanced Weapon + Not Fancy/No Lua][Modcontest]")</f>
        <v>0</v>
      </c>
      <c r="B654">
        <v>10689</v>
      </c>
    </row>
    <row r="655" spans="1:2">
      <c r="A655">
        <f>HYPERLINK("http://forums.datarealms.com/viewtopic.php?f=61&amp;t=20075", "MKV Mark 5 Multiple Kill Vehicle (v1.0)")</f>
        <v>0</v>
      </c>
      <c r="B655">
        <v>10686</v>
      </c>
    </row>
    <row r="656" spans="1:2">
      <c r="A656">
        <f>HYPERLINK("http://forums.datarealms.com/viewtopic.php?f=61&amp;t=46084", "Lotus corporation")</f>
        <v>0</v>
      </c>
      <c r="B656">
        <v>10682</v>
      </c>
    </row>
    <row r="657" spans="1:2">
      <c r="A657">
        <f>HYPERLINK("http://forums.datarealms.com/viewtopic.php?f=61&amp;t=16187", "MINES version 3.0 Now With NAPALM!!!")</f>
        <v>0</v>
      </c>
      <c r="B657">
        <v>10650</v>
      </c>
    </row>
    <row r="658" spans="1:2">
      <c r="A658">
        <f>HYPERLINK("http://forums.datarealms.com/viewtopic.php?f=61&amp;t=46035", "PETTER GRIF MOD")</f>
        <v>0</v>
      </c>
      <c r="B658">
        <v>10623</v>
      </c>
    </row>
    <row r="659" spans="1:2">
      <c r="A659">
        <f>HYPERLINK("http://forums.datarealms.com/viewtopic.php?f=61&amp;t=16788", "The PPSh-41")</f>
        <v>0</v>
      </c>
      <c r="B659">
        <v>10593</v>
      </c>
    </row>
    <row r="660" spans="1:2">
      <c r="A660">
        <f>HYPERLINK("http://forums.datarealms.com/viewtopic.php?f=61&amp;t=19899", "Used Rockets (Modding Theme Entry: Economy)")</f>
        <v>0</v>
      </c>
      <c r="B660">
        <v>10515</v>
      </c>
    </row>
    <row r="661" spans="1:2">
      <c r="A661">
        <f>HYPERLINK("http://forums.datarealms.com/viewtopic.php?f=61&amp;t=45912", "tWS.rte &amp;amp; ctWS.rte theWildSushii Faction + Corrupted side")</f>
        <v>0</v>
      </c>
      <c r="B661">
        <v>10506</v>
      </c>
    </row>
    <row r="662" spans="1:2">
      <c r="A662">
        <f>HYPERLINK("http://forums.datarealms.com/viewtopic.php?f=61&amp;t=31864", "Omar Hardiman Limited - For all your grenade needs")</f>
        <v>0</v>
      </c>
      <c r="B662">
        <v>10503</v>
      </c>
    </row>
    <row r="663" spans="1:2">
      <c r="A663">
        <f>HYPERLINK("http://forums.datarealms.com/viewtopic.php?f=61&amp;t=31615", "[WIP]AXON inc.(v. 0.1.1)")</f>
        <v>0</v>
      </c>
      <c r="B663">
        <v>10472</v>
      </c>
    </row>
    <row r="664" spans="1:2">
      <c r="A664">
        <f>HYPERLINK("http://forums.datarealms.com/viewtopic.php?f=61&amp;t=30055", "Clonek from the stories ACLONE and ADUMMY")</f>
        <v>0</v>
      </c>
      <c r="B664">
        <v>10455</v>
      </c>
    </row>
    <row r="665" spans="1:2">
      <c r="A665">
        <f>HYPERLINK("http://forums.datarealms.com/viewtopic.php?f=61&amp;t=21597", "T Rated Mod")</f>
        <v>0</v>
      </c>
      <c r="B665">
        <v>10437</v>
      </c>
    </row>
    <row r="666" spans="1:2">
      <c r="A666">
        <f>HYPERLINK("http://forums.datarealms.com/viewtopic.php?f=61&amp;t=29971", "Flying AI controlled unit [1st update]")</f>
        <v>0</v>
      </c>
      <c r="B666">
        <v>10364</v>
      </c>
    </row>
    <row r="667" spans="1:2">
      <c r="A667">
        <f>HYPERLINK("http://forums.datarealms.com/viewtopic.php?f=61&amp;t=18901", "Hayreddin Industries")</f>
        <v>0</v>
      </c>
      <c r="B667">
        <v>10349</v>
      </c>
    </row>
    <row r="668" spans="1:2">
      <c r="A668">
        <f>HYPERLINK("http://forums.datarealms.com/viewtopic.php?f=61&amp;t=24894", "Smarter AI -Update2-")</f>
        <v>0</v>
      </c>
      <c r="B668">
        <v>10301</v>
      </c>
    </row>
    <row r="669" spans="1:2">
      <c r="A669">
        <f>HYPERLINK("http://forums.datarealms.com/viewtopic.php?f=61&amp;t=17378", "[WIP] Black market")</f>
        <v>0</v>
      </c>
      <c r="B669">
        <v>10247</v>
      </c>
    </row>
    <row r="670" spans="1:2">
      <c r="A670">
        <f>HYPERLINK("http://forums.datarealms.com/viewtopic.php?f=61&amp;t=15239", "Black lands Armys")</f>
        <v>0</v>
      </c>
      <c r="B670">
        <v>10243</v>
      </c>
    </row>
    <row r="671" spans="1:2">
      <c r="A671">
        <f>HYPERLINK("http://forums.datarealms.com/viewtopic.php?f=61&amp;t=21302", "A&amp;amp;C Mods!")</f>
        <v>0</v>
      </c>
      <c r="B671">
        <v>10206</v>
      </c>
    </row>
    <row r="672" spans="1:2">
      <c r="A672">
        <f>HYPERLINK("http://forums.datarealms.com/viewtopic.php?f=61&amp;t=24009", "Space Reich; Nazis in SPAACE")</f>
        <v>0</v>
      </c>
      <c r="B672">
        <v>10205</v>
      </c>
    </row>
    <row r="673" spans="1:2">
      <c r="A673">
        <f>HYPERLINK("http://forums.datarealms.com/viewtopic.php?f=61&amp;t=17677", "Phalanx Crab")</f>
        <v>0</v>
      </c>
      <c r="B673">
        <v>10202</v>
      </c>
    </row>
    <row r="674" spans="1:2">
      <c r="A674">
        <f>HYPERLINK("http://forums.datarealms.com/viewtopic.php?f=61&amp;t=17238", "Phalanx Air Defense Turret (now with less suck)")</f>
        <v>0</v>
      </c>
      <c r="B674">
        <v>10146</v>
      </c>
    </row>
    <row r="675" spans="1:2">
      <c r="A675">
        <f>HYPERLINK("http://forums.datarealms.com/viewtopic.php?f=61&amp;t=14953", "Blast Door")</f>
        <v>0</v>
      </c>
      <c r="B675">
        <v>10115</v>
      </c>
    </row>
    <row r="676" spans="1:2">
      <c r="A676">
        <f>HYPERLINK("http://forums.datarealms.com/viewtopic.php?f=61&amp;t=45359", "Vithor Enterprise for 1.05")</f>
        <v>0</v>
      </c>
      <c r="B676">
        <v>10115</v>
      </c>
    </row>
    <row r="677" spans="1:2">
      <c r="A677">
        <f>HYPERLINK("http://forums.datarealms.com/viewtopic.php?f=61&amp;t=15890", "FE7 Hector")</f>
        <v>0</v>
      </c>
      <c r="B677">
        <v>10086</v>
      </c>
    </row>
    <row r="678" spans="1:2">
      <c r="A678">
        <f>HYPERLINK("http://forums.datarealms.com/viewtopic.php?f=61&amp;t=16508", "Mob (WIP)&amp;lt;&amp;lt;&amp;lt;&amp;lt;&amp;lt;&amp;lt; read this please!!")</f>
        <v>0</v>
      </c>
      <c r="B678">
        <v>10084</v>
      </c>
    </row>
    <row r="679" spans="1:2">
      <c r="A679">
        <f>HYPERLINK("http://forums.datarealms.com/viewtopic.php?f=61&amp;t=24214", "AmmoSquall Beta Release TROLLIFY")</f>
        <v>0</v>
      </c>
      <c r="B679">
        <v>10052</v>
      </c>
    </row>
    <row r="680" spans="1:2">
      <c r="A680">
        <f>HYPERLINK("http://forums.datarealms.com/viewtopic.php?f=61&amp;t=31045", "Lagless continuous laser")</f>
        <v>0</v>
      </c>
      <c r="B680">
        <v>10049</v>
      </c>
    </row>
    <row r="681" spans="1:2">
      <c r="A681">
        <f>HYPERLINK("http://forums.datarealms.com/viewtopic.php?f=61&amp;t=15731", "Nsf ALPHA")</f>
        <v>0</v>
      </c>
      <c r="B681">
        <v>10045</v>
      </c>
    </row>
    <row r="682" spans="1:2">
      <c r="A682">
        <f>HYPERLINK("http://forums.datarealms.com/viewtopic.php?f=61&amp;t=22066", "PlanetSide Insurgency(JMC Entry: Glow)")</f>
        <v>0</v>
      </c>
      <c r="B682">
        <v>10042</v>
      </c>
    </row>
    <row r="683" spans="1:2">
      <c r="A683">
        <f>HYPERLINK("http://forums.datarealms.com/viewtopic.php?f=61&amp;t=46240", "Coalition Revampedered V1.01")</f>
        <v>0</v>
      </c>
      <c r="B683">
        <v>10015</v>
      </c>
    </row>
    <row r="684" spans="1:2">
      <c r="A684">
        <f>HYPERLINK("http://forums.datarealms.com/viewtopic.php?f=61&amp;t=16115", "ASHPD v2")</f>
        <v>0</v>
      </c>
      <c r="B684">
        <v>9999</v>
      </c>
    </row>
    <row r="685" spans="1:2">
      <c r="A685">
        <f>HYPERLINK("http://forums.datarealms.com/viewtopic.php?f=61&amp;t=16775", "ION Update")</f>
        <v>0</v>
      </c>
      <c r="B685">
        <v>9985</v>
      </c>
    </row>
    <row r="686" spans="1:2">
      <c r="A686">
        <f>HYPERLINK("http://forums.datarealms.com/viewtopic.php?f=61&amp;t=45904", "Adjoint Faction - The Adjoint Mages Expansion - Discontinued")</f>
        <v>0</v>
      </c>
      <c r="B686">
        <v>9958</v>
      </c>
    </row>
    <row r="687" spans="1:2">
      <c r="A687">
        <f>HYPERLINK("http://forums.datarealms.com/viewtopic.php?f=61&amp;t=26020", "IncursionCorp")</f>
        <v>0</v>
      </c>
      <c r="B687">
        <v>9906</v>
      </c>
    </row>
    <row r="688" spans="1:2">
      <c r="A688">
        <f>HYPERLINK("http://forums.datarealms.com/viewtopic.php?f=61&amp;t=16225", "Outcast set")</f>
        <v>0</v>
      </c>
      <c r="B688">
        <v>9892</v>
      </c>
    </row>
    <row r="689" spans="1:2">
      <c r="A689">
        <f>HYPERLINK("http://forums.datarealms.com/viewtopic.php?f=61&amp;t=31404", "Improved planet look")</f>
        <v>0</v>
      </c>
      <c r="B689">
        <v>9892</v>
      </c>
    </row>
    <row r="690" spans="1:2">
      <c r="A690">
        <f>HYPERLINK("http://forums.datarealms.com/viewtopic.php?f=61&amp;t=46275", "43 Dummy Infantry Division 2.0")</f>
        <v>0</v>
      </c>
      <c r="B690">
        <v>9889</v>
      </c>
    </row>
    <row r="691" spans="1:2">
      <c r="A691">
        <f>HYPERLINK("http://forums.datarealms.com/viewtopic.php?f=61&amp;t=22191", "Electro Relic: Graphical Update! (Mar 29)")</f>
        <v>0</v>
      </c>
      <c r="B691">
        <v>9879</v>
      </c>
    </row>
    <row r="692" spans="1:2">
      <c r="A692">
        <f>HYPERLINK("http://forums.datarealms.com/viewtopic.php?f=61&amp;t=16767", "Blaze")</f>
        <v>0</v>
      </c>
      <c r="B692">
        <v>9869</v>
      </c>
    </row>
    <row r="693" spans="1:2">
      <c r="A693">
        <f>HYPERLINK("http://forums.datarealms.com/viewtopic.php?f=61&amp;t=19448", "The Righteous One - **REMOVED BY AUTHOR**")</f>
        <v>0</v>
      </c>
      <c r="B693">
        <v>9802</v>
      </c>
    </row>
    <row r="694" spans="1:2">
      <c r="A694">
        <f>HYPERLINK("http://forums.datarealms.com/viewtopic.php?f=61&amp;t=19090", "Chromatic Technologies")</f>
        <v>0</v>
      </c>
      <c r="B694">
        <v>9775</v>
      </c>
    </row>
    <row r="695" spans="1:2">
      <c r="A695">
        <f>HYPERLINK("http://forums.datarealms.com/viewtopic.php?f=61&amp;t=24936", "T52 Focus Rifle *Update")</f>
        <v>0</v>
      </c>
      <c r="B695">
        <v>9749</v>
      </c>
    </row>
    <row r="696" spans="1:2">
      <c r="A696">
        <f>HYPERLINK("http://forums.datarealms.com/viewtopic.php?f=61&amp;t=15639", "Bouncing Betty")</f>
        <v>0</v>
      </c>
      <c r="B696">
        <v>9749</v>
      </c>
    </row>
    <row r="697" spans="1:2">
      <c r="A697">
        <f>HYPERLINK("http://forums.datarealms.com/viewtopic.php?f=61&amp;t=15686", "Kain Highwind, Commander of the Baron Dragoons")</f>
        <v>0</v>
      </c>
      <c r="B697">
        <v>9730</v>
      </c>
    </row>
    <row r="698" spans="1:2">
      <c r="A698">
        <f>HYPERLINK("http://forums.datarealms.com/viewtopic.php?f=61&amp;t=19394", "BunnyKill Mod")</f>
        <v>0</v>
      </c>
      <c r="B698">
        <v>9717</v>
      </c>
    </row>
    <row r="699" spans="1:2">
      <c r="A699">
        <f>HYPERLINK("http://forums.datarealms.com/viewtopic.php?f=61&amp;t=14991", "Awsome Coalition Guns that will probably never be offical")</f>
        <v>0</v>
      </c>
      <c r="B699">
        <v>9704</v>
      </c>
    </row>
    <row r="700" spans="1:2">
      <c r="A700">
        <f>HYPERLINK("http://forums.datarealms.com/viewtopic.php?f=61&amp;t=46283", "The Free Men of the Great War V0.4 (Tech demo)")</f>
        <v>0</v>
      </c>
      <c r="B700">
        <v>9672</v>
      </c>
    </row>
    <row r="701" spans="1:2">
      <c r="A701">
        <f>HYPERLINK("http://forums.datarealms.com/viewtopic.php?f=61&amp;t=15154", "Squids of War is Back")</f>
        <v>0</v>
      </c>
      <c r="B701">
        <v>9636</v>
      </c>
    </row>
    <row r="702" spans="1:2">
      <c r="A702">
        <f>HYPERLINK("http://forums.datarealms.com/viewtopic.php?f=61&amp;t=16908", "ArmBlade- Close combat weapon")</f>
        <v>0</v>
      </c>
      <c r="B702">
        <v>9631</v>
      </c>
    </row>
    <row r="703" spans="1:2">
      <c r="A703">
        <f>HYPERLINK("http://forums.datarealms.com/viewtopic.php?f=61&amp;t=19125", "Extra Plants FIXED 30/06/2010")</f>
        <v>0</v>
      </c>
      <c r="B703">
        <v>9623</v>
      </c>
    </row>
    <row r="704" spans="1:2">
      <c r="A704">
        <f>HYPERLINK("http://forums.datarealms.com/viewtopic.php?f=61&amp;t=21600", "Troll Face!")</f>
        <v>0</v>
      </c>
      <c r="B704">
        <v>9598</v>
      </c>
    </row>
    <row r="705" spans="1:2">
      <c r="A705">
        <f>HYPERLINK("http://forums.datarealms.com/viewtopic.php?f=61&amp;t=25652", "Half Life 2 Cutscene (formerly Super Seekrit Preview)")</f>
        <v>0</v>
      </c>
      <c r="B705">
        <v>9569</v>
      </c>
    </row>
    <row r="706" spans="1:2">
      <c r="A706">
        <f>HYPERLINK("http://forums.datarealms.com/viewtopic.php?f=61&amp;t=46273", "Crises Containment Unit. V1.03")</f>
        <v>0</v>
      </c>
      <c r="B706">
        <v>9561</v>
      </c>
    </row>
    <row r="707" spans="1:2">
      <c r="A707">
        <f>HYPERLINK("http://forums.datarealms.com/viewtopic.php?f=61&amp;t=24267", "Granada's mod: Pi doctors (06/16/2011)")</f>
        <v>0</v>
      </c>
      <c r="B707">
        <v>9559</v>
      </c>
    </row>
    <row r="708" spans="1:2">
      <c r="A708">
        <f>HYPERLINK("http://forums.datarealms.com/viewtopic.php?f=61&amp;t=19774", "FREE BUILD 23!!!! COMEON")</f>
        <v>0</v>
      </c>
      <c r="B708">
        <v>9543</v>
      </c>
    </row>
    <row r="709" spans="1:2">
      <c r="A709">
        <f>HYPERLINK("http://forums.datarealms.com/viewtopic.php?f=61&amp;t=16324", "Quadraxis")</f>
        <v>0</v>
      </c>
      <c r="B709">
        <v>9537</v>
      </c>
    </row>
    <row r="710" spans="1:2">
      <c r="A710">
        <f>HYPERLINK("http://forums.datarealms.com/viewtopic.php?f=61&amp;t=15322", "Shrink ray + Grow ray + Disarm ray")</f>
        <v>0</v>
      </c>
      <c r="B710">
        <v>9527</v>
      </c>
    </row>
    <row r="711" spans="1:2">
      <c r="A711">
        <f>HYPERLINK("http://forums.datarealms.com/viewtopic.php?f=61&amp;t=17151", "FAMAS mod")</f>
        <v>0</v>
      </c>
      <c r="B711">
        <v>9511</v>
      </c>
    </row>
    <row r="712" spans="1:2">
      <c r="A712">
        <f>HYPERLINK("http://forums.datarealms.com/viewtopic.php?f=61&amp;t=19179", "Weapons Of Something Else!")</f>
        <v>0</v>
      </c>
      <c r="B712">
        <v>9483</v>
      </c>
    </row>
    <row r="713" spans="1:2">
      <c r="A713">
        <f>HYPERLINK("http://forums.datarealms.com/viewtopic.php?f=61&amp;t=45689", "Console Commands")</f>
        <v>0</v>
      </c>
      <c r="B713">
        <v>9468</v>
      </c>
    </row>
    <row r="714" spans="1:2">
      <c r="A714">
        <f>HYPERLINK("http://forums.datarealms.com/viewtopic.php?f=61&amp;t=25887", "Infectonator campain")</f>
        <v>0</v>
      </c>
      <c r="B714">
        <v>9459</v>
      </c>
    </row>
    <row r="715" spans="1:2">
      <c r="A715">
        <f>HYPERLINK("http://forums.datarealms.com/viewtopic.php?f=61&amp;t=19327", "Mole - Modding Theme Entry: Burrowing")</f>
        <v>0</v>
      </c>
      <c r="B715">
        <v>9444</v>
      </c>
    </row>
    <row r="716" spans="1:2">
      <c r="A716">
        <f>HYPERLINK("http://forums.datarealms.com/viewtopic.php?f=61&amp;t=25052", "Crobotech updated.")</f>
        <v>0</v>
      </c>
      <c r="B716">
        <v>9434</v>
      </c>
    </row>
    <row r="717" spans="1:2">
      <c r="A717">
        <f>HYPERLINK("http://forums.datarealms.com/viewtopic.php?f=61&amp;t=32021", "Selection from Ultimate Bunker Module Pack and tuning.")</f>
        <v>0</v>
      </c>
      <c r="B717">
        <v>9424</v>
      </c>
    </row>
    <row r="718" spans="1:2">
      <c r="A718">
        <f>HYPERLINK("http://forums.datarealms.com/viewtopic.php?f=61&amp;t=31183", "Timmyr0x0r's Stuff")</f>
        <v>0</v>
      </c>
      <c r="B718">
        <v>9413</v>
      </c>
    </row>
    <row r="719" spans="1:2">
      <c r="A719">
        <f>HYPERLINK("http://forums.datarealms.com/viewtopic.php?f=61&amp;t=16200", "Dispenser [lua]")</f>
        <v>0</v>
      </c>
      <c r="B719">
        <v>9412</v>
      </c>
    </row>
    <row r="720" spans="1:2">
      <c r="A720">
        <f>HYPERLINK("http://forums.datarealms.com/viewtopic.php?f=61&amp;t=16415", "The God Data - and his gun, now in V2 and V3 flavours")</f>
        <v>0</v>
      </c>
      <c r="B720">
        <v>9376</v>
      </c>
    </row>
    <row r="721" spans="1:2">
      <c r="A721">
        <f>HYPERLINK("http://forums.datarealms.com/viewtopic.php?f=61&amp;t=14867", "Flashbang")</f>
        <v>0</v>
      </c>
      <c r="B721">
        <v>9371</v>
      </c>
    </row>
    <row r="722" spans="1:2">
      <c r="A722">
        <f>HYPERLINK("http://forums.datarealms.com/viewtopic.php?f=61&amp;t=16619", "Warp Test")</f>
        <v>0</v>
      </c>
      <c r="B722">
        <v>9366</v>
      </c>
    </row>
    <row r="723" spans="1:2">
      <c r="A723">
        <f>HYPERLINK("http://forums.datarealms.com/viewtopic.php?f=61&amp;t=18466", "Smart Brain!")</f>
        <v>0</v>
      </c>
      <c r="B723">
        <v>9336</v>
      </c>
    </row>
    <row r="724" spans="1:2">
      <c r="A724">
        <f>HYPERLINK("http://forums.datarealms.com/viewtopic.php?f=61&amp;t=14876", "Crab Hammer V 1.1 (edited May 23) - shockwave of death!")</f>
        <v>0</v>
      </c>
      <c r="B724">
        <v>9323</v>
      </c>
    </row>
    <row r="725" spans="1:2">
      <c r="A725">
        <f>HYPERLINK("http://forums.datarealms.com/viewtopic.php?f=61&amp;t=21374", "Gurren Lagann: Yoko")</f>
        <v>0</v>
      </c>
      <c r="B725">
        <v>9304</v>
      </c>
    </row>
    <row r="726" spans="1:2">
      <c r="A726">
        <f>HYPERLINK("http://forums.datarealms.com/viewtopic.php?f=61&amp;t=15198", "Modified RPC")</f>
        <v>0</v>
      </c>
      <c r="B726">
        <v>9304</v>
      </c>
    </row>
    <row r="727" spans="1:2">
      <c r="A727">
        <f>HYPERLINK("http://forums.datarealms.com/viewtopic.php?f=61&amp;t=17783", "LoZ: Fire Rod")</f>
        <v>0</v>
      </c>
      <c r="B727">
        <v>9275</v>
      </c>
    </row>
    <row r="728" spans="1:2">
      <c r="A728">
        <f>HYPERLINK("http://forums.datarealms.com/viewtopic.php?f=61&amp;t=20010", "HEAT rocket launcher V1.02(Modding Theme Entry:NOlua gun)")</f>
        <v>0</v>
      </c>
      <c r="B728">
        <v>9262</v>
      </c>
    </row>
    <row r="729" spans="1:2">
      <c r="A729">
        <f>HYPERLINK("http://forums.datarealms.com/viewtopic.php?f=61&amp;t=17833", "TriGun and BiTool v2")</f>
        <v>0</v>
      </c>
      <c r="B729">
        <v>9237</v>
      </c>
    </row>
    <row r="730" spans="1:2">
      <c r="A730">
        <f>HYPERLINK("http://forums.datarealms.com/viewtopic.php?f=61&amp;t=45150", "Magic Potions And Other Alchemical Stuff (by Blump)")</f>
        <v>0</v>
      </c>
      <c r="B730">
        <v>9227</v>
      </c>
    </row>
    <row r="731" spans="1:2">
      <c r="A731">
        <f>HYPERLINK("http://forums.datarealms.com/viewtopic.php?f=61&amp;t=22003", "Modding Theme Entry: WTF and JMCT:G, The BattleCrab.")</f>
        <v>0</v>
      </c>
      <c r="B731">
        <v>9215</v>
      </c>
    </row>
    <row r="732" spans="1:2">
      <c r="A732">
        <f>HYPERLINK("http://forums.datarealms.com/viewtopic.php?f=61&amp;t=16847", "Happy Halloween!")</f>
        <v>0</v>
      </c>
      <c r="B732">
        <v>9211</v>
      </c>
    </row>
    <row r="733" spans="1:2">
      <c r="A733">
        <f>HYPERLINK("http://forums.datarealms.com/viewtopic.php?f=61&amp;t=21627", "Force Weapons - As promised [B23 compatible]")</f>
        <v>0</v>
      </c>
      <c r="B733">
        <v>9209</v>
      </c>
    </row>
    <row r="734" spans="1:2">
      <c r="A734">
        <f>HYPERLINK("http://forums.datarealms.com/viewtopic.php?f=61&amp;t=30665", "VELOCITHOR ARMS (Modding Theme Entry: High Velocity)")</f>
        <v>0</v>
      </c>
      <c r="B734">
        <v>9184</v>
      </c>
    </row>
    <row r="735" spans="1:2">
      <c r="A735">
        <f>HYPERLINK("http://forums.datarealms.com/viewtopic.php?f=61&amp;t=31329", "Freezing Gun [Mod Contest Entry: Ice]")</f>
        <v>0</v>
      </c>
      <c r="B735">
        <v>9181</v>
      </c>
    </row>
    <row r="736" spans="1:2">
      <c r="A736">
        <f>HYPERLINK("http://forums.datarealms.com/viewtopic.php?f=61&amp;t=16106", "RayCorp- O.R.B. (Orbital Ray Burster)")</f>
        <v>0</v>
      </c>
      <c r="B736">
        <v>9155</v>
      </c>
    </row>
    <row r="737" spans="1:2">
      <c r="A737">
        <f>HYPERLINK("http://forums.datarealms.com/viewtopic.php?f=61&amp;t=16110", "Mod Releases - New Protocol - Please Read")</f>
        <v>0</v>
      </c>
      <c r="B737">
        <v>9154</v>
      </c>
    </row>
    <row r="738" spans="1:2">
      <c r="A738">
        <f>HYPERLINK("http://forums.datarealms.com/viewtopic.php?f=61&amp;t=18213", "Legedary")</f>
        <v>0</v>
      </c>
      <c r="B738">
        <v>9154</v>
      </c>
    </row>
    <row r="739" spans="1:2">
      <c r="A739">
        <f>HYPERLINK("http://forums.datarealms.com/viewtopic.php?f=61&amp;t=46164", "Seventh Industries Mod")</f>
        <v>0</v>
      </c>
      <c r="B739">
        <v>9141</v>
      </c>
    </row>
    <row r="740" spans="1:2">
      <c r="A740">
        <f>HYPERLINK("http://forums.datarealms.com/viewtopic.php?f=61&amp;t=30506", "Firecrystal's Vanilla Improvements (Non-Colliding Units v2)")</f>
        <v>0</v>
      </c>
      <c r="B740">
        <v>9140</v>
      </c>
    </row>
    <row r="741" spans="1:2">
      <c r="A741">
        <f>HYPERLINK("http://forums.datarealms.com/viewtopic.php?f=61&amp;t=17646", "DCorp Updated(1/24)")</f>
        <v>0</v>
      </c>
      <c r="B741">
        <v>9112</v>
      </c>
    </row>
    <row r="742" spans="1:2">
      <c r="A742">
        <f>HYPERLINK("http://forums.datarealms.com/viewtopic.php?f=61&amp;t=17140", "UFO/Abductor Mod/Craft")</f>
        <v>0</v>
      </c>
      <c r="B742">
        <v>9101</v>
      </c>
    </row>
    <row r="743" spans="1:2">
      <c r="A743">
        <f>HYPERLINK("http://forums.datarealms.com/viewtopic.php?f=61&amp;t=25582", "Vanilla Vanish (B26_v100)")</f>
        <v>0</v>
      </c>
      <c r="B743">
        <v>9098</v>
      </c>
    </row>
    <row r="744" spans="1:2">
      <c r="A744">
        <f>HYPERLINK("http://forums.datarealms.com/viewtopic.php?f=61&amp;t=19535", "Renegade Armory")</f>
        <v>0</v>
      </c>
      <c r="B744">
        <v>9088</v>
      </c>
    </row>
    <row r="745" spans="1:2">
      <c r="A745">
        <f>HYPERLINK("http://forums.datarealms.com/viewtopic.php?f=61&amp;t=46141", "Movable Platforms (Lifts)")</f>
        <v>0</v>
      </c>
      <c r="B745">
        <v>9076</v>
      </c>
    </row>
    <row r="746" spans="1:2">
      <c r="A746">
        <f>HYPERLINK("http://forums.datarealms.com/viewtopic.php?f=61&amp;t=15492", "Color Sprayers")</f>
        <v>0</v>
      </c>
      <c r="B746">
        <v>8989</v>
      </c>
    </row>
    <row r="747" spans="1:2">
      <c r="A747">
        <f>HYPERLINK("http://forums.datarealms.com/viewtopic.php?f=61&amp;t=14749", "Long Range Radish Area Denial Device (LRRADD)")</f>
        <v>0</v>
      </c>
      <c r="B747">
        <v>8975</v>
      </c>
    </row>
    <row r="748" spans="1:2">
      <c r="A748">
        <f>HYPERLINK("http://forums.datarealms.com/viewtopic.php?f=61&amp;t=20268", "Gyrojet V1.3 --- Modding Theme Entry: Rocket-Powered")</f>
        <v>0</v>
      </c>
      <c r="B748">
        <v>8939</v>
      </c>
    </row>
    <row r="749" spans="1:2">
      <c r="A749">
        <f>HYPERLINK("http://forums.datarealms.com/viewtopic.php?f=61&amp;t=30944", "More Drop Crates")</f>
        <v>0</v>
      </c>
      <c r="B749">
        <v>8939</v>
      </c>
    </row>
    <row r="750" spans="1:2">
      <c r="A750">
        <f>HYPERLINK("http://forums.datarealms.com/viewtopic.php?f=61&amp;t=17571", "Shotgun w/ Manual Reloading *Update(1-15-10) Double Fire")</f>
        <v>0</v>
      </c>
      <c r="B750">
        <v>8916</v>
      </c>
    </row>
    <row r="751" spans="1:2">
      <c r="A751">
        <f>HYPERLINK("http://forums.datarealms.com/viewtopic.php?f=61&amp;t=20290", "Online Water! - Urgent host appeal")</f>
        <v>0</v>
      </c>
      <c r="B751">
        <v>8895</v>
      </c>
    </row>
    <row r="752" spans="1:2">
      <c r="A752">
        <f>HYPERLINK("http://forums.datarealms.com/viewtopic.php?f=61&amp;t=16793", "Bio Faction 1.2 release!")</f>
        <v>0</v>
      </c>
      <c r="B752">
        <v>8877</v>
      </c>
    </row>
    <row r="753" spans="1:2">
      <c r="A753">
        <f>HYPERLINK("http://forums.datarealms.com/viewtopic.php?f=61&amp;t=46262", "PETTER GRIF RETURNED")</f>
        <v>0</v>
      </c>
      <c r="B753">
        <v>8866</v>
      </c>
    </row>
    <row r="754" spans="1:2">
      <c r="A754">
        <f>HYPERLINK("http://forums.datarealms.com/viewtopic.php?f=61&amp;t=19371", "Aegis Gunship! Modding Theme Entry: Over Powered")</f>
        <v>0</v>
      </c>
      <c r="B754">
        <v>8854</v>
      </c>
    </row>
    <row r="755" spans="1:2">
      <c r="A755">
        <f>HYPERLINK("http://forums.datarealms.com/viewtopic.php?f=61&amp;t=15494", "Bbl v0.11 (17:12 6/22/09)")</f>
        <v>0</v>
      </c>
      <c r="B755">
        <v>8834</v>
      </c>
    </row>
    <row r="756" spans="1:2">
      <c r="A756">
        <f>HYPERLINK("http://forums.datarealms.com/viewtopic.php?f=61&amp;t=23563", "ChainSAW 1.01")</f>
        <v>0</v>
      </c>
      <c r="B756">
        <v>8823</v>
      </c>
    </row>
    <row r="757" spans="1:2">
      <c r="A757">
        <f>HYPERLINK("http://forums.datarealms.com/viewtopic.php?f=61&amp;t=22274", "THAT guy - Modding Theme Entry: WTF")</f>
        <v>0</v>
      </c>
      <c r="B757">
        <v>8822</v>
      </c>
    </row>
    <row r="758" spans="1:2">
      <c r="A758">
        <f>HYPERLINK("http://forums.datarealms.com/viewtopic.php?f=61&amp;t=15579", "Blue G's MODS (Giant Anvil) and more")</f>
        <v>0</v>
      </c>
      <c r="B758">
        <v>8819</v>
      </c>
    </row>
    <row r="759" spans="1:2">
      <c r="A759">
        <f>HYPERLINK("http://forums.datarealms.com/viewtopic.php?f=61&amp;t=15727", "--{[!BUY NOW - *LIFE INSURANCE* - BUY NOW!]}--")</f>
        <v>0</v>
      </c>
      <c r="B759">
        <v>8810</v>
      </c>
    </row>
    <row r="760" spans="1:2">
      <c r="A760">
        <f>HYPERLINK("http://forums.datarealms.com/viewtopic.php?f=61&amp;t=18241", "Bolter mod (V1.10)")</f>
        <v>0</v>
      </c>
      <c r="B760">
        <v>8793</v>
      </c>
    </row>
    <row r="761" spans="1:2">
      <c r="A761">
        <f>HYPERLINK("http://forums.datarealms.com/viewtopic.php?f=61&amp;t=46218", "Ejercito Argentino Mod (Alpha)")</f>
        <v>0</v>
      </c>
      <c r="B761">
        <v>8762</v>
      </c>
    </row>
    <row r="762" spans="1:2">
      <c r="A762">
        <f>HYPERLINK("http://forums.datarealms.com/viewtopic.php?f=61&amp;t=15781", "Dillinger tommygun")</f>
        <v>0</v>
      </c>
      <c r="B762">
        <v>8760</v>
      </c>
    </row>
    <row r="763" spans="1:2">
      <c r="A763">
        <f>HYPERLINK("http://forums.datarealms.com/viewtopic.php?f=61&amp;t=30709", "THE SPACE NATO[W.I.P]FIRST RELEASE")</f>
        <v>0</v>
      </c>
      <c r="B763">
        <v>8758</v>
      </c>
    </row>
    <row r="764" spans="1:2">
      <c r="A764">
        <f>HYPERLINK("http://forums.datarealms.com/viewtopic.php?f=61&amp;t=19534", "Limited Time Offer! New Items!")</f>
        <v>0</v>
      </c>
      <c r="B764">
        <v>8735</v>
      </c>
    </row>
    <row r="765" spans="1:2">
      <c r="A765">
        <f>HYPERLINK("http://forums.datarealms.com/viewtopic.php?f=61&amp;t=24118", "Phantom Industries 1.1")</f>
        <v>0</v>
      </c>
      <c r="B765">
        <v>8715</v>
      </c>
    </row>
    <row r="766" spans="1:2">
      <c r="A766">
        <f>HYPERLINK("http://forums.datarealms.com/viewtopic.php?f=61&amp;t=21581", "Tiberium Revamped")</f>
        <v>0</v>
      </c>
      <c r="B766">
        <v>8705</v>
      </c>
    </row>
    <row r="767" spans="1:2">
      <c r="A767">
        <f>HYPERLINK("http://forums.datarealms.com/viewtopic.php?f=61&amp;t=15348", "Red Dummies")</f>
        <v>0</v>
      </c>
      <c r="B767">
        <v>8701</v>
      </c>
    </row>
    <row r="768" spans="1:2">
      <c r="A768">
        <f>HYPERLINK("http://forums.datarealms.com/viewtopic.php?f=61&amp;t=24745", "F.E.A.R Actor Attempt")</f>
        <v>0</v>
      </c>
      <c r="B768">
        <v>8696</v>
      </c>
    </row>
    <row r="769" spans="1:2">
      <c r="A769">
        <f>HYPERLINK("http://forums.datarealms.com/viewtopic.php?f=61&amp;t=45123", "Miscellaneous Scripts")</f>
        <v>0</v>
      </c>
      <c r="B769">
        <v>8685</v>
      </c>
    </row>
    <row r="770" spans="1:2">
      <c r="A770">
        <f>HYPERLINK("http://forums.datarealms.com/viewtopic.php?f=61&amp;t=25831", "SuperMod9000; Modding Theme Entry: &amp;lt;Anything&amp;gt;")</f>
        <v>0</v>
      </c>
      <c r="B770">
        <v>8675</v>
      </c>
    </row>
    <row r="771" spans="1:2">
      <c r="A771">
        <f>HYPERLINK("http://forums.datarealms.com/viewtopic.php?f=61&amp;t=18952", "Unofficial Cortex Command Patch - V0.2")</f>
        <v>0</v>
      </c>
      <c r="B771">
        <v>8672</v>
      </c>
    </row>
    <row r="772" spans="1:2">
      <c r="A772">
        <f>HYPERLINK("http://forums.datarealms.com/viewtopic.php?f=61&amp;t=25335", "Ratchet &amp;amp; Clank's RYNO, type V. -B25, v100b-")</f>
        <v>0</v>
      </c>
      <c r="B772">
        <v>8653</v>
      </c>
    </row>
    <row r="773" spans="1:2">
      <c r="A773">
        <f>HYPERLINK("http://forums.datarealms.com/viewtopic.php?f=61&amp;t=24923", "[B25 ONLY] Zaneborg 1.Billion, an extremely early beta")</f>
        <v>0</v>
      </c>
      <c r="B773">
        <v>8643</v>
      </c>
    </row>
    <row r="774" spans="1:2">
      <c r="A774">
        <f>HYPERLINK("http://forums.datarealms.com/viewtopic.php?f=61&amp;t=18811", "Urchtech[WIP]")</f>
        <v>0</v>
      </c>
      <c r="B774">
        <v>8634</v>
      </c>
    </row>
    <row r="775" spans="1:2">
      <c r="A775">
        <f>HYPERLINK("http://forums.datarealms.com/viewtopic.php?f=61&amp;t=16112", "WIP: Komissar Military Technologies")</f>
        <v>0</v>
      </c>
      <c r="B775">
        <v>8610</v>
      </c>
    </row>
    <row r="776" spans="1:2">
      <c r="A776">
        <f>HYPERLINK("http://forums.datarealms.com/viewtopic.php?f=61&amp;t=20072", "Select Fire V1.3: G3, MP5, SCAR à la L4D2")</f>
        <v>0</v>
      </c>
      <c r="B776">
        <v>8603</v>
      </c>
    </row>
    <row r="777" spans="1:2">
      <c r="A777">
        <f>HYPERLINK("http://forums.datarealms.com/viewtopic.php?f=61&amp;t=19185", "PENIS ROCKET!! NO HAIR INCLUDED!!")</f>
        <v>0</v>
      </c>
      <c r="B777">
        <v>8603</v>
      </c>
    </row>
    <row r="778" spans="1:2">
      <c r="A778">
        <f>HYPERLINK("http://forums.datarealms.com/viewtopic.php?f=61&amp;t=46110", "Bluesteel Tech.")</f>
        <v>0</v>
      </c>
      <c r="B778">
        <v>8596</v>
      </c>
    </row>
    <row r="779" spans="1:2">
      <c r="A779">
        <f>HYPERLINK("http://forums.datarealms.com/viewtopic.php?f=61&amp;t=21084", "Stechkin pistol-a noobs first mod.")</f>
        <v>0</v>
      </c>
      <c r="B779">
        <v>8591</v>
      </c>
    </row>
    <row r="780" spans="1:2">
      <c r="A780">
        <f>HYPERLINK("http://forums.datarealms.com/viewtopic.php?f=61&amp;t=15660", "Drop Cannon")</f>
        <v>0</v>
      </c>
      <c r="B780">
        <v>8589</v>
      </c>
    </row>
    <row r="781" spans="1:2">
      <c r="A781">
        <f>HYPERLINK("http://forums.datarealms.com/viewtopic.php?f=61&amp;t=45681", "[Mod Contest Entry: Balanced Wep +Not Fancy] M722A2")</f>
        <v>0</v>
      </c>
      <c r="B781">
        <v>8579</v>
      </c>
    </row>
    <row r="782" spans="1:2">
      <c r="A782">
        <f>HYPERLINK("http://forums.datarealms.com/viewtopic.php?f=61&amp;t=15007", "The Spike Launcher.")</f>
        <v>0</v>
      </c>
      <c r="B782">
        <v>8566</v>
      </c>
    </row>
    <row r="783" spans="1:2">
      <c r="A783">
        <f>HYPERLINK("http://forums.datarealms.com/viewtopic.php?f=61&amp;t=21100", "The Rol: not just your average SMG...")</f>
        <v>0</v>
      </c>
      <c r="B783">
        <v>8564</v>
      </c>
    </row>
    <row r="784" spans="1:2">
      <c r="A784">
        <f>HYPERLINK("http://forums.datarealms.com/viewtopic.php?f=61&amp;t=23270", "StarFire Cannon [MCTE: Laser]")</f>
        <v>0</v>
      </c>
      <c r="B784">
        <v>8548</v>
      </c>
    </row>
    <row r="785" spans="1:2">
      <c r="A785">
        <f>HYPERLINK("http://forums.datarealms.com/viewtopic.php?f=61&amp;t=18462", "Mounted Guns - Mounted Sniper and Mount Cannon (MG)")</f>
        <v>0</v>
      </c>
      <c r="B785">
        <v>8542</v>
      </c>
    </row>
    <row r="786" spans="1:2">
      <c r="A786">
        <f>HYPERLINK("http://forums.datarealms.com/viewtopic.php?f=61&amp;t=29529", "Launcher of Many Things [Modding Theme Entry: Artillery]")</f>
        <v>0</v>
      </c>
      <c r="B786">
        <v>8528</v>
      </c>
    </row>
    <row r="787" spans="1:2">
      <c r="A787">
        <f>HYPERLINK("http://forums.datarealms.com/viewtopic.php?f=61&amp;t=25486", "Integrated Automatic Reverse Heat Seeking Rabbit Launcher")</f>
        <v>0</v>
      </c>
      <c r="B787">
        <v>8469</v>
      </c>
    </row>
    <row r="788" spans="1:2">
      <c r="A788">
        <f>HYPERLINK("http://forums.datarealms.com/viewtopic.php?f=61&amp;t=17209", "No longer a Geth Trooper. Now a random robot with same name")</f>
        <v>0</v>
      </c>
      <c r="B788">
        <v>8456</v>
      </c>
    </row>
    <row r="789" spans="1:2">
      <c r="A789">
        <f>HYPERLINK("http://forums.datarealms.com/viewtopic.php?f=61&amp;t=15693", "Plasma Trapper")</f>
        <v>0</v>
      </c>
      <c r="B789">
        <v>8433</v>
      </c>
    </row>
    <row r="790" spans="1:2">
      <c r="A790">
        <f>HYPERLINK("http://forums.datarealms.com/viewtopic.php?f=61&amp;t=23722", "GreyBots WIP")</f>
        <v>0</v>
      </c>
      <c r="B790">
        <v>8428</v>
      </c>
    </row>
    <row r="791" spans="1:2">
      <c r="A791">
        <f>HYPERLINK("http://forums.datarealms.com/viewtopic.php?f=61&amp;t=25689", "STAR WARS HEROES v1.1 updated")</f>
        <v>0</v>
      </c>
      <c r="B791">
        <v>8409</v>
      </c>
    </row>
    <row r="792" spans="1:2">
      <c r="A792">
        <f>HYPERLINK("http://forums.datarealms.com/viewtopic.php?f=61&amp;t=17421", "US Army")</f>
        <v>0</v>
      </c>
      <c r="B792">
        <v>8387</v>
      </c>
    </row>
    <row r="793" spans="1:2">
      <c r="A793">
        <f>HYPERLINK("http://forums.datarealms.com/viewtopic.php?f=61&amp;t=46132", "Krogan Mercs")</f>
        <v>0</v>
      </c>
      <c r="B793">
        <v>8384</v>
      </c>
    </row>
    <row r="794" spans="1:2">
      <c r="A794">
        <f>HYPERLINK("http://forums.datarealms.com/viewtopic.php?f=61&amp;t=14798", "Don't you hate dodging bullets?")</f>
        <v>0</v>
      </c>
      <c r="B794">
        <v>8349</v>
      </c>
    </row>
    <row r="795" spans="1:2">
      <c r="A795">
        <f>HYPERLINK("http://forums.datarealms.com/viewtopic.php?f=61&amp;t=31748", "Rainbow Launcher")</f>
        <v>0</v>
      </c>
      <c r="B795">
        <v>8349</v>
      </c>
    </row>
    <row r="796" spans="1:2">
      <c r="A796">
        <f>HYPERLINK("http://forums.datarealms.com/viewtopic.php?f=61&amp;t=16210", "[WIP]Mask Corp.")</f>
        <v>0</v>
      </c>
      <c r="B796">
        <v>8344</v>
      </c>
    </row>
    <row r="797" spans="1:2">
      <c r="A797">
        <f>HYPERLINK("http://forums.datarealms.com/viewtopic.php?f=61&amp;t=15797", "Happy birthday Nikola Tesla (old mod don't get too excited)")</f>
        <v>0</v>
      </c>
      <c r="B797">
        <v>8343</v>
      </c>
    </row>
    <row r="798" spans="1:2">
      <c r="A798">
        <f>HYPERLINK("http://forums.datarealms.com/viewtopic.php?f=61&amp;t=21637", "The Railer")</f>
        <v>0</v>
      </c>
      <c r="B798">
        <v>8339</v>
      </c>
    </row>
    <row r="799" spans="1:2">
      <c r="A799">
        <f>HYPERLINK("http://forums.datarealms.com/viewtopic.php?f=61&amp;t=15429", "Realistic C4, Better Skirmishes, Quinta Explosives")</f>
        <v>0</v>
      </c>
      <c r="B799">
        <v>8329</v>
      </c>
    </row>
    <row r="800" spans="1:2">
      <c r="A800">
        <f>HYPERLINK("http://forums.datarealms.com/viewtopic.php?f=61&amp;t=15110", "Remotely Detonated Ray Gun")</f>
        <v>0</v>
      </c>
      <c r="B800">
        <v>8314</v>
      </c>
    </row>
    <row r="801" spans="1:2">
      <c r="A801">
        <f>HYPERLINK("http://forums.datarealms.com/viewtopic.php?f=61&amp;t=19791", "Too Heavy, a collection of heavy weapons.")</f>
        <v>0</v>
      </c>
      <c r="B801">
        <v>8298</v>
      </c>
    </row>
    <row r="802" spans="1:2">
      <c r="A802">
        <f>HYPERLINK("http://forums.datarealms.com/viewtopic.php?f=61&amp;t=29628", "Bo-Omb (Modding Theme Entry: Artillery)")</f>
        <v>0</v>
      </c>
      <c r="B802">
        <v>8297</v>
      </c>
    </row>
    <row r="803" spans="1:2">
      <c r="A803">
        <f>HYPERLINK("http://forums.datarealms.com/viewtopic.php?f=61&amp;t=15308", "ASHPD (Portal Gun!)")</f>
        <v>0</v>
      </c>
      <c r="B803">
        <v>8278</v>
      </c>
    </row>
    <row r="804" spans="1:2">
      <c r="A804">
        <f>HYPERLINK("http://forums.datarealms.com/viewtopic.php?f=61&amp;t=14606", "Successful Crab to Dropship Brain Transplant")</f>
        <v>0</v>
      </c>
      <c r="B804">
        <v>8249</v>
      </c>
    </row>
    <row r="805" spans="1:2">
      <c r="A805">
        <f>HYPERLINK("http://forums.datarealms.com/viewtopic.php?f=61&amp;t=15869", "MKFTech: Now with Pictures!")</f>
        <v>0</v>
      </c>
      <c r="B805">
        <v>8211</v>
      </c>
    </row>
    <row r="806" spans="1:2">
      <c r="A806">
        <f>HYPERLINK("http://forums.datarealms.com/viewtopic.php?f=61&amp;t=46238", "Ronin Revampedered V1.04 (Based off 4zK's Revamp)")</f>
        <v>0</v>
      </c>
      <c r="B806">
        <v>8173</v>
      </c>
    </row>
    <row r="807" spans="1:2">
      <c r="A807">
        <f>HYPERLINK("http://forums.datarealms.com/viewtopic.php?f=61&amp;t=46242", "Dummy Revampedered V1")</f>
        <v>0</v>
      </c>
      <c r="B807">
        <v>8167</v>
      </c>
    </row>
    <row r="808" spans="1:2">
      <c r="A808">
        <f>HYPERLINK("http://forums.datarealms.com/viewtopic.php?f=61&amp;t=19866", "[WIP] OutSider Mod")</f>
        <v>0</v>
      </c>
      <c r="B808">
        <v>8144</v>
      </c>
    </row>
    <row r="809" spans="1:2">
      <c r="A809">
        <f>HYPERLINK("http://forums.datarealms.com/viewtopic.php?f=61&amp;t=15083", "Blue Dummy Mod V1.3 *Fixed*")</f>
        <v>0</v>
      </c>
      <c r="B809">
        <v>8134</v>
      </c>
    </row>
    <row r="810" spans="1:2">
      <c r="A810">
        <f>HYPERLINK("http://forums.datarealms.com/viewtopic.php?f=61&amp;t=21069", "Blast Jelly Sprayer *Update")</f>
        <v>0</v>
      </c>
      <c r="B810">
        <v>8128</v>
      </c>
    </row>
    <row r="811" spans="1:2">
      <c r="A811">
        <f>HYPERLINK("http://forums.datarealms.com/viewtopic.php?f=61&amp;t=15125", "G-Craft")</f>
        <v>0</v>
      </c>
      <c r="B811">
        <v>8115</v>
      </c>
    </row>
    <row r="812" spans="1:2">
      <c r="A812">
        <f>HYPERLINK("http://forums.datarealms.com/viewtopic.php?f=61&amp;t=17017", "Soul Mirror- Life harnessed for energy")</f>
        <v>0</v>
      </c>
      <c r="B812">
        <v>8099</v>
      </c>
    </row>
    <row r="813" spans="1:2">
      <c r="A813">
        <f>HYPERLINK("http://forums.datarealms.com/viewtopic.php?f=61&amp;t=21332", "Corporation of Improbable Researches 0.7 + Bonus (HNY + GCC)")</f>
        <v>0</v>
      </c>
      <c r="B813">
        <v>8095</v>
      </c>
    </row>
    <row r="814" spans="1:2">
      <c r="A814">
        <f>HYPERLINK("http://forums.datarealms.com/viewtopic.php?f=61&amp;t=25020", "Warhammer Of Zillyhoo")</f>
        <v>0</v>
      </c>
      <c r="B814">
        <v>8086</v>
      </c>
    </row>
    <row r="815" spans="1:2">
      <c r="A815">
        <f>HYPERLINK("http://forums.datarealms.com/viewtopic.php?f=61&amp;t=16074", "Napalm rocket (Update: v1.2: tweaked sprites, new weapon)")</f>
        <v>0</v>
      </c>
      <c r="B815">
        <v>8075</v>
      </c>
    </row>
    <row r="816" spans="1:2">
      <c r="A816">
        <f>HYPERLINK("http://forums.datarealms.com/viewtopic.php?f=61&amp;t=16882", "Hallowveska")</f>
        <v>0</v>
      </c>
      <c r="B816">
        <v>8070</v>
      </c>
    </row>
    <row r="817" spans="1:2">
      <c r="A817">
        <f>HYPERLINK("http://forums.datarealms.com/viewtopic.php?f=61&amp;t=21555", "Mythological Phoenix (Modding Theme Entry: Fire) V1.1")</f>
        <v>0</v>
      </c>
      <c r="B817">
        <v>8070</v>
      </c>
    </row>
    <row r="818" spans="1:2">
      <c r="A818">
        <f>HYPERLINK("http://forums.datarealms.com/viewtopic.php?f=61&amp;t=25422", "T.R.I.S.S (Thriller's Rapid Intelligence Security Squad) WIP")</f>
        <v>0</v>
      </c>
      <c r="B818">
        <v>8032</v>
      </c>
    </row>
    <row r="819" spans="1:2">
      <c r="A819">
        <f>HYPERLINK("http://forums.datarealms.com/viewtopic.php?f=61&amp;t=46188", "INSANE Industries")</f>
        <v>0</v>
      </c>
      <c r="B819">
        <v>8023</v>
      </c>
    </row>
    <row r="820" spans="1:2">
      <c r="A820">
        <f>HYPERLINK("http://forums.datarealms.com/viewtopic.php?f=61&amp;t=17109", "BuildABot")</f>
        <v>0</v>
      </c>
      <c r="B820">
        <v>8011</v>
      </c>
    </row>
    <row r="821" spans="1:2">
      <c r="A821">
        <f>HYPERLINK("http://forums.datarealms.com/viewtopic.php?f=61&amp;t=16376", "Hey look, unfinished ????")</f>
        <v>0</v>
      </c>
      <c r="B821">
        <v>7986</v>
      </c>
    </row>
    <row r="822" spans="1:2">
      <c r="A822">
        <f>HYPERLINK("http://forums.datarealms.com/viewtopic.php?f=61&amp;t=17755", "Dark-Matter Devices : Small Weapons Set")</f>
        <v>0</v>
      </c>
      <c r="B822">
        <v>7949</v>
      </c>
    </row>
    <row r="823" spans="1:2">
      <c r="A823">
        <f>HYPERLINK("http://forums.datarealms.com/viewtopic.php?f=61&amp;t=15105", "Blue Dummy COMPLETE")</f>
        <v>0</v>
      </c>
      <c r="B823">
        <v>7940</v>
      </c>
    </row>
    <row r="824" spans="1:2">
      <c r="A824">
        <f>HYPERLINK("http://forums.datarealms.com/viewtopic.php?f=61&amp;t=15687", "Dr. Henry Killinger, and this....is my mod.")</f>
        <v>0</v>
      </c>
      <c r="B824">
        <v>7889</v>
      </c>
    </row>
    <row r="825" spans="1:2">
      <c r="A825">
        <f>HYPERLINK("http://forums.datarealms.com/viewtopic.php?f=61&amp;t=30850", "Ice Thrower [Mod Contest Entry: Ice]")</f>
        <v>0</v>
      </c>
      <c r="B825">
        <v>7863</v>
      </c>
    </row>
    <row r="826" spans="1:2">
      <c r="A826">
        <f>HYPERLINK("http://forums.datarealms.com/viewtopic.php?f=61&amp;t=16949", "Whitebot Soldier")</f>
        <v>0</v>
      </c>
      <c r="B826">
        <v>7839</v>
      </c>
    </row>
    <row r="827" spans="1:2">
      <c r="A827">
        <f>HYPERLINK("http://forums.datarealms.com/viewtopic.php?f=61&amp;t=20640", "Infiltration Mod  &amp;lt;B24&amp;gt; Last Updated 12/15/10")</f>
        <v>0</v>
      </c>
      <c r="B827">
        <v>7831</v>
      </c>
    </row>
    <row r="828" spans="1:2">
      <c r="A828">
        <f>HYPERLINK("http://forums.datarealms.com/viewtopic.php?f=61&amp;t=15319", "Gun Ship MK1 | Documented so you can learn how to do it!")</f>
        <v>0</v>
      </c>
      <c r="B828">
        <v>7831</v>
      </c>
    </row>
    <row r="829" spans="1:2">
      <c r="A829">
        <f>HYPERLINK("http://forums.datarealms.com/viewtopic.php?f=61&amp;t=15925", "NEW FROM VICTORY LABS!")</f>
        <v>0</v>
      </c>
      <c r="B829">
        <v>7799</v>
      </c>
    </row>
    <row r="830" spans="1:2">
      <c r="A830">
        <f>HYPERLINK("http://forums.datarealms.com/viewtopic.php?f=61&amp;t=18971", "Waysider Technological Force revolvers V1")</f>
        <v>0</v>
      </c>
      <c r="B830">
        <v>7795</v>
      </c>
    </row>
    <row r="831" spans="1:2">
      <c r="A831">
        <f>HYPERLINK("http://forums.datarealms.com/viewtopic.php?f=61&amp;t=26058", "The Particle Accelerator Rifle")</f>
        <v>0</v>
      </c>
      <c r="B831">
        <v>7789</v>
      </c>
    </row>
    <row r="832" spans="1:2">
      <c r="A832">
        <f>HYPERLINK("http://forums.datarealms.com/viewtopic.php?f=61&amp;t=18983", "Lunar Lasers 1.1")</f>
        <v>0</v>
      </c>
      <c r="B832">
        <v>7759</v>
      </c>
    </row>
    <row r="833" spans="1:2">
      <c r="A833">
        <f>HYPERLINK("http://forums.datarealms.com/viewtopic.php?f=61&amp;t=18986", "Puzzle Piece Industries")</f>
        <v>0</v>
      </c>
      <c r="B833">
        <v>7750</v>
      </c>
    </row>
    <row r="834" spans="1:2">
      <c r="A834">
        <f>HYPERLINK("http://forums.datarealms.com/viewtopic.php?f=61&amp;t=16356", "Robots n' marines the mod that ran out of gas.")</f>
        <v>0</v>
      </c>
      <c r="B834">
        <v>7741</v>
      </c>
    </row>
    <row r="835" spans="1:2">
      <c r="A835">
        <f>HYPERLINK("http://forums.datarealms.com/viewtopic.php?f=61&amp;t=20095", "The Stone Fist [Modding theme entry: No Lua Gun]")</f>
        <v>0</v>
      </c>
      <c r="B835">
        <v>7720</v>
      </c>
    </row>
    <row r="836" spans="1:2">
      <c r="A836">
        <f>HYPERLINK("http://forums.datarealms.com/viewtopic.php?f=61&amp;t=25079", "Brain Weaponry")</f>
        <v>0</v>
      </c>
      <c r="B836">
        <v>7713</v>
      </c>
    </row>
    <row r="837" spans="1:2">
      <c r="A837">
        <f>HYPERLINK("http://forums.datarealms.com/viewtopic.php?f=61&amp;t=25872", "Switcharoo [Modding Theme Entry: *Anything]")</f>
        <v>0</v>
      </c>
      <c r="B837">
        <v>7682</v>
      </c>
    </row>
    <row r="838" spans="1:2">
      <c r="A838">
        <f>HYPERLINK("http://forums.datarealms.com/viewtopic.php?f=61&amp;t=25476", "Phantom Industries 1.2")</f>
        <v>0</v>
      </c>
      <c r="B838">
        <v>7670</v>
      </c>
    </row>
    <row r="839" spans="1:2">
      <c r="A839">
        <f>HYPERLINK("http://forums.datarealms.com/viewtopic.php?f=61&amp;t=18738", "Samos!----(Wip)")</f>
        <v>0</v>
      </c>
      <c r="B839">
        <v>7662</v>
      </c>
    </row>
    <row r="840" spans="1:2">
      <c r="A840">
        <f>HYPERLINK("http://forums.datarealms.com/viewtopic.php?f=61&amp;t=46075", "Heroes Mod")</f>
        <v>0</v>
      </c>
      <c r="B840">
        <v>7637</v>
      </c>
    </row>
    <row r="841" spans="1:2">
      <c r="A841">
        <f>HYPERLINK("http://forums.datarealms.com/viewtopic.php?f=61&amp;t=24711", "[Moding Contest Entry:Actors] Untote Sturm Truppen")</f>
        <v>0</v>
      </c>
      <c r="B841">
        <v>7600</v>
      </c>
    </row>
    <row r="842" spans="1:2">
      <c r="A842">
        <f>HYPERLINK("http://forums.datarealms.com/viewtopic.php?f=61&amp;t=18460", "Yoko Littner (Updated 04.15.2010)")</f>
        <v>0</v>
      </c>
      <c r="B842">
        <v>7596</v>
      </c>
    </row>
    <row r="843" spans="1:2">
      <c r="A843">
        <f>HYPERLINK("http://forums.datarealms.com/viewtopic.php?f=61&amp;t=30689", "[Mod Contest Entry: High Velocity] Shapes Artillery")</f>
        <v>0</v>
      </c>
      <c r="B843">
        <v>7595</v>
      </c>
    </row>
    <row r="844" spans="1:2">
      <c r="A844">
        <f>HYPERLINK("http://forums.datarealms.com/viewtopic.php?f=61&amp;t=19865", "Medical Brigade")</f>
        <v>0</v>
      </c>
      <c r="B844">
        <v>7586</v>
      </c>
    </row>
    <row r="845" spans="1:2">
      <c r="A845">
        <f>HYPERLINK("http://forums.datarealms.com/viewtopic.php?f=61&amp;t=15036", "Random Weapon Pack")</f>
        <v>0</v>
      </c>
      <c r="B845">
        <v>7575</v>
      </c>
    </row>
    <row r="846" spans="1:2">
      <c r="A846">
        <f>HYPERLINK("http://forums.datarealms.com/viewtopic.php?f=61&amp;t=45774", "[Mod Contest Entry: Unconventional Weapon] Massifier")</f>
        <v>0</v>
      </c>
      <c r="B846">
        <v>7574</v>
      </c>
    </row>
    <row r="847" spans="1:2">
      <c r="A847">
        <f>HYPERLINK("http://forums.datarealms.com/viewtopic.php?f=61&amp;t=25965", "Lobber Crabs")</f>
        <v>0</v>
      </c>
      <c r="B847">
        <v>7494</v>
      </c>
    </row>
    <row r="848" spans="1:2">
      <c r="A848">
        <f>HYPERLINK("http://forums.datarealms.com/viewtopic.php?f=61&amp;t=45776", "[Mod Contest Entry: Unconventional Weapon] Floater")</f>
        <v>0</v>
      </c>
      <c r="B848">
        <v>7493</v>
      </c>
    </row>
    <row r="849" spans="1:2">
      <c r="A849">
        <f>HYPERLINK("http://forums.datarealms.com/viewtopic.php?f=61&amp;t=24455", "The Scanner : Research the world around you! *Advanced!")</f>
        <v>0</v>
      </c>
      <c r="B849">
        <v>7482</v>
      </c>
    </row>
    <row r="850" spans="1:2">
      <c r="A850">
        <f>HYPERLINK("http://forums.datarealms.com/viewtopic.php?f=61&amp;t=21397", "*SUPER MEGA HALF-AN-UPDATE* Herb's Mod's")</f>
        <v>0</v>
      </c>
      <c r="B850">
        <v>7467</v>
      </c>
    </row>
    <row r="851" spans="1:2">
      <c r="A851">
        <f>HYPERLINK("http://forums.datarealms.com/viewtopic.php?f=61&amp;t=45690", "[Modding Theme Entry: &amp;quot;Balanced + Not Fancy&amp;quot;]: FAMAS rifle")</f>
        <v>0</v>
      </c>
      <c r="B851">
        <v>7464</v>
      </c>
    </row>
    <row r="852" spans="1:2">
      <c r="A852">
        <f>HYPERLINK("http://forums.datarealms.com/viewtopic.php?f=61&amp;t=20069", "R.E.T.A.R.D. Launcher (Modding Theme Entry: No Lua Gun)")</f>
        <v>0</v>
      </c>
      <c r="B852">
        <v>7451</v>
      </c>
    </row>
    <row r="853" spans="1:2">
      <c r="A853">
        <f>HYPERLINK("http://forums.datarealms.com/viewtopic.php?f=61&amp;t=15370", "Coffee sprayer - from Awesome cracks down (V.1.0.1)")</f>
        <v>0</v>
      </c>
      <c r="B853">
        <v>7448</v>
      </c>
    </row>
    <row r="854" spans="1:2">
      <c r="A854">
        <f>HYPERLINK("http://forums.datarealms.com/viewtopic.php?f=61&amp;t=45757", "[Mod Contest Entry: Unconventional Weapon} AET Nanocarbine")</f>
        <v>0</v>
      </c>
      <c r="B854">
        <v>7398</v>
      </c>
    </row>
    <row r="855" spans="1:2">
      <c r="A855">
        <f>HYPERLINK("http://forums.datarealms.com/viewtopic.php?f=61&amp;t=14688", "FinDudes Mod Dump")</f>
        <v>0</v>
      </c>
      <c r="B855">
        <v>7335</v>
      </c>
    </row>
    <row r="856" spans="1:2">
      <c r="A856">
        <f>HYPERLINK("http://forums.datarealms.com/viewtopic.php?f=61&amp;t=15098", "Highly effective slicing claws")</f>
        <v>0</v>
      </c>
      <c r="B856">
        <v>7309</v>
      </c>
    </row>
    <row r="857" spans="1:2">
      <c r="A857">
        <f>HYPERLINK("http://forums.datarealms.com/viewtopic.php?f=61&amp;t=17430", "M4a1")</f>
        <v>0</v>
      </c>
      <c r="B857">
        <v>7307</v>
      </c>
    </row>
    <row r="858" spans="1:2">
      <c r="A858">
        <f>HYPERLINK("http://forums.datarealms.com/viewtopic.php?f=61&amp;t=23963", "[Mod Contest Entry: CQC] Masher [Roast Veg &amp;amp; Evil]")</f>
        <v>0</v>
      </c>
      <c r="B858">
        <v>7296</v>
      </c>
    </row>
    <row r="859" spans="1:2">
      <c r="A859">
        <f>HYPERLINK("http://forums.datarealms.com/viewtopic.php?f=61&amp;t=17759", "Climbing Axe")</f>
        <v>0</v>
      </c>
      <c r="B859">
        <v>7292</v>
      </c>
    </row>
    <row r="860" spans="1:2">
      <c r="A860">
        <f>HYPERLINK("http://forums.datarealms.com/viewtopic.php?f=61&amp;t=46049", "Simple Resquest")</f>
        <v>0</v>
      </c>
      <c r="B860">
        <v>7276</v>
      </c>
    </row>
    <row r="861" spans="1:2">
      <c r="A861">
        <f>HYPERLINK("http://forums.datarealms.com/viewtopic.php?f=61&amp;t=19180", "Apple Corps + Karoshi")</f>
        <v>0</v>
      </c>
      <c r="B861">
        <v>7228</v>
      </c>
    </row>
    <row r="862" spans="1:2">
      <c r="A862">
        <f>HYPERLINK("http://forums.datarealms.com/viewtopic.php?f=61&amp;t=15444", "Realistic Weapon Pack WIP")</f>
        <v>0</v>
      </c>
      <c r="B862">
        <v>7219</v>
      </c>
    </row>
    <row r="863" spans="1:2">
      <c r="A863">
        <f>HYPERLINK("http://forums.datarealms.com/viewtopic.php?f=61&amp;t=17282", "UT: Bio-Rifle")</f>
        <v>0</v>
      </c>
      <c r="B863">
        <v>7212</v>
      </c>
    </row>
    <row r="864" spans="1:2">
      <c r="A864">
        <f>HYPERLINK("http://forums.datarealms.com/viewtopic.php?f=61&amp;t=20015", "M319 IGL")</f>
        <v>0</v>
      </c>
      <c r="B864">
        <v>7212</v>
      </c>
    </row>
    <row r="865" spans="1:2">
      <c r="A865">
        <f>HYPERLINK("http://forums.datarealms.com/viewtopic.php?f=61&amp;t=13520", "Prom's Guns [svn 2.0.1; 17/1]")</f>
        <v>0</v>
      </c>
      <c r="B865">
        <v>7183</v>
      </c>
    </row>
    <row r="866" spans="1:2">
      <c r="A866">
        <f>HYPERLINK("http://forums.datarealms.com/viewtopic.php?f=61&amp;t=36148", "Cortex Command Classic")</f>
        <v>0</v>
      </c>
      <c r="B866">
        <v>7165</v>
      </c>
    </row>
    <row r="867" spans="1:2">
      <c r="A867">
        <f>HYPERLINK("http://forums.datarealms.com/viewtopic.php?f=61&amp;t=17667", "Dummy Particle Accelerator")</f>
        <v>0</v>
      </c>
      <c r="B867">
        <v>7139</v>
      </c>
    </row>
    <row r="868" spans="1:2">
      <c r="A868">
        <f>HYPERLINK("http://forums.datarealms.com/viewtopic.php?f=61&amp;t=15365", "The unholy union tank- I warn you now it ain't that original")</f>
        <v>0</v>
      </c>
      <c r="B868">
        <v>7087</v>
      </c>
    </row>
    <row r="869" spans="1:2">
      <c r="A869">
        <f>HYPERLINK("http://forums.datarealms.com/viewtopic.php?f=61&amp;t=20194", "Fat Zombie's Flechette Gun")</f>
        <v>0</v>
      </c>
      <c r="B869">
        <v>7039</v>
      </c>
    </row>
    <row r="870" spans="1:2">
      <c r="A870">
        <f>HYPERLINK("http://forums.datarealms.com/viewtopic.php?f=61&amp;t=16355", "Sunburst Inc. [WIP]")</f>
        <v>0</v>
      </c>
      <c r="B870">
        <v>6983</v>
      </c>
    </row>
    <row r="871" spans="1:2">
      <c r="A871">
        <f>HYPERLINK("http://forums.datarealms.com/viewtopic.php?f=61&amp;t=25814", "Yokosuka P3Y100 Heavy Dropship [Modcontest: Anything]")</f>
        <v>0</v>
      </c>
      <c r="B871">
        <v>6971</v>
      </c>
    </row>
    <row r="872" spans="1:2">
      <c r="A872">
        <f>HYPERLINK("http://forums.datarealms.com/viewtopic.php?f=61&amp;t=17784", "car???")</f>
        <v>0</v>
      </c>
      <c r="B872">
        <v>6942</v>
      </c>
    </row>
    <row r="873" spans="1:2">
      <c r="A873">
        <f>HYPERLINK("http://forums.datarealms.com/viewtopic.php?f=61&amp;t=18929", "CrazyHorse (Weapon Release) Single &amp;amp; Burst Fire Modes")</f>
        <v>0</v>
      </c>
      <c r="B873">
        <v>6927</v>
      </c>
    </row>
    <row r="874" spans="1:2">
      <c r="A874">
        <f>HYPERLINK("http://forums.datarealms.com/viewtopic.php?f=61&amp;t=21562", "Something contest entry: ManCannon v1.0")</f>
        <v>0</v>
      </c>
      <c r="B874">
        <v>6921</v>
      </c>
    </row>
    <row r="875" spans="1:2">
      <c r="A875">
        <f>HYPERLINK("http://forums.datarealms.com/viewtopic.php?f=61&amp;t=19322", "Brenades - Will update soon")</f>
        <v>0</v>
      </c>
      <c r="B875">
        <v>6914</v>
      </c>
    </row>
    <row r="876" spans="1:2">
      <c r="A876">
        <f>HYPERLINK("http://forums.datarealms.com/viewtopic.php?f=61&amp;t=19642", "MMItemsGen and beyond (CCMM Companion)")</f>
        <v>0</v>
      </c>
      <c r="B876">
        <v>6892</v>
      </c>
    </row>
    <row r="877" spans="1:2">
      <c r="A877">
        <f>HYPERLINK("http://forums.datarealms.com/viewtopic.php?f=61&amp;t=25325", "HP Corps [WIP]")</f>
        <v>0</v>
      </c>
      <c r="B877">
        <v>6859</v>
      </c>
    </row>
    <row r="878" spans="1:2">
      <c r="A878">
        <f>HYPERLINK("http://forums.datarealms.com/viewtopic.php?f=61&amp;t=19101", "Cricket's Mod Predecessors")</f>
        <v>0</v>
      </c>
      <c r="B878">
        <v>6857</v>
      </c>
    </row>
    <row r="879" spans="1:2">
      <c r="A879">
        <f>HYPERLINK("http://forums.datarealms.com/viewtopic.php?f=61&amp;t=17749", "Nachos (2-05-10)")</f>
        <v>0</v>
      </c>
      <c r="B879">
        <v>6842</v>
      </c>
    </row>
    <row r="880" spans="1:2">
      <c r="A880">
        <f>HYPERLINK("http://forums.datarealms.com/viewtopic.php?f=61&amp;t=16963", "Supa-Dupa 'Porta Vater' ( a wip )")</f>
        <v>0</v>
      </c>
      <c r="B880">
        <v>6830</v>
      </c>
    </row>
    <row r="881" spans="1:2">
      <c r="A881">
        <f>HYPERLINK("http://forums.datarealms.com/viewtopic.php?f=61&amp;t=16541", "Babies - IMPORTANT MESSAGE INSIDE")</f>
        <v>0</v>
      </c>
      <c r="B881">
        <v>6829</v>
      </c>
    </row>
    <row r="882" spans="1:2">
      <c r="A882">
        <f>HYPERLINK("http://forums.datarealms.com/viewtopic.php?f=61&amp;t=45880", "Hyper Powered Weapons")</f>
        <v>0</v>
      </c>
      <c r="B882">
        <v>6823</v>
      </c>
    </row>
    <row r="883" spans="1:2">
      <c r="A883">
        <f>HYPERLINK("http://forums.datarealms.com/viewtopic.php?f=61&amp;t=21396", "Flaming Sniper Rifle!")</f>
        <v>0</v>
      </c>
      <c r="B883">
        <v>6820</v>
      </c>
    </row>
    <row r="884" spans="1:2">
      <c r="A884">
        <f>HYPERLINK("http://forums.datarealms.com/viewtopic.php?f=61&amp;t=29692", "[Modding Contest Entry: Artillery] Hover Artillery Tank")</f>
        <v>0</v>
      </c>
      <c r="B884">
        <v>6797</v>
      </c>
    </row>
    <row r="885" spans="1:2">
      <c r="A885">
        <f>HYPERLINK("http://forums.datarealms.com/viewtopic.php?f=61&amp;t=46146", "Avians v1.4 [outdated]")</f>
        <v>0</v>
      </c>
      <c r="B885">
        <v>6786</v>
      </c>
    </row>
    <row r="886" spans="1:2">
      <c r="A886">
        <f>HYPERLINK("http://forums.datarealms.com/viewtopic.php?f=61&amp;t=18443", "Modified Tools. Just for fun.")</f>
        <v>0</v>
      </c>
      <c r="B886">
        <v>6772</v>
      </c>
    </row>
    <row r="887" spans="1:2">
      <c r="A887">
        <f>HYPERLINK("http://forums.datarealms.com/viewtopic.php?f=61&amp;t=25708", "Macross Super Dimensional Fortress One (SDF-1)")</f>
        <v>0</v>
      </c>
      <c r="B887">
        <v>6757</v>
      </c>
    </row>
    <row r="888" spans="1:2">
      <c r="A888">
        <f>HYPERLINK("http://forums.datarealms.com/viewtopic.php?f=61&amp;t=21638", "More Skirmishes 1.2 SAW Fixed and Easier to use!")</f>
        <v>0</v>
      </c>
      <c r="B888">
        <v>6751</v>
      </c>
    </row>
    <row r="889" spans="1:2">
      <c r="A889">
        <f>HYPERLINK("http://forums.datarealms.com/viewtopic.php?f=61&amp;t=46159", "[Mod Contest Entry] Bugger Tech")</f>
        <v>0</v>
      </c>
      <c r="B889">
        <v>6728</v>
      </c>
    </row>
    <row r="890" spans="1:2">
      <c r="A890">
        <f>HYPERLINK("http://forums.datarealms.com/viewtopic.php?f=61&amp;t=20460", "Cold Corp (WIP) UPDATE")</f>
        <v>0</v>
      </c>
      <c r="B890">
        <v>6702</v>
      </c>
    </row>
    <row r="891" spans="1:2">
      <c r="A891">
        <f>HYPERLINK("http://forums.datarealms.com/viewtopic.php?f=61&amp;t=16167", "Scavengers Return! (B23)")</f>
        <v>0</v>
      </c>
      <c r="B891">
        <v>6674</v>
      </c>
    </row>
    <row r="892" spans="1:2">
      <c r="A892">
        <f>HYPERLINK("http://forums.datarealms.com/viewtopic.php?f=61&amp;t=46089", "Gamma Task Force  (female faction)")</f>
        <v>0</v>
      </c>
      <c r="B892">
        <v>6666</v>
      </c>
    </row>
    <row r="893" spans="1:2">
      <c r="A893">
        <f>HYPERLINK("http://forums.datarealms.com/viewtopic.php?f=61&amp;t=20050", "Plasma grenade from Halo  V1.23")</f>
        <v>0</v>
      </c>
      <c r="B893">
        <v>6656</v>
      </c>
    </row>
    <row r="894" spans="1:2">
      <c r="A894">
        <f>HYPERLINK("http://forums.datarealms.com/viewtopic.php?f=61&amp;t=45675", "Modding Theme Entry *Balanced Wep +Not Fancy!*: The Zyx-241")</f>
        <v>0</v>
      </c>
      <c r="B894">
        <v>6638</v>
      </c>
    </row>
    <row r="895" spans="1:2">
      <c r="A895">
        <f>HYPERLINK("http://forums.datarealms.com/viewtopic.php?f=61&amp;t=31621", "An attempt at reducing lag")</f>
        <v>0</v>
      </c>
      <c r="B895">
        <v>6595</v>
      </c>
    </row>
    <row r="896" spans="1:2">
      <c r="A896">
        <f>HYPERLINK("http://forums.datarealms.com/viewtopic.php?f=61&amp;t=45108", "Quitting the Modding Scene [Open Resource]")</f>
        <v>0</v>
      </c>
      <c r="B896">
        <v>6543</v>
      </c>
    </row>
    <row r="897" spans="1:2">
      <c r="A897">
        <f>HYPERLINK("http://forums.datarealms.com/viewtopic.php?f=61&amp;t=45679", "[Balanced Weapon + Not Fancy/No Lua] Thompson M1A1")</f>
        <v>0</v>
      </c>
      <c r="B897">
        <v>6500</v>
      </c>
    </row>
    <row r="898" spans="1:2">
      <c r="A898">
        <f>HYPERLINK("http://forums.datarealms.com/viewtopic.php?f=61&amp;t=25858", "IC Nuke V1.0 (10/13/11 03:40 GMT) [Modcontest: Anything]")</f>
        <v>0</v>
      </c>
      <c r="B898">
        <v>6497</v>
      </c>
    </row>
    <row r="899" spans="1:2">
      <c r="A899">
        <f>HYPERLINK("http://forums.datarealms.com/viewtopic.php?f=61&amp;t=20195", "Switch Laser - Your Repositioning Device! *Update")</f>
        <v>0</v>
      </c>
      <c r="B899">
        <v>6489</v>
      </c>
    </row>
    <row r="900" spans="1:2">
      <c r="A900">
        <f>HYPERLINK("http://forums.datarealms.com/viewtopic.php?f=61&amp;t=19770", "Brand New Bunker Modules!!![wip] update 9/18")</f>
        <v>0</v>
      </c>
      <c r="B900">
        <v>6486</v>
      </c>
    </row>
    <row r="901" spans="1:2">
      <c r="A901">
        <f>HYPERLINK("http://forums.datarealms.com/viewtopic.php?f=61&amp;t=21533", "SMC Entry: Blender")</f>
        <v>0</v>
      </c>
      <c r="B901">
        <v>6473</v>
      </c>
    </row>
    <row r="902" spans="1:2">
      <c r="A902">
        <f>HYPERLINK("http://forums.datarealms.com/viewtopic.php?f=61&amp;t=31290", "Frost Cannon [Mod Contest Entry: Ice]")</f>
        <v>0</v>
      </c>
      <c r="B902">
        <v>6469</v>
      </c>
    </row>
    <row r="903" spans="1:2">
      <c r="A903">
        <f>HYPERLINK("http://forums.datarealms.com/viewtopic.php?f=61&amp;t=46006", "Mechanism")</f>
        <v>0</v>
      </c>
      <c r="B903">
        <v>6460</v>
      </c>
    </row>
    <row r="904" spans="1:2">
      <c r="A904">
        <f>HYPERLINK("http://forums.datarealms.com/viewtopic.php?f=61&amp;t=46003", "Press [X] to Jason")</f>
        <v>0</v>
      </c>
      <c r="B904">
        <v>6413</v>
      </c>
    </row>
    <row r="905" spans="1:2">
      <c r="A905">
        <f>HYPERLINK("http://forums.datarealms.com/viewtopic.php?f=61&amp;t=20784", "Cyborg")</f>
        <v>0</v>
      </c>
      <c r="B905">
        <v>6407</v>
      </c>
    </row>
    <row r="906" spans="1:2">
      <c r="A906">
        <f>HYPERLINK("http://forums.datarealms.com/viewtopic.php?f=61&amp;t=18227", "Shielder!")</f>
        <v>0</v>
      </c>
      <c r="B906">
        <v>6404</v>
      </c>
    </row>
    <row r="907" spans="1:2">
      <c r="A907">
        <f>HYPERLINK("http://forums.datarealms.com/viewtopic.php?f=61&amp;t=20176", "Platform [Mod Contest Entry: Rocket Propelled]")</f>
        <v>0</v>
      </c>
      <c r="B907">
        <v>6356</v>
      </c>
    </row>
    <row r="908" spans="1:2">
      <c r="A908">
        <f>HYPERLINK("http://forums.datarealms.com/viewtopic.php?f=61&amp;t=15423", "ESRC-1 &amp;quot;Zap Gun&amp;quot; (updated: Stupidity fixed.)")</f>
        <v>0</v>
      </c>
      <c r="B908">
        <v>6274</v>
      </c>
    </row>
    <row r="909" spans="1:2">
      <c r="A909">
        <f>HYPERLINK("http://forums.datarealms.com/viewtopic.php?f=61&amp;t=30104", "The test weapon")</f>
        <v>0</v>
      </c>
      <c r="B909">
        <v>6274</v>
      </c>
    </row>
    <row r="910" spans="1:2">
      <c r="A910">
        <f>HYPERLINK("http://forums.datarealms.com/viewtopic.php?f=61&amp;t=46101", "Myskoplex")</f>
        <v>0</v>
      </c>
      <c r="B910">
        <v>6272</v>
      </c>
    </row>
    <row r="911" spans="1:2">
      <c r="A911">
        <f>HYPERLINK("http://forums.datarealms.com/viewtopic.php?f=61&amp;t=19704", "(WIP) Modded RPC's")</f>
        <v>0</v>
      </c>
      <c r="B911">
        <v>6261</v>
      </c>
    </row>
    <row r="912" spans="1:2">
      <c r="A912">
        <f>HYPERLINK("http://forums.datarealms.com/viewtopic.php?f=61&amp;t=17013", "Halloween (ish)")</f>
        <v>0</v>
      </c>
      <c r="B912">
        <v>6254</v>
      </c>
    </row>
    <row r="913" spans="1:2">
      <c r="A913">
        <f>HYPERLINK("http://forums.datarealms.com/viewtopic.php?f=61&amp;t=46160", "[Mod Contest Entry] Vapour Rifle")</f>
        <v>0</v>
      </c>
      <c r="B913">
        <v>6238</v>
      </c>
    </row>
    <row r="914" spans="1:2">
      <c r="A914">
        <f>HYPERLINK("http://forums.datarealms.com/viewtopic.php?f=61&amp;t=24794", "Glowy Mod")</f>
        <v>0</v>
      </c>
      <c r="B914">
        <v>6233</v>
      </c>
    </row>
    <row r="915" spans="1:2">
      <c r="A915">
        <f>HYPERLINK("http://forums.datarealms.com/viewtopic.php?f=61&amp;t=32085", "Tarchoss Munitions - WIP")</f>
        <v>0</v>
      </c>
      <c r="B915">
        <v>6166</v>
      </c>
    </row>
    <row r="916" spans="1:2">
      <c r="A916">
        <f>HYPERLINK("http://forums.datarealms.com/viewtopic.php?f=61&amp;t=21599", "Some modding contest entry - Telekinesis Rock")</f>
        <v>0</v>
      </c>
      <c r="B916">
        <v>6141</v>
      </c>
    </row>
    <row r="917" spans="1:2">
      <c r="A917">
        <f>HYPERLINK("http://forums.datarealms.com/viewtopic.php?f=61&amp;t=24797", "Dummy Impulse Weapon Pack")</f>
        <v>0</v>
      </c>
      <c r="B917">
        <v>6110</v>
      </c>
    </row>
    <row r="918" spans="1:2">
      <c r="A918">
        <f>HYPERLINK("http://forums.datarealms.com/viewtopic.php?f=61&amp;t=21241", "SZV36 - Tsar's Special Armoury Self Defence Rifle")</f>
        <v>0</v>
      </c>
      <c r="B918">
        <v>6058</v>
      </c>
    </row>
    <row r="919" spans="1:2">
      <c r="A919">
        <f>HYPERLINK("http://forums.datarealms.com/viewtopic.php?f=61&amp;t=46156", "[Mod Contest Entry] VAHAN rifle + M446 David")</f>
        <v>0</v>
      </c>
      <c r="B919">
        <v>6046</v>
      </c>
    </row>
    <row r="920" spans="1:2">
      <c r="A920">
        <f>HYPERLINK("http://forums.datarealms.com/viewtopic.php?f=61&amp;t=46081", "Nebula Restoration Command")</f>
        <v>0</v>
      </c>
      <c r="B920">
        <v>6040</v>
      </c>
    </row>
    <row r="921" spans="1:2">
      <c r="A921">
        <f>HYPERLINK("http://forums.datarealms.com/viewtopic.php?f=61&amp;t=20895", "The ORIGINAL 1860s Gatling style Rotary Cannon (prolly WIP)")</f>
        <v>0</v>
      </c>
      <c r="B921">
        <v>6029</v>
      </c>
    </row>
    <row r="922" spans="1:2">
      <c r="A922">
        <f>HYPERLINK("http://forums.datarealms.com/viewtopic.php?f=61&amp;t=21635", "My 2:nd mod, The Repulsorgun")</f>
        <v>0</v>
      </c>
      <c r="B922">
        <v>6019</v>
      </c>
    </row>
    <row r="923" spans="1:2">
      <c r="A923">
        <f>HYPERLINK("http://forums.datarealms.com/viewtopic.php?f=61&amp;t=29892", "(WIP) Dex's Pack o' Stuff")</f>
        <v>0</v>
      </c>
      <c r="B923">
        <v>6012</v>
      </c>
    </row>
    <row r="924" spans="1:2">
      <c r="A924">
        <f>HYPERLINK("http://forums.datarealms.com/viewtopic.php?f=61&amp;t=20074", "nothing")</f>
        <v>0</v>
      </c>
      <c r="B924">
        <v>5989</v>
      </c>
    </row>
    <row r="925" spans="1:2">
      <c r="A925">
        <f>HYPERLINK("http://forums.datarealms.com/viewtopic.php?f=61&amp;t=21489", "Fire Extinguisher")</f>
        <v>0</v>
      </c>
      <c r="B925">
        <v>5988</v>
      </c>
    </row>
    <row r="926" spans="1:2">
      <c r="A926">
        <f>HYPERLINK("http://forums.datarealms.com/viewtopic.php?f=61&amp;t=25152", "IncursionCorp")</f>
        <v>0</v>
      </c>
      <c r="B926">
        <v>5977</v>
      </c>
    </row>
    <row r="927" spans="1:2">
      <c r="A927">
        <f>HYPERLINK("http://forums.datarealms.com/viewtopic.php?f=61&amp;t=15009", "Captain Kicktar's Pack of Stuff")</f>
        <v>0</v>
      </c>
      <c r="B927">
        <v>5934</v>
      </c>
    </row>
    <row r="928" spans="1:2">
      <c r="A928">
        <f>HYPERLINK("http://forums.datarealms.com/viewtopic.php?f=61&amp;t=36252", "nothing")</f>
        <v>0</v>
      </c>
      <c r="B928">
        <v>5893</v>
      </c>
    </row>
    <row r="929" spans="1:2">
      <c r="A929">
        <f>HYPERLINK("http://forums.datarealms.com/viewtopic.php?f=61&amp;t=45697", "[Mod Contest Entry: Balanced Wep + Not Fancy] Trident Rifle")</f>
        <v>0</v>
      </c>
      <c r="B929">
        <v>5848</v>
      </c>
    </row>
    <row r="930" spans="1:2">
      <c r="A930">
        <f>HYPERLINK("http://forums.datarealms.com/viewtopic.php?f=61&amp;t=31681", "Bison Sprays his MEMES")</f>
        <v>0</v>
      </c>
      <c r="B930">
        <v>5783</v>
      </c>
    </row>
    <row r="931" spans="1:2">
      <c r="A931">
        <f>HYPERLINK("http://forums.datarealms.com/viewtopic.php?f=61&amp;t=15526", "Needle Gun Update (June 25, 2009)")</f>
        <v>0</v>
      </c>
      <c r="B931">
        <v>5770</v>
      </c>
    </row>
    <row r="932" spans="1:2">
      <c r="A932">
        <f>HYPERLINK("http://forums.datarealms.com/viewtopic.php?f=61&amp;t=25712", "Really fast DE")</f>
        <v>0</v>
      </c>
      <c r="B932">
        <v>5759</v>
      </c>
    </row>
    <row r="933" spans="1:2">
      <c r="A933">
        <f>HYPERLINK("http://forums.datarealms.com/viewtopic.php?f=61&amp;t=20493", "Flesh Shield")</f>
        <v>0</v>
      </c>
      <c r="B933">
        <v>5747</v>
      </c>
    </row>
    <row r="934" spans="1:2">
      <c r="A934">
        <f>HYPERLINK("http://forums.datarealms.com/viewtopic.php?f=61&amp;t=15382", "Gun Camera - Uber view range")</f>
        <v>0</v>
      </c>
      <c r="B934">
        <v>5744</v>
      </c>
    </row>
    <row r="935" spans="1:2">
      <c r="A935">
        <f>HYPERLINK("http://forums.datarealms.com/viewtopic.php?f=61&amp;t=20492", "Mushroom Faction: Featuring Mario, and Goomba, Fireflower...")</f>
        <v>0</v>
      </c>
      <c r="B935">
        <v>5726</v>
      </c>
    </row>
    <row r="936" spans="1:2">
      <c r="A936">
        <f>HYPERLINK("http://forums.datarealms.com/viewtopic.php?f=61&amp;t=20723", "Christmas Faction V.1.5 B24")</f>
        <v>0</v>
      </c>
      <c r="B936">
        <v>5698</v>
      </c>
    </row>
    <row r="937" spans="1:2">
      <c r="A937">
        <f>HYPERLINK("http://forums.datarealms.com/viewtopic.php?f=61&amp;t=15504", "Yep, a bubble shield :P")</f>
        <v>0</v>
      </c>
      <c r="B937">
        <v>5658</v>
      </c>
    </row>
    <row r="938" spans="1:2">
      <c r="A938">
        <f>HYPERLINK("http://forums.datarealms.com/viewtopic.php?f=61&amp;t=20218", "Barton, that stereotypical bad guy-")</f>
        <v>0</v>
      </c>
      <c r="B938">
        <v>5642</v>
      </c>
    </row>
    <row r="939" spans="1:2">
      <c r="A939">
        <f>HYPERLINK("http://forums.datarealms.com/viewtopic.php?f=61&amp;t=20833", "Hand of Mussolini - UPDATED!")</f>
        <v>0</v>
      </c>
      <c r="B939">
        <v>5505</v>
      </c>
    </row>
    <row r="940" spans="1:2">
      <c r="A940">
        <f>HYPERLINK("http://forums.datarealms.com/viewtopic.php?f=61&amp;t=17401", "Se7en's random mods 2: ELECTRIC BOOGALOO")</f>
        <v>0</v>
      </c>
      <c r="B940">
        <v>5504</v>
      </c>
    </row>
    <row r="941" spans="1:2">
      <c r="A941">
        <f>HYPERLINK("http://forums.datarealms.com/viewtopic.php?f=61&amp;t=16349", "FE7 Hector - v1.12, with a cape and some Lua bits. 5/17/10")</f>
        <v>0</v>
      </c>
      <c r="B941">
        <v>5485</v>
      </c>
    </row>
    <row r="942" spans="1:2">
      <c r="A942">
        <f>HYPERLINK("http://forums.datarealms.com/viewtopic.php?f=61&amp;t=26252", "Lee'Faction and LeeF")</f>
        <v>0</v>
      </c>
      <c r="B942">
        <v>5450</v>
      </c>
    </row>
    <row r="943" spans="1:2">
      <c r="A943">
        <f>HYPERLINK("http://forums.datarealms.com/viewtopic.php?f=61&amp;t=19858", "REmote Controlled Aerial Bomb (RECAB)")</f>
        <v>0</v>
      </c>
      <c r="B943">
        <v>5446</v>
      </c>
    </row>
    <row r="944" spans="1:2">
      <c r="A944">
        <f>HYPERLINK("http://forums.datarealms.com/viewtopic.php?f=61&amp;t=15499", "Shielding &amp;amp; Shielding")</f>
        <v>0</v>
      </c>
      <c r="B944">
        <v>5370</v>
      </c>
    </row>
    <row r="945" spans="1:2">
      <c r="A945">
        <f>HYPERLINK("http://forums.datarealms.com/viewtopic.php?f=61&amp;t=20324", "Handheld Mini Rocket Launcher System[MCTE:Rocket Propelled]")</f>
        <v>0</v>
      </c>
      <c r="B945">
        <v>5300</v>
      </c>
    </row>
    <row r="946" spans="1:2">
      <c r="A946">
        <f>HYPERLINK("http://forums.datarealms.com/viewtopic.php?f=61&amp;t=20026", "Chaingun [Modding Theme Contest Entry: No Lua Gun]")</f>
        <v>0</v>
      </c>
      <c r="B946">
        <v>5233</v>
      </c>
    </row>
    <row r="947" spans="1:2">
      <c r="A947">
        <f>HYPERLINK("http://forums.datarealms.com/viewtopic.php?f=61&amp;t=20756", "Freetime, a mod I'd do if I were a total newbie")</f>
        <v>0</v>
      </c>
      <c r="B947">
        <v>5223</v>
      </c>
    </row>
    <row r="948" spans="1:2">
      <c r="A948">
        <f>HYPERLINK("http://forums.datarealms.com/viewtopic.php?f=61&amp;t=46102", "Someon upload ronin revamp on steam.")</f>
        <v>0</v>
      </c>
      <c r="B948">
        <v>5194</v>
      </c>
    </row>
    <row r="949" spans="1:2">
      <c r="A949">
        <f>HYPERLINK("http://forums.datarealms.com/viewtopic.php?f=61&amp;t=20011", "FAR-Taor7 [Modding Theme Entry: NoLua Gun]")</f>
        <v>0</v>
      </c>
      <c r="B949">
        <v>5148</v>
      </c>
    </row>
    <row r="950" spans="1:2">
      <c r="A950">
        <f>HYPERLINK("http://forums.datarealms.com/viewtopic.php?f=61&amp;t=20874", "Game-mode expansion (Sniper War+ Rocket Rumble)")</f>
        <v>0</v>
      </c>
      <c r="B950">
        <v>5127</v>
      </c>
    </row>
    <row r="951" spans="1:2">
      <c r="A951">
        <f>HYPERLINK("http://forums.datarealms.com/viewtopic.php?f=61&amp;t=18706", "Cremator Magnum and other odd weapons V 1.1 (WIP)")</f>
        <v>0</v>
      </c>
      <c r="B951">
        <v>5064</v>
      </c>
    </row>
    <row r="952" spans="1:2">
      <c r="A952">
        <f>HYPERLINK("http://forums.datarealms.com/viewtopic.php?f=61&amp;t=45672", "Modding Theme Entry:Balanced Weapon + Not Fancy/No Lua")</f>
        <v>0</v>
      </c>
      <c r="B952">
        <v>5020</v>
      </c>
    </row>
    <row r="953" spans="1:2">
      <c r="A953">
        <f>HYPERLINK("http://forums.datarealms.com/viewtopic.php?f=61&amp;t=20322", "Rocket Rifle (Modding Theme Entry: Rocket-Powered)")</f>
        <v>0</v>
      </c>
      <c r="B953">
        <v>5008</v>
      </c>
    </row>
    <row r="954" spans="1:2">
      <c r="A954">
        <f>HYPERLINK("http://forums.datarealms.com/viewtopic.php?f=61&amp;t=19715", "B23 No time")</f>
        <v>0</v>
      </c>
      <c r="B954">
        <v>4993</v>
      </c>
    </row>
    <row r="955" spans="1:2">
      <c r="A955">
        <f>HYPERLINK("http://forums.datarealms.com/viewtopic.php?f=61&amp;t=31280", "Flamethrower Mod")</f>
        <v>0</v>
      </c>
      <c r="B955">
        <v>4990</v>
      </c>
    </row>
    <row r="956" spans="1:2">
      <c r="A956">
        <f>HYPERLINK("http://forums.datarealms.com/viewtopic.php?f=61&amp;t=18677", "Cremator Magnum and other odd weapons (WIP)")</f>
        <v>0</v>
      </c>
      <c r="B956">
        <v>4921</v>
      </c>
    </row>
    <row r="957" spans="1:2">
      <c r="A957">
        <f>HYPERLINK("http://forums.datarealms.com/viewtopic.php?f=61&amp;t=20490", "Break the Targets - Win the skirmish!")</f>
        <v>0</v>
      </c>
      <c r="B957">
        <v>4894</v>
      </c>
    </row>
    <row r="958" spans="1:2">
      <c r="A958">
        <f>HYPERLINK("http://forums.datarealms.com/viewtopic.php?f=61&amp;t=20116", "The Homing Ion Cloud Rifle - a novel device.")</f>
        <v>0</v>
      </c>
      <c r="B958">
        <v>4873</v>
      </c>
    </row>
    <row r="959" spans="1:2">
      <c r="A959">
        <f>HYPERLINK("http://forums.datarealms.com/viewtopic.php?f=61&amp;t=16217", "Less laggy version of Xerxys Sniper Rifle mod")</f>
        <v>0</v>
      </c>
      <c r="B959">
        <v>4834</v>
      </c>
    </row>
    <row r="960" spans="1:2">
      <c r="A960">
        <f>HYPERLINK("http://forums.datarealms.com/viewtopic.php?f=61&amp;t=46054", "A mod that works but has a major bug.")</f>
        <v>0</v>
      </c>
      <c r="B960">
        <v>4670</v>
      </c>
    </row>
    <row r="961" spans="1:2">
      <c r="A961">
        <f>HYPERLINK("http://forums.datarealms.com/viewtopic.php?f=61&amp;t=20356", "Old Fashioned Liero Style Grenades!")</f>
        <v>0</v>
      </c>
      <c r="B961">
        <v>4607</v>
      </c>
    </row>
    <row r="962" spans="1:2">
      <c r="A962">
        <f>HYPERLINK("http://forums.datarealms.com/viewtopic.php?f=61&amp;t=20574", "Modding Theme Entry: &amp;lt;Mass Based Weapon&amp;gt; The Knife")</f>
        <v>0</v>
      </c>
      <c r="B962">
        <v>4539</v>
      </c>
    </row>
    <row r="963" spans="1:2">
      <c r="A963">
        <f>HYPERLINK("http://forums.datarealms.com/viewtopic.php?f=61&amp;t=20013", "C.MIG-2 (Modding Theme Entry: No Lua Gun)")</f>
        <v>0</v>
      </c>
      <c r="B963">
        <v>4446</v>
      </c>
    </row>
    <row r="964" spans="1:2">
      <c r="A964">
        <f>HYPERLINK("http://forums.datarealms.com/viewtopic.php?f=61&amp;t=46103", "Jguns")</f>
        <v>0</v>
      </c>
      <c r="B964">
        <v>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9"/>
  <sheetViews>
    <sheetView workbookViewId="0"/>
  </sheetViews>
  <sheetFormatPr defaultRowHeight="15"/>
  <cols>
    <col min="1" max="1" width="67.7109375" customWidth="1"/>
  </cols>
  <sheetData>
    <row r="1" spans="1:2">
      <c r="A1" s="1" t="s">
        <v>0</v>
      </c>
      <c r="B1" s="1" t="s">
        <v>1</v>
      </c>
    </row>
    <row r="2" spans="1:2">
      <c r="A2">
        <f>HYPERLINK("http://forums.datarealms.com/viewtopic.php?f=24&amp;t=20639", "- Forum Rules -")</f>
        <v>0</v>
      </c>
      <c r="B2">
        <v>856522</v>
      </c>
    </row>
    <row r="3" spans="1:2">
      <c r="A3">
        <f>HYPERLINK("http://forums.datarealms.com/viewtopic.php?f=24&amp;t=20639", "- Forum Rules -")</f>
        <v>0</v>
      </c>
      <c r="B3">
        <v>856521</v>
      </c>
    </row>
    <row r="4" spans="1:2">
      <c r="A4">
        <f>HYPERLINK("http://forums.datarealms.com/viewtopic.php?f=24&amp;t=20639", "- Forum Rules -")</f>
        <v>0</v>
      </c>
      <c r="B4">
        <v>856520</v>
      </c>
    </row>
    <row r="5" spans="1:2">
      <c r="A5">
        <f>HYPERLINK("http://forums.datarealms.com/viewtopic.php?f=24&amp;t=20639", "- Forum Rules -")</f>
        <v>0</v>
      </c>
      <c r="B5">
        <v>856519</v>
      </c>
    </row>
    <row r="6" spans="1:2">
      <c r="A6">
        <f>HYPERLINK("http://forums.datarealms.com/viewtopic.php?f=24&amp;t=20639", "- Forum Rules -")</f>
        <v>0</v>
      </c>
      <c r="B6">
        <v>856518</v>
      </c>
    </row>
    <row r="7" spans="1:2">
      <c r="A7">
        <f>HYPERLINK("http://forums.datarealms.com/viewtopic.php?f=24&amp;t=20639", "- Forum Rules -")</f>
        <v>0</v>
      </c>
      <c r="B7">
        <v>856517</v>
      </c>
    </row>
    <row r="8" spans="1:2">
      <c r="A8">
        <f>HYPERLINK("http://forums.datarealms.com/viewtopic.php?f=24&amp;t=12224", "Map Pack 3 v0.1.0 - CC1.0 - DISCONTINUED")</f>
        <v>0</v>
      </c>
      <c r="B8">
        <v>228492</v>
      </c>
    </row>
    <row r="9" spans="1:2">
      <c r="A9">
        <f>HYPERLINK("http://forums.datarealms.com/viewtopic.php?f=24&amp;t=45336", "Void Wanderers ( Updated - V131 )")</f>
        <v>0</v>
      </c>
      <c r="B9">
        <v>208284</v>
      </c>
    </row>
    <row r="10" spans="1:2">
      <c r="A10">
        <f>HYPERLINK("http://forums.datarealms.com/viewtopic.php?f=24&amp;t=19719", "Cortex Command Online Deathmatch - UPDATE - 12/19/10")</f>
        <v>0</v>
      </c>
      <c r="B10">
        <v>166919</v>
      </c>
    </row>
    <row r="11" spans="1:2">
      <c r="A11">
        <f>HYPERLINK("http://forums.datarealms.com/viewtopic.php?f=24&amp;t=17512", "Mission: Tartarus")</f>
        <v>0</v>
      </c>
      <c r="B11">
        <v>133157</v>
      </c>
    </row>
    <row r="12" spans="1:2">
      <c r="A12">
        <f>HYPERLINK("http://forums.datarealms.com/viewtopic.php?f=24&amp;t=18755", "[Abandoned] Unmapped Lands")</f>
        <v>0</v>
      </c>
      <c r="B12">
        <v>125080</v>
      </c>
    </row>
    <row r="13" spans="1:2">
      <c r="A13">
        <f>HYPERLINK("http://forums.datarealms.com/viewtopic.php?f=24&amp;t=29714", "[Abandoned] Cortex Shock")</f>
        <v>0</v>
      </c>
      <c r="B13">
        <v>118251</v>
      </c>
    </row>
    <row r="14" spans="1:2">
      <c r="A14">
        <f>HYPERLINK("http://forums.datarealms.com/viewtopic.php?f=24&amp;t=31383", "Unmapped Lands 2 (UPD: V81 - 22 dec)")</f>
        <v>0</v>
      </c>
      <c r="B14">
        <v>115179</v>
      </c>
    </row>
    <row r="15" spans="1:2">
      <c r="A15">
        <f>HYPERLINK("http://forums.datarealms.com/viewtopic.php?f=24&amp;t=12872", "Orbit Lands - It's gravitationally delicious!")</f>
        <v>0</v>
      </c>
      <c r="B15">
        <v>108656</v>
      </c>
    </row>
    <row r="16" spans="1:2">
      <c r="A16">
        <f>HYPERLINK("http://forums.datarealms.com/viewtopic.php?f=24&amp;t=15279", "Zombie Defense -fixtastic-")</f>
        <v>0</v>
      </c>
      <c r="B16">
        <v>106746</v>
      </c>
    </row>
    <row r="17" spans="1:2">
      <c r="A17">
        <f>HYPERLINK("http://forums.datarealms.com/viewtopic.php?f=24&amp;t=31063", "SHIELD: Under Siege")</f>
        <v>0</v>
      </c>
      <c r="B17">
        <v>83538</v>
      </c>
    </row>
    <row r="18" spans="1:2">
      <c r="A18">
        <f>HYPERLINK("http://forums.datarealms.com/viewtopic.php?f=24&amp;t=12807", "Prison Escape: Episode 1")</f>
        <v>0</v>
      </c>
      <c r="B18">
        <v>80196</v>
      </c>
    </row>
    <row r="19" spans="1:2">
      <c r="A19">
        <f>HYPERLINK("http://forums.datarealms.com/viewtopic.php?f=24&amp;t=10404", "Scene Editor")</f>
        <v>0</v>
      </c>
      <c r="B19">
        <v>79468</v>
      </c>
    </row>
    <row r="20" spans="1:2">
      <c r="A20">
        <f>HYPERLINK("http://forums.datarealms.com/viewtopic.php?f=24&amp;t=15580", "Cyborg Zombie Missions - Correct file uploaded.")</f>
        <v>0</v>
      </c>
      <c r="B20">
        <v>78549</v>
      </c>
    </row>
    <row r="21" spans="1:2">
      <c r="A21">
        <f>HYPERLINK("http://forums.datarealms.com/viewtopic.php?f=24&amp;t=31032", "Activity: Dynamic Warfare")</f>
        <v>0</v>
      </c>
      <c r="B21">
        <v>73580</v>
      </c>
    </row>
    <row r="22" spans="1:2">
      <c r="A22">
        <f>HYPERLINK("http://forums.datarealms.com/viewtopic.php?f=24&amp;t=12416", "Facing Worlds - Version 2.00 RELEASED! - UPDATED 4/09/13")</f>
        <v>0</v>
      </c>
      <c r="B22">
        <v>70170</v>
      </c>
    </row>
    <row r="23" spans="1:2">
      <c r="A23">
        <f>HYPERLINK("http://forums.datarealms.com/viewtopic.php?f=24&amp;t=16085", "Mission: [Dummy] Swarm")</f>
        <v>0</v>
      </c>
      <c r="B23">
        <v>69589</v>
      </c>
    </row>
    <row r="24" spans="1:2">
      <c r="A24">
        <f>HYPERLINK("http://forums.datarealms.com/viewtopic.php?f=24&amp;t=17619", "Prison Escape: Episode 2")</f>
        <v>0</v>
      </c>
      <c r="B24">
        <v>67186</v>
      </c>
    </row>
    <row r="25" spans="1:2">
      <c r="A25">
        <f>HYPERLINK("http://forums.datarealms.com/viewtopic.php?f=24&amp;t=17411", "Mission: [Ronin] Citadel")</f>
        <v>0</v>
      </c>
      <c r="B25">
        <v>62721</v>
      </c>
    </row>
    <row r="26" spans="1:2">
      <c r="A26">
        <f>HYPERLINK("http://forums.datarealms.com/viewtopic.php?f=24&amp;t=30934", "Mission: Train Chase")</f>
        <v>0</v>
      </c>
      <c r="B26">
        <v>62256</v>
      </c>
    </row>
    <row r="27" spans="1:2">
      <c r="A27">
        <f>HYPERLINK("http://forums.datarealms.com/viewtopic.php?f=24&amp;t=31427", "Sandbox: Firing Range V2.1 - Last updated 16.12.12")</f>
        <v>0</v>
      </c>
      <c r="B27">
        <v>57688</v>
      </c>
    </row>
    <row r="28" spans="1:2">
      <c r="A28">
        <f>HYPERLINK("http://forums.datarealms.com/viewtopic.php?f=24&amp;t=16780", "Brain Wrestling MK2 - Alpha")</f>
        <v>0</v>
      </c>
      <c r="B28">
        <v>56753</v>
      </c>
    </row>
    <row r="29" spans="1:2">
      <c r="A29">
        <f>HYPERLINK("http://forums.datarealms.com/viewtopic.php?f=24&amp;t=21468", "Mission (Coalition): Lab Exploration [updated update]")</f>
        <v>0</v>
      </c>
      <c r="B29">
        <v>56303</v>
      </c>
    </row>
    <row r="30" spans="1:2">
      <c r="A30">
        <f>HYPERLINK("http://forums.datarealms.com/viewtopic.php?f=24&amp;t=25113", "Prison Escape: Episode 3")</f>
        <v>0</v>
      </c>
      <c r="B30">
        <v>55931</v>
      </c>
    </row>
    <row r="31" spans="1:2">
      <c r="A31">
        <f>HYPERLINK("http://forums.datarealms.com/viewtopic.php?f=24&amp;t=16919", "Tomaster's Simple Scenes (Last updated June/07/2012)")</f>
        <v>0</v>
      </c>
      <c r="B31">
        <v>54871</v>
      </c>
    </row>
    <row r="32" spans="1:2">
      <c r="A32">
        <f>HYPERLINK("http://forums.datarealms.com/viewtopic.php?f=24&amp;t=24988", "Activity: Block Wars")</f>
        <v>0</v>
      </c>
      <c r="B32">
        <v>53174</v>
      </c>
    </row>
    <row r="33" spans="1:2">
      <c r="A33">
        <f>HYPERLINK("http://forums.datarealms.com/viewtopic.php?f=24&amp;t=17587", "Mission: Smash and Grab! [B25 - B27/B31] [Updated! 12/01/16]")</f>
        <v>0</v>
      </c>
      <c r="B33">
        <v>50277</v>
      </c>
    </row>
    <row r="34" spans="1:2">
      <c r="A34">
        <f>HYPERLINK("http://forums.datarealms.com/viewtopic.php?f=24&amp;t=11318", "Trading Center")</f>
        <v>0</v>
      </c>
      <c r="B34">
        <v>48818</v>
      </c>
    </row>
    <row r="35" spans="1:2">
      <c r="A35">
        <f>HYPERLINK("http://forums.datarealms.com/viewtopic.php?f=24&amp;t=15247", "Astro - a mission!")</f>
        <v>0</v>
      </c>
      <c r="B35">
        <v>47309</v>
      </c>
    </row>
    <row r="36" spans="1:2">
      <c r="A36">
        <f>HYPERLINK("http://forums.datarealms.com/viewtopic.php?f=24&amp;t=13772", "Mission: Assassination")</f>
        <v>0</v>
      </c>
      <c r="B36">
        <v>46474</v>
      </c>
    </row>
    <row r="37" spans="1:2">
      <c r="A37">
        <f>HYPERLINK("http://forums.datarealms.com/viewtopic.php?f=24&amp;t=15612", "Mission: [Coalition] Stratosphere")</f>
        <v>0</v>
      </c>
      <c r="B37">
        <v>46013</v>
      </c>
    </row>
    <row r="38" spans="1:2">
      <c r="A38">
        <f>HYPERLINK("http://forums.datarealms.com/viewtopic.php?f=24&amp;t=15948", "Zombie Defense Remastered (Release 7!)")</f>
        <v>0</v>
      </c>
      <c r="B38">
        <v>45109</v>
      </c>
    </row>
    <row r="39" spans="1:2">
      <c r="A39">
        <f>HYPERLINK("http://forums.datarealms.com/viewtopic.php?f=24&amp;t=12857", "Body Ladder")</f>
        <v>0</v>
      </c>
      <c r="B39">
        <v>43972</v>
      </c>
    </row>
    <row r="40" spans="1:2">
      <c r="A40">
        <f>HYPERLINK("http://forums.datarealms.com/viewtopic.php?f=24&amp;t=10786", "Icelands - Patch #2 &amp;amp; *New Image*")</f>
        <v>0</v>
      </c>
      <c r="B40">
        <v>42122</v>
      </c>
    </row>
    <row r="41" spans="1:2">
      <c r="A41">
        <f>HYPERLINK("http://forums.datarealms.com/viewtopic.php?f=24&amp;t=5404", "MDCHQ MK2 (MK3 is NOT coming! EVER!)")</f>
        <v>0</v>
      </c>
      <c r="B41">
        <v>40551</v>
      </c>
    </row>
    <row r="42" spans="1:2">
      <c r="A42">
        <f>HYPERLINK("http://forums.datarealms.com/viewtopic.php?f=24&amp;t=16698", "The Reject")</f>
        <v>0</v>
      </c>
      <c r="B42">
        <v>40368</v>
      </c>
    </row>
    <row r="43" spans="1:2">
      <c r="A43">
        <f>HYPERLINK("http://forums.datarealms.com/viewtopic.php?f=24&amp;t=19350", "Dark Atmosphere Mod")</f>
        <v>0</v>
      </c>
      <c r="B43">
        <v>40295</v>
      </c>
    </row>
    <row r="44" spans="1:2">
      <c r="A44">
        <f>HYPERLINK("http://forums.datarealms.com/viewtopic.php?f=24&amp;t=10260", "-Crossfire V3- ))AAL Scene")</f>
        <v>0</v>
      </c>
      <c r="B44">
        <v>39936</v>
      </c>
    </row>
    <row r="45" spans="1:2">
      <c r="A45">
        <f>HYPERLINK("http://forums.datarealms.com/viewtopic.php?f=24&amp;t=19003", "Exodus (Ronin Campaign) with an easier version!")</f>
        <v>0</v>
      </c>
      <c r="B45">
        <v>38055</v>
      </c>
    </row>
    <row r="46" spans="1:2">
      <c r="A46">
        <f>HYPERLINK("http://forums.datarealms.com/viewtopic.php?f=24&amp;t=12330", "-Klone Soccer V2.0- ))Gamemode (REUPLOAD)")</f>
        <v>0</v>
      </c>
      <c r="B46">
        <v>36460</v>
      </c>
    </row>
    <row r="47" spans="1:2">
      <c r="A47">
        <f>HYPERLINK("http://forums.datarealms.com/viewtopic.php?f=24&amp;t=19814", "Trashlands &amp;amp; Dumpvalley")</f>
        <v>0</v>
      </c>
      <c r="B47">
        <v>36381</v>
      </c>
    </row>
    <row r="48" spans="1:2">
      <c r="A48">
        <f>HYPERLINK("http://forums.datarealms.com/viewtopic.php?f=24&amp;t=32135", "Bunker Breach +")</f>
        <v>0</v>
      </c>
      <c r="B48">
        <v>36291</v>
      </c>
    </row>
    <row r="49" spans="1:2">
      <c r="A49">
        <f>HYPERLINK("http://forums.datarealms.com/viewtopic.php?f=24&amp;t=31907", "Activity: Tower Assault")</f>
        <v>0</v>
      </c>
      <c r="B49">
        <v>35211</v>
      </c>
    </row>
    <row r="50" spans="1:2">
      <c r="A50">
        <f>HYPERLINK("http://forums.datarealms.com/viewtopic.php?f=24&amp;t=2519", "Opposing Bases - Build 14 remake")</f>
        <v>0</v>
      </c>
      <c r="B50">
        <v>34779</v>
      </c>
    </row>
    <row r="51" spans="1:2">
      <c r="A51">
        <f>HYPERLINK("http://forums.datarealms.com/viewtopic.php?f=24&amp;t=11057", "Cemetery - B22 Beta - 3/13/09")</f>
        <v>0</v>
      </c>
      <c r="B51">
        <v>34235</v>
      </c>
    </row>
    <row r="52" spans="1:2">
      <c r="A52">
        <f>HYPERLINK("http://forums.datarealms.com/viewtopic.php?f=24&amp;t=12831", "Mission: Front Line at Menou")</f>
        <v>0</v>
      </c>
      <c r="B52">
        <v>33684</v>
      </c>
    </row>
    <row r="53" spans="1:2">
      <c r="A53">
        <f>HYPERLINK("http://forums.datarealms.com/viewtopic.php?f=24&amp;t=12079", "Lord Tim's &amp;quot;IRC Scene&amp;quot;")</f>
        <v>0</v>
      </c>
      <c r="B53">
        <v>33409</v>
      </c>
    </row>
    <row r="54" spans="1:2">
      <c r="A54">
        <f>HYPERLINK("http://forums.datarealms.com/viewtopic.php?f=24&amp;t=11059", "MDCHQ MK2 B22")</f>
        <v>0</v>
      </c>
      <c r="B54">
        <v>33075</v>
      </c>
    </row>
    <row r="55" spans="1:2">
      <c r="A55">
        <f>HYPERLINK("http://forums.datarealms.com/viewtopic.php?f=24&amp;t=17758", "Air Division #47 UPDATED 9 - 02 - 2010")</f>
        <v>0</v>
      </c>
      <c r="B55">
        <v>32417</v>
      </c>
    </row>
    <row r="56" spans="1:2">
      <c r="A56">
        <f>HYPERLINK("http://forums.datarealms.com/viewtopic.php?f=24&amp;t=15816", "Mission: [Ronin] Mining Post #032")</f>
        <v>0</v>
      </c>
      <c r="B56">
        <v>32334</v>
      </c>
    </row>
    <row r="57" spans="1:2">
      <c r="A57">
        <f>HYPERLINK("http://forums.datarealms.com/viewtopic.php?f=24&amp;t=2552", "Invasion - Build 21 coming soon!")</f>
        <v>0</v>
      </c>
      <c r="B57">
        <v>32233</v>
      </c>
    </row>
    <row r="58" spans="1:2">
      <c r="A58">
        <f>HYPERLINK("http://forums.datarealms.com/viewtopic.php?f=24&amp;t=23786", "Times of Hardship Campaign")</f>
        <v>0</v>
      </c>
      <c r="B58">
        <v>32169</v>
      </c>
    </row>
    <row r="59" spans="1:2">
      <c r="A59">
        <f>HYPERLINK("http://forums.datarealms.com/viewtopic.php?f=24&amp;t=16201", "Mission: [Ronin] Nest")</f>
        <v>0</v>
      </c>
      <c r="B59">
        <v>32159</v>
      </c>
    </row>
    <row r="60" spans="1:2">
      <c r="A60">
        <f>HYPERLINK("http://forums.datarealms.com/viewtopic.php?f=24&amp;t=37713", "Southlands - WWI Style Skirmish")</f>
        <v>0</v>
      </c>
      <c r="B60">
        <v>31611</v>
      </c>
    </row>
    <row r="61" spans="1:2">
      <c r="A61">
        <f>HYPERLINK("http://forums.datarealms.com/viewtopic.php?f=24&amp;t=15703", "Mission: [Coalition] Dummy Twins")</f>
        <v>0</v>
      </c>
      <c r="B61">
        <v>29893</v>
      </c>
    </row>
    <row r="62" spans="1:2">
      <c r="A62">
        <f>HYPERLINK("http://forums.datarealms.com/viewtopic.php?f=24&amp;t=13281", "Codename: C-storm  B23 Compat. + New Versions (DevBalls)")</f>
        <v>0</v>
      </c>
      <c r="B62">
        <v>29881</v>
      </c>
    </row>
    <row r="63" spans="1:2">
      <c r="A63">
        <f>HYPERLINK("http://forums.datarealms.com/viewtopic.php?f=24&amp;t=10969", "Sanguelac")</f>
        <v>0</v>
      </c>
      <c r="B63">
        <v>29678</v>
      </c>
    </row>
    <row r="64" spans="1:2">
      <c r="A64">
        <f>HYPERLINK("http://forums.datarealms.com/viewtopic.php?f=24&amp;t=7710", "Nuclear Long Island")</f>
        <v>0</v>
      </c>
      <c r="B64">
        <v>29447</v>
      </c>
    </row>
    <row r="65" spans="1:2">
      <c r="A65">
        <f>HYPERLINK("http://forums.datarealms.com/viewtopic.php?f=24&amp;t=31908", "Shellgame Breach Activity and Additional Breach Scenes")</f>
        <v>0</v>
      </c>
      <c r="B65">
        <v>28820</v>
      </c>
    </row>
    <row r="66" spans="1:2">
      <c r="A66">
        <f>HYPERLINK("http://forums.datarealms.com/viewtopic.php?f=24&amp;t=12788", "Bridge [r3 - includes v2]")</f>
        <v>0</v>
      </c>
      <c r="B66">
        <v>27293</v>
      </c>
    </row>
    <row r="67" spans="1:2">
      <c r="A67">
        <f>HYPERLINK("http://forums.datarealms.com/viewtopic.php?f=24&amp;t=19649", "[WIP] Sweet Dreams Campaign (1 of 3 completed)")</f>
        <v>0</v>
      </c>
      <c r="B67">
        <v>27023</v>
      </c>
    </row>
    <row r="68" spans="1:2">
      <c r="A68">
        <f>HYPERLINK("http://forums.datarealms.com/viewtopic.php?f=24&amp;t=10868", "Area/Moon levels (v2.2)")</f>
        <v>0</v>
      </c>
      <c r="B68">
        <v>26763</v>
      </c>
    </row>
    <row r="69" spans="1:2">
      <c r="A69">
        <f>HYPERLINK("http://forums.datarealms.com/viewtopic.php?f=24&amp;t=11378", "Mappack II (v1.0)")</f>
        <v>0</v>
      </c>
      <c r="B69">
        <v>26741</v>
      </c>
    </row>
    <row r="70" spans="1:2">
      <c r="A70">
        <f>HYPERLINK("http://forums.datarealms.com/viewtopic.php?f=24&amp;t=10766", "Desert Night [r2]")</f>
        <v>0</v>
      </c>
      <c r="B70">
        <v>26473</v>
      </c>
    </row>
    <row r="71" spans="1:2">
      <c r="A71">
        <f>HYPERLINK("http://forums.datarealms.com/viewtopic.php?f=24&amp;t=13230", "Space Map")</f>
        <v>0</v>
      </c>
      <c r="B71">
        <v>26401</v>
      </c>
    </row>
    <row r="72" spans="1:2">
      <c r="A72">
        <f>HYPERLINK("http://forums.datarealms.com/viewtopic.php?f=24&amp;t=13996", "theBends - Updated, Mar.30")</f>
        <v>0</v>
      </c>
      <c r="B72">
        <v>25713</v>
      </c>
    </row>
    <row r="73" spans="1:2">
      <c r="A73">
        <f>HYPERLINK("http://forums.datarealms.com/viewtopic.php?f=24&amp;t=12931", "Body Movin' v1.03")</f>
        <v>0</v>
      </c>
      <c r="B73">
        <v>25407</v>
      </c>
    </row>
    <row r="74" spans="1:2">
      <c r="A74">
        <f>HYPERLINK("http://forums.datarealms.com/viewtopic.php?f=24&amp;t=19321", "Cliffside 1.03")</f>
        <v>0</v>
      </c>
      <c r="B74">
        <v>25062</v>
      </c>
    </row>
    <row r="75" spans="1:2">
      <c r="A75">
        <f>HYPERLINK("http://forums.datarealms.com/viewtopic.php?f=24&amp;t=12537", "Darkstorm Mini-Mappack is here!")</f>
        <v>0</v>
      </c>
      <c r="B75">
        <v>24335</v>
      </c>
    </row>
    <row r="76" spans="1:2">
      <c r="A76">
        <f>HYPERLINK("http://forums.datarealms.com/viewtopic.php?f=24&amp;t=18136", "Natti's collection of skirmish scenes (2, so far)")</f>
        <v>0</v>
      </c>
      <c r="B76">
        <v>24279</v>
      </c>
    </row>
    <row r="77" spans="1:2">
      <c r="A77">
        <f>HYPERLINK("http://forums.datarealms.com/viewtopic.php?f=24&amp;t=1763", "Arctic Mission")</f>
        <v>0</v>
      </c>
      <c r="B77">
        <v>24184</v>
      </c>
    </row>
    <row r="78" spans="1:2">
      <c r="A78">
        <f>HYPERLINK("http://forums.datarealms.com/viewtopic.php?f=24&amp;t=11677", "Arcade v1.1")</f>
        <v>0</v>
      </c>
      <c r="B78">
        <v>24001</v>
      </c>
    </row>
    <row r="79" spans="1:2">
      <c r="A79">
        <f>HYPERLINK("http://forums.datarealms.com/viewtopic.php?f=24&amp;t=5666", "Forrest map!")</f>
        <v>0</v>
      </c>
      <c r="B79">
        <v>23816</v>
      </c>
    </row>
    <row r="80" spans="1:2">
      <c r="A80">
        <f>HYPERLINK("http://forums.datarealms.com/viewtopic.php?f=24&amp;t=31869", "Activity: Weapon test")</f>
        <v>0</v>
      </c>
      <c r="B80">
        <v>23778</v>
      </c>
    </row>
    <row r="81" spans="1:2">
      <c r="A81">
        <f>HYPERLINK("http://forums.datarealms.com/viewtopic.php?f=24&amp;t=19745", "Grimstonv1.61!!, A Online CC Mod Server. [Offline D:]")</f>
        <v>0</v>
      </c>
      <c r="B81">
        <v>23276</v>
      </c>
    </row>
    <row r="82" spans="1:2">
      <c r="A82">
        <f>HYPERLINK("http://forums.datarealms.com/viewtopic.php?f=24&amp;t=11118", "Battlegrounds")</f>
        <v>0</v>
      </c>
      <c r="B82">
        <v>23043</v>
      </c>
    </row>
    <row r="83" spans="1:2">
      <c r="A83">
        <f>HYPERLINK("http://forums.datarealms.com/viewtopic.php?f=24&amp;t=14117", "King Assault Gamemode")</f>
        <v>0</v>
      </c>
      <c r="B83">
        <v>23007</v>
      </c>
    </row>
    <row r="84" spans="1:2">
      <c r="A84">
        <f>HYPERLINK("http://forums.datarealms.com/viewtopic.php?f=24&amp;t=45691", "Carnage (A SandBox Activity)")</f>
        <v>0</v>
      </c>
      <c r="B84">
        <v>22878</v>
      </c>
    </row>
    <row r="85" spans="1:2">
      <c r="A85">
        <f>HYPERLINK("http://forums.datarealms.com/viewtopic.php?f=24&amp;t=25425", "Alternative Skirmish V2.01 (B26) Fixed")</f>
        <v>0</v>
      </c>
      <c r="B85">
        <v>22559</v>
      </c>
    </row>
    <row r="86" spans="1:2">
      <c r="A86">
        <f>HYPERLINK("http://forums.datarealms.com/viewtopic.php?f=24&amp;t=13583", "Portal Gun - updated 25/4/09")</f>
        <v>0</v>
      </c>
      <c r="B86">
        <v>22513</v>
      </c>
    </row>
    <row r="87" spans="1:2">
      <c r="A87">
        <f>HYPERLINK("http://forums.datarealms.com/viewtopic.php?f=24&amp;t=10314", "Lord Tim's Rocket Race")</f>
        <v>0</v>
      </c>
      <c r="B87">
        <v>21938</v>
      </c>
    </row>
    <row r="88" spans="1:2">
      <c r="A88">
        <f>HYPERLINK("http://forums.datarealms.com/viewtopic.php?f=24&amp;t=17159", "Mission: [Coalition] Nuclear Silo **UPDATED***")</f>
        <v>0</v>
      </c>
      <c r="B88">
        <v>21917</v>
      </c>
    </row>
    <row r="89" spans="1:2">
      <c r="A89">
        <f>HYPERLINK("http://forums.datarealms.com/viewtopic.php?f=24&amp;t=11659", "Just your Generic Lava Map")</f>
        <v>0</v>
      </c>
      <c r="B89">
        <v>21775</v>
      </c>
    </row>
    <row r="90" spans="1:2">
      <c r="A90">
        <f>HYPERLINK("http://forums.datarealms.com/viewtopic.php?f=24&amp;t=10254", "Lord Tim's Crayon Lands [20]")</f>
        <v>0</v>
      </c>
      <c r="B90">
        <v>20710</v>
      </c>
    </row>
    <row r="91" spans="1:2">
      <c r="A91">
        <f>HYPERLINK("http://forums.datarealms.com/viewtopic.php?f=24&amp;t=15810", "Invasion Redux - Newly updated for 1.0")</f>
        <v>0</v>
      </c>
      <c r="B91">
        <v>20448</v>
      </c>
    </row>
    <row r="92" spans="1:2">
      <c r="A92">
        <f>HYPERLINK("http://forums.datarealms.com/viewtopic.php?f=24&amp;t=5606", "Modular Base V2 [Brainless][Doors]")</f>
        <v>0</v>
      </c>
      <c r="B92">
        <v>20050</v>
      </c>
    </row>
    <row r="93" spans="1:2">
      <c r="A93">
        <f>HYPERLINK("http://forums.datarealms.com/viewtopic.php?f=24&amp;t=11846", "Timed Obstacle Course - Another Classic zalo Challenge")</f>
        <v>0</v>
      </c>
      <c r="B93">
        <v>19985</v>
      </c>
    </row>
    <row r="94" spans="1:2">
      <c r="A94">
        <f>HYPERLINK("http://forums.datarealms.com/viewtopic.php?f=24&amp;t=14803", "A Few Classic Scenes")</f>
        <v>0</v>
      </c>
      <c r="B94">
        <v>19970</v>
      </c>
    </row>
    <row r="95" spans="1:2">
      <c r="A95">
        <f>HYPERLINK("http://forums.datarealms.com/viewtopic.php?f=24&amp;t=11244", "Flatdirt Map")</f>
        <v>0</v>
      </c>
      <c r="B95">
        <v>19534</v>
      </c>
    </row>
    <row r="96" spans="1:2">
      <c r="A96">
        <f>HYPERLINK("http://forums.datarealms.com/viewtopic.php?f=24&amp;t=20000", "Fatum Nautae - A Skirmish Scene")</f>
        <v>0</v>
      </c>
      <c r="B96">
        <v>19505</v>
      </c>
    </row>
    <row r="97" spans="1:2">
      <c r="A97">
        <f>HYPERLINK("http://forums.datarealms.com/viewtopic.php?f=24&amp;t=6393", "Tomato B14 - B20 - With Green Clones")</f>
        <v>0</v>
      </c>
      <c r="B97">
        <v>19001</v>
      </c>
    </row>
    <row r="98" spans="1:2">
      <c r="A98">
        <f>HYPERLINK("http://forums.datarealms.com/viewtopic.php?f=24&amp;t=31924", "Crate Scavenge Update 3!")</f>
        <v>0</v>
      </c>
      <c r="B98">
        <v>18793</v>
      </c>
    </row>
    <row r="99" spans="1:2">
      <c r="A99">
        <f>HYPERLINK("http://forums.datarealms.com/viewtopic.php?f=24&amp;t=30447", "Random Map V6")</f>
        <v>0</v>
      </c>
      <c r="B99">
        <v>18781</v>
      </c>
    </row>
    <row r="100" spans="1:2">
      <c r="A100">
        <f>HYPERLINK("http://forums.datarealms.com/viewtopic.php?f=24&amp;t=13556", "Overland (update 1/22)")</f>
        <v>0</v>
      </c>
      <c r="B100">
        <v>18665</v>
      </c>
    </row>
    <row r="101" spans="1:2">
      <c r="A101">
        <f>HYPERLINK("http://forums.datarealms.com/viewtopic.php?f=24&amp;t=11994", "Brain Wrestling - B20 (now w/ blue and green clones)")</f>
        <v>0</v>
      </c>
      <c r="B101">
        <v>18121</v>
      </c>
    </row>
    <row r="102" spans="1:2">
      <c r="A102">
        <f>HYPERLINK("http://forums.datarealms.com/viewtopic.php?f=24&amp;t=10452", "Apocalypse Towers")</f>
        <v>0</v>
      </c>
      <c r="B102">
        <v>18058</v>
      </c>
    </row>
    <row r="103" spans="1:2">
      <c r="A103">
        <f>HYPERLINK("http://forums.datarealms.com/viewtopic.php?f=24&amp;t=12502", "Melon Racer")</f>
        <v>0</v>
      </c>
      <c r="B103">
        <v>17931</v>
      </c>
    </row>
    <row r="104" spans="1:2">
      <c r="A104">
        <f>HYPERLINK("http://forums.datarealms.com/viewtopic.php?f=24&amp;t=18550", "Rock Grappler *Update")</f>
        <v>0</v>
      </c>
      <c r="B104">
        <v>17729</v>
      </c>
    </row>
    <row r="105" spans="1:2">
      <c r="A105">
        <f>HYPERLINK("http://forums.datarealms.com/viewtopic.php?f=24&amp;t=20397", "Crabconomy!")</f>
        <v>0</v>
      </c>
      <c r="B105">
        <v>17714</v>
      </c>
    </row>
    <row r="106" spans="1:2">
      <c r="A106">
        <f>HYPERLINK("http://forums.datarealms.com/viewtopic.php?f=24&amp;t=13686", "Neverender")</f>
        <v>0</v>
      </c>
      <c r="B106">
        <v>17624</v>
      </c>
    </row>
    <row r="107" spans="1:2">
      <c r="A107">
        <f>HYPERLINK("http://forums.datarealms.com/viewtopic.php?f=24&amp;t=16193", "WWII Scene")</f>
        <v>0</v>
      </c>
      <c r="B107">
        <v>17579</v>
      </c>
    </row>
    <row r="108" spans="1:2">
      <c r="A108">
        <f>HYPERLINK("http://forums.datarealms.com/viewtopic.php?f=24&amp;t=12310", "Dassara 1.1")</f>
        <v>0</v>
      </c>
      <c r="B108">
        <v>17276</v>
      </c>
    </row>
    <row r="109" spans="1:2">
      <c r="A109">
        <f>HYPERLINK("http://forums.datarealms.com/viewtopic.php?f=24&amp;t=5509", "first map: Death holes")</f>
        <v>0</v>
      </c>
      <c r="B109">
        <v>16728</v>
      </c>
    </row>
    <row r="110" spans="1:2">
      <c r="A110">
        <f>HYPERLINK("http://forums.datarealms.com/viewtopic.php?f=24&amp;t=10867", "Lord Tim's Endurantism")</f>
        <v>0</v>
      </c>
      <c r="B110">
        <v>16668</v>
      </c>
    </row>
    <row r="111" spans="1:2">
      <c r="A111">
        <f>HYPERLINK("http://forums.datarealms.com/viewtopic.php?f=24&amp;t=21791", "Skirmish Wave *Update 2")</f>
        <v>0</v>
      </c>
      <c r="B111">
        <v>16667</v>
      </c>
    </row>
    <row r="112" spans="1:2">
      <c r="A112">
        <f>HYPERLINK("http://forums.datarealms.com/viewtopic.php?f=24&amp;t=16688", "The zalópagos Islands - Biological Contest Entry")</f>
        <v>0</v>
      </c>
      <c r="B112">
        <v>16353</v>
      </c>
    </row>
    <row r="113" spans="1:2">
      <c r="A113">
        <f>HYPERLINK("http://forums.datarealms.com/viewtopic.php?f=24&amp;t=16614", "Scene:  Deep Core Drill Base 732A")</f>
        <v>0</v>
      </c>
      <c r="B113">
        <v>16249</v>
      </c>
    </row>
    <row r="114" spans="1:2">
      <c r="A114">
        <f>HYPERLINK("http://forums.datarealms.com/viewtopic.php?f=24&amp;t=6589", "Space Station")</f>
        <v>0</v>
      </c>
      <c r="B114">
        <v>16002</v>
      </c>
    </row>
    <row r="115" spans="1:2">
      <c r="A115">
        <f>HYPERLINK("http://forums.datarealms.com/viewtopic.php?f=24&amp;t=31954", "Aspect's Scene Pack 1.0!")</f>
        <v>0</v>
      </c>
      <c r="B115">
        <v>15849</v>
      </c>
    </row>
    <row r="116" spans="1:2">
      <c r="A116">
        <f>HYPERLINK("http://forums.datarealms.com/viewtopic.php?f=24&amp;t=10486", "Mods and Scenes Section Rules")</f>
        <v>0</v>
      </c>
      <c r="B116">
        <v>15703</v>
      </c>
    </row>
    <row r="117" spans="1:2">
      <c r="A117">
        <f>HYPERLINK("http://forums.datarealms.com/viewtopic.php?f=24&amp;t=5517", "The Hold:  Defend it to the last man !")</f>
        <v>0</v>
      </c>
      <c r="B117">
        <v>15547</v>
      </c>
    </row>
    <row r="118" spans="1:2">
      <c r="A118">
        <f>HYPERLINK("http://forums.datarealms.com/viewtopic.php?f=24&amp;t=10427", "Night Forest")</f>
        <v>0</v>
      </c>
      <c r="B118">
        <v>15306</v>
      </c>
    </row>
    <row r="119" spans="1:2">
      <c r="A119">
        <f>HYPERLINK("http://forums.datarealms.com/viewtopic.php?f=24&amp;t=11309", "Gm_Construct")</f>
        <v>0</v>
      </c>
      <c r="B119">
        <v>15240</v>
      </c>
    </row>
    <row r="120" spans="1:2">
      <c r="A120">
        <f>HYPERLINK("http://forums.datarealms.com/viewtopic.php?f=24&amp;t=6399", "I'm Back With a Map!!!! Asteroid Station 42")</f>
        <v>0</v>
      </c>
      <c r="B120">
        <v>15223</v>
      </c>
    </row>
    <row r="121" spans="1:2">
      <c r="A121">
        <f>HYPERLINK("http://forums.datarealms.com/viewtopic.php?f=24&amp;t=30094", "Wartorn!")</f>
        <v>0</v>
      </c>
      <c r="B121">
        <v>15164</v>
      </c>
    </row>
    <row r="122" spans="1:2">
      <c r="A122">
        <f>HYPERLINK("http://forums.datarealms.com/viewtopic.php?f=24&amp;t=13991", "Clouds")</f>
        <v>0</v>
      </c>
      <c r="B122">
        <v>15123</v>
      </c>
    </row>
    <row r="123" spans="1:2">
      <c r="A123">
        <f>HYPERLINK("http://forums.datarealms.com/viewtopic.php?f=24&amp;t=19387", "[WIP] Forerunner Map (Tailered to B24!)")</f>
        <v>0</v>
      </c>
      <c r="B123">
        <v>14916</v>
      </c>
    </row>
    <row r="124" spans="1:2">
      <c r="A124">
        <f>HYPERLINK("http://forums.datarealms.com/viewtopic.php?f=24&amp;t=5604", "first scene- floating islands *updated* (build 15) base buil")</f>
        <v>0</v>
      </c>
      <c r="B124">
        <v>14856</v>
      </c>
    </row>
    <row r="125" spans="1:2">
      <c r="A125">
        <f>HYPERLINK("http://forums.datarealms.com/viewtopic.php?f=24&amp;t=25192", "&amp;quot;Covert Assault&amp;quot; v1.4 Final - Assasination Mission")</f>
        <v>0</v>
      </c>
      <c r="B125">
        <v>14637</v>
      </c>
    </row>
    <row r="126" spans="1:2">
      <c r="A126">
        <f>HYPERLINK("http://forums.datarealms.com/viewtopic.php?f=24&amp;t=7138", "FIXED: NO ERRORS - Blood Gulch and Weapon Pack + CTF")</f>
        <v>0</v>
      </c>
      <c r="B126">
        <v>14202</v>
      </c>
    </row>
    <row r="127" spans="1:2">
      <c r="A127">
        <f>HYPERLINK("http://forums.datarealms.com/viewtopic.php?f=24&amp;t=11852", "Cricket's Pack of Maps")</f>
        <v>0</v>
      </c>
      <c r="B127">
        <v>14121</v>
      </c>
    </row>
    <row r="128" spans="1:2">
      <c r="A128">
        <f>HYPERLINK("http://forums.datarealms.com/viewtopic.php?f=24&amp;t=11537", "Three Terrains")</f>
        <v>0</v>
      </c>
      <c r="B128">
        <v>13650</v>
      </c>
    </row>
    <row r="129" spans="1:2">
      <c r="A129">
        <f>HYPERLINK("http://forums.datarealms.com/viewtopic.php?f=24&amp;t=5715", "Bunker149")</f>
        <v>0</v>
      </c>
      <c r="B129">
        <v>13357</v>
      </c>
    </row>
    <row r="130" spans="1:2">
      <c r="A130">
        <f>HYPERLINK("http://forums.datarealms.com/viewtopic.php?f=24&amp;t=12486", "Winter Mountain")</f>
        <v>0</v>
      </c>
      <c r="B130">
        <v>13233</v>
      </c>
    </row>
    <row r="131" spans="1:2">
      <c r="A131">
        <f>HYPERLINK("http://forums.datarealms.com/viewtopic.php?f=24&amp;t=6235", "Lord Tim's Deep Caves [20]")</f>
        <v>0</v>
      </c>
      <c r="B131">
        <v>13224</v>
      </c>
    </row>
    <row r="132" spans="1:2">
      <c r="A132">
        <f>HYPERLINK("http://forums.datarealms.com/viewtopic.php?f=24&amp;t=5559", "Hill Country -First map but still great")</f>
        <v>0</v>
      </c>
      <c r="B132">
        <v>12824</v>
      </c>
    </row>
    <row r="133" spans="1:2">
      <c r="A133">
        <f>HYPERLINK("http://forums.datarealms.com/viewtopic.php?f=24&amp;t=5973", "The Mod Testing Bunker (BUILD16)")</f>
        <v>0</v>
      </c>
      <c r="B133">
        <v>12742</v>
      </c>
    </row>
    <row r="134" spans="1:2">
      <c r="A134">
        <f>HYPERLINK("http://forums.datarealms.com/viewtopic.php?f=24&amp;t=14088", "Infinity Void")</f>
        <v>0</v>
      </c>
      <c r="B134">
        <v>12687</v>
      </c>
    </row>
    <row r="135" spans="1:2">
      <c r="A135">
        <f>HYPERLINK("http://forums.datarealms.com/viewtopic.php?f=24&amp;t=31033", "Flat zones")</f>
        <v>0</v>
      </c>
      <c r="B135">
        <v>12515</v>
      </c>
    </row>
    <row r="136" spans="1:2">
      <c r="A136">
        <f>HYPERLINK("http://forums.datarealms.com/viewtopic.php?f=24&amp;t=10348", "Lunar Surface")</f>
        <v>0</v>
      </c>
      <c r="B136">
        <v>12515</v>
      </c>
    </row>
    <row r="137" spans="1:2">
      <c r="A137">
        <f>HYPERLINK("http://forums.datarealms.com/viewtopic.php?f=24&amp;t=25684", "Extended Activities")</f>
        <v>0</v>
      </c>
      <c r="B137">
        <v>12383</v>
      </c>
    </row>
    <row r="138" spans="1:2">
      <c r="A138">
        <f>HYPERLINK("http://forums.datarealms.com/viewtopic.php?f=24&amp;t=13749", "Body Ladder Multiplayer")</f>
        <v>0</v>
      </c>
      <c r="B138">
        <v>12011</v>
      </c>
    </row>
    <row r="139" spans="1:2">
      <c r="A139">
        <f>HYPERLINK("http://forums.datarealms.com/viewtopic.php?f=24&amp;t=6451", "McDonalds Super Base: GT Version")</f>
        <v>0</v>
      </c>
      <c r="B139">
        <v>11997</v>
      </c>
    </row>
    <row r="140" spans="1:2">
      <c r="A140">
        <f>HYPERLINK("http://forums.datarealms.com/viewtopic.php?f=24&amp;t=20730", "Mission Terminator B24")</f>
        <v>0</v>
      </c>
      <c r="B140">
        <v>11901</v>
      </c>
    </row>
    <row r="141" spans="1:2">
      <c r="A141">
        <f>HYPERLINK("http://forums.datarealms.com/viewtopic.php?f=24&amp;t=15679", "Desert Strike - B23")</f>
        <v>0</v>
      </c>
      <c r="B141">
        <v>11793</v>
      </c>
    </row>
    <row r="142" spans="1:2">
      <c r="A142">
        <f>HYPERLINK("http://forums.datarealms.com/viewtopic.php?f=24&amp;t=10743", "Wilderness *FINAL UPDATE")</f>
        <v>0</v>
      </c>
      <c r="B142">
        <v>11684</v>
      </c>
    </row>
    <row r="143" spans="1:2">
      <c r="A143">
        <f>HYPERLINK("http://forums.datarealms.com/viewtopic.php?f=24&amp;t=6008", "Big drop CONTEST OVER!!!")</f>
        <v>0</v>
      </c>
      <c r="B143">
        <v>11626</v>
      </c>
    </row>
    <row r="144" spans="1:2">
      <c r="A144">
        <f>HYPERLINK("http://forums.datarealms.com/viewtopic.php?f=24&amp;t=10327", "Proving Grounds + Notice")</f>
        <v>0</v>
      </c>
      <c r="B144">
        <v>11502</v>
      </c>
    </row>
    <row r="145" spans="1:2">
      <c r="A145">
        <f>HYPERLINK("http://forums.datarealms.com/viewtopic.php?f=24&amp;t=24088", "A harder and easily customizable version of ZC -SAI UPDATE-")</f>
        <v>0</v>
      </c>
      <c r="B145">
        <v>11462</v>
      </c>
    </row>
    <row r="146" spans="1:2">
      <c r="A146">
        <f>HYPERLINK("http://forums.datarealms.com/viewtopic.php?f=24&amp;t=18003", "Super Big Scene")</f>
        <v>0</v>
      </c>
      <c r="B146">
        <v>11417</v>
      </c>
    </row>
    <row r="147" spans="1:2">
      <c r="A147">
        <f>HYPERLINK("http://forums.datarealms.com/viewtopic.php?f=24&amp;t=13791", "Momentum Mountain")</f>
        <v>0</v>
      </c>
      <c r="B147">
        <v>11385</v>
      </c>
    </row>
    <row r="148" spans="1:2">
      <c r="A148">
        <f>HYPERLINK("http://forums.datarealms.com/viewtopic.php?f=24&amp;t=19824", "Rohan Castle scene")</f>
        <v>0</v>
      </c>
      <c r="B148">
        <v>11365</v>
      </c>
    </row>
    <row r="149" spans="1:2">
      <c r="A149">
        <f>HYPERLINK("http://forums.datarealms.com/viewtopic.php?f=24&amp;t=7301", "Brain Wrestling Scene.")</f>
        <v>0</v>
      </c>
      <c r="B149">
        <v>11233</v>
      </c>
    </row>
    <row r="150" spans="1:2">
      <c r="A150">
        <f>HYPERLINK("http://forums.datarealms.com/viewtopic.php?f=24&amp;t=18613", "My first map")</f>
        <v>0</v>
      </c>
      <c r="B150">
        <v>11136</v>
      </c>
    </row>
    <row r="151" spans="1:2">
      <c r="A151">
        <f>HYPERLINK("http://forums.datarealms.com/viewtopic.php?f=24&amp;t=5290", "[B14] Onslaught v1.01")</f>
        <v>0</v>
      </c>
      <c r="B151">
        <v>11130</v>
      </c>
    </row>
    <row r="152" spans="1:2">
      <c r="A152">
        <f>HYPERLINK("http://forums.datarealms.com/viewtopic.php?f=24&amp;t=25974", "One Squad Army")</f>
        <v>0</v>
      </c>
      <c r="B152">
        <v>11119</v>
      </c>
    </row>
    <row r="153" spans="1:2">
      <c r="A153">
        <f>HYPERLINK("http://forums.datarealms.com/viewtopic.php?f=24&amp;t=7099", "Twin Towers [B17+]")</f>
        <v>0</v>
      </c>
      <c r="B153">
        <v>11115</v>
      </c>
    </row>
    <row r="154" spans="1:2">
      <c r="A154">
        <f>HYPERLINK("http://forums.datarealms.com/viewtopic.php?f=24&amp;t=11506", "Laser Canyon")</f>
        <v>0</v>
      </c>
      <c r="B154">
        <v>11069</v>
      </c>
    </row>
    <row r="155" spans="1:2">
      <c r="A155">
        <f>HYPERLINK("http://forums.datarealms.com/viewtopic.php?f=24&amp;t=18674", "Amophra Rush [and stone bunker bits]")</f>
        <v>0</v>
      </c>
      <c r="B155">
        <v>11042</v>
      </c>
    </row>
    <row r="156" spans="1:2">
      <c r="A156">
        <f>HYPERLINK("http://forums.datarealms.com/viewtopic.php?f=24&amp;t=18747", "Metal Mayhem")</f>
        <v>0</v>
      </c>
      <c r="B156">
        <v>10935</v>
      </c>
    </row>
    <row r="157" spans="1:2">
      <c r="A157">
        <f>HYPERLINK("http://forums.datarealms.com/viewtopic.php?f=24&amp;t=20345", "Servus Viri &amp;amp; Non Occupabis: UPDATE B24!")</f>
        <v>0</v>
      </c>
      <c r="B157">
        <v>10897</v>
      </c>
    </row>
    <row r="158" spans="1:2">
      <c r="A158">
        <f>HYPERLINK("http://forums.datarealms.com/viewtopic.php?f=24&amp;t=12741", "Kleget")</f>
        <v>0</v>
      </c>
      <c r="B158">
        <v>10749</v>
      </c>
    </row>
    <row r="159" spans="1:2">
      <c r="A159">
        <f>HYPERLINK("http://forums.datarealms.com/viewtopic.php?f=24&amp;t=11876", "Plateau Assault")</f>
        <v>0</v>
      </c>
      <c r="B159">
        <v>10717</v>
      </c>
    </row>
    <row r="160" spans="1:2">
      <c r="A160">
        <f>HYPERLINK("http://forums.datarealms.com/viewtopic.php?f=24&amp;t=20261", "The New World - Detailed")</f>
        <v>0</v>
      </c>
      <c r="B160">
        <v>10693</v>
      </c>
    </row>
    <row r="161" spans="1:2">
      <c r="A161">
        <f>HYPERLINK("http://forums.datarealms.com/viewtopic.php?f=24&amp;t=18246", "Some Skirmish Maps")</f>
        <v>0</v>
      </c>
      <c r="B161">
        <v>10449</v>
      </c>
    </row>
    <row r="162" spans="1:2">
      <c r="A162">
        <f>HYPERLINK("http://forums.datarealms.com/viewtopic.php?f=24&amp;t=11762", "Two Basic Maps (+1)")</f>
        <v>0</v>
      </c>
      <c r="B162">
        <v>10389</v>
      </c>
    </row>
    <row r="163" spans="1:2">
      <c r="A163">
        <f>HYPERLINK("http://forums.datarealms.com/viewtopic.php?f=24&amp;t=11824", "Lunar Tomato B20")</f>
        <v>0</v>
      </c>
      <c r="B163">
        <v>10368</v>
      </c>
    </row>
    <row r="164" spans="1:2">
      <c r="A164">
        <f>HYPERLINK("http://forums.datarealms.com/viewtopic.php?f=24&amp;t=15290", "Robot Defense -fixin' it up-")</f>
        <v>0</v>
      </c>
      <c r="B164">
        <v>10268</v>
      </c>
    </row>
    <row r="165" spans="1:2">
      <c r="A165">
        <f>HYPERLINK("http://forums.datarealms.com/viewtopic.php?f=24&amp;t=5851", "Small Map")</f>
        <v>0</v>
      </c>
      <c r="B165">
        <v>10189</v>
      </c>
    </row>
    <row r="166" spans="1:2">
      <c r="A166">
        <f>HYPERLINK("http://forums.datarealms.com/viewtopic.php?f=24&amp;t=25105", "[SCENE] Space!")</f>
        <v>0</v>
      </c>
      <c r="B166">
        <v>10128</v>
      </c>
    </row>
    <row r="167" spans="1:2">
      <c r="A167">
        <f>HYPERLINK("http://forums.datarealms.com/viewtopic.php?f=24&amp;t=10810", "Hot Rocks")</f>
        <v>0</v>
      </c>
      <c r="B167">
        <v>10124</v>
      </c>
    </row>
    <row r="168" spans="1:2">
      <c r="A168">
        <f>HYPERLINK("http://forums.datarealms.com/viewtopic.php?f=24&amp;t=13319", "Overlord-Temple")</f>
        <v>0</v>
      </c>
      <c r="B168">
        <v>10015</v>
      </c>
    </row>
    <row r="169" spans="1:2">
      <c r="A169">
        <f>HYPERLINK("http://forums.datarealms.com/viewtopic.php?f=24&amp;t=18798", "LongLand|||Update*")</f>
        <v>0</v>
      </c>
      <c r="B169">
        <v>10013</v>
      </c>
    </row>
    <row r="170" spans="1:2">
      <c r="A170">
        <f>HYPERLINK("http://forums.datarealms.com/viewtopic.php?f=24&amp;t=13186", "Hugelands Grassy and Non-Grassy")</f>
        <v>0</v>
      </c>
      <c r="B170">
        <v>9942</v>
      </c>
    </row>
    <row r="171" spans="1:2">
      <c r="A171">
        <f>HYPERLINK("http://forums.datarealms.com/viewtopic.php?f=24&amp;t=45538", "ssl assault (mission)")</f>
        <v>0</v>
      </c>
      <c r="B171">
        <v>9900</v>
      </c>
    </row>
    <row r="172" spans="1:2">
      <c r="A172">
        <f>HYPERLINK("http://forums.datarealms.com/viewtopic.php?f=24&amp;t=23757", "Mission - Voyage on the Mega-Train")</f>
        <v>0</v>
      </c>
      <c r="B172">
        <v>9685</v>
      </c>
    </row>
    <row r="173" spans="1:2">
      <c r="A173">
        <f>HYPERLINK("http://forums.datarealms.com/viewtopic.php?f=24&amp;t=5486", "Death Valley")</f>
        <v>0</v>
      </c>
      <c r="B173">
        <v>9548</v>
      </c>
    </row>
    <row r="174" spans="1:2">
      <c r="A174">
        <f>HYPERLINK("http://forums.datarealms.com/viewtopic.php?f=24&amp;t=24051", "Mission: Battle")</f>
        <v>0</v>
      </c>
      <c r="B174">
        <v>9437</v>
      </c>
    </row>
    <row r="175" spans="1:2">
      <c r="A175">
        <f>HYPERLINK("http://forums.datarealms.com/viewtopic.php?f=24&amp;t=6124", "Blue Command V1.0 - A map for DCC V1.0")</f>
        <v>0</v>
      </c>
      <c r="B175">
        <v>9378</v>
      </c>
    </row>
    <row r="176" spans="1:2">
      <c r="A176">
        <f>HYPERLINK("http://forums.datarealms.com/viewtopic.php?f=24&amp;t=11020", "Desert and broken lands")</f>
        <v>0</v>
      </c>
      <c r="B176">
        <v>9278</v>
      </c>
    </row>
    <row r="177" spans="1:2">
      <c r="A177">
        <f>HYPERLINK("http://forums.datarealms.com/viewtopic.php?f=24&amp;t=19227", "[MP] Pillars Of Doom map")</f>
        <v>0</v>
      </c>
      <c r="B177">
        <v>9194</v>
      </c>
    </row>
    <row r="178" spans="1:2">
      <c r="A178">
        <f>HYPERLINK("http://forums.datarealms.com/viewtopic.php?f=24&amp;t=40319", "Brutality Mod Compatibility Ver 1.05 Train Chase V2")</f>
        <v>0</v>
      </c>
      <c r="B178">
        <v>9059</v>
      </c>
    </row>
    <row r="179" spans="1:2">
      <c r="A179">
        <f>HYPERLINK("http://forums.datarealms.com/viewtopic.php?f=24&amp;t=5965", "Updated Underground V1.2")</f>
        <v>0</v>
      </c>
      <c r="B179">
        <v>8932</v>
      </c>
    </row>
    <row r="180" spans="1:2">
      <c r="A180">
        <f>HYPERLINK("http://forums.datarealms.com/viewtopic.php?f=24&amp;t=25847", "Night Forest Redux - B26")</f>
        <v>0</v>
      </c>
      <c r="B180">
        <v>8818</v>
      </c>
    </row>
    <row r="181" spans="1:2">
      <c r="A181">
        <f>HYPERLINK("http://forums.datarealms.com/viewtopic.php?f=24&amp;t=12942", "Rests of Civilisation")</f>
        <v>0</v>
      </c>
      <c r="B181">
        <v>8671</v>
      </c>
    </row>
    <row r="182" spans="1:2">
      <c r="A182">
        <f>HYPERLINK("http://forums.datarealms.com/viewtopic.php?f=24&amp;t=15295", "Zombie Offense")</f>
        <v>0</v>
      </c>
      <c r="B182">
        <v>8604</v>
      </c>
    </row>
    <row r="183" spans="1:2">
      <c r="A183">
        <f>HYPERLINK("http://forums.datarealms.com/viewtopic.php?f=24&amp;t=45074", "Video tutorial on installing mods and Mod Manager")</f>
        <v>0</v>
      </c>
      <c r="B183">
        <v>8540</v>
      </c>
    </row>
    <row r="184" spans="1:2">
      <c r="A184">
        <f>HYPERLINK("http://forums.datarealms.com/viewtopic.php?f=24&amp;t=21353", "Mission: Triclon Outpost V1.78 (06/02/2011)")</f>
        <v>0</v>
      </c>
      <c r="B184">
        <v>8301</v>
      </c>
    </row>
    <row r="185" spans="1:2">
      <c r="A185">
        <f>HYPERLINK("http://forums.datarealms.com/viewtopic.php?f=24&amp;t=17550", "Experimental Campaign Framework")</f>
        <v>0</v>
      </c>
      <c r="B185">
        <v>8228</v>
      </c>
    </row>
    <row r="186" spans="1:2">
      <c r="A186">
        <f>HYPERLINK("http://forums.datarealms.com/viewtopic.php?f=24&amp;t=17553", "Snipe Point (a simple scene)")</f>
        <v>0</v>
      </c>
      <c r="B186">
        <v>8128</v>
      </c>
    </row>
    <row r="187" spans="1:2">
      <c r="A187">
        <f>HYPERLINK("http://forums.datarealms.com/viewtopic.php?f=24&amp;t=16876", "Some skirmish map")</f>
        <v>0</v>
      </c>
      <c r="B187">
        <v>8009</v>
      </c>
    </row>
    <row r="188" spans="1:2">
      <c r="A188">
        <f>HYPERLINK("http://forums.datarealms.com/viewtopic.php?f=24&amp;t=6853", "Biglands [16]")</f>
        <v>0</v>
      </c>
      <c r="B188">
        <v>8002</v>
      </c>
    </row>
    <row r="189" spans="1:2">
      <c r="A189">
        <f>HYPERLINK("http://forums.datarealms.com/viewtopic.php?f=24&amp;t=14082", "Bedrock -Maps Added")</f>
        <v>0</v>
      </c>
      <c r="B189">
        <v>7782</v>
      </c>
    </row>
    <row r="190" spans="1:2">
      <c r="A190">
        <f>HYPERLINK("http://forums.datarealms.com/viewtopic.php?f=24&amp;t=13842", "Mountains -update- Malevo's massive bunker")</f>
        <v>0</v>
      </c>
      <c r="B190">
        <v>7748</v>
      </c>
    </row>
    <row r="191" spans="1:2">
      <c r="A191">
        <f>HYPERLINK("http://forums.datarealms.com/viewtopic.php?f=24&amp;t=11716", "Void")</f>
        <v>0</v>
      </c>
      <c r="B191">
        <v>7746</v>
      </c>
    </row>
    <row r="192" spans="1:2">
      <c r="A192">
        <f>HYPERLINK("http://forums.datarealms.com/viewtopic.php?f=24&amp;t=5771", "Operation Defence")</f>
        <v>0</v>
      </c>
      <c r="B192">
        <v>7605</v>
      </c>
    </row>
    <row r="193" spans="1:2">
      <c r="A193">
        <f>HYPERLINK("http://forums.datarealms.com/viewtopic.php?f=24&amp;t=6407", "Lunar Tomato B14")</f>
        <v>0</v>
      </c>
      <c r="B193">
        <v>7569</v>
      </c>
    </row>
    <row r="194" spans="1:2">
      <c r="A194">
        <f>HYPERLINK("http://forums.datarealms.com/viewtopic.php?f=24&amp;t=12529", "Big Drop MK2 - Holy crap, it's finally here!")</f>
        <v>0</v>
      </c>
      <c r="B194">
        <v>7513</v>
      </c>
    </row>
    <row r="195" spans="1:2">
      <c r="A195">
        <f>HYPERLINK("http://forums.datarealms.com/viewtopic.php?f=24&amp;t=18999", "Dylanhutch's Maps*Update|NEW*King of the Hill")</f>
        <v>0</v>
      </c>
      <c r="B195">
        <v>7395</v>
      </c>
    </row>
    <row r="196" spans="1:2">
      <c r="A196">
        <f>HYPERLINK("http://forums.datarealms.com/viewtopic.php?f=24&amp;t=13804", "Big Drop MK3: The Finale [FIXED]")</f>
        <v>0</v>
      </c>
      <c r="B196">
        <v>7365</v>
      </c>
    </row>
    <row r="197" spans="1:2">
      <c r="A197">
        <f>HYPERLINK("http://forums.datarealms.com/viewtopic.php?f=24&amp;t=5868", "[B14] Simplicity [1st Map]")</f>
        <v>0</v>
      </c>
      <c r="B197">
        <v>7356</v>
      </c>
    </row>
    <row r="198" spans="1:2">
      <c r="A198">
        <f>HYPERLINK("http://forums.datarealms.com/viewtopic.php?f=24&amp;t=17065", "Fort blead")</f>
        <v>0</v>
      </c>
      <c r="B198">
        <v>7350</v>
      </c>
    </row>
    <row r="199" spans="1:2">
      <c r="A199">
        <f>HYPERLINK("http://forums.datarealms.com/viewtopic.php?f=24&amp;t=20970", "Mission: Equanimity v 1.1")</f>
        <v>0</v>
      </c>
      <c r="B199">
        <v>7211</v>
      </c>
    </row>
    <row r="200" spans="1:2">
      <c r="A200">
        <f>HYPERLINK("http://forums.datarealms.com/viewtopic.php?f=24&amp;t=18820", "TheSwarm (Could Be)")</f>
        <v>0</v>
      </c>
      <c r="B200">
        <v>7034</v>
      </c>
    </row>
    <row r="201" spans="1:2">
      <c r="A201">
        <f>HYPERLINK("http://forums.datarealms.com/viewtopic.php?f=24&amp;t=18998", "OutPost|Map|Mission|Skirmish Map|")</f>
        <v>0</v>
      </c>
      <c r="B201">
        <v>7010</v>
      </c>
    </row>
    <row r="202" spans="1:2">
      <c r="A202">
        <f>HYPERLINK("http://forums.datarealms.com/viewtopic.php?f=24&amp;t=18551", "Deep Pit and Floating Islands")</f>
        <v>0</v>
      </c>
      <c r="B202">
        <v>6927</v>
      </c>
    </row>
    <row r="203" spans="1:2">
      <c r="A203">
        <f>HYPERLINK("http://forums.datarealms.com/viewtopic.php?f=24&amp;t=25479", "Mission: Unmapped Lands Mission Pack")</f>
        <v>0</v>
      </c>
      <c r="B203">
        <v>6908</v>
      </c>
    </row>
    <row r="204" spans="1:2">
      <c r="A204">
        <f>HYPERLINK("http://forums.datarealms.com/viewtopic.php?f=75&amp;t=16800", "Boss FIght?")</f>
        <v>0</v>
      </c>
      <c r="B204">
        <v>6879</v>
      </c>
    </row>
    <row r="205" spans="1:2">
      <c r="A205">
        <f>HYPERLINK("http://forums.datarealms.com/viewtopic.php?f=24&amp;t=10693", "Nuggetz!")</f>
        <v>0</v>
      </c>
      <c r="B205">
        <v>6781</v>
      </c>
    </row>
    <row r="206" spans="1:2">
      <c r="A206">
        <f>HYPERLINK("http://forums.datarealms.com/viewtopic.php?f=24&amp;t=6047", "DUALSIDES: Two Player Map")</f>
        <v>0</v>
      </c>
      <c r="B206">
        <v>6739</v>
      </c>
    </row>
    <row r="207" spans="1:2">
      <c r="A207">
        <f>HYPERLINK("http://forums.datarealms.com/viewtopic.php?f=24&amp;t=25898", "Desert Night Redux - B26")</f>
        <v>0</v>
      </c>
      <c r="B207">
        <v>6704</v>
      </c>
    </row>
    <row r="208" spans="1:2">
      <c r="A208">
        <f>HYPERLINK("http://forums.datarealms.com/viewtopic.php?f=24&amp;t=12494", "Terra - Too much enemys ^^")</f>
        <v>0</v>
      </c>
      <c r="B208">
        <v>6482</v>
      </c>
    </row>
    <row r="209" spans="1:2">
      <c r="A209">
        <f>HYPERLINK("http://forums.datarealms.com/viewtopic.php?f=24&amp;t=7977", "zTestbed")</f>
        <v>0</v>
      </c>
      <c r="B209">
        <v>6362</v>
      </c>
    </row>
    <row r="210" spans="1:2">
      <c r="A210">
        <f>HYPERLINK("http://forums.datarealms.com/viewtopic.php?f=24&amp;t=10584", "MINIS WORLD")</f>
        <v>0</v>
      </c>
      <c r="B210">
        <v>6344</v>
      </c>
    </row>
    <row r="211" spans="1:2">
      <c r="A211">
        <f>HYPERLINK("http://forums.datarealms.com/viewtopic.php?f=24&amp;t=5539", "Testing Grounds....")</f>
        <v>0</v>
      </c>
      <c r="B211">
        <v>6298</v>
      </c>
    </row>
    <row r="212" spans="1:2">
      <c r="A212">
        <f>HYPERLINK("http://forums.datarealms.com/viewtopic.php?f=24&amp;t=16975", "Dune Sea")</f>
        <v>0</v>
      </c>
      <c r="B212">
        <v>6214</v>
      </c>
    </row>
    <row r="213" spans="1:2">
      <c r="A213">
        <f>HYPERLINK("http://forums.datarealms.com/viewtopic.php?f=24&amp;t=25899", "Icelands B26")</f>
        <v>0</v>
      </c>
      <c r="B213">
        <v>5959</v>
      </c>
    </row>
    <row r="214" spans="1:2">
      <c r="A214">
        <f>HYPERLINK("http://forums.datarealms.com/viewtopic.php?f=24&amp;t=46175", "[Build 32] Prison Break Scripted Mission")</f>
        <v>0</v>
      </c>
      <c r="B214">
        <v>5879</v>
      </c>
    </row>
    <row r="215" spans="1:2">
      <c r="A215">
        <f>HYPERLINK("http://forums.datarealms.com/viewtopic.php?f=24&amp;t=12762", "Temple Cave")</f>
        <v>0</v>
      </c>
      <c r="B215">
        <v>5873</v>
      </c>
    </row>
    <row r="216" spans="1:2">
      <c r="A216">
        <f>HYPERLINK("http://forums.datarealms.com/viewtopic.php?f=24&amp;t=19164", "Snow Map!")</f>
        <v>0</v>
      </c>
      <c r="B216">
        <v>5804</v>
      </c>
    </row>
    <row r="217" spans="1:2">
      <c r="A217">
        <f>HYPERLINK("http://forums.datarealms.com/viewtopic.php?f=24&amp;t=7036", "Ancient Bunker [Concept]")</f>
        <v>0</v>
      </c>
      <c r="B217">
        <v>5762</v>
      </c>
    </row>
    <row r="218" spans="1:2">
      <c r="A218">
        <f>HYPERLINK("http://forums.datarealms.com/viewtopic.php?f=24&amp;t=10465", "Silo Complex [FIRST MAP :)]")</f>
        <v>0</v>
      </c>
      <c r="B218">
        <v>5675</v>
      </c>
    </row>
    <row r="219" spans="1:2">
      <c r="A219">
        <f>HYPERLINK("http://forums.datarealms.com/viewtopic.php?f=24&amp;t=19270", "SMaps")</f>
        <v>0</v>
      </c>
      <c r="B219">
        <v>5643</v>
      </c>
    </row>
    <row r="220" spans="1:2">
      <c r="A220">
        <f>HYPERLINK("http://forums.datarealms.com/viewtopic.php?f=24&amp;t=13816", "Big Fluff - Big drop on magic 'shrooms!")</f>
        <v>0</v>
      </c>
      <c r="B220">
        <v>5593</v>
      </c>
    </row>
    <row r="221" spans="1:2">
      <c r="A221">
        <f>HYPERLINK("http://forums.datarealms.com/viewtopic.php?f=24&amp;t=10256", "Lord Tim's Waterfalls [20]")</f>
        <v>0</v>
      </c>
      <c r="B221">
        <v>5572</v>
      </c>
    </row>
    <row r="222" spans="1:2">
      <c r="A222">
        <f>HYPERLINK("http://forums.datarealms.com/viewtopic.php?f=24&amp;t=15520", "Mappack v1.0")</f>
        <v>0</v>
      </c>
      <c r="B222">
        <v>5412</v>
      </c>
    </row>
    <row r="223" spans="1:2">
      <c r="A223">
        <f>HYPERLINK("http://forums.datarealms.com/viewtopic.php?f=24&amp;t=31025", "My first pack of Scenes....")</f>
        <v>0</v>
      </c>
      <c r="B223">
        <v>5369</v>
      </c>
    </row>
    <row r="224" spans="1:2">
      <c r="A224">
        <f>HYPERLINK("http://forums.datarealms.com/viewtopic.php?f=24&amp;t=6834", "Underground Bunker [B16]")</f>
        <v>0</v>
      </c>
      <c r="B224">
        <v>5367</v>
      </c>
    </row>
    <row r="225" spans="1:2">
      <c r="A225">
        <f>HYPERLINK("http://forums.datarealms.com/viewtopic.php?f=24&amp;t=5955", "Underground Map")</f>
        <v>0</v>
      </c>
      <c r="B225">
        <v>5269</v>
      </c>
    </row>
    <row r="226" spans="1:2">
      <c r="A226">
        <f>HYPERLINK("http://forums.datarealms.com/viewtopic.php?f=24&amp;t=21344", "Another map pack (Update:2/7/11)")</f>
        <v>0</v>
      </c>
      <c r="B226">
        <v>5150</v>
      </c>
    </row>
    <row r="227" spans="1:2">
      <c r="A227">
        <f>HYPERLINK("http://forums.datarealms.com/viewtopic.php?f=24&amp;t=10925", "Warhammer 40k pre-beta weapon pack")</f>
        <v>0</v>
      </c>
      <c r="B227">
        <v>5097</v>
      </c>
    </row>
    <row r="228" spans="1:2">
      <c r="A228">
        <f>HYPERLINK("http://forums.datarealms.com/viewtopic.php?f=24&amp;t=12922", "Caver")</f>
        <v>0</v>
      </c>
      <c r="B228">
        <v>4968</v>
      </c>
    </row>
    <row r="229" spans="1:2">
      <c r="A229">
        <f>HYPERLINK("http://forums.datarealms.com/viewtopic.php?f=24&amp;t=21778", "Ah, the memories... [B24]")</f>
        <v>0</v>
      </c>
      <c r="B229">
        <v>4908</v>
      </c>
    </row>
    <row r="230" spans="1:2">
      <c r="A230">
        <f>HYPERLINK("http://forums.datarealms.com/viewtopic.php?f=24&amp;t=17082", "Minor Scene Thread")</f>
        <v>0</v>
      </c>
      <c r="B230">
        <v>4885</v>
      </c>
    </row>
    <row r="231" spans="1:2">
      <c r="A231">
        <f>HYPERLINK("http://forums.datarealms.com/viewtopic.php?f=24&amp;t=11803", "Cliffs")</f>
        <v>0</v>
      </c>
      <c r="B231">
        <v>4873</v>
      </c>
    </row>
    <row r="232" spans="1:2">
      <c r="A232">
        <f>HYPERLINK("http://forums.datarealms.com/viewtopic.php?f=24&amp;t=15131", ".CON to .BMP Converter")</f>
        <v>0</v>
      </c>
      <c r="B232">
        <v>4846</v>
      </c>
    </row>
    <row r="233" spans="1:2">
      <c r="A233">
        <f>HYPERLINK("http://forums.datarealms.com/viewtopic.php?f=24&amp;t=46116", "Cliff Base Assault - Scripted Mission Activity B32")</f>
        <v>0</v>
      </c>
      <c r="B233">
        <v>4596</v>
      </c>
    </row>
    <row r="234" spans="1:2">
      <c r="A234">
        <f>HYPERLINK("http://forums.datarealms.com/viewtopic.php?f=24&amp;t=16923", "3+1 Scenes")</f>
        <v>0</v>
      </c>
      <c r="B234">
        <v>4511</v>
      </c>
    </row>
    <row r="235" spans="1:2">
      <c r="A235">
        <f>HYPERLINK("http://forums.datarealms.com/viewtopic.php?f=24&amp;t=20113", "Online test server.")</f>
        <v>0</v>
      </c>
      <c r="B235">
        <v>4379</v>
      </c>
    </row>
    <row r="236" spans="1:2">
      <c r="A236">
        <f>HYPERLINK("http://forums.datarealms.com/viewtopic.php?f=24&amp;t=10757", "Scene Cleanup")</f>
        <v>0</v>
      </c>
      <c r="B236">
        <v>4112</v>
      </c>
    </row>
    <row r="237" spans="1:2">
      <c r="A237">
        <f>HYPERLINK("http://forums.datarealms.com/viewtopic.php?f=8&amp;t=9484", "Quick questions about scene creation")</f>
        <v>0</v>
      </c>
      <c r="B237">
        <v>4059</v>
      </c>
    </row>
    <row r="238" spans="1:2">
      <c r="A238">
        <f>HYPERLINK("http://forums.datarealms.com/viewtopic.php?f=24&amp;t=25475", "Help, please, to fans of game of the whole world.")</f>
        <v>0</v>
      </c>
      <c r="B238">
        <v>3924</v>
      </c>
    </row>
    <row r="239" spans="1:2">
      <c r="A239">
        <f>HYPERLINK("http://forums.datarealms.com/viewtopic.php?f=75&amp;t=16294", "How bout a portal scene")</f>
        <v>0</v>
      </c>
      <c r="B239">
        <v>3714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22"/>
  <sheetViews>
    <sheetView workbookViewId="0"/>
  </sheetViews>
  <sheetFormatPr defaultRowHeight="15"/>
  <cols>
    <col min="1" max="1" width="67.7109375" customWidth="1"/>
  </cols>
  <sheetData>
    <row r="1" spans="1:2">
      <c r="A1" s="1" t="s">
        <v>0</v>
      </c>
      <c r="B1" s="1" t="s">
        <v>1</v>
      </c>
    </row>
    <row r="2" spans="1:2">
      <c r="A2">
        <f>HYPERLINK("http://forums.datarealms.com/viewtopic.php?f=83&amp;t=20639", "- Forum Rules -")</f>
        <v>0</v>
      </c>
      <c r="B2">
        <v>856516</v>
      </c>
    </row>
    <row r="3" spans="1:2">
      <c r="A3">
        <f>HYPERLINK("http://forums.datarealms.com/viewtopic.php?f=83&amp;t=20639", "- Forum Rules -")</f>
        <v>0</v>
      </c>
      <c r="B3">
        <v>856515</v>
      </c>
    </row>
    <row r="4" spans="1:2">
      <c r="A4">
        <f>HYPERLINK("http://forums.datarealms.com/viewtopic.php?f=83&amp;t=20639", "- Forum Rules -")</f>
        <v>0</v>
      </c>
      <c r="B4">
        <v>856514</v>
      </c>
    </row>
    <row r="5" spans="1:2">
      <c r="A5">
        <f>HYPERLINK("http://forums.datarealms.com/viewtopic.php?f=83&amp;t=20639", "- Forum Rules -")</f>
        <v>0</v>
      </c>
      <c r="B5">
        <v>856513</v>
      </c>
    </row>
    <row r="6" spans="1:2">
      <c r="A6">
        <f>HYPERLINK("http://forums.datarealms.com/viewtopic.php?f=83&amp;t=20639", "- Forum Rules -")</f>
        <v>0</v>
      </c>
      <c r="B6">
        <v>856512</v>
      </c>
    </row>
    <row r="7" spans="1:2">
      <c r="A7">
        <f>HYPERLINK("http://forums.datarealms.com/viewtopic.php?f=83&amp;t=20639", "- Forum Rules -")</f>
        <v>0</v>
      </c>
      <c r="B7">
        <v>856511</v>
      </c>
    </row>
    <row r="8" spans="1:2">
      <c r="A8">
        <f>HYPERLINK("http://forums.datarealms.com/viewtopic.php?f=83&amp;t=20639", "- Forum Rules -")</f>
        <v>0</v>
      </c>
      <c r="B8">
        <v>856510</v>
      </c>
    </row>
    <row r="9" spans="1:2">
      <c r="A9">
        <f>HYPERLINK("http://forums.datarealms.com/viewtopic.php?f=83&amp;t=20639", "- Forum Rules -")</f>
        <v>0</v>
      </c>
      <c r="B9">
        <v>856509</v>
      </c>
    </row>
    <row r="10" spans="1:2">
      <c r="A10">
        <f>HYPERLINK("http://forums.datarealms.com/viewtopic.php?f=83&amp;t=10661", "-Alteisen Arsenal Labs- ))AAL Product [Under work]")</f>
        <v>0</v>
      </c>
      <c r="B10">
        <v>189360</v>
      </c>
    </row>
    <row r="11" spans="1:2">
      <c r="A11">
        <f>HYPERLINK("http://forums.datarealms.com/viewtopic.php?f=83&amp;t=12826", "Bear Federation (Old  release with credits)")</f>
        <v>0</v>
      </c>
      <c r="B11">
        <v>125514</v>
      </c>
    </row>
    <row r="12" spans="1:2">
      <c r="A12">
        <f>HYPERLINK("http://forums.datarealms.com/viewtopic.php?f=83&amp;t=13457", "WH40k basic space marines.")</f>
        <v>0</v>
      </c>
      <c r="B12">
        <v>114515</v>
      </c>
    </row>
    <row r="13" spans="1:2">
      <c r="A13">
        <f>HYPERLINK("http://forums.datarealms.com/viewtopic.php?f=83&amp;t=11791", "Datarealms Mod Archive - Converted for B22")</f>
        <v>0</v>
      </c>
      <c r="B13">
        <v>106421</v>
      </c>
    </row>
    <row r="14" spans="1:2">
      <c r="A14">
        <f>HYPERLINK("http://forums.datarealms.com/viewtopic.php?f=83&amp;t=12765", "Factions of World War II")</f>
        <v>0</v>
      </c>
      <c r="B14">
        <v>76763</v>
      </c>
    </row>
    <row r="15" spans="1:2">
      <c r="A15">
        <f>HYPERLINK("http://forums.datarealms.com/viewtopic.php?f=83&amp;t=11612", "-Metal Gear Solid- ))AAL Product [B23]")</f>
        <v>0</v>
      </c>
      <c r="B15">
        <v>72337</v>
      </c>
    </row>
    <row r="16" spans="1:2">
      <c r="A16">
        <f>HYPERLINK("http://forums.datarealms.com/viewtopic.php?f=83&amp;t=10909", "-Data- ))AAL Product + Data's SMG")</f>
        <v>0</v>
      </c>
      <c r="B16">
        <v>59731</v>
      </c>
    </row>
    <row r="17" spans="1:2">
      <c r="A17">
        <f>HYPERLINK("http://forums.datarealms.com/viewtopic.php?f=83&amp;t=12686", "The KloneKannon - Why don't this thing blow up?")</f>
        <v>0</v>
      </c>
      <c r="B17">
        <v>57788</v>
      </c>
    </row>
    <row r="18" spans="1:2">
      <c r="A18">
        <f>HYPERLINK("http://forums.datarealms.com/viewtopic.php?f=83&amp;t=12823", "Church Faction")</f>
        <v>0</v>
      </c>
      <c r="B18">
        <v>55496</v>
      </c>
    </row>
    <row r="19" spans="1:2">
      <c r="A19">
        <f>HYPERLINK("http://forums.datarealms.com/viewtopic.php?f=83&amp;t=12302", "Ork boyz and Epic Gargant finaly coms!")</f>
        <v>0</v>
      </c>
      <c r="B19">
        <v>55301</v>
      </c>
    </row>
    <row r="20" spans="1:2">
      <c r="A20">
        <f>HYPERLINK("http://forums.datarealms.com/viewtopic.php?f=83&amp;t=11284", "Base Busters Revisited")</f>
        <v>0</v>
      </c>
      <c r="B20">
        <v>52458</v>
      </c>
    </row>
    <row r="21" spans="1:2">
      <c r="A21">
        <f>HYPERLINK("http://forums.datarealms.com/viewtopic.php?f=83&amp;t=11330", "PBW - Particle Beam Weapon")</f>
        <v>0</v>
      </c>
      <c r="B21">
        <v>49768</v>
      </c>
    </row>
    <row r="22" spans="1:2">
      <c r="A22">
        <f>HYPERLINK("http://forums.datarealms.com/viewtopic.php?f=83&amp;t=10783", "Spartan Rocket - finished")</f>
        <v>0</v>
      </c>
      <c r="B22">
        <v>48625</v>
      </c>
    </row>
    <row r="23" spans="1:2">
      <c r="A23">
        <f>HYPERLINK("http://forums.datarealms.com/viewtopic.php?f=83&amp;t=12594", "The Abductor")</f>
        <v>0</v>
      </c>
      <c r="B23">
        <v>45379</v>
      </c>
    </row>
    <row r="24" spans="1:2">
      <c r="A24">
        <f>HYPERLINK("http://forums.datarealms.com/viewtopic.php?f=83&amp;t=12975", "It's a fudging craft gun, gentlemen.")</f>
        <v>0</v>
      </c>
      <c r="B24">
        <v>45186</v>
      </c>
    </row>
    <row r="25" spans="1:2">
      <c r="A25">
        <f>HYPERLINK("http://forums.datarealms.com/viewtopic.php?f=83&amp;t=10551", "DarKlone Technologies (Old)")</f>
        <v>0</v>
      </c>
      <c r="B25">
        <v>42380</v>
      </c>
    </row>
    <row r="26" spans="1:2">
      <c r="A26">
        <f>HYPERLINK("http://forums.datarealms.com/viewtopic.php?f=83&amp;t=11394", "Minor Mod Compendium")</f>
        <v>0</v>
      </c>
      <c r="B26">
        <v>42220</v>
      </c>
    </row>
    <row r="27" spans="1:2">
      <c r="A27">
        <f>HYPERLINK("http://forums.datarealms.com/viewtopic.php?f=83&amp;t=12379", "-Kannonball Rocket- ))AAL Product [B22 Re-upload]")</f>
        <v>0</v>
      </c>
      <c r="B27">
        <v>41725</v>
      </c>
    </row>
    <row r="28" spans="1:2">
      <c r="A28">
        <f>HYPERLINK("http://forums.datarealms.com/viewtopic.php?f=83&amp;t=10954", "Plutonians Return!")</f>
        <v>0</v>
      </c>
      <c r="B28">
        <v>39063</v>
      </c>
    </row>
    <row r="29" spans="1:2">
      <c r="A29">
        <f>HYPERLINK("http://forums.datarealms.com/viewtopic.php?f=83&amp;t=11528", "-AAL Experimental Tech- ))AAL Product [v2]")</f>
        <v>0</v>
      </c>
      <c r="B29">
        <v>38633</v>
      </c>
    </row>
    <row r="30" spans="1:2">
      <c r="A30">
        <f>HYPERLINK("http://forums.datarealms.com/viewtopic.php?f=83&amp;t=13807", "Helghan Military [WIP]")</f>
        <v>0</v>
      </c>
      <c r="B30">
        <v>37939</v>
      </c>
    </row>
    <row r="31" spans="1:2">
      <c r="A31">
        <f>HYPERLINK("http://forums.datarealms.com/viewtopic.php?f=83&amp;t=12026", "Bunker Module Compilation Pack - 2.0 Released (Fixed)! [B22]")</f>
        <v>0</v>
      </c>
      <c r="B31">
        <v>37909</v>
      </c>
    </row>
    <row r="32" spans="1:2">
      <c r="A32">
        <f>HYPERLINK("http://forums.datarealms.com/viewtopic.php?f=83&amp;t=14053", "Vortex Shotgun (Uber)")</f>
        <v>0</v>
      </c>
      <c r="B32">
        <v>37375</v>
      </c>
    </row>
    <row r="33" spans="1:2">
      <c r="A33">
        <f>HYPERLINK("http://forums.datarealms.com/viewtopic.php?f=83&amp;t=11786", "Trickster Security v1.5 - SK-PRR 'Tricky Wall'")</f>
        <v>0</v>
      </c>
      <c r="B33">
        <v>36870</v>
      </c>
    </row>
    <row r="34" spans="1:2">
      <c r="A34">
        <f>HYPERLINK("http://forums.datarealms.com/viewtopic.php?f=83&amp;t=11703", "Warhammer 40,000 weapon pack.  Updated 7/25/08")</f>
        <v>0</v>
      </c>
      <c r="B34">
        <v>36483</v>
      </c>
    </row>
    <row r="35" spans="1:2">
      <c r="A35">
        <f>HYPERLINK("http://forums.datarealms.com/viewtopic.php?f=83&amp;t=10259", "Every B20 and B19 mod before the wipe. [ List Included ]")</f>
        <v>0</v>
      </c>
      <c r="B35">
        <v>34867</v>
      </c>
    </row>
    <row r="36" spans="1:2">
      <c r="A36">
        <f>HYPERLINK("http://forums.datarealms.com/viewtopic.php?f=83&amp;t=13268", "S.A.W.")</f>
        <v>0</v>
      </c>
      <c r="B36">
        <v>34320</v>
      </c>
    </row>
    <row r="37" spans="1:2">
      <c r="A37">
        <f>HYPERLINK("http://forums.datarealms.com/viewtopic.php?f=83&amp;t=11701", "Warbot Mk6 - Regenerating")</f>
        <v>0</v>
      </c>
      <c r="B37">
        <v>34287</v>
      </c>
    </row>
    <row r="38" spans="1:2">
      <c r="A38">
        <f>HYPERLINK("http://forums.datarealms.com/viewtopic.php?f=83&amp;t=10264", "Acid Bay 2 [gif uploaded]")</f>
        <v>0</v>
      </c>
      <c r="B38">
        <v>34008</v>
      </c>
    </row>
    <row r="39" spans="1:2">
      <c r="A39">
        <f>HYPERLINK("http://forums.datarealms.com/viewtopic.php?f=83&amp;t=14370", "Successful Crab to Clone Brain Implant!")</f>
        <v>0</v>
      </c>
      <c r="B39">
        <v>32590</v>
      </c>
    </row>
    <row r="40" spans="1:2">
      <c r="A40">
        <f>HYPERLINK("http://forums.datarealms.com/viewtopic.php?f=83&amp;t=12947", "Engine Launcher")</f>
        <v>0</v>
      </c>
      <c r="B40">
        <v>30681</v>
      </c>
    </row>
    <row r="41" spans="1:2">
      <c r="A41">
        <f>HYPERLINK("http://forums.datarealms.com/viewtopic.php?f=83&amp;t=14510", "The lost ones (wanderers) WIP UPDATE! #2!")</f>
        <v>0</v>
      </c>
      <c r="B41">
        <v>28240</v>
      </c>
    </row>
    <row r="42" spans="1:2">
      <c r="A42">
        <f>HYPERLINK("http://forums.datarealms.com/viewtopic.php?f=83&amp;t=14081", "Emperor's Fists v1.0 (Still WIP)")</f>
        <v>0</v>
      </c>
      <c r="B42">
        <v>27078</v>
      </c>
    </row>
    <row r="43" spans="1:2">
      <c r="A43">
        <f>HYPERLINK("http://forums.datarealms.com/viewtopic.php?f=83&amp;t=13412", "Cluster Rocket Launcher")</f>
        <v>0</v>
      </c>
      <c r="B43">
        <v>26700</v>
      </c>
    </row>
    <row r="44" spans="1:2">
      <c r="A44">
        <f>HYPERLINK("http://forums.datarealms.com/viewtopic.php?f=83&amp;t=11636", "Taehl Bunker Tiles v1.5")</f>
        <v>0</v>
      </c>
      <c r="B44">
        <v>26280</v>
      </c>
    </row>
    <row r="45" spans="1:2">
      <c r="A45">
        <f>HYPERLINK("http://forums.datarealms.com/viewtopic.php?f=83&amp;t=14295", "The Decimator (glowy indeed)")</f>
        <v>0</v>
      </c>
      <c r="B45">
        <v>26033</v>
      </c>
    </row>
    <row r="46" spans="1:2">
      <c r="A46">
        <f>HYPERLINK("http://forums.datarealms.com/viewtopic.php?f=83&amp;t=11129", "Prom's Guns [Need ideas for v2]")</f>
        <v>0</v>
      </c>
      <c r="B46">
        <v>25235</v>
      </c>
    </row>
    <row r="47" spans="1:2">
      <c r="A47">
        <f>HYPERLINK("http://forums.datarealms.com/viewtopic.php?f=83&amp;t=14273", "The Atomizer guns")</f>
        <v>0</v>
      </c>
      <c r="B47">
        <v>25063</v>
      </c>
    </row>
    <row r="48" spans="1:2">
      <c r="A48">
        <f>HYPERLINK("http://forums.datarealms.com/viewtopic.php?f=83&amp;t=14058", "Reap Cannon.")</f>
        <v>0</v>
      </c>
      <c r="B48">
        <v>25005</v>
      </c>
    </row>
    <row r="49" spans="1:2">
      <c r="A49">
        <f>HYPERLINK("http://forums.datarealms.com/viewtopic.php?f=83&amp;t=11892", "Anti-Gravity Laser Shark With Gif!")</f>
        <v>0</v>
      </c>
      <c r="B49">
        <v>24632</v>
      </c>
    </row>
    <row r="50" spans="1:2">
      <c r="A50">
        <f>HYPERLINK("http://forums.datarealms.com/viewtopic.php?f=83&amp;t=14246", "Specal Coalition Forces")</f>
        <v>0</v>
      </c>
      <c r="B50">
        <v>24438</v>
      </c>
    </row>
    <row r="51" spans="1:2">
      <c r="A51">
        <f>HYPERLINK("http://forums.datarealms.com/viewtopic.php?f=83&amp;t=14361", "Giant crab with a missile launcher on its back")</f>
        <v>0</v>
      </c>
      <c r="B51">
        <v>24417</v>
      </c>
    </row>
    <row r="52" spans="1:2">
      <c r="A52">
        <f>HYPERLINK("http://forums.datarealms.com/viewtopic.php?f=83&amp;t=14130", "lafes pack O mods (wip) revised")</f>
        <v>0</v>
      </c>
      <c r="B52">
        <v>24206</v>
      </c>
    </row>
    <row r="53" spans="1:2">
      <c r="A53">
        <f>HYPERLINK("http://forums.datarealms.com/viewtopic.php?f=83&amp;t=11916", "(WIP) Faction: Lizard Men (UPDATED) 8/20/2008")</f>
        <v>0</v>
      </c>
      <c r="B53">
        <v>23975</v>
      </c>
    </row>
    <row r="54" spans="1:2">
      <c r="A54">
        <f>HYPERLINK("http://forums.datarealms.com/viewtopic.php?f=83&amp;t=13194", "Snow Pack, lol.")</f>
        <v>0</v>
      </c>
      <c r="B54">
        <v>23675</v>
      </c>
    </row>
    <row r="55" spans="1:2">
      <c r="A55">
        <f>HYPERLINK("http://forums.datarealms.com/viewtopic.php?f=83&amp;t=12906", "Scavenger Faction VERSION 2.0  (UPDATE 24/12)")</f>
        <v>0</v>
      </c>
      <c r="B55">
        <v>23614</v>
      </c>
    </row>
    <row r="56" spans="1:2">
      <c r="A56">
        <f>HYPERLINK("http://forums.datarealms.com/viewtopic.php?f=83&amp;t=10277", "[WIP] Shadow Industries Weapon Pack [Last Updated 3/2/08]")</f>
        <v>0</v>
      </c>
      <c r="B56">
        <v>23578</v>
      </c>
    </row>
    <row r="57" spans="1:2">
      <c r="A57">
        <f>HYPERLINK("http://forums.datarealms.com/viewtopic.php?f=83&amp;t=14069", "Mister Clemens Experiments - Experiment 51")</f>
        <v>0</v>
      </c>
      <c r="B57">
        <v>23410</v>
      </c>
    </row>
    <row r="58" spans="1:2">
      <c r="A58">
        <f>HYPERLINK("http://forums.datarealms.com/viewtopic.php?f=83&amp;t=13166", "Asplode Corp - Last Updated 25th Jan")</f>
        <v>0</v>
      </c>
      <c r="B58">
        <v>22966</v>
      </c>
    </row>
    <row r="59" spans="1:2">
      <c r="A59">
        <f>HYPERLINK("http://forums.datarealms.com/viewtopic.php?f=83&amp;t=13598", "New Faction - The Enclave. Last Ver. 01/26/09, 3:49 PM")</f>
        <v>0</v>
      </c>
      <c r="B59">
        <v>22292</v>
      </c>
    </row>
    <row r="60" spans="1:2">
      <c r="A60">
        <f>HYPERLINK("http://forums.datarealms.com/viewtopic.php?f=83&amp;t=12875", "Marshian Military 20.03.09")</f>
        <v>0</v>
      </c>
      <c r="B60">
        <v>22270</v>
      </c>
    </row>
    <row r="61" spans="1:2">
      <c r="A61">
        <f>HYPERLINK("http://forums.datarealms.com/viewtopic.php?f=83&amp;t=12399", "Relics from the Guardian Empire - First mod (Another Update)")</f>
        <v>0</v>
      </c>
      <c r="B61">
        <v>22081</v>
      </c>
    </row>
    <row r="62" spans="1:2">
      <c r="A62">
        <f>HYPERLINK("http://forums.datarealms.com/viewtopic.php?f=83&amp;t=11241", "AXR-01 (V1.1)")</f>
        <v>0</v>
      </c>
      <c r="B62">
        <v>20492</v>
      </c>
    </row>
    <row r="63" spans="1:2">
      <c r="A63">
        <f>HYPERLINK("http://forums.datarealms.com/viewtopic.php?f=83&amp;t=14217", "Revolver, My very first mod")</f>
        <v>0</v>
      </c>
      <c r="B63">
        <v>20008</v>
      </c>
    </row>
    <row r="64" spans="1:2">
      <c r="A64">
        <f>HYPERLINK("http://forums.datarealms.com/viewtopic.php?f=83&amp;t=14268", "The Converter (Repent you!)")</f>
        <v>0</v>
      </c>
      <c r="B64">
        <v>19939</v>
      </c>
    </row>
    <row r="65" spans="1:2">
      <c r="A65">
        <f>HYPERLINK("http://forums.datarealms.com/viewtopic.php?f=83&amp;t=12950", "The Old Ones: Extraspatial Invaders")</f>
        <v>0</v>
      </c>
      <c r="B65">
        <v>19673</v>
      </c>
    </row>
    <row r="66" spans="1:2">
      <c r="A66">
        <f>HYPERLINK("http://forums.datarealms.com/viewtopic.php?f=83&amp;t=11797", "Asplode Corp: The Oyster - Last Updated 8th November")</f>
        <v>0</v>
      </c>
      <c r="B66">
        <v>18586</v>
      </c>
    </row>
    <row r="67" spans="1:2">
      <c r="A67">
        <f>HYPERLINK("http://forums.datarealms.com/viewtopic.php?f=61&amp;t=13917", "The RailGun")</f>
        <v>0</v>
      </c>
      <c r="B67">
        <v>18501</v>
      </c>
    </row>
    <row r="68" spans="1:2">
      <c r="A68">
        <f>HYPERLINK("http://forums.datarealms.com/viewtopic.php?f=83&amp;t=12587", "Do you like Nachos? I know I do!")</f>
        <v>0</v>
      </c>
      <c r="B68">
        <v>18486</v>
      </c>
    </row>
    <row r="69" spans="1:2">
      <c r="A69">
        <f>HYPERLINK("http://forums.datarealms.com/viewtopic.php?f=83&amp;t=13759", "DarkDevices inc.")</f>
        <v>0</v>
      </c>
      <c r="B69">
        <v>18372</v>
      </c>
    </row>
    <row r="70" spans="1:2">
      <c r="A70">
        <f>HYPERLINK("http://forums.datarealms.com/viewtopic.php?f=83&amp;t=10902", "USC Pack, Silenced Pack (Converted)")</f>
        <v>0</v>
      </c>
      <c r="B70">
        <v>18053</v>
      </c>
    </row>
    <row r="71" spans="1:2">
      <c r="A71">
        <f>HYPERLINK("http://forums.datarealms.com/viewtopic.php?f=83&amp;t=12961", "Our Guys {Update v1.2 12/22/2008}")</f>
        <v>0</v>
      </c>
      <c r="B71">
        <v>17921</v>
      </c>
    </row>
    <row r="72" spans="1:2">
      <c r="A72">
        <f>HYPERLINK("http://forums.datarealms.com/viewtopic.php?f=83&amp;t=11256", "Amputee Technologies [WIP]")</f>
        <v>0</v>
      </c>
      <c r="B72">
        <v>17112</v>
      </c>
    </row>
    <row r="73" spans="1:2">
      <c r="A73">
        <f>HYPERLINK("http://forums.datarealms.com/viewtopic.php?f=83&amp;t=13532", "Gold Generator Spheres (v1.03 23:06 GMT 1/23/09)")</f>
        <v>0</v>
      </c>
      <c r="B73">
        <v>16855</v>
      </c>
    </row>
    <row r="74" spans="1:2">
      <c r="A74">
        <f>HYPERLINK("http://forums.datarealms.com/viewtopic.php?f=83&amp;t=11016", "Dummy and Coalition Turret")</f>
        <v>0</v>
      </c>
      <c r="B74">
        <v>16602</v>
      </c>
    </row>
    <row r="75" spans="1:2">
      <c r="A75">
        <f>HYPERLINK("http://forums.datarealms.com/viewtopic.php?f=83&amp;t=14165", "Vlad's Army (Which Is Actually Not An Army) WIP")</f>
        <v>0</v>
      </c>
      <c r="B75">
        <v>16372</v>
      </c>
    </row>
    <row r="76" spans="1:2">
      <c r="A76">
        <f>HYPERLINK("http://forums.datarealms.com/viewtopic.php?f=83&amp;t=11948", "Variety Weapons V1.75")</f>
        <v>0</v>
      </c>
      <c r="B76">
        <v>16271</v>
      </c>
    </row>
    <row r="77" spans="1:2">
      <c r="A77">
        <f>HYPERLINK("http://forums.datarealms.com/viewtopic.php?f=83&amp;t=11005", "Legio Machina [WIP] [PRAETORIANS!]")</f>
        <v>0</v>
      </c>
      <c r="B77">
        <v>16254</v>
      </c>
    </row>
    <row r="78" spans="1:2">
      <c r="A78">
        <f>HYPERLINK("http://forums.datarealms.com/viewtopic.php?f=83&amp;t=14192", "Phase Digger EX - your walls are puny")</f>
        <v>0</v>
      </c>
      <c r="B78">
        <v>16184</v>
      </c>
    </row>
    <row r="79" spans="1:2">
      <c r="A79">
        <f>HYPERLINK("http://forums.datarealms.com/viewtopic.php?f=83&amp;t=10359", "Asplode Corp's SCRAP series - Updated 9th June")</f>
        <v>0</v>
      </c>
      <c r="B79">
        <v>16117</v>
      </c>
    </row>
    <row r="80" spans="1:2">
      <c r="A80">
        <f>HYPERLINK("http://forums.datarealms.com/viewtopic.php?f=83&amp;t=14096", "A bunch of stuff I made, including a needler")</f>
        <v>0</v>
      </c>
      <c r="B80">
        <v>15878</v>
      </c>
    </row>
    <row r="81" spans="1:2">
      <c r="A81">
        <f>HYPERLINK("http://forums.datarealms.com/viewtopic.php?f=83&amp;t=11940", "CQC Pack V1.0")</f>
        <v>0</v>
      </c>
      <c r="B81">
        <v>15644</v>
      </c>
    </row>
    <row r="82" spans="1:2">
      <c r="A82">
        <f>HYPERLINK("http://forums.datarealms.com/viewtopic.php?f=83&amp;t=12029", "Trickster Cauldron [EXTREMELY WIP - NEW TECH]")</f>
        <v>0</v>
      </c>
      <c r="B82">
        <v>15310</v>
      </c>
    </row>
    <row r="83" spans="1:2">
      <c r="A83">
        <f>HYPERLINK("http://forums.datarealms.com/viewtopic.php?f=83&amp;t=11591", "Phoenix Bot .:Upgraded:.")</f>
        <v>0</v>
      </c>
      <c r="B83">
        <v>14979</v>
      </c>
    </row>
    <row r="84" spans="1:2">
      <c r="A84">
        <f>HYPERLINK("http://forums.datarealms.com/viewtopic.php?f=83&amp;t=12464", "The Demon Cult")</f>
        <v>0</v>
      </c>
      <c r="B84">
        <v>14956</v>
      </c>
    </row>
    <row r="85" spans="1:2">
      <c r="A85">
        <f>HYPERLINK("http://forums.datarealms.com/viewtopic.php?f=83&amp;t=10563", "Heavy Turret--1st mod, 2nd release")</f>
        <v>0</v>
      </c>
      <c r="B85">
        <v>14938</v>
      </c>
    </row>
    <row r="86" spans="1:2">
      <c r="A86">
        <f>HYPERLINK("http://forums.datarealms.com/viewtopic.php?f=83&amp;t=12187", "Rocket Hangar + Assorted Re-Releases [Vents fixed for B22]")</f>
        <v>0</v>
      </c>
      <c r="B86">
        <v>14765</v>
      </c>
    </row>
    <row r="87" spans="1:2">
      <c r="A87">
        <f>HYPERLINK("http://forums.datarealms.com/viewtopic.php?f=83&amp;t=12589", "Amputee Technologies Revisited [V1.1] [Updated 11/11/08]")</f>
        <v>0</v>
      </c>
      <c r="B87">
        <v>14543</v>
      </c>
    </row>
    <row r="88" spans="1:2">
      <c r="A88">
        <f>HYPERLINK("http://forums.datarealms.com/viewtopic.php?f=83&amp;t=13846", "Triad Robotics")</f>
        <v>0</v>
      </c>
      <c r="B88">
        <v>14350</v>
      </c>
    </row>
    <row r="89" spans="1:2">
      <c r="A89">
        <f>HYPERLINK("http://forums.datarealms.com/viewtopic.php?f=83&amp;t=10336", "Potato Bush Productions")</f>
        <v>0</v>
      </c>
      <c r="B89">
        <v>14157</v>
      </c>
    </row>
    <row r="90" spans="1:2">
      <c r="A90">
        <f>HYPERLINK("http://forums.datarealms.com/viewtopic.php?f=83&amp;t=13044", "Orkz again! (beta, work in progress)")</f>
        <v>0</v>
      </c>
      <c r="B90">
        <v>14052</v>
      </c>
    </row>
    <row r="91" spans="1:2">
      <c r="A91">
        <f>HYPERLINK("http://forums.datarealms.com/viewtopic.php?f=83&amp;t=13123", "Test WIP (beta) update 2!!!!!")</f>
        <v>0</v>
      </c>
      <c r="B91">
        <v>14031</v>
      </c>
    </row>
    <row r="92" spans="1:2">
      <c r="A92">
        <f>HYPERLINK("http://forums.datarealms.com/viewtopic.php?f=83&amp;t=12406", "Ghost Clone")</f>
        <v>0</v>
      </c>
      <c r="B92">
        <v>13599</v>
      </c>
    </row>
    <row r="93" spans="1:2">
      <c r="A93">
        <f>HYPERLINK("http://forums.datarealms.com/viewtopic.php?f=83&amp;t=11535", "Supply Crates (B22, loadable actor) 12/2/08")</f>
        <v>0</v>
      </c>
      <c r="B93">
        <v>13331</v>
      </c>
    </row>
    <row r="94" spans="1:2">
      <c r="A94">
        <f>HYPERLINK("http://forums.datarealms.com/viewtopic.php?f=83&amp;t=12698", "Concordance Extraction Corp.")</f>
        <v>0</v>
      </c>
      <c r="B94">
        <v>13291</v>
      </c>
    </row>
    <row r="95" spans="1:2">
      <c r="A95">
        <f>HYPERLINK("http://forums.datarealms.com/viewtopic.php?f=83&amp;t=11334", "Orbital Garbage Dump *UPDATE* v1.3")</f>
        <v>0</v>
      </c>
      <c r="B95">
        <v>13240</v>
      </c>
    </row>
    <row r="96" spans="1:2">
      <c r="A96">
        <f>HYPERLINK("http://forums.datarealms.com/viewtopic.php?f=83&amp;t=12199", "Zombied Coalition MOD 0.95( UPDATE !!!) (WIP)")</f>
        <v>0</v>
      </c>
      <c r="B96">
        <v>13123</v>
      </c>
    </row>
    <row r="97" spans="1:2">
      <c r="A97">
        <f>HYPERLINK("http://forums.datarealms.com/viewtopic.php?f=83&amp;t=10513", "The DUEL DISK SYSTEM!")</f>
        <v>0</v>
      </c>
      <c r="B97">
        <v>12975</v>
      </c>
    </row>
    <row r="98" spans="1:2">
      <c r="A98">
        <f>HYPERLINK("http://forums.datarealms.com/viewtopic.php?f=83&amp;t=10382", "Some of my mods")</f>
        <v>0</v>
      </c>
      <c r="B98">
        <v>12875</v>
      </c>
    </row>
    <row r="99" spans="1:2">
      <c r="A99">
        <f>HYPERLINK("http://forums.datarealms.com/viewtopic.php?f=83&amp;t=10371", "Spetsnaz [UPDATE]")</f>
        <v>0</v>
      </c>
      <c r="B99">
        <v>12527</v>
      </c>
    </row>
    <row r="100" spans="1:2">
      <c r="A100">
        <f>HYPERLINK("http://forums.datarealms.com/viewtopic.php?f=83&amp;t=11407", "GWD-Glowing Weapons of Destruction")</f>
        <v>0</v>
      </c>
      <c r="B100">
        <v>12340</v>
      </c>
    </row>
    <row r="101" spans="1:2">
      <c r="A101">
        <f>HYPERLINK("http://forums.datarealms.com/viewtopic.php?f=83&amp;t=11871", "Faction Weapons: Coalition")</f>
        <v>0</v>
      </c>
      <c r="B101">
        <v>12288</v>
      </c>
    </row>
    <row r="102" spans="1:2">
      <c r="A102">
        <f>HYPERLINK("http://forums.datarealms.com/viewtopic.php?f=83&amp;t=11885", "Follow the Leader in a Bottle!")</f>
        <v>0</v>
      </c>
      <c r="B102">
        <v>12277</v>
      </c>
    </row>
    <row r="103" spans="1:2">
      <c r="A103">
        <f>HYPERLINK("http://forums.datarealms.com/viewtopic.php?f=83&amp;t=13727", "A Dragon and a Ball")</f>
        <v>0</v>
      </c>
      <c r="B103">
        <v>12252</v>
      </c>
    </row>
    <row r="104" spans="1:2">
      <c r="A104">
        <f>HYPERLINK("http://forums.datarealms.com/viewtopic.php?f=83&amp;t=13575", "Bomb Gun")</f>
        <v>0</v>
      </c>
      <c r="B104">
        <v>11946</v>
      </c>
    </row>
    <row r="105" spans="1:2">
      <c r="A105">
        <f>HYPERLINK("http://forums.datarealms.com/viewtopic.php?f=83&amp;t=10414", "Orbital weaponry.")</f>
        <v>0</v>
      </c>
      <c r="B105">
        <v>11923</v>
      </c>
    </row>
    <row r="106" spans="1:2">
      <c r="A106">
        <f>HYPERLINK("http://forums.datarealms.com/viewtopic.php?f=83&amp;t=10240", "Winterous' Mods")</f>
        <v>0</v>
      </c>
      <c r="B106">
        <v>11913</v>
      </c>
    </row>
    <row r="107" spans="1:2">
      <c r="A107">
        <f>HYPERLINK("http://forums.datarealms.com/viewtopic.php?f=83&amp;t=12173", "R.O.I.L. - Fancy rocket. Counts as a bomb. B22 COMPATIBLE.")</f>
        <v>0</v>
      </c>
      <c r="B107">
        <v>11895</v>
      </c>
    </row>
    <row r="108" spans="1:2">
      <c r="A108">
        <f>HYPERLINK("http://forums.datarealms.com/viewtopic.php?f=83&amp;t=13730", "Stamper - Crush your enemies!")</f>
        <v>0</v>
      </c>
      <c r="B108">
        <v>11749</v>
      </c>
    </row>
    <row r="109" spans="1:2">
      <c r="A109">
        <f>HYPERLINK("http://forums.datarealms.com/viewtopic.php?f=83&amp;t=11764", "R-Cannon")</f>
        <v>0</v>
      </c>
      <c r="B109">
        <v>11692</v>
      </c>
    </row>
    <row r="110" spans="1:2">
      <c r="A110">
        <f>HYPERLINK("http://forums.datarealms.com/viewtopic.php?f=83&amp;t=13290", "Se7en's Random Mods")</f>
        <v>0</v>
      </c>
      <c r="B110">
        <v>11674</v>
      </c>
    </row>
    <row r="111" spans="1:2">
      <c r="A111">
        <f>HYPERLINK("http://forums.datarealms.com/viewtopic.php?f=83&amp;t=12869", "Russian Spetsnaz V2 [Slight Sprite Update]")</f>
        <v>0</v>
      </c>
      <c r="B111">
        <v>11653</v>
      </c>
    </row>
    <row r="112" spans="1:2">
      <c r="A112">
        <f>HYPERLINK("http://forums.datarealms.com/viewtopic.php?f=83&amp;t=10284", "Lord Tim's Good Mods")</f>
        <v>0</v>
      </c>
      <c r="B112">
        <v>11541</v>
      </c>
    </row>
    <row r="113" spans="1:2">
      <c r="A113">
        <f>HYPERLINK("http://forums.datarealms.com/viewtopic.php?f=83&amp;t=12615", "Snowball Fight! 1.2")</f>
        <v>0</v>
      </c>
      <c r="B113">
        <v>11515</v>
      </c>
    </row>
    <row r="114" spans="1:2">
      <c r="A114">
        <f>HYPERLINK("http://forums.datarealms.com/viewtopic.php?f=83&amp;t=11834", "utra mod v0.0.1 w.i.p")</f>
        <v>0</v>
      </c>
      <c r="B114">
        <v>11413</v>
      </c>
    </row>
    <row r="115" spans="1:2">
      <c r="A115">
        <f>HYPERLINK("http://forums.datarealms.com/viewtopic.php?f=83&amp;t=11921", "H-weapons, a remake")</f>
        <v>0</v>
      </c>
      <c r="B115">
        <v>11356</v>
      </c>
    </row>
    <row r="116" spans="1:2">
      <c r="A116">
        <f>HYPERLINK("http://forums.datarealms.com/viewtopic.php?f=83&amp;t=11662", "The Randomizer")</f>
        <v>0</v>
      </c>
      <c r="B116">
        <v>11354</v>
      </c>
    </row>
    <row r="117" spans="1:2">
      <c r="A117">
        <f>HYPERLINK("http://forums.datarealms.com/viewtopic.php?f=83&amp;t=12455", "Metroid mod")</f>
        <v>0</v>
      </c>
      <c r="B117">
        <v>11314</v>
      </c>
    </row>
    <row r="118" spans="1:2">
      <c r="A118">
        <f>HYPERLINK("http://forums.datarealms.com/viewtopic.php?f=83&amp;t=11856", "Zealotians v1.0.0")</f>
        <v>0</v>
      </c>
      <c r="B118">
        <v>11260</v>
      </c>
    </row>
    <row r="119" spans="1:2">
      <c r="A119">
        <f>HYPERLINK("http://forums.datarealms.com/viewtopic.php?f=83&amp;t=11714", "FSL-907")</f>
        <v>0</v>
      </c>
      <c r="B119">
        <v>11175</v>
      </c>
    </row>
    <row r="120" spans="1:2">
      <c r="A120">
        <f>HYPERLINK("http://forums.datarealms.com/viewtopic.php?f=83&amp;t=10754", "Widowmaker - Version 2.1")</f>
        <v>0</v>
      </c>
      <c r="B120">
        <v>11174</v>
      </c>
    </row>
    <row r="121" spans="1:2">
      <c r="A121">
        <f>HYPERLINK("http://forums.datarealms.com/viewtopic.php?f=83&amp;t=13336", "CAS - The Crazy-Ass Shotgun")</f>
        <v>0</v>
      </c>
      <c r="B121">
        <v>11038</v>
      </c>
    </row>
    <row r="122" spans="1:2">
      <c r="A122">
        <f>HYPERLINK("http://forums.datarealms.com/viewtopic.php?f=83&amp;t=12944", "SWAT Squad v0.5 more gun")</f>
        <v>0</v>
      </c>
      <c r="B122">
        <v>11031</v>
      </c>
    </row>
    <row r="123" spans="1:2">
      <c r="A123">
        <f>HYPERLINK("http://forums.datarealms.com/viewtopic.php?f=83&amp;t=13785", "Neutron Star Chunk Cannon (v1.0 14:25 2/21/09 GMT)")</f>
        <v>0</v>
      </c>
      <c r="B123">
        <v>11023</v>
      </c>
    </row>
    <row r="124" spans="1:2">
      <c r="A124">
        <f>HYPERLINK("http://forums.datarealms.com/viewtopic.php?f=83&amp;t=11924", "Pirate Pack (v0.4, 8/15/08 20:12 GMT)")</f>
        <v>0</v>
      </c>
      <c r="B124">
        <v>11011</v>
      </c>
    </row>
    <row r="125" spans="1:2">
      <c r="A125">
        <f>HYPERLINK("http://forums.datarealms.com/viewtopic.php?f=83&amp;t=12230", "Silly Explosive Weapons.")</f>
        <v>0</v>
      </c>
      <c r="B125">
        <v>10976</v>
      </c>
    </row>
    <row r="126" spans="1:2">
      <c r="A126">
        <f>HYPERLINK("http://forums.datarealms.com/viewtopic.php?f=83&amp;t=10243", "Orc science division. update 8/3/08")</f>
        <v>0</v>
      </c>
      <c r="B126">
        <v>10945</v>
      </c>
    </row>
    <row r="127" spans="1:2">
      <c r="A127">
        <f>HYPERLINK("http://forums.datarealms.com/viewtopic.php?f=83&amp;t=11738", "Amrobotics' Megarobot Converted")</f>
        <v>0</v>
      </c>
      <c r="B127">
        <v>10894</v>
      </c>
    </row>
    <row r="128" spans="1:2">
      <c r="A128">
        <f>HYPERLINK("http://forums.datarealms.com/viewtopic.php?f=83&amp;t=10602", "The Riggers - May 13, 2008")</f>
        <v>0</v>
      </c>
      <c r="B128">
        <v>10828</v>
      </c>
    </row>
    <row r="129" spans="1:2">
      <c r="A129">
        <f>HYPERLINK("http://forums.datarealms.com/viewtopic.php?f=83&amp;t=11589", "Two Brains and a Water Sprayer!")</f>
        <v>0</v>
      </c>
      <c r="B129">
        <v>10655</v>
      </c>
    </row>
    <row r="130" spans="1:2">
      <c r="A130">
        <f>HYPERLINK("http://forums.datarealms.com/viewtopic.php?f=83&amp;t=12813", "The BBGun")</f>
        <v>0</v>
      </c>
      <c r="B130">
        <v>10390</v>
      </c>
    </row>
    <row r="131" spans="1:2">
      <c r="A131">
        <f>HYPERLINK("http://forums.datarealms.com/viewtopic.php?f=83&amp;t=11938", "Blast Door v2 released - also included in the BMCP")</f>
        <v>0</v>
      </c>
      <c r="B131">
        <v>10294</v>
      </c>
    </row>
    <row r="132" spans="1:2">
      <c r="A132">
        <f>HYPERLINK("http://forums.datarealms.com/viewtopic.php?f=83&amp;t=13666", "Dreaded Faction")</f>
        <v>0</v>
      </c>
      <c r="B132">
        <v>10194</v>
      </c>
    </row>
    <row r="133" spans="1:2">
      <c r="A133">
        <f>HYPERLINK("http://forums.datarealms.com/viewtopic.php?f=83&amp;t=11883", "Faction Weapons: Dummies (Fixed the problem: info inside)")</f>
        <v>0</v>
      </c>
      <c r="B133">
        <v>10178</v>
      </c>
    </row>
    <row r="134" spans="1:2">
      <c r="A134">
        <f>HYPERLINK("http://forums.datarealms.com/viewtopic.php?f=83&amp;t=11064", "Skele Mods *New: Strong Skeleton*")</f>
        <v>0</v>
      </c>
      <c r="B134">
        <v>10071</v>
      </c>
    </row>
    <row r="135" spans="1:2">
      <c r="A135">
        <f>HYPERLINK("http://forums.datarealms.com/viewtopic.php?f=83&amp;t=11917", "Dropship Engine Flamer (v0.4)")</f>
        <v>0</v>
      </c>
      <c r="B135">
        <v>10050</v>
      </c>
    </row>
    <row r="136" spans="1:2">
      <c r="A136">
        <f>HYPERLINK("http://forums.datarealms.com/viewtopic.php?f=83&amp;t=10577", "Mega Crab Blaster - MCB")</f>
        <v>0</v>
      </c>
      <c r="B136">
        <v>9957</v>
      </c>
    </row>
    <row r="137" spans="1:2">
      <c r="A137">
        <f>HYPERLINK("http://forums.datarealms.com/viewtopic.php?f=83&amp;t=12436", "Clone Bowling (12/19/08 01:16GMT)")</f>
        <v>0</v>
      </c>
      <c r="B137">
        <v>9940</v>
      </c>
    </row>
    <row r="138" spans="1:2">
      <c r="A138">
        <f>HYPERLINK("http://forums.datarealms.com/viewtopic.php?f=83&amp;t=11980", "Prom's Guns [v2.1.0] WIP -MORTAR-")</f>
        <v>0</v>
      </c>
      <c r="B138">
        <v>9747</v>
      </c>
    </row>
    <row r="139" spans="1:2">
      <c r="A139">
        <f>HYPERLINK("http://forums.datarealms.com/viewtopic.php?f=83&amp;t=11586", "Assualt Drone")</f>
        <v>0</v>
      </c>
      <c r="B139">
        <v>9687</v>
      </c>
    </row>
    <row r="140" spans="1:2">
      <c r="A140">
        <f>HYPERLINK("http://forums.datarealms.com/viewtopic.php?f=83&amp;t=13451", "HuegCorp ltd (Updated 16/01/09)")</f>
        <v>0</v>
      </c>
      <c r="B140">
        <v>9655</v>
      </c>
    </row>
    <row r="141" spans="1:2">
      <c r="A141">
        <f>HYPERLINK("http://forums.datarealms.com/viewtopic.php?f=83&amp;t=11968", "The Doomba")</f>
        <v>0</v>
      </c>
      <c r="B141">
        <v>9578</v>
      </c>
    </row>
    <row r="142" spans="1:2">
      <c r="A142">
        <f>HYPERLINK("http://forums.datarealms.com/viewtopic.php?f=83&amp;t=13283", "2 Barreled Machine Gun. [update: documented]")</f>
        <v>0</v>
      </c>
      <c r="B142">
        <v>9546</v>
      </c>
    </row>
    <row r="143" spans="1:2">
      <c r="A143">
        <f>HYPERLINK("http://forums.datarealms.com/viewtopic.php?f=83&amp;t=10470", "Boomshot (With ammo system thing!)")</f>
        <v>0</v>
      </c>
      <c r="B143">
        <v>9494</v>
      </c>
    </row>
    <row r="144" spans="1:2">
      <c r="A144">
        <f>HYPERLINK("http://forums.datarealms.com/viewtopic.php?f=83&amp;t=13644", "Incredidoor (v0.05 05:51 GMT 2/6/09)")</f>
        <v>0</v>
      </c>
      <c r="B144">
        <v>9358</v>
      </c>
    </row>
    <row r="145" spans="1:2">
      <c r="A145">
        <f>HYPERLINK("http://forums.datarealms.com/viewtopic.php?f=83&amp;t=13291", "Death Ray")</f>
        <v>0</v>
      </c>
      <c r="B145">
        <v>9337</v>
      </c>
    </row>
    <row r="146" spans="1:2">
      <c r="A146">
        <f>HYPERLINK("http://forums.datarealms.com/viewtopic.php?f=83&amp;t=10480", "Double size Tunnels and Shafts Upd:3/8/08")</f>
        <v>0</v>
      </c>
      <c r="B146">
        <v>9243</v>
      </c>
    </row>
    <row r="147" spans="1:2">
      <c r="A147">
        <f>HYPERLINK("http://forums.datarealms.com/viewtopic.php?f=83&amp;t=13037", "Armored Brain Crab")</f>
        <v>0</v>
      </c>
      <c r="B147">
        <v>9207</v>
      </c>
    </row>
    <row r="148" spans="1:2">
      <c r="A148">
        <f>HYPERLINK("http://forums.datarealms.com/viewtopic.php?f=83&amp;t=10493", "New bunker modules. TREES!")</f>
        <v>0</v>
      </c>
      <c r="B148">
        <v>9095</v>
      </c>
    </row>
    <row r="149" spans="1:2">
      <c r="A149">
        <f>HYPERLINK("http://forums.datarealms.com/viewtopic.php?f=83&amp;t=13304", "LOLCorp:  ChainSaw Launcher [V1.0]")</f>
        <v>0</v>
      </c>
      <c r="B149">
        <v>9089</v>
      </c>
    </row>
    <row r="150" spans="1:2">
      <c r="A150">
        <f>HYPERLINK("http://forums.datarealms.com/viewtopic.php?f=83&amp;t=13325", "Clone Army V-0.4 -Clone Industries")</f>
        <v>0</v>
      </c>
      <c r="B150">
        <v>9066</v>
      </c>
    </row>
    <row r="151" spans="1:2">
      <c r="A151">
        <f>HYPERLINK("http://forums.datarealms.com/viewtopic.php?f=83&amp;t=12562", "Attention Modders")</f>
        <v>0</v>
      </c>
      <c r="B151">
        <v>9049</v>
      </c>
    </row>
    <row r="152" spans="1:2">
      <c r="A152">
        <f>HYPERLINK("http://forums.datarealms.com/viewtopic.php?f=83&amp;t=13495", "DB101's Mod (WIP)")</f>
        <v>0</v>
      </c>
      <c r="B152">
        <v>9037</v>
      </c>
    </row>
    <row r="153" spans="1:2">
      <c r="A153">
        <f>HYPERLINK("http://forums.datarealms.com/viewtopic.php?f=83&amp;t=13510", "Assault Gun and Friends")</f>
        <v>0</v>
      </c>
      <c r="B153">
        <v>8990</v>
      </c>
    </row>
    <row r="154" spans="1:2">
      <c r="A154">
        <f>HYPERLINK("http://forums.datarealms.com/viewtopic.php?f=83&amp;t=11598", "Link (WIP) Now with Bow and Bomb-Bag done!")</f>
        <v>0</v>
      </c>
      <c r="B154">
        <v>8920</v>
      </c>
    </row>
    <row r="155" spans="1:2">
      <c r="A155">
        <f>HYPERLINK("http://forums.datarealms.com/viewtopic.php?f=83&amp;t=13936", "IWS-2000")</f>
        <v>0</v>
      </c>
      <c r="B155">
        <v>8865</v>
      </c>
    </row>
    <row r="156" spans="1:2">
      <c r="A156">
        <f>HYPERLINK("http://forums.datarealms.com/viewtopic.php?f=83&amp;t=12970", "Fudge Unicorn Suppressed Pistol")</f>
        <v>0</v>
      </c>
      <c r="B156">
        <v>8741</v>
      </c>
    </row>
    <row r="157" spans="1:2">
      <c r="A157">
        <f>HYPERLINK("http://forums.datarealms.com/viewtopic.php?f=83&amp;t=13002", "Rocket propelled brain (27.12.08 Update)")</f>
        <v>0</v>
      </c>
      <c r="B157">
        <v>8717</v>
      </c>
    </row>
    <row r="158" spans="1:2">
      <c r="A158">
        <f>HYPERLINK("http://forums.datarealms.com/viewtopic.php?f=83&amp;t=14015", "Fireworks (v0.03 23:51 3/25/09 GMT)")</f>
        <v>0</v>
      </c>
      <c r="B158">
        <v>8712</v>
      </c>
    </row>
    <row r="159" spans="1:2">
      <c r="A159">
        <f>HYPERLINK("http://forums.datarealms.com/viewtopic.php?f=83&amp;t=11831", "Door Orientation Mod *UPDATE")</f>
        <v>0</v>
      </c>
      <c r="B159">
        <v>8705</v>
      </c>
    </row>
    <row r="160" spans="1:2">
      <c r="A160">
        <f>HYPERLINK("http://forums.datarealms.com/viewtopic.php?f=83&amp;t=13993", "ZOMBIES ATE MY NEIGHBORS MOD")</f>
        <v>0</v>
      </c>
      <c r="B160">
        <v>8647</v>
      </c>
    </row>
    <row r="161" spans="1:2">
      <c r="A161">
        <f>HYPERLINK("http://forums.datarealms.com/viewtopic.php?f=83&amp;t=10319", "Zylo Heavy Arms Trooper------ Z.H.A.T")</f>
        <v>0</v>
      </c>
      <c r="B161">
        <v>8643</v>
      </c>
    </row>
    <row r="162" spans="1:2">
      <c r="A162">
        <f>HYPERLINK("http://forums.datarealms.com/viewtopic.php?f=83&amp;t=10718", "Barbed Crab! (Also: Roadblock Bomb Reupload)")</f>
        <v>0</v>
      </c>
      <c r="B162">
        <v>8632</v>
      </c>
    </row>
    <row r="163" spans="1:2">
      <c r="A163">
        <f>HYPERLINK("http://forums.datarealms.com/viewtopic.php?f=83&amp;t=10576", "Lord Tim's Grenadier Crab [20]")</f>
        <v>0</v>
      </c>
      <c r="B163">
        <v>8595</v>
      </c>
    </row>
    <row r="164" spans="1:2">
      <c r="A164">
        <f>HYPERLINK("http://forums.datarealms.com/viewtopic.php?f=83&amp;t=12423", "CCPD Mod Pack (Updated 10/21/08)")</f>
        <v>0</v>
      </c>
      <c r="B164">
        <v>8589</v>
      </c>
    </row>
    <row r="165" spans="1:2">
      <c r="A165">
        <f>HYPERLINK("http://forums.datarealms.com/viewtopic.php?f=83&amp;t=11389", "Farvan Simple Mods(all in one RTE now, thank ROY-G-BIV)")</f>
        <v>0</v>
      </c>
      <c r="B165">
        <v>8585</v>
      </c>
    </row>
    <row r="166" spans="1:2">
      <c r="A166">
        <f>HYPERLINK("http://forums.datarealms.com/viewtopic.php?f=83&amp;t=12189", "Physics INC.---Second product: Science Grenade")</f>
        <v>0</v>
      </c>
      <c r="B166">
        <v>8556</v>
      </c>
    </row>
    <row r="167" spans="1:2">
      <c r="A167">
        <f>HYPERLINK("http://forums.datarealms.com/viewtopic.php?f=83&amp;t=11426", "The Tremendous Stupendous")</f>
        <v>0</v>
      </c>
      <c r="B167">
        <v>8513</v>
      </c>
    </row>
    <row r="168" spans="1:2">
      <c r="A168">
        <f>HYPERLINK("http://forums.datarealms.com/viewtopic.php?f=83&amp;t=10242", "AAL Bombs, DarKlones, Shooky Mods, MPAM, Orc Science, + More")</f>
        <v>0</v>
      </c>
      <c r="B168">
        <v>8480</v>
      </c>
    </row>
    <row r="169" spans="1:2">
      <c r="A169">
        <f>HYPERLINK("http://forums.datarealms.com/viewtopic.php?f=83&amp;t=11179", "Brain defence systems")</f>
        <v>0</v>
      </c>
      <c r="B169">
        <v>8395</v>
      </c>
    </row>
    <row r="170" spans="1:2">
      <c r="A170">
        <f>HYPERLINK("http://forums.datarealms.com/viewtopic.php?f=83&amp;t=12913", "Gordon Freeman (Actor)")</f>
        <v>0</v>
      </c>
      <c r="B170">
        <v>8382</v>
      </c>
    </row>
    <row r="171" spans="1:2">
      <c r="A171">
        <f>HYPERLINK("http://forums.datarealms.com/viewtopic.php?f=83&amp;t=10250", "A-63 Industrial Tunneler *updated*")</f>
        <v>0</v>
      </c>
      <c r="B171">
        <v>8370</v>
      </c>
    </row>
    <row r="172" spans="1:2">
      <c r="A172">
        <f>HYPERLINK("http://forums.datarealms.com/viewtopic.php?f=83&amp;t=13302", "The Fist Gun 2.0")</f>
        <v>0</v>
      </c>
      <c r="B172">
        <v>8355</v>
      </c>
    </row>
    <row r="173" spans="1:2">
      <c r="A173">
        <f>HYPERLINK("http://forums.datarealms.com/viewtopic.php?f=83&amp;t=13423", "Food Fight! (v1.01, 22:10 GMT 01/12/09)")</f>
        <v>0</v>
      </c>
      <c r="B173">
        <v>8353</v>
      </c>
    </row>
    <row r="174" spans="1:2">
      <c r="A174">
        <f>HYPERLINK("http://forums.datarealms.com/viewtopic.php?f=83&amp;t=12090", "Char Corp V.1 B22 compatible!")</f>
        <v>0</v>
      </c>
      <c r="B174">
        <v>8350</v>
      </c>
    </row>
    <row r="175" spans="1:2">
      <c r="A175">
        <f>HYPERLINK("http://forums.datarealms.com/viewtopic.php?f=83&amp;t=13371", "TradeStar: Conscripted -Space pirates w/ Deployable Cover")</f>
        <v>0</v>
      </c>
      <c r="B175">
        <v>8325</v>
      </c>
    </row>
    <row r="176" spans="1:2">
      <c r="A176">
        <f>HYPERLINK("http://forums.datarealms.com/viewtopic.php?f=83&amp;t=10368", "Pancor Jackhammer, Chicago Typewriter, and some sprites")</f>
        <v>0</v>
      </c>
      <c r="B176">
        <v>8302</v>
      </c>
    </row>
    <row r="177" spans="1:2">
      <c r="A177">
        <f>HYPERLINK("http://forums.datarealms.com/viewtopic.php?f=83&amp;t=10806", "Ukrainian Mods")</f>
        <v>0</v>
      </c>
      <c r="B177">
        <v>8260</v>
      </c>
    </row>
    <row r="178" spans="1:2">
      <c r="A178">
        <f>HYPERLINK("http://forums.datarealms.com/viewtopic.php?f=83&amp;t=11639", "Small Drone")</f>
        <v>0</v>
      </c>
      <c r="B178">
        <v>8166</v>
      </c>
    </row>
    <row r="179" spans="1:2">
      <c r="A179">
        <f>HYPERLINK("http://forums.datarealms.com/viewtopic.php?f=83&amp;t=13185", "C-Bunker Modules")</f>
        <v>0</v>
      </c>
      <c r="B179">
        <v>8143</v>
      </c>
    </row>
    <row r="180" spans="1:2">
      <c r="A180">
        <f>HYPERLINK("http://forums.datarealms.com/viewtopic.php?f=83&amp;t=12166", "Lord Tim's Cabbage Punchtacular")</f>
        <v>0</v>
      </c>
      <c r="B180">
        <v>8116</v>
      </c>
    </row>
    <row r="181" spans="1:2">
      <c r="A181">
        <f>HYPERLINK("http://forums.datarealms.com/viewtopic.php?f=83&amp;t=13137", "G-Craft. First mods")</f>
        <v>0</v>
      </c>
      <c r="B181">
        <v>8055</v>
      </c>
    </row>
    <row r="182" spans="1:2">
      <c r="A182">
        <f>HYPERLINK("http://forums.datarealms.com/viewtopic.php?f=83&amp;t=13697", "Boulders + Boulder Grenade")</f>
        <v>0</v>
      </c>
      <c r="B182">
        <v>8045</v>
      </c>
    </row>
    <row r="183" spans="1:2">
      <c r="A183">
        <f>HYPERLINK("http://forums.datarealms.com/viewtopic.php?f=83&amp;t=12653", "[SG120] High powered combat shotgun [Added recoil!] [V-1.1]")</f>
        <v>0</v>
      </c>
      <c r="B183">
        <v>8026</v>
      </c>
    </row>
    <row r="184" spans="1:2">
      <c r="A184">
        <f>HYPERLINK("http://forums.datarealms.com/viewtopic.php?f=83&amp;t=13968", "SRC Guard Bot V2")</f>
        <v>0</v>
      </c>
      <c r="B184">
        <v>7939</v>
      </c>
    </row>
    <row r="185" spans="1:2">
      <c r="A185">
        <f>HYPERLINK("http://forums.datarealms.com/viewtopic.php?f=83&amp;t=13710", "The Clubbomatic *Updated*")</f>
        <v>0</v>
      </c>
      <c r="B185">
        <v>7924</v>
      </c>
    </row>
    <row r="186" spans="1:2">
      <c r="A186">
        <f>HYPERLINK("http://forums.datarealms.com/viewtopic.php?f=83&amp;t=11708", ".50 Cal Handgun")</f>
        <v>0</v>
      </c>
      <c r="B186">
        <v>7880</v>
      </c>
    </row>
    <row r="187" spans="1:2">
      <c r="A187">
        <f>HYPERLINK("http://forums.datarealms.com/viewtopic.php?f=83&amp;t=11345", "..:'Army of Two':.. -ACTOR-")</f>
        <v>0</v>
      </c>
      <c r="B187">
        <v>7858</v>
      </c>
    </row>
    <row r="188" spans="1:2">
      <c r="A188">
        <f>HYPERLINK("http://forums.datarealms.com/viewtopic.php?f=83&amp;t=11581", "Solid Snake actor!")</f>
        <v>0</v>
      </c>
      <c r="B188">
        <v>7854</v>
      </c>
    </row>
    <row r="189" spans="1:2">
      <c r="A189">
        <f>HYPERLINK("http://forums.datarealms.com/viewtopic.php?f=83&amp;t=10819", "Lightsabre (Recoil Fixed)")</f>
        <v>0</v>
      </c>
      <c r="B189">
        <v>7816</v>
      </c>
    </row>
    <row r="190" spans="1:2">
      <c r="A190">
        <f>HYPERLINK("http://forums.datarealms.com/viewtopic.php?f=83&amp;t=12323", "PIEZO'S BOLTERS")</f>
        <v>0</v>
      </c>
      <c r="B190">
        <v>7786</v>
      </c>
    </row>
    <row r="191" spans="1:2">
      <c r="A191">
        <f>HYPERLINK("http://forums.datarealms.com/viewtopic.php?f=83&amp;t=13605", "Cryo Weaponry")</f>
        <v>0</v>
      </c>
      <c r="B191">
        <v>7653</v>
      </c>
    </row>
    <row r="192" spans="1:2">
      <c r="A192">
        <f>HYPERLINK("http://forums.datarealms.com/viewtopic.php?f=83&amp;t=12472", "Uniglax Faction(WIP)")</f>
        <v>0</v>
      </c>
      <c r="B192">
        <v>7617</v>
      </c>
    </row>
    <row r="193" spans="1:2">
      <c r="A193">
        <f>HYPERLINK("http://forums.datarealms.com/viewtopic.php?f=83&amp;t=11410", "Murdock [Update - 6/12/08]")</f>
        <v>0</v>
      </c>
      <c r="B193">
        <v>7613</v>
      </c>
    </row>
    <row r="194" spans="1:2">
      <c r="A194">
        <f>HYPERLINK("http://forums.datarealms.com/viewtopic.php?f=83&amp;t=12490", "Hand Held Rocket Artillery - Version 1.0[Upadate on the way]")</f>
        <v>0</v>
      </c>
      <c r="B194">
        <v>7483</v>
      </c>
    </row>
    <row r="195" spans="1:2">
      <c r="A195">
        <f>HYPERLINK("http://forums.datarealms.com/viewtopic.php?f=83&amp;t=13888", "Horribly Overpowered guns- My first mod")</f>
        <v>0</v>
      </c>
      <c r="B195">
        <v>7463</v>
      </c>
    </row>
    <row r="196" spans="1:2">
      <c r="A196">
        <f>HYPERLINK("http://forums.datarealms.com/viewtopic.php?f=83&amp;t=11539", "Blood Spewer *changed* - No Sharp Blood!!!")</f>
        <v>0</v>
      </c>
      <c r="B196">
        <v>7423</v>
      </c>
    </row>
    <row r="197" spans="1:2">
      <c r="A197">
        <f>HYPERLINK("http://forums.datarealms.com/viewtopic.php?f=83&amp;t=12764", "Heavy Weapons... B22 style!!! [V-1.0]")</f>
        <v>0</v>
      </c>
      <c r="B197">
        <v>7381</v>
      </c>
    </row>
    <row r="198" spans="1:2">
      <c r="A198">
        <f>HYPERLINK("http://forums.datarealms.com/viewtopic.php?f=83&amp;t=13316", "Stargate - Staff Weapon")</f>
        <v>0</v>
      </c>
      <c r="B198">
        <v>7320</v>
      </c>
    </row>
    <row r="199" spans="1:2">
      <c r="A199">
        <f>HYPERLINK("http://forums.datarealms.com/viewtopic.php?f=83&amp;t=11366", "Lord Tim's &amp;quot;Adventures In Science&amp;quot;")</f>
        <v>0</v>
      </c>
      <c r="B199">
        <v>7288</v>
      </c>
    </row>
    <row r="200" spans="1:2">
      <c r="A200">
        <f>HYPERLINK("http://forums.datarealms.com/viewtopic.php?f=83&amp;t=10497", "RoCorp Thrasher")</f>
        <v>0</v>
      </c>
      <c r="B200">
        <v>7280</v>
      </c>
    </row>
    <row r="201" spans="1:2">
      <c r="A201">
        <f>HYPERLINK("http://forums.datarealms.com/viewtopic.php?f=83&amp;t=10245", "GML and Shovachute (Plus bonus Crate)")</f>
        <v>0</v>
      </c>
      <c r="B201">
        <v>7262</v>
      </c>
    </row>
    <row r="202" spans="1:2">
      <c r="A202">
        <f>HYPERLINK("http://forums.datarealms.com/viewtopic.php?f=83&amp;t=13603", "Invisibility Cloak")</f>
        <v>0</v>
      </c>
      <c r="B202">
        <v>7259</v>
      </c>
    </row>
    <row r="203" spans="1:2">
      <c r="A203">
        <f>HYPERLINK("http://forums.datarealms.com/viewtopic.php?f=83&amp;t=12806", "Dual Wield Vanilla Sidearms")</f>
        <v>0</v>
      </c>
      <c r="B203">
        <v>7254</v>
      </c>
    </row>
    <row r="204" spans="1:2">
      <c r="A204">
        <f>HYPERLINK("http://forums.datarealms.com/viewtopic.php?f=83&amp;t=10421", "Goldsprayer")</f>
        <v>0</v>
      </c>
      <c r="B204">
        <v>7245</v>
      </c>
    </row>
    <row r="205" spans="1:2">
      <c r="A205">
        <f>HYPERLINK("http://forums.datarealms.com/viewtopic.php?f=83&amp;t=12891", "The Migraine Gun")</f>
        <v>0</v>
      </c>
      <c r="B205">
        <v>7240</v>
      </c>
    </row>
    <row r="206" spans="1:2">
      <c r="A206">
        <f>HYPERLINK("http://forums.datarealms.com/viewtopic.php?f=83&amp;t=13742", "Dummy and skelly improvements")</f>
        <v>0</v>
      </c>
      <c r="B206">
        <v>7203</v>
      </c>
    </row>
    <row r="207" spans="1:2">
      <c r="A207">
        <f>HYPERLINK("http://forums.datarealms.com/viewtopic.php?f=83&amp;t=10426", "Extra BunkerModules")</f>
        <v>0</v>
      </c>
      <c r="B207">
        <v>7169</v>
      </c>
    </row>
    <row r="208" spans="1:2">
      <c r="A208">
        <f>HYPERLINK("http://forums.datarealms.com/viewtopic.php?f=83&amp;t=11425", "Zylo Robots- Gifs Added, ZLAM Fixed!!!")</f>
        <v>0</v>
      </c>
      <c r="B208">
        <v>7168</v>
      </c>
    </row>
    <row r="209" spans="1:2">
      <c r="A209">
        <f>HYPERLINK("http://forums.datarealms.com/viewtopic.php?f=83&amp;t=12219", "Mass Cannons....")</f>
        <v>0</v>
      </c>
      <c r="B209">
        <v>7165</v>
      </c>
    </row>
    <row r="210" spans="1:2">
      <c r="A210">
        <f>HYPERLINK("http://forums.datarealms.com/viewtopic.php?f=83&amp;t=12425", "Pirates 2! Explosive Shenanigans!")</f>
        <v>0</v>
      </c>
      <c r="B210">
        <v>7141</v>
      </c>
    </row>
    <row r="211" spans="1:2">
      <c r="A211">
        <f>HYPERLINK("http://forums.datarealms.com/viewtopic.php?f=83&amp;t=10331", "M79 &amp;quot;Burpgun&amp;quot; [V0.3.0] [24/2] [INCL: ABomb]")</f>
        <v>0</v>
      </c>
      <c r="B211">
        <v>7136</v>
      </c>
    </row>
    <row r="212" spans="1:2">
      <c r="A212">
        <f>HYPERLINK("http://forums.datarealms.com/viewtopic.php?f=83&amp;t=13184", "My First Mod..")</f>
        <v>0</v>
      </c>
      <c r="B212">
        <v>7075</v>
      </c>
    </row>
    <row r="213" spans="1:2">
      <c r="A213">
        <f>HYPERLINK("http://forums.datarealms.com/viewtopic.php?f=83&amp;t=10987", "Auto Disarming System (Base Defence)")</f>
        <v>0</v>
      </c>
      <c r="B213">
        <v>7049</v>
      </c>
    </row>
    <row r="214" spans="1:2">
      <c r="A214">
        <f>HYPERLINK("http://forums.datarealms.com/viewtopic.php?f=83&amp;t=12547", "iPodMod (Now w/ ogg support)")</f>
        <v>0</v>
      </c>
      <c r="B214">
        <v>6994</v>
      </c>
    </row>
    <row r="215" spans="1:2">
      <c r="A215">
        <f>HYPERLINK("http://forums.datarealms.com/viewtopic.php?f=83&amp;t=10523", "RoCorp. Mechs Thread")</f>
        <v>0</v>
      </c>
      <c r="B215">
        <v>6953</v>
      </c>
    </row>
    <row r="216" spans="1:2">
      <c r="A216">
        <f>HYPERLINK("http://forums.datarealms.com/viewtopic.php?f=83&amp;t=10440", "Automated Gold Sprayer")</f>
        <v>0</v>
      </c>
      <c r="B216">
        <v>6942</v>
      </c>
    </row>
    <row r="217" spans="1:2">
      <c r="A217">
        <f>HYPERLINK("http://forums.datarealms.com/viewtopic.php?f=83&amp;t=12783", "Bomb of One Thousand Suns")</f>
        <v>0</v>
      </c>
      <c r="B217">
        <v>6835</v>
      </c>
    </row>
    <row r="218" spans="1:2">
      <c r="A218">
        <f>HYPERLINK("http://forums.datarealms.com/viewtopic.php?f=83&amp;t=12267", "mantis (v0.88)")</f>
        <v>0</v>
      </c>
      <c r="B218">
        <v>6758</v>
      </c>
    </row>
    <row r="219" spans="1:2">
      <c r="A219">
        <f>HYPERLINK("http://forums.datarealms.com/viewtopic.php?f=83&amp;t=12526", "LDI Weapons and Hunter-Killer robot (B22 compatible)")</f>
        <v>0</v>
      </c>
      <c r="B219">
        <v>6753</v>
      </c>
    </row>
    <row r="220" spans="1:2">
      <c r="A220">
        <f>HYPERLINK("http://forums.datarealms.com/viewtopic.php?f=83&amp;t=10320", "Another Desert Eagle")</f>
        <v>0</v>
      </c>
      <c r="B220">
        <v>6752</v>
      </c>
    </row>
    <row r="221" spans="1:2">
      <c r="A221">
        <f>HYPERLINK("http://forums.datarealms.com/viewtopic.php?f=83&amp;t=12008", "Pheonix")</f>
        <v>0</v>
      </c>
      <c r="B221">
        <v>6739</v>
      </c>
    </row>
    <row r="222" spans="1:2">
      <c r="A222">
        <f>HYPERLINK("http://forums.datarealms.com/viewtopic.php?f=83&amp;t=10294", "Liquid Flame Gun Redux")</f>
        <v>0</v>
      </c>
      <c r="B222">
        <v>6706</v>
      </c>
    </row>
    <row r="223" spans="1:2">
      <c r="A223">
        <f>HYPERLINK("http://forums.datarealms.com/viewtopic.php?f=83&amp;t=10335", "A gun pack by me(Update II)")</f>
        <v>0</v>
      </c>
      <c r="B223">
        <v>6659</v>
      </c>
    </row>
    <row r="224" spans="1:2">
      <c r="A224">
        <f>HYPERLINK("http://forums.datarealms.com/viewtopic.php?f=83&amp;t=11058", "Windows")</f>
        <v>0</v>
      </c>
      <c r="B224">
        <v>6654</v>
      </c>
    </row>
    <row r="225" spans="1:2">
      <c r="A225">
        <f>HYPERLINK("http://forums.datarealms.com/viewtopic.php?f=83&amp;t=11534", "My First Mod,  the Rapid Rpg Launcher")</f>
        <v>0</v>
      </c>
      <c r="B225">
        <v>6643</v>
      </c>
    </row>
    <row r="226" spans="1:2">
      <c r="A226">
        <f>HYPERLINK("http://forums.datarealms.com/viewtopic.php?f=83&amp;t=13989", "The awesome Rapid-Fire Blunderbuss Launcher - Deluxe Edition")</f>
        <v>0</v>
      </c>
      <c r="B226">
        <v>6608</v>
      </c>
    </row>
    <row r="227" spans="1:2">
      <c r="A227">
        <f>HYPERLINK("http://forums.datarealms.com/viewtopic.php?f=83&amp;t=10857", "Mini Dreadnoughts")</f>
        <v>0</v>
      </c>
      <c r="B227">
        <v>6530</v>
      </c>
    </row>
    <row r="228" spans="1:2">
      <c r="A228">
        <f>HYPERLINK("http://forums.datarealms.com/viewtopic.php?f=83&amp;t=13424", "Psy Duck")</f>
        <v>0</v>
      </c>
      <c r="B228">
        <v>6522</v>
      </c>
    </row>
    <row r="229" spans="1:2">
      <c r="A229">
        <f>HYPERLINK("http://forums.datarealms.com/viewtopic.php?f=83&amp;t=11930", "Maschine-Luger .50")</f>
        <v>0</v>
      </c>
      <c r="B229">
        <v>6438</v>
      </c>
    </row>
    <row r="230" spans="1:2">
      <c r="A230">
        <f>HYPERLINK("http://forums.datarealms.com/viewtopic.php?f=83&amp;t=10449", "Lt. X-minor")</f>
        <v>0</v>
      </c>
      <c r="B230">
        <v>6387</v>
      </c>
    </row>
    <row r="231" spans="1:2">
      <c r="A231">
        <f>HYPERLINK("http://forums.datarealms.com/viewtopic.php?f=83&amp;t=10908", "Ultra Soldiers Mod")</f>
        <v>0</v>
      </c>
      <c r="B231">
        <v>6359</v>
      </c>
    </row>
    <row r="232" spans="1:2">
      <c r="A232">
        <f>HYPERLINK("http://forums.datarealms.com/viewtopic.php?f=83&amp;t=12632", "My Misc. Mods - Updated")</f>
        <v>0</v>
      </c>
      <c r="B232">
        <v>6359</v>
      </c>
    </row>
    <row r="233" spans="1:2">
      <c r="A233">
        <f>HYPERLINK("http://forums.datarealms.com/viewtopic.php?f=83&amp;t=11217", "Probably my last mod.. Base Defence Turrets.")</f>
        <v>0</v>
      </c>
      <c r="B233">
        <v>6346</v>
      </c>
    </row>
    <row r="234" spans="1:2">
      <c r="A234">
        <f>HYPERLINK("http://forums.datarealms.com/viewtopic.php?f=83&amp;t=12413", "My first mod - NuclearWinter Grenade  [unshaded]")</f>
        <v>0</v>
      </c>
      <c r="B234">
        <v>6326</v>
      </c>
    </row>
    <row r="235" spans="1:2">
      <c r="A235">
        <f>HYPERLINK("http://forums.datarealms.com/viewtopic.php?f=83&amp;t=11207", "Passive Defenses")</f>
        <v>0</v>
      </c>
      <c r="B235">
        <v>6307</v>
      </c>
    </row>
    <row r="236" spans="1:2">
      <c r="A236">
        <f>HYPERLINK("http://forums.datarealms.com/viewtopic.php?f=83&amp;t=12252", "Morbo's 4350 weapon series, back for B21")</f>
        <v>0</v>
      </c>
      <c r="B236">
        <v>6262</v>
      </c>
    </row>
    <row r="237" spans="1:2">
      <c r="A237">
        <f>HYPERLINK("http://forums.datarealms.com/viewtopic.php?f=83&amp;t=10258", "Parcel Wars - 20th Build Edition")</f>
        <v>0</v>
      </c>
      <c r="B237">
        <v>6244</v>
      </c>
    </row>
    <row r="238" spans="1:2">
      <c r="A238">
        <f>HYPERLINK("http://forums.datarealms.com/viewtopic.php?f=83&amp;t=12488", "Gore Cannon")</f>
        <v>0</v>
      </c>
      <c r="B238">
        <v>6233</v>
      </c>
    </row>
    <row r="239" spans="1:2">
      <c r="A239">
        <f>HYPERLINK("http://forums.datarealms.com/viewtopic.php?f=83&amp;t=10590", "RoCorp. Tech Bunker (March 14, 2008)")</f>
        <v>0</v>
      </c>
      <c r="B239">
        <v>6189</v>
      </c>
    </row>
    <row r="240" spans="1:2">
      <c r="A240">
        <f>HYPERLINK("http://forums.datarealms.com/viewtopic.php?f=83&amp;t=13438", "Hover Drone (update 1/12)")</f>
        <v>0</v>
      </c>
      <c r="B240">
        <v>6127</v>
      </c>
    </row>
    <row r="241" spans="1:2">
      <c r="A241">
        <f>HYPERLINK("http://forums.datarealms.com/viewtopic.php?f=83&amp;t=13089", "The Flascoid Particle Emitter")</f>
        <v>0</v>
      </c>
      <c r="B241">
        <v>6122</v>
      </c>
    </row>
    <row r="242" spans="1:2">
      <c r="A242">
        <f>HYPERLINK("http://forums.datarealms.com/viewtopic.php?f=83&amp;t=14071", "The DVGAGWFA Gun")</f>
        <v>0</v>
      </c>
      <c r="B242">
        <v>6112</v>
      </c>
    </row>
    <row r="243" spans="1:2">
      <c r="A243">
        <f>HYPERLINK("http://forums.datarealms.com/viewtopic.php?f=83&amp;t=11081", "GMod Tools")</f>
        <v>0</v>
      </c>
      <c r="B243">
        <v>6074</v>
      </c>
    </row>
    <row r="244" spans="1:2">
      <c r="A244">
        <f>HYPERLINK("http://forums.datarealms.com/viewtopic.php?f=83&amp;t=11084", "Semi Skeleton")</f>
        <v>0</v>
      </c>
      <c r="B244">
        <v>5969</v>
      </c>
    </row>
    <row r="245" spans="1:2">
      <c r="A245">
        <f>HYPERLINK("http://forums.datarealms.com/viewtopic.php?f=83&amp;t=11698", "Cricket's Mods")</f>
        <v>0</v>
      </c>
      <c r="B245">
        <v>5956</v>
      </c>
    </row>
    <row r="246" spans="1:2">
      <c r="A246">
        <f>HYPERLINK("http://forums.datarealms.com/viewtopic.php?f=83&amp;t=10555", "Ground Trooper remake-UPDATED 3-29")</f>
        <v>0</v>
      </c>
      <c r="B246">
        <v>5925</v>
      </c>
    </row>
    <row r="247" spans="1:2">
      <c r="A247">
        <f>HYPERLINK("http://forums.datarealms.com/viewtopic.php?f=83&amp;t=13969", "MooseCorp (?) -- E-Guns!")</f>
        <v>0</v>
      </c>
      <c r="B247">
        <v>5878</v>
      </c>
    </row>
    <row r="248" spans="1:2">
      <c r="A248">
        <f>HYPERLINK("http://forums.datarealms.com/viewtopic.php?f=83&amp;t=10436", "Plasma Weaponry")</f>
        <v>0</v>
      </c>
      <c r="B248">
        <v>5856</v>
      </c>
    </row>
    <row r="249" spans="1:2">
      <c r="A249">
        <f>HYPERLINK("http://forums.datarealms.com/viewtopic.php?f=83&amp;t=10564", "Periscope SMG")</f>
        <v>0</v>
      </c>
      <c r="B249">
        <v>5823</v>
      </c>
    </row>
    <row r="250" spans="1:2">
      <c r="A250">
        <f>HYPERLINK("http://forums.datarealms.com/viewtopic.php?f=83&amp;t=10776", "Win/Loss Replacements")</f>
        <v>0</v>
      </c>
      <c r="B250">
        <v>5813</v>
      </c>
    </row>
    <row r="251" spans="1:2">
      <c r="A251">
        <f>HYPERLINK("http://forums.datarealms.com/viewtopic.php?f=83&amp;t=13193", "Rocket Propelled Crab Launcher")</f>
        <v>0</v>
      </c>
      <c r="B251">
        <v>5812</v>
      </c>
    </row>
    <row r="252" spans="1:2">
      <c r="A252">
        <f>HYPERLINK("http://forums.datarealms.com/viewtopic.php?f=83&amp;t=10571", "[WIP]RoCorp. Big Rocket Launcher &amp;quot;Rape Rocket&amp;quot;")</f>
        <v>0</v>
      </c>
      <c r="B252">
        <v>5810</v>
      </c>
    </row>
    <row r="253" spans="1:2">
      <c r="A253">
        <f>HYPERLINK("http://forums.datarealms.com/viewtopic.php?f=83&amp;t=11031", "Lord Tim's Phoenix Wright")</f>
        <v>0</v>
      </c>
      <c r="B253">
        <v>5799</v>
      </c>
    </row>
    <row r="254" spans="1:2">
      <c r="A254">
        <f>HYPERLINK("http://forums.datarealms.com/viewtopic.php?f=83&amp;t=10311", "Crabbomb V.2")</f>
        <v>0</v>
      </c>
      <c r="B254">
        <v>5794</v>
      </c>
    </row>
    <row r="255" spans="1:2">
      <c r="A255">
        <f>HYPERLINK("http://forums.datarealms.com/viewtopic.php?f=83&amp;t=11541", "Skeleton Merc mod pack *first mod*")</f>
        <v>0</v>
      </c>
      <c r="B255">
        <v>5748</v>
      </c>
    </row>
    <row r="256" spans="1:2">
      <c r="A256">
        <f>HYPERLINK("http://forums.datarealms.com/viewtopic.php?f=83&amp;t=10825", "Defense Lasers   *UPDATE: Laser Deployer added")</f>
        <v>0</v>
      </c>
      <c r="B256">
        <v>5695</v>
      </c>
    </row>
    <row r="257" spans="1:2">
      <c r="A257">
        <f>HYPERLINK("http://forums.datarealms.com/viewtopic.php?f=83&amp;t=13947", "Airsoft Gun")</f>
        <v>0</v>
      </c>
      <c r="B257">
        <v>5692</v>
      </c>
    </row>
    <row r="258" spans="1:2">
      <c r="A258">
        <f>HYPERLINK("http://forums.datarealms.com/viewtopic.php?f=83&amp;t=11431", "E. Juicer (Open Beta 0.8)")</f>
        <v>0</v>
      </c>
      <c r="B258">
        <v>5676</v>
      </c>
    </row>
    <row r="259" spans="1:2">
      <c r="A259">
        <f>HYPERLINK("http://forums.datarealms.com/viewtopic.php?f=83&amp;t=11497", "it's a shield! it's cover! no, it's both")</f>
        <v>0</v>
      </c>
      <c r="B259">
        <v>5659</v>
      </c>
    </row>
    <row r="260" spans="1:2">
      <c r="A260">
        <f>HYPERLINK("http://forums.datarealms.com/viewtopic.php?f=83&amp;t=11022", "Gun pack + a statue")</f>
        <v>0</v>
      </c>
      <c r="B260">
        <v>5467</v>
      </c>
    </row>
    <row r="261" spans="1:2">
      <c r="A261">
        <f>HYPERLINK("http://forums.datarealms.com/viewtopic.php?f=83&amp;t=14061", "the ma5b assult rifle (WIP)")</f>
        <v>0</v>
      </c>
      <c r="B261">
        <v>5459</v>
      </c>
    </row>
    <row r="262" spans="1:2">
      <c r="A262">
        <f>HYPERLINK("http://forums.datarealms.com/viewtopic.php?f=83&amp;t=11043", "Invincible Bunker Modules")</f>
        <v>0</v>
      </c>
      <c r="B262">
        <v>5406</v>
      </c>
    </row>
    <row r="263" spans="1:2">
      <c r="A263">
        <f>HYPERLINK("http://forums.datarealms.com/viewtopic.php?f=83&amp;t=11536", "lazer sniper beta")</f>
        <v>0</v>
      </c>
      <c r="B263">
        <v>5387</v>
      </c>
    </row>
    <row r="264" spans="1:2">
      <c r="A264">
        <f>HYPERLINK("http://forums.datarealms.com/viewtopic.php?f=83&amp;t=13812", "Mac resources on PC")</f>
        <v>0</v>
      </c>
      <c r="B264">
        <v>5380</v>
      </c>
    </row>
    <row r="265" spans="1:2">
      <c r="A265">
        <f>HYPERLINK("http://forums.datarealms.com/viewtopic.php?f=83&amp;t=10986", "Mods by Forevener")</f>
        <v>0</v>
      </c>
      <c r="B265">
        <v>5338</v>
      </c>
    </row>
    <row r="266" spans="1:2">
      <c r="A266">
        <f>HYPERLINK("http://forums.datarealms.com/viewtopic.php?f=83&amp;t=10735", "Stealth Crabs")</f>
        <v>0</v>
      </c>
      <c r="B266">
        <v>5243</v>
      </c>
    </row>
    <row r="267" spans="1:2">
      <c r="A267">
        <f>HYPERLINK("http://forums.datarealms.com/viewtopic.php?f=83&amp;t=10442", "Golden Grenade")</f>
        <v>0</v>
      </c>
      <c r="B267">
        <v>5221</v>
      </c>
    </row>
    <row r="268" spans="1:2">
      <c r="A268">
        <f>HYPERLINK("http://forums.datarealms.com/viewtopic.php?f=83&amp;t=11145", "Dummy Soldier")</f>
        <v>0</v>
      </c>
      <c r="B268">
        <v>5159</v>
      </c>
    </row>
    <row r="269" spans="1:2">
      <c r="A269">
        <f>HYPERLINK("http://forums.datarealms.com/viewtopic.php?f=83&amp;t=11130", "Alchemist.rte remake (W.I.P., Ideas appreciated)")</f>
        <v>0</v>
      </c>
      <c r="B269">
        <v>5071</v>
      </c>
    </row>
    <row r="270" spans="1:2">
      <c r="A270">
        <f>HYPERLINK("http://forums.datarealms.com/viewtopic.php?f=83&amp;t=11329", "Lethal Injection")</f>
        <v>0</v>
      </c>
      <c r="B270">
        <v>5069</v>
      </c>
    </row>
    <row r="271" spans="1:2">
      <c r="A271">
        <f>HYPERLINK("http://forums.datarealms.com/viewtopic.php?f=83&amp;t=12013", "New Halo Mod Link")</f>
        <v>0</v>
      </c>
      <c r="B271">
        <v>5056</v>
      </c>
    </row>
    <row r="272" spans="1:2">
      <c r="A272">
        <f>HYPERLINK("http://forums.datarealms.com/viewtopic.php?f=83&amp;t=12446", "Shockwave cannon")</f>
        <v>0</v>
      </c>
      <c r="B272">
        <v>5022</v>
      </c>
    </row>
    <row r="273" spans="1:2">
      <c r="A273">
        <f>HYPERLINK("http://forums.datarealms.com/viewtopic.php?f=83&amp;t=10482", "Bunker Enhanced")</f>
        <v>0</v>
      </c>
      <c r="B273">
        <v>4950</v>
      </c>
    </row>
    <row r="274" spans="1:2">
      <c r="A274">
        <f>HYPERLINK("http://forums.datarealms.com/viewtopic.php?f=83&amp;t=10305", "The Uber Cannon.")</f>
        <v>0</v>
      </c>
      <c r="B274">
        <v>4919</v>
      </c>
    </row>
    <row r="275" spans="1:2">
      <c r="A275">
        <f>HYPERLINK("http://forums.datarealms.com/viewtopic.php?f=83&amp;t=14049", "Gashdal's Gun")</f>
        <v>0</v>
      </c>
      <c r="B275">
        <v>4912</v>
      </c>
    </row>
    <row r="276" spans="1:2">
      <c r="A276">
        <f>HYPERLINK("http://forums.datarealms.com/viewtopic.php?f=83&amp;t=13600", "Caldarr Fire Clan Weaponry")</f>
        <v>0</v>
      </c>
      <c r="B276">
        <v>4857</v>
      </c>
    </row>
    <row r="277" spans="1:2">
      <c r="A277">
        <f>HYPERLINK("http://forums.datarealms.com/viewtopic.php?f=83&amp;t=10303", "Sniper Mod")</f>
        <v>0</v>
      </c>
      <c r="B277">
        <v>4826</v>
      </c>
    </row>
    <row r="278" spans="1:2">
      <c r="A278">
        <f>HYPERLINK("http://forums.datarealms.com/viewtopic.php?f=83&amp;t=12092", "Mario")</f>
        <v>0</v>
      </c>
      <c r="B278">
        <v>4799</v>
      </c>
    </row>
    <row r="279" spans="1:2">
      <c r="A279">
        <f>HYPERLINK("http://forums.datarealms.com/viewtopic.php?f=83&amp;t=11393", "Ghor Faction WIP   UPDATE 2")</f>
        <v>0</v>
      </c>
      <c r="B279">
        <v>4792</v>
      </c>
    </row>
    <row r="280" spans="1:2">
      <c r="A280">
        <f>HYPERLINK("http://forums.datarealms.com/viewtopic.php?f=83&amp;t=10998", "Human Soldiers")</f>
        <v>0</v>
      </c>
      <c r="B280">
        <v>4756</v>
      </c>
    </row>
    <row r="281" spans="1:2">
      <c r="A281">
        <f>HYPERLINK("http://forums.datarealms.com/viewtopic.php?f=83&amp;t=10301", "my mods: LPSC, and diamond pistol [update to dpistol too]")</f>
        <v>0</v>
      </c>
      <c r="B281">
        <v>4729</v>
      </c>
    </row>
    <row r="282" spans="1:2">
      <c r="A282">
        <f>HYPERLINK("http://forums.datarealms.com/viewtopic.php?f=83&amp;t=11102", "Anti-Headshot Coalation Unit")</f>
        <v>0</v>
      </c>
      <c r="B282">
        <v>4704</v>
      </c>
    </row>
    <row r="283" spans="1:2">
      <c r="A283">
        <f>HYPERLINK("http://forums.datarealms.com/viewtopic.php?f=83&amp;t=11004", "C:NR Silencer + weapons 1.3.1")</f>
        <v>0</v>
      </c>
      <c r="B283">
        <v>4703</v>
      </c>
    </row>
    <row r="284" spans="1:2">
      <c r="A284">
        <f>HYPERLINK("http://forums.datarealms.com/viewtopic.php?f=83&amp;t=10291", "The Prong")</f>
        <v>0</v>
      </c>
      <c r="B284">
        <v>4681</v>
      </c>
    </row>
    <row r="285" spans="1:2">
      <c r="A285">
        <f>HYPERLINK("http://forums.datarealms.com/viewtopic.php?f=83&amp;t=10878", "Ukraine MODS (of Friend Ivan21)")</f>
        <v>0</v>
      </c>
      <c r="B285">
        <v>4662</v>
      </c>
    </row>
    <row r="286" spans="1:2">
      <c r="A286">
        <f>HYPERLINK("http://forums.datarealms.com/viewtopic.php?f=83&amp;t=10432", "Charge blaster")</f>
        <v>0</v>
      </c>
      <c r="B286">
        <v>4545</v>
      </c>
    </row>
    <row r="287" spans="1:2">
      <c r="A287">
        <f>HYPERLINK("http://forums.datarealms.com/viewtopic.php?f=83&amp;t=11987", "Bat Mortar")</f>
        <v>0</v>
      </c>
      <c r="B287">
        <v>4544</v>
      </c>
    </row>
    <row r="288" spans="1:2">
      <c r="A288">
        <f>HYPERLINK("http://forums.datarealms.com/viewtopic.php?f=83&amp;t=11251", "P-20 Anti-personnel Bullpup SMG")</f>
        <v>0</v>
      </c>
      <c r="B288">
        <v>4517</v>
      </c>
    </row>
    <row r="289" spans="1:2">
      <c r="A289">
        <f>HYPERLINK("http://forums.datarealms.com/viewtopic.php?f=83&amp;t=11796", "Raining Fishy Mortar")</f>
        <v>0</v>
      </c>
      <c r="B289">
        <v>4462</v>
      </c>
    </row>
    <row r="290" spans="1:2">
      <c r="A290">
        <f>HYPERLINK("http://forums.datarealms.com/viewtopic.php?f=83&amp;t=10963", "FN F2000 mod")</f>
        <v>0</v>
      </c>
      <c r="B290">
        <v>4391</v>
      </c>
    </row>
    <row r="291" spans="1:2">
      <c r="A291">
        <f>HYPERLINK("http://forums.datarealms.com/viewtopic.php?f=83&amp;t=10893", "145E_Plasma Pack Redone. Completely fine tuned.4/13/08")</f>
        <v>0</v>
      </c>
      <c r="B291">
        <v>4363</v>
      </c>
    </row>
    <row r="292" spans="1:2">
      <c r="A292">
        <f>HYPERLINK("http://forums.datarealms.com/viewtopic.php?f=83&amp;t=10271", "My mods, rereleased. Shield mod, trampolines etc")</f>
        <v>0</v>
      </c>
      <c r="B292">
        <v>4352</v>
      </c>
    </row>
    <row r="293" spans="1:2">
      <c r="A293">
        <f>HYPERLINK("http://forums.datarealms.com/viewtopic.php?f=83&amp;t=10437", "Gold Showers Bunker Module")</f>
        <v>0</v>
      </c>
      <c r="B293">
        <v>4232</v>
      </c>
    </row>
    <row r="294" spans="1:2">
      <c r="A294">
        <f>HYPERLINK("http://forums.datarealms.com/viewtopic.php?f=83&amp;t=10591", "Megaman overhal alpha2")</f>
        <v>0</v>
      </c>
      <c r="B294">
        <v>4230</v>
      </c>
    </row>
    <row r="295" spans="1:2">
      <c r="A295">
        <f>HYPERLINK("http://forums.datarealms.com/viewtopic.php?f=83&amp;t=10248", "Various Mods")</f>
        <v>0</v>
      </c>
      <c r="B295">
        <v>4214</v>
      </c>
    </row>
    <row r="296" spans="1:2">
      <c r="A296">
        <f>HYPERLINK("http://forums.datarealms.com/viewtopic.php?f=83&amp;t=10930", "&amp;quot;weak&amp;quot; weapon pack. WIP")</f>
        <v>0</v>
      </c>
      <c r="B296">
        <v>4131</v>
      </c>
    </row>
    <row r="297" spans="1:2">
      <c r="A297">
        <f>HYPERLINK("http://forums.datarealms.com/viewtopic.php?f=83&amp;t=10573", "Zylo Mini")</f>
        <v>0</v>
      </c>
      <c r="B297">
        <v>4111</v>
      </c>
    </row>
    <row r="298" spans="1:2">
      <c r="A298">
        <f>HYPERLINK("http://forums.datarealms.com/viewtopic.php?f=83&amp;t=13217", "Skull.")</f>
        <v>0</v>
      </c>
      <c r="B298">
        <v>4100</v>
      </c>
    </row>
    <row r="299" spans="1:2">
      <c r="A299">
        <f>HYPERLINK("http://forums.datarealms.com/viewtopic.php?f=83&amp;t=10524", "RoCorp. Weapons Thread")</f>
        <v>0</v>
      </c>
      <c r="B299">
        <v>4071</v>
      </c>
    </row>
    <row r="300" spans="1:2">
      <c r="A300">
        <f>HYPERLINK("http://forums.datarealms.com/viewtopic.php?f=83&amp;t=10255", "Lrak Combine Pack (Pack is mostly rifles)")</f>
        <v>0</v>
      </c>
      <c r="B300">
        <v>4032</v>
      </c>
    </row>
    <row r="301" spans="1:2">
      <c r="A301">
        <f>HYPERLINK("http://forums.datarealms.com/viewtopic.php?f=83&amp;t=10996", "RoCorp. Redline Bots")</f>
        <v>0</v>
      </c>
      <c r="B301">
        <v>4024</v>
      </c>
    </row>
    <row r="302" spans="1:2">
      <c r="A302">
        <f>HYPERLINK("http://forums.datarealms.com/viewtopic.php?f=83&amp;t=10236", "massive mod compilation! none r mine. not all  mods in here")</f>
        <v>0</v>
      </c>
      <c r="B302">
        <v>4021</v>
      </c>
    </row>
    <row r="303" spans="1:2">
      <c r="A303">
        <f>HYPERLINK("http://forums.datarealms.com/viewtopic.php?f=83&amp;t=10309", "All My Mods")</f>
        <v>0</v>
      </c>
      <c r="B303">
        <v>3988</v>
      </c>
    </row>
    <row r="304" spans="1:2">
      <c r="A304">
        <f>HYPERLINK("http://forums.datarealms.com/viewtopic.php?f=83&amp;t=10275", "Cricket's Plasma Tuneler")</f>
        <v>0</v>
      </c>
      <c r="B304">
        <v>3966</v>
      </c>
    </row>
    <row r="305" spans="1:2">
      <c r="A305">
        <f>HYPERLINK("http://forums.datarealms.com/viewtopic.php?f=83&amp;t=11159", "Mods by GreenGuy.")</f>
        <v>0</v>
      </c>
      <c r="B305">
        <v>3921</v>
      </c>
    </row>
    <row r="306" spans="1:2">
      <c r="A306">
        <f>HYPERLINK("http://forums.datarealms.com/viewtopic.php?f=83&amp;t=11046", "CS Mod")</f>
        <v>0</v>
      </c>
      <c r="B306">
        <v>3840</v>
      </c>
    </row>
    <row r="307" spans="1:2">
      <c r="A307">
        <f>HYPERLINK("http://forums.datarealms.com/viewtopic.php?f=83&amp;t=12548", "[WIP]  Areku's weapon pack")</f>
        <v>0</v>
      </c>
      <c r="B307">
        <v>3816</v>
      </c>
    </row>
    <row r="308" spans="1:2">
      <c r="A308">
        <f>HYPERLINK("http://forums.datarealms.com/viewtopic.php?f=83&amp;t=11986", "Neoseeker's guns")</f>
        <v>0</v>
      </c>
      <c r="B308">
        <v>3775</v>
      </c>
    </row>
    <row r="309" spans="1:2">
      <c r="A309">
        <f>HYPERLINK("http://forums.datarealms.com/viewtopic.php?f=83&amp;t=10241", "All mods I had (minus mine)")</f>
        <v>0</v>
      </c>
      <c r="B309">
        <v>3635</v>
      </c>
    </row>
    <row r="310" spans="1:2">
      <c r="A310">
        <f>HYPERLINK("http://forums.datarealms.com/viewtopic.php?f=83&amp;t=10223", "Shotshock [B20]")</f>
        <v>0</v>
      </c>
      <c r="B310">
        <v>3594</v>
      </c>
    </row>
    <row r="311" spans="1:2">
      <c r="A311">
        <f>HYPERLINK("http://forums.datarealms.com/viewtopic.php?f=83&amp;t=10681", "S.A.W.")</f>
        <v>0</v>
      </c>
      <c r="B311">
        <v>3512</v>
      </c>
    </row>
    <row r="312" spans="1:2">
      <c r="A312">
        <f>HYPERLINK("http://forums.datarealms.com/viewtopic.php?f=83&amp;t=10587", "Suicidemegaman.rte")</f>
        <v>0</v>
      </c>
      <c r="B312">
        <v>3441</v>
      </c>
    </row>
    <row r="313" spans="1:2">
      <c r="A313">
        <f>HYPERLINK("http://forums.datarealms.com/viewtopic.php?f=83&amp;t=11646", "AMS - Advanced Mechanic Sniper - *Beta Version...")</f>
        <v>0</v>
      </c>
      <c r="B313">
        <v>3384</v>
      </c>
    </row>
    <row r="314" spans="1:2">
      <c r="A314">
        <f>HYPERLINK("http://forums.datarealms.com/viewtopic.php?f=83&amp;t=12087", "Pack of misc mods")</f>
        <v>0</v>
      </c>
      <c r="B314">
        <v>3372</v>
      </c>
    </row>
    <row r="315" spans="1:2">
      <c r="A315">
        <f>HYPERLINK("http://forums.datarealms.com/viewtopic.php?f=83&amp;t=10929", "Cricket Collection Volume I")</f>
        <v>0</v>
      </c>
      <c r="B315">
        <v>3163</v>
      </c>
    </row>
    <row r="316" spans="1:2">
      <c r="A316">
        <f>HYPERLINK("http://forums.datarealms.com/viewtopic.php?f=83&amp;t=10252", "Bunch o' mods located in my CC folder...")</f>
        <v>0</v>
      </c>
      <c r="B316">
        <v>3120</v>
      </c>
    </row>
    <row r="317" spans="1:2">
      <c r="A317">
        <f>HYPERLINK("http://forums.datarealms.com/viewtopic.php?f=83&amp;t=10228", "Various mods not made by me")</f>
        <v>0</v>
      </c>
      <c r="B317">
        <v>2742</v>
      </c>
    </row>
    <row r="318" spans="1:2">
      <c r="A318">
        <f>HYPERLINK("http://forums.datarealms.com/viewtopic.php?f=83&amp;t=13245", "Deathbal101's ROFLcrazy weapons")</f>
        <v>0</v>
      </c>
      <c r="B318">
        <v>2726</v>
      </c>
    </row>
    <row r="319" spans="1:2">
      <c r="A319">
        <f>HYPERLINK("http://forums.datarealms.com/viewtopic.php?f=83&amp;t=10965", "Zylo Robots- WIP")</f>
        <v>0</v>
      </c>
      <c r="B319">
        <v>2707</v>
      </c>
    </row>
    <row r="320" spans="1:2">
      <c r="A320">
        <f>HYPERLINK("http://forums.datarealms.com/viewtopic.php?f=83&amp;t=11460", "Mod Contest #2 Mods")</f>
        <v>0</v>
      </c>
      <c r="B320">
        <v>2610</v>
      </c>
    </row>
    <row r="321" spans="1:2">
      <c r="A321">
        <f>HYPERLINK("http://forums.datarealms.com/viewtopic.php?f=83&amp;t=11365", "smg AMPED UP")</f>
        <v>0</v>
      </c>
      <c r="B321">
        <v>2402</v>
      </c>
    </row>
    <row r="322" spans="1:2">
      <c r="A322">
        <f>HYPERLINK("http://forums.datarealms.com/viewtopic.php?f=83&amp;t=10804", "Beefy Sound Pack and Music Replacement - B20")</f>
        <v>0</v>
      </c>
      <c r="B322">
        <v>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 Releases</vt:lpstr>
      <vt:lpstr>Scene Releases</vt:lpstr>
      <vt:lpstr>Older Mods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2021-05-02T15:06:30Z</dcterms:created>
  <dcterms:modified xsi:type="dcterms:W3CDTF">2021-05-02T15:06:30Z</dcterms:modified>
</cp:coreProperties>
</file>