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exploratory\spreasheets\excel\poi\"/>
    </mc:Choice>
  </mc:AlternateContent>
  <xr:revisionPtr revIDLastSave="0" documentId="13_ncr:1_{41CB3A9A-BACD-450D-9600-495550797103}" xr6:coauthVersionLast="47" xr6:coauthVersionMax="47" xr10:uidLastSave="{00000000-0000-0000-0000-000000000000}"/>
  <bookViews>
    <workbookView xWindow="3510" yWindow="3510" windowWidth="21600" windowHeight="11145" xr2:uid="{2B1CA52D-E10F-49D8-8A0A-7B3A987640D9}"/>
  </bookViews>
  <sheets>
    <sheet name="HeaderWithOnlyNonEmptyCells" sheetId="4" r:id="rId1"/>
    <sheet name="HeaderNonEmptyCellsAndSeparator" sheetId="27" r:id="rId2"/>
    <sheet name="HeaderOutOfPlace" sheetId="5" r:id="rId3"/>
    <sheet name="HeaderOnlySeparators" sheetId="7" r:id="rId4"/>
    <sheet name="EmptyCellInHeader" sheetId="6" r:id="rId5"/>
    <sheet name="NumberInHeader" sheetId="8" r:id="rId6"/>
    <sheet name="BooleanInHeader" sheetId="9" r:id="rId7"/>
    <sheet name="DateInHeader" sheetId="10" r:id="rId8"/>
    <sheet name="NumericFormulaInHeader" sheetId="11" r:id="rId9"/>
    <sheet name="StringFormulaInHeader" sheetId="12" r:id="rId10"/>
    <sheet name="IrregularEmptyLinesAtTheTop" sheetId="13" r:id="rId11"/>
    <sheet name="EmptySheet" sheetId="14" r:id="rId12"/>
    <sheet name="OnlyOneEmptyLineAfterHeader" sheetId="15" r:id="rId13"/>
    <sheet name="TwoEmptyLines" sheetId="21" r:id="rId14"/>
    <sheet name="ThreeEmptyLines" sheetId="22" r:id="rId15"/>
    <sheet name="OneRegularLine" sheetId="18" r:id="rId16"/>
    <sheet name="ThirdLineEmpty" sheetId="20" r:id="rId17"/>
    <sheet name="OneRegularLineAfterOneEmpty" sheetId="16" r:id="rId18"/>
    <sheet name="FourthLineEmpty" sheetId="19" r:id="rId19"/>
    <sheet name="FourthAndThirdLineEmpty" sheetId="23" r:id="rId20"/>
    <sheet name="FourthAndThirdRegularLines" sheetId="25" r:id="rId21"/>
    <sheet name="FiveRegularLines" sheetId="24" r:id="rId22"/>
    <sheet name="IrregularEmptyLineInterval" sheetId="26" r:id="rId23"/>
    <sheet name="Notas de Corretagem" sheetId="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6" i="3" l="1"/>
  <c r="H606" i="3"/>
  <c r="L606" i="3" s="1"/>
  <c r="G606" i="3"/>
  <c r="F606" i="3"/>
  <c r="B1" i="12"/>
  <c r="B1" i="11"/>
  <c r="K602" i="3"/>
  <c r="J602" i="3"/>
  <c r="I602" i="3"/>
  <c r="J601" i="3"/>
  <c r="G601" i="3"/>
  <c r="F601" i="3"/>
  <c r="H601" i="3" s="1"/>
  <c r="J600" i="3"/>
  <c r="F600" i="3"/>
  <c r="J598" i="3"/>
  <c r="H598" i="3"/>
  <c r="G598" i="3"/>
  <c r="F598" i="3"/>
  <c r="J596" i="3"/>
  <c r="F596" i="3"/>
  <c r="H596" i="3" s="1"/>
  <c r="J594" i="3"/>
  <c r="H594" i="3"/>
  <c r="F594" i="3"/>
  <c r="G594" i="3" s="1"/>
  <c r="L594" i="3" s="1"/>
  <c r="K592" i="3"/>
  <c r="J592" i="3"/>
  <c r="I592" i="3"/>
  <c r="J591" i="3"/>
  <c r="G591" i="3"/>
  <c r="F591" i="3"/>
  <c r="H591" i="3" s="1"/>
  <c r="J590" i="3"/>
  <c r="F590" i="3"/>
  <c r="J588" i="3"/>
  <c r="H588" i="3"/>
  <c r="G588" i="3"/>
  <c r="F588" i="3"/>
  <c r="L588" i="3" s="1"/>
  <c r="J586" i="3"/>
  <c r="F586" i="3"/>
  <c r="J584" i="3"/>
  <c r="H584" i="3"/>
  <c r="F584" i="3"/>
  <c r="G584" i="3" s="1"/>
  <c r="L584" i="3" s="1"/>
  <c r="J582" i="3"/>
  <c r="F582" i="3"/>
  <c r="J580" i="3"/>
  <c r="G580" i="3"/>
  <c r="F580" i="3"/>
  <c r="J578" i="3"/>
  <c r="H578" i="3"/>
  <c r="L578" i="3" s="1"/>
  <c r="G578" i="3"/>
  <c r="F578" i="3"/>
  <c r="J576" i="3"/>
  <c r="G576" i="3"/>
  <c r="F576" i="3"/>
  <c r="H576" i="3" s="1"/>
  <c r="J574" i="3"/>
  <c r="F574" i="3"/>
  <c r="J572" i="3"/>
  <c r="H572" i="3"/>
  <c r="G572" i="3"/>
  <c r="F572" i="3"/>
  <c r="L572" i="3" s="1"/>
  <c r="J570" i="3"/>
  <c r="H570" i="3"/>
  <c r="F570" i="3"/>
  <c r="J568" i="3"/>
  <c r="H568" i="3"/>
  <c r="F568" i="3"/>
  <c r="G568" i="3" s="1"/>
  <c r="L568" i="3" s="1"/>
  <c r="J566" i="3"/>
  <c r="F566" i="3"/>
  <c r="J564" i="3"/>
  <c r="G564" i="3"/>
  <c r="F564" i="3"/>
  <c r="J562" i="3"/>
  <c r="I562" i="3"/>
  <c r="K561" i="3"/>
  <c r="J561" i="3"/>
  <c r="H561" i="3"/>
  <c r="L561" i="3" s="1"/>
  <c r="G561" i="3"/>
  <c r="F561" i="3"/>
  <c r="J560" i="3"/>
  <c r="H560" i="3"/>
  <c r="H562" i="3" s="1"/>
  <c r="F560" i="3"/>
  <c r="J558" i="3"/>
  <c r="G558" i="3"/>
  <c r="F558" i="3"/>
  <c r="I556" i="3"/>
  <c r="J555" i="3"/>
  <c r="H555" i="3"/>
  <c r="L555" i="3" s="1"/>
  <c r="F555" i="3"/>
  <c r="G555" i="3" s="1"/>
  <c r="J554" i="3"/>
  <c r="G554" i="3"/>
  <c r="F554" i="3"/>
  <c r="J553" i="3"/>
  <c r="J556" i="3" s="1"/>
  <c r="H553" i="3"/>
  <c r="F553" i="3"/>
  <c r="G553" i="3" s="1"/>
  <c r="J551" i="3"/>
  <c r="F551" i="3"/>
  <c r="J549" i="3"/>
  <c r="F549" i="3"/>
  <c r="H549" i="3" s="1"/>
  <c r="I547" i="3"/>
  <c r="J546" i="3"/>
  <c r="F546" i="3"/>
  <c r="J545" i="3"/>
  <c r="F545" i="3"/>
  <c r="H545" i="3" s="1"/>
  <c r="J544" i="3"/>
  <c r="J547" i="3" s="1"/>
  <c r="F544" i="3"/>
  <c r="J543" i="3"/>
  <c r="G543" i="3"/>
  <c r="F543" i="3"/>
  <c r="J541" i="3"/>
  <c r="I541" i="3"/>
  <c r="J540" i="3"/>
  <c r="F540" i="3"/>
  <c r="J539" i="3"/>
  <c r="G539" i="3"/>
  <c r="F539" i="3"/>
  <c r="L537" i="3"/>
  <c r="J537" i="3"/>
  <c r="H537" i="3"/>
  <c r="F537" i="3"/>
  <c r="G537" i="3" s="1"/>
  <c r="J535" i="3"/>
  <c r="F535" i="3"/>
  <c r="J533" i="3"/>
  <c r="F533" i="3"/>
  <c r="G533" i="3" s="1"/>
  <c r="J531" i="3"/>
  <c r="G531" i="3"/>
  <c r="F531" i="3"/>
  <c r="H531" i="3" s="1"/>
  <c r="J529" i="3"/>
  <c r="F529" i="3"/>
  <c r="J527" i="3"/>
  <c r="H527" i="3"/>
  <c r="G527" i="3"/>
  <c r="L527" i="3" s="1"/>
  <c r="F527" i="3"/>
  <c r="K525" i="3"/>
  <c r="J525" i="3"/>
  <c r="I525" i="3"/>
  <c r="F525" i="3"/>
  <c r="J524" i="3"/>
  <c r="G524" i="3"/>
  <c r="F524" i="3"/>
  <c r="L523" i="3"/>
  <c r="J523" i="3"/>
  <c r="H523" i="3"/>
  <c r="F523" i="3"/>
  <c r="G523" i="3" s="1"/>
  <c r="K521" i="3"/>
  <c r="I521" i="3"/>
  <c r="J520" i="3"/>
  <c r="H520" i="3"/>
  <c r="F520" i="3"/>
  <c r="J519" i="3"/>
  <c r="J521" i="3" s="1"/>
  <c r="F519" i="3"/>
  <c r="F521" i="3" s="1"/>
  <c r="L517" i="3"/>
  <c r="J517" i="3"/>
  <c r="H517" i="3"/>
  <c r="F517" i="3"/>
  <c r="G517" i="3" s="1"/>
  <c r="J515" i="3"/>
  <c r="G515" i="3"/>
  <c r="F515" i="3"/>
  <c r="J513" i="3"/>
  <c r="I513" i="3"/>
  <c r="F513" i="3"/>
  <c r="K512" i="3"/>
  <c r="J512" i="3"/>
  <c r="H512" i="3"/>
  <c r="F512" i="3"/>
  <c r="G512" i="3" s="1"/>
  <c r="J511" i="3"/>
  <c r="F511" i="3"/>
  <c r="J509" i="3"/>
  <c r="G509" i="3"/>
  <c r="F509" i="3"/>
  <c r="L507" i="3"/>
  <c r="J507" i="3"/>
  <c r="H507" i="3"/>
  <c r="F507" i="3"/>
  <c r="G507" i="3" s="1"/>
  <c r="J505" i="3"/>
  <c r="G505" i="3"/>
  <c r="F505" i="3"/>
  <c r="H505" i="3" s="1"/>
  <c r="J503" i="3"/>
  <c r="F503" i="3"/>
  <c r="I501" i="3"/>
  <c r="J500" i="3"/>
  <c r="J501" i="3" s="1"/>
  <c r="G500" i="3"/>
  <c r="F500" i="3"/>
  <c r="H500" i="3" s="1"/>
  <c r="J499" i="3"/>
  <c r="F499" i="3"/>
  <c r="J497" i="3"/>
  <c r="H497" i="3"/>
  <c r="G497" i="3"/>
  <c r="L497" i="3" s="1"/>
  <c r="F497" i="3"/>
  <c r="J495" i="3"/>
  <c r="H495" i="3"/>
  <c r="F495" i="3"/>
  <c r="J493" i="3"/>
  <c r="G493" i="3"/>
  <c r="F493" i="3"/>
  <c r="H493" i="3" s="1"/>
  <c r="L493" i="3" s="1"/>
  <c r="I491" i="3"/>
  <c r="J490" i="3"/>
  <c r="H490" i="3"/>
  <c r="F490" i="3"/>
  <c r="J489" i="3"/>
  <c r="J491" i="3" s="1"/>
  <c r="G489" i="3"/>
  <c r="F489" i="3"/>
  <c r="J487" i="3"/>
  <c r="H487" i="3"/>
  <c r="L487" i="3" s="1"/>
  <c r="F487" i="3"/>
  <c r="G487" i="3" s="1"/>
  <c r="J485" i="3"/>
  <c r="G485" i="3"/>
  <c r="F485" i="3"/>
  <c r="J483" i="3"/>
  <c r="I483" i="3"/>
  <c r="J482" i="3"/>
  <c r="H482" i="3"/>
  <c r="G482" i="3"/>
  <c r="L482" i="3" s="1"/>
  <c r="F482" i="3"/>
  <c r="F483" i="3" s="1"/>
  <c r="J481" i="3"/>
  <c r="G481" i="3"/>
  <c r="F481" i="3"/>
  <c r="J479" i="3"/>
  <c r="H479" i="3"/>
  <c r="F479" i="3"/>
  <c r="G479" i="3" s="1"/>
  <c r="I477" i="3"/>
  <c r="J476" i="3"/>
  <c r="G476" i="3"/>
  <c r="F476" i="3"/>
  <c r="J475" i="3"/>
  <c r="H475" i="3"/>
  <c r="F475" i="3"/>
  <c r="G475" i="3" s="1"/>
  <c r="L475" i="3" s="1"/>
  <c r="J474" i="3"/>
  <c r="J477" i="3" s="1"/>
  <c r="F474" i="3"/>
  <c r="J472" i="3"/>
  <c r="F472" i="3"/>
  <c r="I470" i="3"/>
  <c r="J469" i="3"/>
  <c r="J470" i="3" s="1"/>
  <c r="F469" i="3"/>
  <c r="J468" i="3"/>
  <c r="F468" i="3"/>
  <c r="J466" i="3"/>
  <c r="I466" i="3"/>
  <c r="J465" i="3"/>
  <c r="G465" i="3"/>
  <c r="F465" i="3"/>
  <c r="J464" i="3"/>
  <c r="F464" i="3"/>
  <c r="I462" i="3"/>
  <c r="J461" i="3"/>
  <c r="H461" i="3"/>
  <c r="G461" i="3"/>
  <c r="F461" i="3"/>
  <c r="K461" i="3" s="1"/>
  <c r="L461" i="3" s="1"/>
  <c r="J460" i="3"/>
  <c r="J462" i="3" s="1"/>
  <c r="G460" i="3"/>
  <c r="G462" i="3" s="1"/>
  <c r="F460" i="3"/>
  <c r="J458" i="3"/>
  <c r="F458" i="3"/>
  <c r="J456" i="3"/>
  <c r="H456" i="3"/>
  <c r="G456" i="3"/>
  <c r="F456" i="3"/>
  <c r="L456" i="3" s="1"/>
  <c r="J454" i="3"/>
  <c r="H454" i="3"/>
  <c r="F454" i="3"/>
  <c r="J452" i="3"/>
  <c r="H452" i="3"/>
  <c r="F452" i="3"/>
  <c r="G452" i="3" s="1"/>
  <c r="L452" i="3" s="1"/>
  <c r="J450" i="3"/>
  <c r="F450" i="3"/>
  <c r="K448" i="3"/>
  <c r="I448" i="3"/>
  <c r="F448" i="3"/>
  <c r="J447" i="3"/>
  <c r="F447" i="3"/>
  <c r="J446" i="3"/>
  <c r="J448" i="3" s="1"/>
  <c r="H446" i="3"/>
  <c r="G446" i="3"/>
  <c r="F446" i="3"/>
  <c r="L446" i="3" s="1"/>
  <c r="J444" i="3"/>
  <c r="F444" i="3"/>
  <c r="I442" i="3"/>
  <c r="F442" i="3"/>
  <c r="J441" i="3"/>
  <c r="J442" i="3" s="1"/>
  <c r="H441" i="3"/>
  <c r="G441" i="3"/>
  <c r="F441" i="3"/>
  <c r="L441" i="3" s="1"/>
  <c r="J440" i="3"/>
  <c r="H440" i="3"/>
  <c r="F440" i="3"/>
  <c r="J438" i="3"/>
  <c r="H438" i="3"/>
  <c r="F438" i="3"/>
  <c r="G438" i="3" s="1"/>
  <c r="L438" i="3" s="1"/>
  <c r="J436" i="3"/>
  <c r="F436" i="3"/>
  <c r="I434" i="3"/>
  <c r="F434" i="3"/>
  <c r="L433" i="3"/>
  <c r="J433" i="3"/>
  <c r="H433" i="3"/>
  <c r="F433" i="3"/>
  <c r="G433" i="3" s="1"/>
  <c r="J432" i="3"/>
  <c r="J434" i="3" s="1"/>
  <c r="F432" i="3"/>
  <c r="I430" i="3"/>
  <c r="J429" i="3"/>
  <c r="F429" i="3"/>
  <c r="H429" i="3" s="1"/>
  <c r="J428" i="3"/>
  <c r="J430" i="3" s="1"/>
  <c r="G428" i="3"/>
  <c r="F428" i="3"/>
  <c r="H428" i="3" s="1"/>
  <c r="H430" i="3" s="1"/>
  <c r="J426" i="3"/>
  <c r="H426" i="3"/>
  <c r="G426" i="3"/>
  <c r="L426" i="3" s="1"/>
  <c r="F426" i="3"/>
  <c r="J424" i="3"/>
  <c r="H424" i="3"/>
  <c r="L424" i="3" s="1"/>
  <c r="F424" i="3"/>
  <c r="G424" i="3" s="1"/>
  <c r="J422" i="3"/>
  <c r="F422" i="3"/>
  <c r="J420" i="3"/>
  <c r="F420" i="3"/>
  <c r="J418" i="3"/>
  <c r="H418" i="3"/>
  <c r="G418" i="3"/>
  <c r="F418" i="3"/>
  <c r="J416" i="3"/>
  <c r="F416" i="3"/>
  <c r="J414" i="3"/>
  <c r="F414" i="3"/>
  <c r="H414" i="3" s="1"/>
  <c r="L412" i="3"/>
  <c r="J412" i="3"/>
  <c r="H412" i="3"/>
  <c r="G412" i="3"/>
  <c r="F412" i="3"/>
  <c r="J410" i="3"/>
  <c r="I410" i="3"/>
  <c r="F410" i="3"/>
  <c r="L409" i="3"/>
  <c r="H409" i="3"/>
  <c r="F409" i="3"/>
  <c r="G409" i="3" s="1"/>
  <c r="H408" i="3"/>
  <c r="F408" i="3"/>
  <c r="H406" i="3"/>
  <c r="F406" i="3"/>
  <c r="G406" i="3" s="1"/>
  <c r="L406" i="3" s="1"/>
  <c r="J404" i="3"/>
  <c r="I404" i="3"/>
  <c r="F403" i="3"/>
  <c r="F402" i="3"/>
  <c r="J400" i="3"/>
  <c r="I400" i="3"/>
  <c r="L399" i="3"/>
  <c r="H399" i="3"/>
  <c r="F399" i="3"/>
  <c r="G399" i="3" s="1"/>
  <c r="F398" i="3"/>
  <c r="H397" i="3"/>
  <c r="L397" i="3" s="1"/>
  <c r="F397" i="3"/>
  <c r="G397" i="3" s="1"/>
  <c r="J395" i="3"/>
  <c r="I395" i="3"/>
  <c r="F394" i="3"/>
  <c r="H393" i="3"/>
  <c r="F393" i="3"/>
  <c r="F392" i="3"/>
  <c r="J390" i="3"/>
  <c r="I390" i="3"/>
  <c r="F389" i="3"/>
  <c r="G388" i="3"/>
  <c r="F388" i="3"/>
  <c r="L386" i="3"/>
  <c r="H386" i="3"/>
  <c r="G386" i="3"/>
  <c r="F386" i="3"/>
  <c r="G384" i="3"/>
  <c r="F384" i="3"/>
  <c r="H382" i="3"/>
  <c r="G382" i="3"/>
  <c r="F382" i="3"/>
  <c r="J380" i="3"/>
  <c r="I380" i="3"/>
  <c r="F380" i="3"/>
  <c r="F379" i="3"/>
  <c r="H379" i="3" s="1"/>
  <c r="L378" i="3"/>
  <c r="G378" i="3"/>
  <c r="F378" i="3"/>
  <c r="H378" i="3" s="1"/>
  <c r="F376" i="3"/>
  <c r="H376" i="3" s="1"/>
  <c r="F374" i="3"/>
  <c r="J372" i="3"/>
  <c r="I372" i="3"/>
  <c r="H371" i="3"/>
  <c r="G371" i="3"/>
  <c r="F371" i="3"/>
  <c r="G370" i="3"/>
  <c r="G372" i="3" s="1"/>
  <c r="F370" i="3"/>
  <c r="F372" i="3" s="1"/>
  <c r="H368" i="3"/>
  <c r="L368" i="3" s="1"/>
  <c r="G368" i="3"/>
  <c r="F368" i="3"/>
  <c r="J366" i="3"/>
  <c r="I366" i="3"/>
  <c r="F366" i="3"/>
  <c r="F365" i="3"/>
  <c r="H365" i="3" s="1"/>
  <c r="G364" i="3"/>
  <c r="F364" i="3"/>
  <c r="H364" i="3" s="1"/>
  <c r="F362" i="3"/>
  <c r="H362" i="3" s="1"/>
  <c r="G360" i="3"/>
  <c r="L360" i="3" s="1"/>
  <c r="F360" i="3"/>
  <c r="H360" i="3" s="1"/>
  <c r="J358" i="3"/>
  <c r="I358" i="3"/>
  <c r="G358" i="3"/>
  <c r="H357" i="3"/>
  <c r="G357" i="3"/>
  <c r="L357" i="3" s="1"/>
  <c r="F357" i="3"/>
  <c r="G356" i="3"/>
  <c r="F356" i="3"/>
  <c r="F358" i="3" s="1"/>
  <c r="J354" i="3"/>
  <c r="I354" i="3"/>
  <c r="F353" i="3"/>
  <c r="F352" i="3"/>
  <c r="H352" i="3" s="1"/>
  <c r="J350" i="3"/>
  <c r="I350" i="3"/>
  <c r="G350" i="3"/>
  <c r="G349" i="3"/>
  <c r="F349" i="3"/>
  <c r="L348" i="3"/>
  <c r="H348" i="3"/>
  <c r="G348" i="3"/>
  <c r="F348" i="3"/>
  <c r="G347" i="3"/>
  <c r="F347" i="3"/>
  <c r="H346" i="3"/>
  <c r="G346" i="3"/>
  <c r="L346" i="3" s="1"/>
  <c r="F346" i="3"/>
  <c r="G345" i="3"/>
  <c r="F345" i="3"/>
  <c r="H344" i="3"/>
  <c r="L344" i="3" s="1"/>
  <c r="G344" i="3"/>
  <c r="F344" i="3"/>
  <c r="G343" i="3"/>
  <c r="F343" i="3"/>
  <c r="L342" i="3"/>
  <c r="H342" i="3"/>
  <c r="G342" i="3"/>
  <c r="F342" i="3"/>
  <c r="F350" i="3" s="1"/>
  <c r="J340" i="3"/>
  <c r="I340" i="3"/>
  <c r="F339" i="3"/>
  <c r="H339" i="3" s="1"/>
  <c r="F338" i="3"/>
  <c r="J336" i="3"/>
  <c r="I336" i="3"/>
  <c r="F336" i="3"/>
  <c r="K335" i="3"/>
  <c r="F335" i="3"/>
  <c r="H335" i="3" s="1"/>
  <c r="H334" i="3"/>
  <c r="F334" i="3"/>
  <c r="G333" i="3"/>
  <c r="F333" i="3"/>
  <c r="K332" i="3"/>
  <c r="H332" i="3"/>
  <c r="G332" i="3"/>
  <c r="F332" i="3"/>
  <c r="F331" i="3"/>
  <c r="J329" i="3"/>
  <c r="I329" i="3"/>
  <c r="H328" i="3"/>
  <c r="F328" i="3"/>
  <c r="F327" i="3"/>
  <c r="F325" i="3"/>
  <c r="F323" i="3"/>
  <c r="H321" i="3"/>
  <c r="F321" i="3"/>
  <c r="J319" i="3"/>
  <c r="I319" i="3"/>
  <c r="H318" i="3"/>
  <c r="F318" i="3"/>
  <c r="G318" i="3" s="1"/>
  <c r="F317" i="3"/>
  <c r="H315" i="3"/>
  <c r="L315" i="3" s="1"/>
  <c r="F315" i="3"/>
  <c r="G315" i="3" s="1"/>
  <c r="F313" i="3"/>
  <c r="J311" i="3"/>
  <c r="I311" i="3"/>
  <c r="L310" i="3"/>
  <c r="K310" i="3"/>
  <c r="H310" i="3"/>
  <c r="F310" i="3"/>
  <c r="G310" i="3" s="1"/>
  <c r="G309" i="3"/>
  <c r="G311" i="3" s="1"/>
  <c r="F309" i="3"/>
  <c r="F307" i="3"/>
  <c r="H307" i="3" s="1"/>
  <c r="G305" i="3"/>
  <c r="F305" i="3"/>
  <c r="H305" i="3" s="1"/>
  <c r="F303" i="3"/>
  <c r="H303" i="3" s="1"/>
  <c r="J301" i="3"/>
  <c r="I301" i="3"/>
  <c r="F300" i="3"/>
  <c r="H299" i="3"/>
  <c r="G299" i="3"/>
  <c r="L299" i="3" s="1"/>
  <c r="F299" i="3"/>
  <c r="F298" i="3"/>
  <c r="J296" i="3"/>
  <c r="I296" i="3"/>
  <c r="L295" i="3"/>
  <c r="H295" i="3"/>
  <c r="G295" i="3"/>
  <c r="F295" i="3"/>
  <c r="F296" i="3" s="1"/>
  <c r="F294" i="3"/>
  <c r="H294" i="3" s="1"/>
  <c r="H292" i="3"/>
  <c r="G292" i="3"/>
  <c r="L292" i="3" s="1"/>
  <c r="F292" i="3"/>
  <c r="F290" i="3"/>
  <c r="H290" i="3" s="1"/>
  <c r="L288" i="3"/>
  <c r="G288" i="3"/>
  <c r="F288" i="3"/>
  <c r="H288" i="3" s="1"/>
  <c r="F286" i="3"/>
  <c r="H286" i="3" s="1"/>
  <c r="G284" i="3"/>
  <c r="F284" i="3"/>
  <c r="H284" i="3" s="1"/>
  <c r="F282" i="3"/>
  <c r="H280" i="3"/>
  <c r="L280" i="3" s="1"/>
  <c r="F280" i="3"/>
  <c r="G280" i="3" s="1"/>
  <c r="F278" i="3"/>
  <c r="J276" i="3"/>
  <c r="I276" i="3"/>
  <c r="H275" i="3"/>
  <c r="H276" i="3" s="1"/>
  <c r="F275" i="3"/>
  <c r="H274" i="3"/>
  <c r="F274" i="3"/>
  <c r="F276" i="3" s="1"/>
  <c r="J272" i="3"/>
  <c r="I272" i="3"/>
  <c r="H271" i="3"/>
  <c r="G271" i="3"/>
  <c r="F271" i="3"/>
  <c r="F270" i="3"/>
  <c r="G270" i="3" s="1"/>
  <c r="H269" i="3"/>
  <c r="G269" i="3"/>
  <c r="G272" i="3" s="1"/>
  <c r="F269" i="3"/>
  <c r="F267" i="3"/>
  <c r="F265" i="3"/>
  <c r="J263" i="3"/>
  <c r="I263" i="3"/>
  <c r="F263" i="3"/>
  <c r="F262" i="3"/>
  <c r="F261" i="3"/>
  <c r="H260" i="3"/>
  <c r="F260" i="3"/>
  <c r="G260" i="3" s="1"/>
  <c r="J258" i="3"/>
  <c r="I258" i="3"/>
  <c r="F257" i="3"/>
  <c r="G257" i="3" s="1"/>
  <c r="F256" i="3"/>
  <c r="J254" i="3"/>
  <c r="I254" i="3"/>
  <c r="H253" i="3"/>
  <c r="F253" i="3"/>
  <c r="G253" i="3" s="1"/>
  <c r="L253" i="3" s="1"/>
  <c r="F252" i="3"/>
  <c r="J250" i="3"/>
  <c r="I250" i="3"/>
  <c r="F250" i="3"/>
  <c r="H249" i="3"/>
  <c r="F249" i="3"/>
  <c r="F248" i="3"/>
  <c r="J246" i="3"/>
  <c r="I246" i="3"/>
  <c r="F245" i="3"/>
  <c r="F244" i="3"/>
  <c r="F242" i="3"/>
  <c r="F240" i="3"/>
  <c r="F238" i="3"/>
  <c r="J236" i="3"/>
  <c r="I236" i="3"/>
  <c r="F236" i="3"/>
  <c r="D236" i="3"/>
  <c r="F235" i="3"/>
  <c r="G235" i="3" s="1"/>
  <c r="G234" i="3"/>
  <c r="L234" i="3" s="1"/>
  <c r="F234" i="3"/>
  <c r="H234" i="3" s="1"/>
  <c r="H233" i="3"/>
  <c r="G233" i="3"/>
  <c r="L233" i="3" s="1"/>
  <c r="F233" i="3"/>
  <c r="L232" i="3"/>
  <c r="G232" i="3"/>
  <c r="F232" i="3"/>
  <c r="H232" i="3" s="1"/>
  <c r="G231" i="3"/>
  <c r="F231" i="3"/>
  <c r="G229" i="3"/>
  <c r="L229" i="3" s="1"/>
  <c r="F229" i="3"/>
  <c r="H229" i="3" s="1"/>
  <c r="H227" i="3"/>
  <c r="G227" i="3"/>
  <c r="F227" i="3"/>
  <c r="G225" i="3"/>
  <c r="F225" i="3"/>
  <c r="H225" i="3" s="1"/>
  <c r="L225" i="3" s="1"/>
  <c r="F224" i="3"/>
  <c r="G222" i="3"/>
  <c r="L222" i="3" s="1"/>
  <c r="F222" i="3"/>
  <c r="H222" i="3" s="1"/>
  <c r="F220" i="3"/>
  <c r="F219" i="3"/>
  <c r="H219" i="3" s="1"/>
  <c r="H217" i="3"/>
  <c r="F217" i="3"/>
  <c r="G217" i="3" s="1"/>
  <c r="L217" i="3" s="1"/>
  <c r="F215" i="3"/>
  <c r="L213" i="3"/>
  <c r="H213" i="3"/>
  <c r="G213" i="3"/>
  <c r="F213" i="3"/>
  <c r="G211" i="3"/>
  <c r="F211" i="3"/>
  <c r="H209" i="3"/>
  <c r="F209" i="3"/>
  <c r="F207" i="3"/>
  <c r="H205" i="3"/>
  <c r="G205" i="3"/>
  <c r="L205" i="3" s="1"/>
  <c r="F205" i="3"/>
  <c r="F203" i="3"/>
  <c r="H203" i="3" s="1"/>
  <c r="F201" i="3"/>
  <c r="H201" i="3" s="1"/>
  <c r="G199" i="3"/>
  <c r="L199" i="3" s="1"/>
  <c r="F199" i="3"/>
  <c r="H199" i="3" s="1"/>
  <c r="G197" i="3"/>
  <c r="F197" i="3"/>
  <c r="F195" i="3"/>
  <c r="F193" i="3"/>
  <c r="G191" i="3"/>
  <c r="L191" i="3" s="1"/>
  <c r="F191" i="3"/>
  <c r="H191" i="3" s="1"/>
  <c r="F189" i="3"/>
  <c r="F187" i="3"/>
  <c r="H185" i="3"/>
  <c r="F185" i="3"/>
  <c r="G185" i="3" s="1"/>
  <c r="L185" i="3" s="1"/>
  <c r="G183" i="3"/>
  <c r="L183" i="3" s="1"/>
  <c r="F183" i="3"/>
  <c r="H183" i="3" s="1"/>
  <c r="H182" i="3"/>
  <c r="G182" i="3"/>
  <c r="L182" i="3" s="1"/>
  <c r="F182" i="3"/>
  <c r="F180" i="3"/>
  <c r="F178" i="3"/>
  <c r="G178" i="3" s="1"/>
  <c r="F176" i="3"/>
  <c r="L175" i="3"/>
  <c r="H175" i="3"/>
  <c r="G175" i="3"/>
  <c r="F175" i="3"/>
  <c r="F174" i="3"/>
  <c r="H174" i="3" s="1"/>
  <c r="H173" i="3"/>
  <c r="G173" i="3"/>
  <c r="L173" i="3" s="1"/>
  <c r="F173" i="3"/>
  <c r="G172" i="3"/>
  <c r="L172" i="3" s="1"/>
  <c r="F172" i="3"/>
  <c r="H172" i="3" s="1"/>
  <c r="H171" i="3"/>
  <c r="F171" i="3"/>
  <c r="F170" i="3"/>
  <c r="F169" i="3"/>
  <c r="L167" i="3"/>
  <c r="G167" i="3"/>
  <c r="F167" i="3"/>
  <c r="H167" i="3" s="1"/>
  <c r="F165" i="3"/>
  <c r="J163" i="3"/>
  <c r="I163" i="3"/>
  <c r="H162" i="3"/>
  <c r="G162" i="3"/>
  <c r="F162" i="3"/>
  <c r="L161" i="3"/>
  <c r="H161" i="3"/>
  <c r="G161" i="3"/>
  <c r="F161" i="3"/>
  <c r="F163" i="3" s="1"/>
  <c r="H160" i="3"/>
  <c r="G160" i="3"/>
  <c r="L160" i="3" s="1"/>
  <c r="F160" i="3"/>
  <c r="J158" i="3"/>
  <c r="I158" i="3"/>
  <c r="G157" i="3"/>
  <c r="F157" i="3"/>
  <c r="H156" i="3"/>
  <c r="G156" i="3"/>
  <c r="F156" i="3"/>
  <c r="F154" i="3"/>
  <c r="H154" i="3" s="1"/>
  <c r="L152" i="3"/>
  <c r="H152" i="3"/>
  <c r="G152" i="3"/>
  <c r="F152" i="3"/>
  <c r="F150" i="3"/>
  <c r="F148" i="3"/>
  <c r="F146" i="3"/>
  <c r="H144" i="3"/>
  <c r="G144" i="3"/>
  <c r="L144" i="3" s="1"/>
  <c r="F144" i="3"/>
  <c r="F142" i="3"/>
  <c r="H142" i="3" s="1"/>
  <c r="H140" i="3"/>
  <c r="F140" i="3"/>
  <c r="G140" i="3" s="1"/>
  <c r="L140" i="3" s="1"/>
  <c r="G138" i="3"/>
  <c r="L138" i="3" s="1"/>
  <c r="F138" i="3"/>
  <c r="H138" i="3" s="1"/>
  <c r="F136" i="3"/>
  <c r="F134" i="3"/>
  <c r="J132" i="3"/>
  <c r="I132" i="3"/>
  <c r="H132" i="3"/>
  <c r="H131" i="3"/>
  <c r="G131" i="3"/>
  <c r="L131" i="3" s="1"/>
  <c r="F131" i="3"/>
  <c r="H130" i="3"/>
  <c r="G130" i="3"/>
  <c r="L130" i="3" s="1"/>
  <c r="F130" i="3"/>
  <c r="F132" i="3" s="1"/>
  <c r="J128" i="3"/>
  <c r="I128" i="3"/>
  <c r="F128" i="3"/>
  <c r="F127" i="3"/>
  <c r="H127" i="3" s="1"/>
  <c r="H126" i="3"/>
  <c r="H128" i="3" s="1"/>
  <c r="F126" i="3"/>
  <c r="G126" i="3" s="1"/>
  <c r="L124" i="3"/>
  <c r="F124" i="3"/>
  <c r="L122" i="3"/>
  <c r="F122" i="3"/>
  <c r="F120" i="3"/>
  <c r="L120" i="3" s="1"/>
  <c r="H118" i="3"/>
  <c r="G118" i="3"/>
  <c r="L118" i="3" s="1"/>
  <c r="F118" i="3"/>
  <c r="F116" i="3"/>
  <c r="L116" i="3" s="1"/>
  <c r="H114" i="3"/>
  <c r="F114" i="3"/>
  <c r="G114" i="3" s="1"/>
  <c r="F112" i="3"/>
  <c r="L110" i="3"/>
  <c r="F110" i="3"/>
  <c r="L108" i="3"/>
  <c r="F108" i="3"/>
  <c r="F106" i="3"/>
  <c r="L106" i="3" s="1"/>
  <c r="J104" i="3"/>
  <c r="I104" i="3"/>
  <c r="K103" i="3"/>
  <c r="F103" i="3"/>
  <c r="F102" i="3"/>
  <c r="J100" i="3"/>
  <c r="I100" i="3"/>
  <c r="H99" i="3"/>
  <c r="F99" i="3"/>
  <c r="H98" i="3"/>
  <c r="F98" i="3"/>
  <c r="F96" i="3"/>
  <c r="L96" i="3" s="1"/>
  <c r="F94" i="3"/>
  <c r="L94" i="3" s="1"/>
  <c r="F92" i="3"/>
  <c r="L92" i="3" s="1"/>
  <c r="L90" i="3"/>
  <c r="F90" i="3"/>
  <c r="J88" i="3"/>
  <c r="I88" i="3"/>
  <c r="F88" i="3"/>
  <c r="F87" i="3"/>
  <c r="H86" i="3"/>
  <c r="F86" i="3"/>
  <c r="F85" i="3"/>
  <c r="L83" i="3"/>
  <c r="F83" i="3"/>
  <c r="F81" i="3"/>
  <c r="L81" i="3" s="1"/>
  <c r="L79" i="3"/>
  <c r="F79" i="3"/>
  <c r="F77" i="3"/>
  <c r="L77" i="3" s="1"/>
  <c r="J75" i="3"/>
  <c r="I75" i="3"/>
  <c r="H74" i="3"/>
  <c r="F74" i="3"/>
  <c r="G73" i="3" s="1"/>
  <c r="H73" i="3"/>
  <c r="F73" i="3"/>
  <c r="F75" i="3" s="1"/>
  <c r="F71" i="3"/>
  <c r="L71" i="3" s="1"/>
  <c r="L69" i="3"/>
  <c r="F69" i="3"/>
  <c r="J67" i="3"/>
  <c r="I67" i="3"/>
  <c r="F66" i="3"/>
  <c r="G65" i="3"/>
  <c r="F65" i="3"/>
  <c r="F63" i="3"/>
  <c r="L63" i="3" s="1"/>
  <c r="F61" i="3"/>
  <c r="L61" i="3" s="1"/>
  <c r="L59" i="3"/>
  <c r="F59" i="3"/>
  <c r="J57" i="3"/>
  <c r="I57" i="3"/>
  <c r="F57" i="3"/>
  <c r="F56" i="3"/>
  <c r="F55" i="3"/>
  <c r="L53" i="3"/>
  <c r="F53" i="3"/>
  <c r="F51" i="3"/>
  <c r="L51" i="3" s="1"/>
  <c r="J49" i="3"/>
  <c r="I49" i="3"/>
  <c r="G48" i="3"/>
  <c r="F48" i="3"/>
  <c r="F47" i="3"/>
  <c r="F45" i="3"/>
  <c r="L45" i="3" s="1"/>
  <c r="F43" i="3"/>
  <c r="L43" i="3" s="1"/>
  <c r="F41" i="3"/>
  <c r="L41" i="3" s="1"/>
  <c r="J39" i="3"/>
  <c r="I39" i="3"/>
  <c r="F39" i="3"/>
  <c r="F38" i="3"/>
  <c r="H37" i="3"/>
  <c r="F37" i="3"/>
  <c r="G38" i="3" s="1"/>
  <c r="J35" i="3"/>
  <c r="I35" i="3"/>
  <c r="F34" i="3"/>
  <c r="F33" i="3"/>
  <c r="L31" i="3"/>
  <c r="F31" i="3"/>
  <c r="F29" i="3"/>
  <c r="L29" i="3" s="1"/>
  <c r="L27" i="3"/>
  <c r="F27" i="3"/>
  <c r="F25" i="3"/>
  <c r="L25" i="3" s="1"/>
  <c r="J23" i="3"/>
  <c r="I23" i="3"/>
  <c r="F22" i="3"/>
  <c r="F21" i="3"/>
  <c r="F20" i="3"/>
  <c r="H21" i="3" s="1"/>
  <c r="J18" i="3"/>
  <c r="I18" i="3"/>
  <c r="F18" i="3"/>
  <c r="F17" i="3"/>
  <c r="G16" i="3"/>
  <c r="F16" i="3"/>
  <c r="L14" i="3"/>
  <c r="F14" i="3"/>
  <c r="F12" i="3"/>
  <c r="L12" i="3" s="1"/>
  <c r="J10" i="3"/>
  <c r="I10" i="3"/>
  <c r="H9" i="3"/>
  <c r="F9" i="3"/>
  <c r="F8" i="3"/>
  <c r="H7" i="3"/>
  <c r="F7" i="3"/>
  <c r="J5" i="3"/>
  <c r="I5" i="3"/>
  <c r="G4" i="3"/>
  <c r="F4" i="3"/>
  <c r="F3" i="3"/>
  <c r="G2" i="3"/>
  <c r="F2" i="3"/>
  <c r="H33" i="3" l="1"/>
  <c r="F35" i="3"/>
  <c r="G33" i="3"/>
  <c r="G35" i="3" s="1"/>
  <c r="F246" i="3"/>
  <c r="H244" i="3"/>
  <c r="G244" i="3"/>
  <c r="L244" i="3" s="1"/>
  <c r="H474" i="3"/>
  <c r="F477" i="3"/>
  <c r="G474" i="3"/>
  <c r="G477" i="3" s="1"/>
  <c r="G20" i="3"/>
  <c r="H150" i="3"/>
  <c r="G150" i="3"/>
  <c r="L150" i="3" s="1"/>
  <c r="G163" i="3"/>
  <c r="H282" i="3"/>
  <c r="G282" i="3"/>
  <c r="L282" i="3" s="1"/>
  <c r="G582" i="3"/>
  <c r="H582" i="3"/>
  <c r="L582" i="3" s="1"/>
  <c r="H34" i="3"/>
  <c r="G66" i="3"/>
  <c r="G67" i="3" s="1"/>
  <c r="L66" i="3"/>
  <c r="H66" i="3"/>
  <c r="H170" i="3"/>
  <c r="G170" i="3"/>
  <c r="L170" i="3"/>
  <c r="G252" i="3"/>
  <c r="G254" i="3" s="1"/>
  <c r="H252" i="3"/>
  <c r="H254" i="3" s="1"/>
  <c r="F254" i="3"/>
  <c r="H432" i="3"/>
  <c r="H434" i="3" s="1"/>
  <c r="G432" i="3"/>
  <c r="G434" i="3" s="1"/>
  <c r="F466" i="3"/>
  <c r="H464" i="3"/>
  <c r="G464" i="3"/>
  <c r="G466" i="3" s="1"/>
  <c r="L464" i="3"/>
  <c r="G17" i="3"/>
  <c r="G18" i="3" s="1"/>
  <c r="H17" i="3"/>
  <c r="G47" i="3"/>
  <c r="H48" i="3"/>
  <c r="L48" i="3" s="1"/>
  <c r="H47" i="3"/>
  <c r="H49" i="3" s="1"/>
  <c r="F67" i="3"/>
  <c r="H75" i="3"/>
  <c r="H157" i="3"/>
  <c r="F158" i="3"/>
  <c r="L157" i="3"/>
  <c r="H180" i="3"/>
  <c r="G180" i="3"/>
  <c r="L180" i="3" s="1"/>
  <c r="H197" i="3"/>
  <c r="L197" i="3" s="1"/>
  <c r="H220" i="3"/>
  <c r="G220" i="3"/>
  <c r="L220" i="3"/>
  <c r="H422" i="3"/>
  <c r="G422" i="3"/>
  <c r="L422" i="3" s="1"/>
  <c r="G450" i="3"/>
  <c r="H450" i="3"/>
  <c r="L450" i="3" s="1"/>
  <c r="G596" i="3"/>
  <c r="L596" i="3"/>
  <c r="G21" i="3"/>
  <c r="L21" i="3" s="1"/>
  <c r="H20" i="3"/>
  <c r="H112" i="3"/>
  <c r="L112" i="3"/>
  <c r="G112" i="3"/>
  <c r="G148" i="3"/>
  <c r="H148" i="3"/>
  <c r="L148" i="3" s="1"/>
  <c r="L256" i="3"/>
  <c r="F258" i="3"/>
  <c r="H256" i="3"/>
  <c r="G256" i="3"/>
  <c r="G258" i="3" s="1"/>
  <c r="G546" i="3"/>
  <c r="H546" i="3"/>
  <c r="L546" i="3" s="1"/>
  <c r="H163" i="3"/>
  <c r="G5" i="3"/>
  <c r="G55" i="3"/>
  <c r="G57" i="3" s="1"/>
  <c r="H187" i="3"/>
  <c r="G187" i="3"/>
  <c r="L187" i="3" s="1"/>
  <c r="G3" i="3"/>
  <c r="F5" i="3"/>
  <c r="L3" i="3"/>
  <c r="H22" i="3"/>
  <c r="H55" i="3"/>
  <c r="H136" i="3"/>
  <c r="G136" i="3"/>
  <c r="L136" i="3" s="1"/>
  <c r="H3" i="3"/>
  <c r="G9" i="3"/>
  <c r="L9" i="3" s="1"/>
  <c r="G7" i="3"/>
  <c r="H8" i="3"/>
  <c r="H10" i="3" s="1"/>
  <c r="G8" i="3"/>
  <c r="F10" i="3"/>
  <c r="H100" i="3"/>
  <c r="G209" i="3"/>
  <c r="L209" i="3"/>
  <c r="H215" i="3"/>
  <c r="G215" i="3"/>
  <c r="L215" i="3" s="1"/>
  <c r="H231" i="3"/>
  <c r="H193" i="3"/>
  <c r="G193" i="3"/>
  <c r="L193" i="3" s="1"/>
  <c r="L4" i="3"/>
  <c r="H4" i="3"/>
  <c r="G56" i="3"/>
  <c r="H146" i="3"/>
  <c r="G146" i="3"/>
  <c r="L146" i="3" s="1"/>
  <c r="G236" i="3"/>
  <c r="L242" i="3"/>
  <c r="G242" i="3"/>
  <c r="H242" i="3"/>
  <c r="G321" i="3"/>
  <c r="L321" i="3" s="1"/>
  <c r="G556" i="3"/>
  <c r="L553" i="3"/>
  <c r="F23" i="3"/>
  <c r="L38" i="3"/>
  <c r="F49" i="3"/>
  <c r="H87" i="3"/>
  <c r="G98" i="3"/>
  <c r="F100" i="3"/>
  <c r="K102" i="3"/>
  <c r="K104" i="3" s="1"/>
  <c r="F104" i="3"/>
  <c r="H102" i="3"/>
  <c r="H104" i="3" s="1"/>
  <c r="H169" i="3"/>
  <c r="G248" i="3"/>
  <c r="G250" i="3" s="1"/>
  <c r="H248" i="3"/>
  <c r="H250" i="3" s="1"/>
  <c r="L260" i="3"/>
  <c r="G317" i="3"/>
  <c r="G319" i="3" s="1"/>
  <c r="F319" i="3"/>
  <c r="G444" i="3"/>
  <c r="L444" i="3"/>
  <c r="H556" i="3"/>
  <c r="H16" i="3"/>
  <c r="H18" i="3" s="1"/>
  <c r="G22" i="3"/>
  <c r="L22" i="3" s="1"/>
  <c r="G34" i="3"/>
  <c r="G37" i="3"/>
  <c r="H56" i="3"/>
  <c r="L56" i="3" s="1"/>
  <c r="G87" i="3"/>
  <c r="L87" i="3" s="1"/>
  <c r="G99" i="3"/>
  <c r="L99" i="3" s="1"/>
  <c r="G102" i="3"/>
  <c r="L126" i="3"/>
  <c r="G132" i="3"/>
  <c r="G154" i="3"/>
  <c r="L154" i="3" s="1"/>
  <c r="G169" i="3"/>
  <c r="L169" i="3" s="1"/>
  <c r="H211" i="3"/>
  <c r="L211" i="3"/>
  <c r="L227" i="3"/>
  <c r="L249" i="3"/>
  <c r="G249" i="3"/>
  <c r="F301" i="3"/>
  <c r="H300" i="3"/>
  <c r="G300" i="3"/>
  <c r="L300" i="3" s="1"/>
  <c r="H317" i="3"/>
  <c r="H319" i="3" s="1"/>
  <c r="L325" i="3"/>
  <c r="H325" i="3"/>
  <c r="G325" i="3"/>
  <c r="H338" i="3"/>
  <c r="H340" i="3" s="1"/>
  <c r="F340" i="3"/>
  <c r="G338" i="3"/>
  <c r="H354" i="3"/>
  <c r="G380" i="3"/>
  <c r="G393" i="3"/>
  <c r="L393" i="3" s="1"/>
  <c r="H402" i="3"/>
  <c r="G402" i="3"/>
  <c r="L402" i="3" s="1"/>
  <c r="H410" i="3"/>
  <c r="G430" i="3"/>
  <c r="L428" i="3"/>
  <c r="G436" i="3"/>
  <c r="H436" i="3"/>
  <c r="H444" i="3"/>
  <c r="H469" i="3"/>
  <c r="F470" i="3"/>
  <c r="G469" i="3"/>
  <c r="L469" i="3" s="1"/>
  <c r="L479" i="3"/>
  <c r="H574" i="3"/>
  <c r="G574" i="3"/>
  <c r="G238" i="3"/>
  <c r="L238" i="3" s="1"/>
  <c r="G261" i="3"/>
  <c r="G263" i="3" s="1"/>
  <c r="L265" i="3"/>
  <c r="H265" i="3"/>
  <c r="G265" i="3"/>
  <c r="F311" i="3"/>
  <c r="H309" i="3"/>
  <c r="H311" i="3" s="1"/>
  <c r="L309" i="3"/>
  <c r="L311" i="3" s="1"/>
  <c r="L318" i="3"/>
  <c r="L327" i="3"/>
  <c r="H327" i="3"/>
  <c r="H329" i="3" s="1"/>
  <c r="G327" i="3"/>
  <c r="F329" i="3"/>
  <c r="H353" i="3"/>
  <c r="F354" i="3"/>
  <c r="G353" i="3"/>
  <c r="L353" i="3" s="1"/>
  <c r="K389" i="3"/>
  <c r="G389" i="3"/>
  <c r="G390" i="3" s="1"/>
  <c r="G398" i="3"/>
  <c r="F400" i="3"/>
  <c r="H398" i="3"/>
  <c r="H400" i="3" s="1"/>
  <c r="G544" i="3"/>
  <c r="G547" i="3" s="1"/>
  <c r="H544" i="3"/>
  <c r="F592" i="3"/>
  <c r="H590" i="3"/>
  <c r="H592" i="3" s="1"/>
  <c r="G590" i="3"/>
  <c r="G592" i="3" s="1"/>
  <c r="L590" i="3"/>
  <c r="L592" i="3" s="1"/>
  <c r="H389" i="3"/>
  <c r="H394" i="3"/>
  <c r="G394" i="3"/>
  <c r="L394" i="3" s="1"/>
  <c r="G511" i="3"/>
  <c r="G513" i="3" s="1"/>
  <c r="K511" i="3"/>
  <c r="K513" i="3" s="1"/>
  <c r="G540" i="3"/>
  <c r="G541" i="3" s="1"/>
  <c r="H540" i="3"/>
  <c r="L540" i="3"/>
  <c r="L574" i="3"/>
  <c r="L481" i="3"/>
  <c r="L483" i="3" s="1"/>
  <c r="H511" i="3"/>
  <c r="H513" i="3" s="1"/>
  <c r="L544" i="3"/>
  <c r="G566" i="3"/>
  <c r="L580" i="3"/>
  <c r="G586" i="3"/>
  <c r="H586" i="3"/>
  <c r="L586" i="3" s="1"/>
  <c r="H85" i="3"/>
  <c r="H88" i="3" s="1"/>
  <c r="L132" i="3"/>
  <c r="H165" i="3"/>
  <c r="G165" i="3"/>
  <c r="H176" i="3"/>
  <c r="G176" i="3"/>
  <c r="L176" i="3" s="1"/>
  <c r="H238" i="3"/>
  <c r="H261" i="3"/>
  <c r="H263" i="3" s="1"/>
  <c r="G267" i="3"/>
  <c r="H267" i="3"/>
  <c r="L267" i="3" s="1"/>
  <c r="H278" i="3"/>
  <c r="L284" i="3"/>
  <c r="L73" i="3"/>
  <c r="L75" i="3" s="1"/>
  <c r="G75" i="3"/>
  <c r="G85" i="3"/>
  <c r="G103" i="3"/>
  <c r="G127" i="3"/>
  <c r="G128" i="3" s="1"/>
  <c r="G158" i="3"/>
  <c r="L165" i="3"/>
  <c r="H195" i="3"/>
  <c r="G195" i="3"/>
  <c r="L195" i="3" s="1"/>
  <c r="G201" i="3"/>
  <c r="L201" i="3" s="1"/>
  <c r="H224" i="3"/>
  <c r="H235" i="3"/>
  <c r="L235" i="3" s="1"/>
  <c r="H240" i="3"/>
  <c r="L240" i="3" s="1"/>
  <c r="H262" i="3"/>
  <c r="L262" i="3" s="1"/>
  <c r="G278" i="3"/>
  <c r="L278" i="3" s="1"/>
  <c r="K309" i="3"/>
  <c r="K311" i="3" s="1"/>
  <c r="L389" i="3"/>
  <c r="F395" i="3"/>
  <c r="L2" i="3"/>
  <c r="L5" i="3" s="1"/>
  <c r="H2" i="3"/>
  <c r="H38" i="3"/>
  <c r="H39" i="3" s="1"/>
  <c r="H65" i="3"/>
  <c r="H67" i="3" s="1"/>
  <c r="G74" i="3"/>
  <c r="L74" i="3" s="1"/>
  <c r="G86" i="3"/>
  <c r="L86" i="3" s="1"/>
  <c r="H103" i="3"/>
  <c r="L114" i="3"/>
  <c r="H134" i="3"/>
  <c r="G134" i="3"/>
  <c r="L134" i="3" s="1"/>
  <c r="L156" i="3"/>
  <c r="H158" i="3"/>
  <c r="L162" i="3"/>
  <c r="L163" i="3" s="1"/>
  <c r="G171" i="3"/>
  <c r="L171" i="3" s="1"/>
  <c r="H178" i="3"/>
  <c r="L178" i="3" s="1"/>
  <c r="H189" i="3"/>
  <c r="G189" i="3"/>
  <c r="L189" i="3" s="1"/>
  <c r="H207" i="3"/>
  <c r="G207" i="3"/>
  <c r="L207" i="3" s="1"/>
  <c r="G219" i="3"/>
  <c r="L219" i="3" s="1"/>
  <c r="G224" i="3"/>
  <c r="L224" i="3" s="1"/>
  <c r="G240" i="3"/>
  <c r="G262" i="3"/>
  <c r="L269" i="3"/>
  <c r="F272" i="3"/>
  <c r="G275" i="3"/>
  <c r="L275" i="3" s="1"/>
  <c r="H298" i="3"/>
  <c r="H301" i="3" s="1"/>
  <c r="G298" i="3"/>
  <c r="L332" i="3"/>
  <c r="H374" i="3"/>
  <c r="G374" i="3"/>
  <c r="L374" i="3"/>
  <c r="H460" i="3"/>
  <c r="H462" i="3" s="1"/>
  <c r="L460" i="3"/>
  <c r="L462" i="3" s="1"/>
  <c r="F462" i="3"/>
  <c r="K460" i="3"/>
  <c r="K462" i="3" s="1"/>
  <c r="H472" i="3"/>
  <c r="G472" i="3"/>
  <c r="L472" i="3"/>
  <c r="G551" i="3"/>
  <c r="L551" i="3"/>
  <c r="G560" i="3"/>
  <c r="G562" i="3" s="1"/>
  <c r="L560" i="3"/>
  <c r="K560" i="3"/>
  <c r="K562" i="3" s="1"/>
  <c r="F562" i="3"/>
  <c r="H566" i="3"/>
  <c r="L566" i="3" s="1"/>
  <c r="G245" i="3"/>
  <c r="L245" i="3" s="1"/>
  <c r="G313" i="3"/>
  <c r="H313" i="3"/>
  <c r="L313" i="3" s="1"/>
  <c r="G331" i="3"/>
  <c r="G416" i="3"/>
  <c r="L598" i="3"/>
  <c r="G142" i="3"/>
  <c r="L142" i="3" s="1"/>
  <c r="G174" i="3"/>
  <c r="L174" i="3" s="1"/>
  <c r="G203" i="3"/>
  <c r="L203" i="3" s="1"/>
  <c r="H245" i="3"/>
  <c r="H257" i="3"/>
  <c r="L257" i="3" s="1"/>
  <c r="H270" i="3"/>
  <c r="H331" i="3"/>
  <c r="H336" i="3" s="1"/>
  <c r="K334" i="3"/>
  <c r="K336" i="3" s="1"/>
  <c r="G334" i="3"/>
  <c r="L334" i="3" s="1"/>
  <c r="L371" i="3"/>
  <c r="H403" i="3"/>
  <c r="G403" i="3"/>
  <c r="L403" i="3" s="1"/>
  <c r="F404" i="3"/>
  <c r="H416" i="3"/>
  <c r="L416" i="3" s="1"/>
  <c r="H458" i="3"/>
  <c r="G458" i="3"/>
  <c r="L458" i="3" s="1"/>
  <c r="G490" i="3"/>
  <c r="G491" i="3" s="1"/>
  <c r="L490" i="3"/>
  <c r="F501" i="3"/>
  <c r="H499" i="3"/>
  <c r="H501" i="3" s="1"/>
  <c r="G499" i="3"/>
  <c r="L512" i="3"/>
  <c r="L271" i="3"/>
  <c r="G274" i="3"/>
  <c r="G328" i="3"/>
  <c r="L328" i="3" s="1"/>
  <c r="H380" i="3"/>
  <c r="L382" i="3"/>
  <c r="L388" i="3"/>
  <c r="L390" i="3" s="1"/>
  <c r="L418" i="3"/>
  <c r="H442" i="3"/>
  <c r="L533" i="3"/>
  <c r="L539" i="3"/>
  <c r="L541" i="3" s="1"/>
  <c r="H296" i="3"/>
  <c r="H366" i="3"/>
  <c r="H392" i="3"/>
  <c r="H395" i="3" s="1"/>
  <c r="G392" i="3"/>
  <c r="G395" i="3" s="1"/>
  <c r="F430" i="3"/>
  <c r="G440" i="3"/>
  <c r="G442" i="3" s="1"/>
  <c r="L440" i="3"/>
  <c r="L442" i="3" s="1"/>
  <c r="H448" i="3"/>
  <c r="H468" i="3"/>
  <c r="G468" i="3"/>
  <c r="G483" i="3"/>
  <c r="G495" i="3"/>
  <c r="L495" i="3"/>
  <c r="H503" i="3"/>
  <c r="G503" i="3"/>
  <c r="L503" i="3" s="1"/>
  <c r="G525" i="3"/>
  <c r="H529" i="3"/>
  <c r="G529" i="3"/>
  <c r="G535" i="3"/>
  <c r="L535" i="3"/>
  <c r="F547" i="3"/>
  <c r="L305" i="3"/>
  <c r="H323" i="3"/>
  <c r="G323" i="3"/>
  <c r="L323" i="3" s="1"/>
  <c r="L349" i="3"/>
  <c r="L364" i="3"/>
  <c r="G400" i="3"/>
  <c r="G408" i="3"/>
  <c r="G410" i="3" s="1"/>
  <c r="L408" i="3"/>
  <c r="L410" i="3" s="1"/>
  <c r="H420" i="3"/>
  <c r="G420" i="3"/>
  <c r="L420" i="3" s="1"/>
  <c r="H447" i="3"/>
  <c r="G447" i="3"/>
  <c r="G454" i="3"/>
  <c r="L454" i="3"/>
  <c r="H465" i="3"/>
  <c r="L465" i="3"/>
  <c r="F491" i="3"/>
  <c r="G520" i="3"/>
  <c r="L520" i="3"/>
  <c r="L529" i="3"/>
  <c r="G570" i="3"/>
  <c r="L570" i="3"/>
  <c r="F602" i="3"/>
  <c r="H600" i="3"/>
  <c r="H602" i="3" s="1"/>
  <c r="G600" i="3"/>
  <c r="H333" i="3"/>
  <c r="L333" i="3" s="1"/>
  <c r="H343" i="3"/>
  <c r="L343" i="3" s="1"/>
  <c r="H345" i="3"/>
  <c r="L345" i="3" s="1"/>
  <c r="H347" i="3"/>
  <c r="L347" i="3" s="1"/>
  <c r="H349" i="3"/>
  <c r="H356" i="3"/>
  <c r="H358" i="3" s="1"/>
  <c r="H370" i="3"/>
  <c r="H372" i="3" s="1"/>
  <c r="H384" i="3"/>
  <c r="L384" i="3" s="1"/>
  <c r="H388" i="3"/>
  <c r="H390" i="3" s="1"/>
  <c r="F390" i="3"/>
  <c r="H476" i="3"/>
  <c r="L476" i="3" s="1"/>
  <c r="H481" i="3"/>
  <c r="H483" i="3" s="1"/>
  <c r="H485" i="3"/>
  <c r="L485" i="3" s="1"/>
  <c r="L500" i="3"/>
  <c r="L505" i="3"/>
  <c r="H509" i="3"/>
  <c r="L509" i="3" s="1"/>
  <c r="H515" i="3"/>
  <c r="L515" i="3" s="1"/>
  <c r="H524" i="3"/>
  <c r="L524" i="3" s="1"/>
  <c r="L525" i="3" s="1"/>
  <c r="L531" i="3"/>
  <c r="H539" i="3"/>
  <c r="H541" i="3" s="1"/>
  <c r="F541" i="3"/>
  <c r="H543" i="3"/>
  <c r="H554" i="3"/>
  <c r="L554" i="3" s="1"/>
  <c r="F556" i="3"/>
  <c r="H558" i="3"/>
  <c r="L558" i="3" s="1"/>
  <c r="H564" i="3"/>
  <c r="L564" i="3" s="1"/>
  <c r="L576" i="3"/>
  <c r="H580" i="3"/>
  <c r="L591" i="3"/>
  <c r="L601" i="3"/>
  <c r="G286" i="3"/>
  <c r="L286" i="3" s="1"/>
  <c r="G290" i="3"/>
  <c r="L290" i="3" s="1"/>
  <c r="G294" i="3"/>
  <c r="G303" i="3"/>
  <c r="L303" i="3" s="1"/>
  <c r="G307" i="3"/>
  <c r="L307" i="3" s="1"/>
  <c r="K333" i="3"/>
  <c r="G335" i="3"/>
  <c r="L335" i="3" s="1"/>
  <c r="G339" i="3"/>
  <c r="L339" i="3" s="1"/>
  <c r="G352" i="3"/>
  <c r="L356" i="3"/>
  <c r="L358" i="3" s="1"/>
  <c r="G362" i="3"/>
  <c r="L362" i="3" s="1"/>
  <c r="G365" i="3"/>
  <c r="L370" i="3"/>
  <c r="G376" i="3"/>
  <c r="L376" i="3" s="1"/>
  <c r="G379" i="3"/>
  <c r="L379" i="3" s="1"/>
  <c r="L380" i="3" s="1"/>
  <c r="K388" i="3"/>
  <c r="K390" i="3" s="1"/>
  <c r="G414" i="3"/>
  <c r="L414" i="3" s="1"/>
  <c r="G429" i="3"/>
  <c r="L429" i="3" s="1"/>
  <c r="G519" i="3"/>
  <c r="G545" i="3"/>
  <c r="L545" i="3" s="1"/>
  <c r="G549" i="3"/>
  <c r="L549" i="3" s="1"/>
  <c r="H489" i="3"/>
  <c r="H519" i="3"/>
  <c r="H521" i="3" s="1"/>
  <c r="L543" i="3"/>
  <c r="L350" i="3" l="1"/>
  <c r="L354" i="3"/>
  <c r="L246" i="3"/>
  <c r="L404" i="3"/>
  <c r="G104" i="3"/>
  <c r="L102" i="3"/>
  <c r="L519" i="3"/>
  <c r="L521" i="3" s="1"/>
  <c r="G521" i="3"/>
  <c r="L98" i="3"/>
  <c r="L100" i="3" s="1"/>
  <c r="G100" i="3"/>
  <c r="L340" i="3"/>
  <c r="L17" i="3"/>
  <c r="L432" i="3"/>
  <c r="L434" i="3" s="1"/>
  <c r="H246" i="3"/>
  <c r="H23" i="3"/>
  <c r="H525" i="3"/>
  <c r="L298" i="3"/>
  <c r="L301" i="3" s="1"/>
  <c r="L85" i="3"/>
  <c r="L88" i="3" s="1"/>
  <c r="L263" i="3"/>
  <c r="L20" i="3"/>
  <c r="L23" i="3" s="1"/>
  <c r="G296" i="3"/>
  <c r="L294" i="3"/>
  <c r="L296" i="3" s="1"/>
  <c r="L16" i="3"/>
  <c r="H466" i="3"/>
  <c r="H35" i="3"/>
  <c r="L430" i="3"/>
  <c r="G602" i="3"/>
  <c r="L600" i="3"/>
  <c r="L602" i="3" s="1"/>
  <c r="L258" i="3"/>
  <c r="G340" i="3"/>
  <c r="L338" i="3"/>
  <c r="L47" i="3"/>
  <c r="L49" i="3" s="1"/>
  <c r="G49" i="3"/>
  <c r="L252" i="3"/>
  <c r="L254" i="3" s="1"/>
  <c r="H477" i="3"/>
  <c r="G448" i="3"/>
  <c r="L447" i="3"/>
  <c r="L448" i="3" s="1"/>
  <c r="H350" i="3"/>
  <c r="L547" i="3"/>
  <c r="H547" i="3"/>
  <c r="G276" i="3"/>
  <c r="L372" i="3"/>
  <c r="G470" i="3"/>
  <c r="L392" i="3"/>
  <c r="L395" i="3" s="1"/>
  <c r="L274" i="3"/>
  <c r="L276" i="3" s="1"/>
  <c r="L331" i="3"/>
  <c r="L336" i="3" s="1"/>
  <c r="L103" i="3"/>
  <c r="G329" i="3"/>
  <c r="L37" i="3"/>
  <c r="L39" i="3" s="1"/>
  <c r="G39" i="3"/>
  <c r="H236" i="3"/>
  <c r="L329" i="3"/>
  <c r="L466" i="3"/>
  <c r="L365" i="3"/>
  <c r="L366" i="3" s="1"/>
  <c r="G366" i="3"/>
  <c r="G501" i="3"/>
  <c r="L499" i="3"/>
  <c r="L501" i="3" s="1"/>
  <c r="L511" i="3"/>
  <c r="L513" i="3" s="1"/>
  <c r="L7" i="3"/>
  <c r="G10" i="3"/>
  <c r="L270" i="3"/>
  <c r="H272" i="3"/>
  <c r="L398" i="3"/>
  <c r="L400" i="3" s="1"/>
  <c r="L261" i="3"/>
  <c r="L556" i="3"/>
  <c r="L474" i="3"/>
  <c r="L477" i="3" s="1"/>
  <c r="G404" i="3"/>
  <c r="L33" i="3"/>
  <c r="L35" i="3" s="1"/>
  <c r="G354" i="3"/>
  <c r="L352" i="3"/>
  <c r="L272" i="3"/>
  <c r="L158" i="3"/>
  <c r="H404" i="3"/>
  <c r="L248" i="3"/>
  <c r="L250" i="3" s="1"/>
  <c r="G246" i="3"/>
  <c r="L65" i="3"/>
  <c r="L67" i="3" s="1"/>
  <c r="H491" i="3"/>
  <c r="L489" i="3"/>
  <c r="L491" i="3" s="1"/>
  <c r="L468" i="3"/>
  <c r="L470" i="3" s="1"/>
  <c r="H470" i="3"/>
  <c r="G336" i="3"/>
  <c r="L562" i="3"/>
  <c r="G301" i="3"/>
  <c r="L127" i="3"/>
  <c r="L128" i="3" s="1"/>
  <c r="H5" i="3"/>
  <c r="G88" i="3"/>
  <c r="L436" i="3"/>
  <c r="L34" i="3"/>
  <c r="L317" i="3"/>
  <c r="L319" i="3" s="1"/>
  <c r="L231" i="3"/>
  <c r="L236" i="3" s="1"/>
  <c r="L8" i="3"/>
  <c r="H57" i="3"/>
  <c r="L55" i="3"/>
  <c r="L57" i="3" s="1"/>
  <c r="H258" i="3"/>
  <c r="G23" i="3"/>
  <c r="L18" i="3" l="1"/>
  <c r="L10" i="3"/>
  <c r="L1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  <author>Teste</author>
    <author>Andrei Diego Cardoso</author>
  </authors>
  <commentList>
    <comment ref="K47" authorId="0" shapeId="0" xr:uid="{D27EA324-0D44-4ECA-8D25-001F2464345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8" authorId="0" shapeId="0" xr:uid="{DD76F6EF-E3E1-4F2D-8812-0F27CD659C4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51" authorId="0" shapeId="0" xr:uid="{C98B32A7-6A74-4A4A-9741-638FF540D7A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59" authorId="0" shapeId="0" xr:uid="{5116CEC1-7D29-4143-A8B1-C43DF45A786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61" authorId="0" shapeId="0" xr:uid="{05F18A6F-D06C-4410-B4BE-74FBF521DF3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L100" authorId="0" shapeId="0" xr:uid="{C52CB742-45DE-4716-A2E3-FE4A4B03469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Na nota consta como R$ 170,30</t>
        </r>
      </text>
    </comment>
    <comment ref="A112" authorId="1" shapeId="0" xr:uid="{8BC4BBC6-66AE-4E53-A85E-46BBDEB42129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2" authorId="0" shapeId="0" xr:uid="{00980C28-CB01-401C-B8E1-67A147D40CD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2" authorId="0" shapeId="0" xr:uid="{D8B5AB84-3803-4580-B971-4ADF0CA3505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14" authorId="1" shapeId="0" xr:uid="{0BED7DE9-A29D-4AC4-B826-916723B5AEF5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4" authorId="0" shapeId="0" xr:uid="{452E0819-BFAE-4026-8491-FB6E1EE35A8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4" authorId="0" shapeId="0" xr:uid="{D6E1E588-EC18-4252-8FC1-86DCEBA0514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18" authorId="1" shapeId="0" xr:uid="{AC636639-6F7C-4ED2-9E5A-3F6245094D0F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18" authorId="0" shapeId="0" xr:uid="{F12EDCEF-EB58-42FE-B492-0D848118D27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118" authorId="0" shapeId="0" xr:uid="{FE94D7AB-BA1E-492A-8046-2516CA1287D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122" authorId="0" shapeId="0" xr:uid="{87DAA65E-EFBC-4DB9-98D5-CED1EC873E7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A126" authorId="1" shapeId="0" xr:uid="{8691C67D-D253-4009-8822-FBE56B87D326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26" authorId="0" shapeId="0" xr:uid="{36ABECE1-4DF2-4604-B56F-E630F75BC7A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27" authorId="1" shapeId="0" xr:uid="{B6756495-24F2-471F-9D14-04F03A4A4F1F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27" authorId="0" shapeId="0" xr:uid="{FA5966D0-D1ED-415A-B775-A114E68AD76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0" authorId="1" shapeId="0" xr:uid="{FF5C3581-2CCD-4AA4-9789-6A3DAB2AFC49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0" authorId="0" shapeId="0" xr:uid="{3BDDA99E-90FF-43A5-9DF5-4C9F565D4D8A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1" authorId="1" shapeId="0" xr:uid="{85C19A47-0395-42E5-A08E-EFB531F97361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1" authorId="0" shapeId="0" xr:uid="{3FDA379C-8958-4EC6-AAC8-8BD3DAE24F6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4" authorId="1" shapeId="0" xr:uid="{FE9E1B59-ADC9-42D7-A95A-EA94C150E0B2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4" authorId="0" shapeId="0" xr:uid="{456D3B9D-5C64-4008-B2CF-CA4BE4943C5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6" authorId="1" shapeId="0" xr:uid="{57316440-BB4E-47E4-A139-A58D96AAB454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6" authorId="0" shapeId="0" xr:uid="{C0D6BFBD-D740-4859-AC3B-2A7EF790DFD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38" authorId="1" shapeId="0" xr:uid="{78982DFA-F177-4888-8829-3BED2371E993}">
      <text>
        <r>
          <rPr>
            <sz val="9"/>
            <color indexed="81"/>
            <rFont val="Tahoma"/>
            <family val="2"/>
          </rPr>
          <t>Nota de Corretagem não encontrada em meus arquivos. Informação retirada de histórico de ordens e confirmada com extrato de conta-corrente.</t>
        </r>
      </text>
    </comment>
    <comment ref="H138" authorId="0" shapeId="0" xr:uid="{B6B3F90D-F403-44A9-82A6-CBBA4038BE9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40" authorId="1" shapeId="0" xr:uid="{B2ED06E0-1A0F-40DE-A9A6-FC9804A8D93C}">
      <text>
        <r>
          <rPr>
            <sz val="9"/>
            <color indexed="81"/>
            <rFont val="Tahoma"/>
            <family val="2"/>
          </rPr>
          <t xml:space="preserve">Nota de Corretagem não encontrada em meus arquivos. Informação retirada de histórico de ordens e confirmada com extrato de conta-corrente.
</t>
        </r>
      </text>
    </comment>
    <comment ref="H140" authorId="0" shapeId="0" xr:uid="{2888ACB4-FF81-41E6-9945-CC2F98A5DB6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I146" authorId="0" shapeId="0" xr:uid="{2517E4B6-3DF7-44F8-AD7E-64021F08ADE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Corretagem acima do normal. Investigar...</t>
        </r>
      </text>
    </comment>
    <comment ref="H160" authorId="0" shapeId="0" xr:uid="{8F9595E3-3A7D-41BA-8995-5AFAA82957A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162" authorId="0" shapeId="0" xr:uid="{40EAB5B6-827B-4AD4-BA52-1AA1F2F1F6F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165" authorId="0" shapeId="0" xr:uid="{F5043DEB-240D-4AC8-AB67-0387562322D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A167" authorId="0" shapeId="0" xr:uid="{A359B85D-F892-4E7F-89E8-229FF633E14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69" authorId="0" shapeId="0" xr:uid="{5EF3E748-5D9B-4B07-817D-57AAFDF6C6F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0" authorId="0" shapeId="0" xr:uid="{A3C3CEBB-555A-4C30-A644-88745F6EC5C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1" authorId="0" shapeId="0" xr:uid="{B7542974-B640-49C4-9E04-A4006403E3FA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2" authorId="0" shapeId="0" xr:uid="{A2F0B55C-0F4C-4CB6-BDB4-ED6B0A173FF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3" authorId="0" shapeId="0" xr:uid="{01D5F7D7-0C85-4285-937D-3F9D19C3D41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4" authorId="0" shapeId="0" xr:uid="{AAA985AB-F4FC-4CC8-ABFC-69DD8EDBB27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5" authorId="0" shapeId="0" xr:uid="{06D480EE-C211-438B-BEF3-69AFCDDF6F8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6" authorId="0" shapeId="0" xr:uid="{BC010A21-6358-426A-9639-88C9EB49F4E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78" authorId="0" shapeId="0" xr:uid="{0A85963D-30AF-425D-A962-D8887D86073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0" authorId="0" shapeId="0" xr:uid="{3B7CCDF6-DAED-4C6F-84F5-6E00ABC604F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2" authorId="0" shapeId="0" xr:uid="{502F9E6F-C2E0-45CE-A8AA-B04167EC557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3" authorId="0" shapeId="0" xr:uid="{709F3016-D8B8-46D5-9AF1-357E15AEA82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5" authorId="0" shapeId="0" xr:uid="{1BCAB7B7-E8DB-4AC9-8ABD-6F593AB9B62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187" authorId="0" shapeId="0" xr:uid="{EBC249A3-41BE-4282-89C4-7012727505E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89" authorId="0" shapeId="0" xr:uid="{6512B587-13B7-4B2E-8923-14A44CD0F41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1" authorId="0" shapeId="0" xr:uid="{C62BAA9E-6AE5-4C37-967D-045FF43C7E3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3" authorId="0" shapeId="0" xr:uid="{3961D8A1-2C4E-4199-9D83-5811B885AE2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5" authorId="0" shapeId="0" xr:uid="{37E05702-8D91-4129-847D-E292F3A432A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7" authorId="0" shapeId="0" xr:uid="{4A0A0C80-EE65-4962-93A7-B92C63EBCE6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199" authorId="0" shapeId="0" xr:uid="{108ED843-6BEE-4B25-8C67-DB279992F66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1" authorId="0" shapeId="0" xr:uid="{B42E90CF-18D8-4C56-8248-DB8E9B61A9B1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3" authorId="0" shapeId="0" xr:uid="{4025D38D-7FFF-4373-8269-1E03C515A40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5" authorId="0" shapeId="0" xr:uid="{D38C2C85-136A-4F90-B367-B6D12465C05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7" authorId="0" shapeId="0" xr:uid="{03E949C1-0866-4341-9A19-E5E23B5E02D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09" authorId="0" shapeId="0" xr:uid="{4DE6785A-2C72-4BDD-9C9E-F304588541DE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1" authorId="0" shapeId="0" xr:uid="{A23FD12F-17FD-4FC7-87F5-A79D6663A227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3" authorId="0" shapeId="0" xr:uid="{75E2B4A7-C6C6-4DF6-AC61-78C63784113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5" authorId="0" shapeId="0" xr:uid="{0DED37E2-C238-46CE-BE72-DEC0E2DF18E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7" authorId="0" shapeId="0" xr:uid="{2111B3B9-CEBA-45D6-A08C-507D69A94B60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19" authorId="0" shapeId="0" xr:uid="{5B366D2F-155D-47A3-AF67-69648DF78F95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0" authorId="0" shapeId="0" xr:uid="{C6C7FDC9-E0FE-4AFE-AC89-6A4B2C6CD962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2" authorId="0" shapeId="0" xr:uid="{2A024C54-9220-427D-B900-4A0D887FBAA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4" authorId="0" shapeId="0" xr:uid="{5A591208-0AAC-4268-88D7-3100A069C4EC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5" authorId="0" shapeId="0" xr:uid="{7DC68AE4-3DC3-4D73-8FAC-2F70BBAF9DAA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em planilha de controle anterior e confirmada em extrato bovespa.</t>
        </r>
      </text>
    </comment>
    <comment ref="A227" authorId="0" shapeId="0" xr:uid="{8E9D2C49-826A-4DA0-B49F-492ECC8F3C26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A229" authorId="0" shapeId="0" xr:uid="{4BEFCF1D-A56E-4EF5-9F48-5548D70264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Informação encontrada apenas em planilha de controle anterior.</t>
        </r>
      </text>
    </comment>
    <comment ref="L248" authorId="0" shapeId="0" xr:uid="{F68670C7-2C99-466A-A941-0D4D6D356899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Nesta nota, estranhamente, foi cobrado o ISS.</t>
        </r>
      </text>
    </comment>
    <comment ref="H252" authorId="0" shapeId="0" xr:uid="{06A5DD6B-ABAD-4DC2-BAA1-336E4A3FDF5A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57" authorId="0" shapeId="0" xr:uid="{A1DB62C9-8988-4C2D-BE10-B473779E077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75" authorId="0" shapeId="0" xr:uid="{9EE937E0-B76B-4069-A50F-E7D394DC4F6B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286" authorId="0" shapeId="0" xr:uid="{9F60F576-5200-4E96-9303-BF2613E00513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325" authorId="0" shapeId="0" xr:uid="{589355BB-412C-4DE7-945A-7DF1EB40C4A4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H360" authorId="0" shapeId="0" xr:uid="{D244F96A-44CB-4828-B82F-60112DCEEC4F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Aparentemente, realizada durante leilões de abertura e fechamento. Verificar!</t>
        </r>
      </text>
    </comment>
    <comment ref="K562" authorId="2" shapeId="0" xr:uid="{F20B1D46-63FF-4F8F-9E47-29C9822988CF}">
      <text>
        <r>
          <rPr>
            <b/>
            <sz val="9"/>
            <color indexed="81"/>
            <rFont val="Tahoma"/>
            <family val="2"/>
          </rPr>
          <t>Andrei Diego Cardoso:</t>
        </r>
        <r>
          <rPr>
            <sz val="9"/>
            <color indexed="81"/>
            <rFont val="Tahoma"/>
            <family val="2"/>
          </rPr>
          <t xml:space="preserve">
Não aparece como IR na nota de corretagem mas eu desconfio que seja pois esta nota passa de R$ 20.000,00 e o total da nota não fecha apenas com os valores mostrado lá. Se acresentar o IR, fecha.</t>
        </r>
      </text>
    </comment>
  </commentList>
</comments>
</file>

<file path=xl/sharedStrings.xml><?xml version="1.0" encoding="utf-8"?>
<sst xmlns="http://schemas.openxmlformats.org/spreadsheetml/2006/main" count="424" uniqueCount="100">
  <si>
    <t>MMXM3</t>
  </si>
  <si>
    <t>Data Pregão</t>
  </si>
  <si>
    <t>Nota</t>
  </si>
  <si>
    <t>Papel</t>
  </si>
  <si>
    <t>Qtde</t>
  </si>
  <si>
    <t>Preço</t>
  </si>
  <si>
    <t>Volume</t>
  </si>
  <si>
    <t>Taxa de Liquidação</t>
  </si>
  <si>
    <t>Emolumentos</t>
  </si>
  <si>
    <t>Corretagem</t>
  </si>
  <si>
    <t>ISS</t>
  </si>
  <si>
    <t>IRRF</t>
  </si>
  <si>
    <t>Total</t>
  </si>
  <si>
    <t>GGBR4</t>
  </si>
  <si>
    <t>PETR4</t>
  </si>
  <si>
    <t>VALE5</t>
  </si>
  <si>
    <t>ARCZ6</t>
  </si>
  <si>
    <t>BBAS3</t>
  </si>
  <si>
    <t>ITSA4</t>
  </si>
  <si>
    <t>BVMF3</t>
  </si>
  <si>
    <t>LAME4</t>
  </si>
  <si>
    <t>RDCD3</t>
  </si>
  <si>
    <t>VCPA4</t>
  </si>
  <si>
    <t>KLBN4</t>
  </si>
  <si>
    <t>NATU3</t>
  </si>
  <si>
    <t>FIBR3</t>
  </si>
  <si>
    <t>ABYA3</t>
  </si>
  <si>
    <t>JBSS3</t>
  </si>
  <si>
    <t>GETI3</t>
  </si>
  <si>
    <t>JHSF3</t>
  </si>
  <si>
    <t>ECOD3</t>
  </si>
  <si>
    <t>OSXB3</t>
  </si>
  <si>
    <t>OGXP3</t>
  </si>
  <si>
    <t>OIBR3</t>
  </si>
  <si>
    <t>FNAM11</t>
  </si>
  <si>
    <t>LLXL3</t>
  </si>
  <si>
    <t>SANB3</t>
  </si>
  <si>
    <t>BISA3</t>
  </si>
  <si>
    <t>HETA4</t>
  </si>
  <si>
    <t>HGTX3</t>
  </si>
  <si>
    <t>VAGR3</t>
  </si>
  <si>
    <t>ELET3</t>
  </si>
  <si>
    <t>RPMG3</t>
  </si>
  <si>
    <t>FNOR11</t>
  </si>
  <si>
    <t>FNOR11F</t>
  </si>
  <si>
    <t>PDGR3</t>
  </si>
  <si>
    <t>TOYB4</t>
  </si>
  <si>
    <t>PRML3</t>
  </si>
  <si>
    <t>TIBR5F</t>
  </si>
  <si>
    <t>TOYB3</t>
  </si>
  <si>
    <t>ECOR3</t>
  </si>
  <si>
    <t>CESP6</t>
  </si>
  <si>
    <t>TAEE11</t>
  </si>
  <si>
    <t>GFSA3</t>
  </si>
  <si>
    <t>BTOW3</t>
  </si>
  <si>
    <t>BSEV3</t>
  </si>
  <si>
    <t>CMIG4</t>
  </si>
  <si>
    <t>USIM5</t>
  </si>
  <si>
    <t>TPIS3</t>
  </si>
  <si>
    <t>ETER3</t>
  </si>
  <si>
    <t>GOLL4</t>
  </si>
  <si>
    <t>SAPR4</t>
  </si>
  <si>
    <t>LINX3</t>
  </si>
  <si>
    <t>BEEF3</t>
  </si>
  <si>
    <t>BEES3</t>
  </si>
  <si>
    <t>BRKM5</t>
  </si>
  <si>
    <t>HYPE3</t>
  </si>
  <si>
    <t>MRFG3</t>
  </si>
  <si>
    <t>QGEP3</t>
  </si>
  <si>
    <t>RUMO3</t>
  </si>
  <si>
    <t>LOGN3</t>
  </si>
  <si>
    <t>TIET4</t>
  </si>
  <si>
    <t>RAIL3</t>
  </si>
  <si>
    <t>POSI3</t>
  </si>
  <si>
    <t>CSNA3</t>
  </si>
  <si>
    <t>DTEX3</t>
  </si>
  <si>
    <t>EMBR3</t>
  </si>
  <si>
    <t>POMO4</t>
  </si>
  <si>
    <t>AMAR3</t>
  </si>
  <si>
    <t>CRPG5</t>
  </si>
  <si>
    <t>OGSA3</t>
  </si>
  <si>
    <t>AZUL4</t>
  </si>
  <si>
    <t>PRML3F</t>
  </si>
  <si>
    <t>LUPA3</t>
  </si>
  <si>
    <t>SLCE3</t>
  </si>
  <si>
    <t>VALE3</t>
  </si>
  <si>
    <t>GOAU4</t>
  </si>
  <si>
    <t>MGLU3F</t>
  </si>
  <si>
    <t>MGLU3</t>
  </si>
  <si>
    <t>TOYB1</t>
  </si>
  <si>
    <t>TOYB2</t>
  </si>
  <si>
    <t>LOGN1F</t>
  </si>
  <si>
    <t>LOGN1</t>
  </si>
  <si>
    <t>TIET2F</t>
  </si>
  <si>
    <t>DMMO11</t>
  </si>
  <si>
    <t>ETER1</t>
  </si>
  <si>
    <t>VVAR3</t>
  </si>
  <si>
    <t>LUPA13F</t>
  </si>
  <si>
    <t>ITUB4</t>
  </si>
  <si>
    <t>RDOR3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</si>
</sst>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&quot;R$&quot;\ #,##0.00000;[Red]\-&quot;R$&quot;\ #,##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2" fillId="0" borderId="0" xfId="0" applyNumberFormat="1" applyFont="1"/>
    <xf numFmtId="0" fontId="2" fillId="0" borderId="0" xfId="0" applyFont="1"/>
    <xf numFmtId="8" fontId="2" fillId="0" borderId="0" xfId="0" applyNumberFormat="1" applyFont="1"/>
    <xf numFmtId="8" fontId="2" fillId="2" borderId="0" xfId="0" applyNumberFormat="1" applyFont="1" applyFill="1"/>
    <xf numFmtId="0" fontId="1" fillId="3" borderId="0" xfId="0" applyFont="1" applyFill="1"/>
    <xf numFmtId="8" fontId="0" fillId="0" borderId="0" xfId="0" applyNumberFormat="1"/>
    <xf numFmtId="0" fontId="0" fillId="3" borderId="0" xfId="0" applyFill="1"/>
    <xf numFmtId="164" fontId="0" fillId="0" borderId="0" xfId="0" applyNumberFormat="1"/>
    <xf numFmtId="0" fontId="0" fillId="0" borderId="0" xfId="0" applyNumberFormat="1"/>
    <xf numFmtId="14" fontId="1" fillId="0" borderId="0" xfId="0" applyNumberFormat="1" applyFont="1"/>
    <xf numFmtId="0" fontId="1" fillId="0" borderId="0" xfId="0" applyFont="1"/>
    <xf numFmtId="8" fontId="1" fillId="0" borderId="0" xfId="0" applyNumberFormat="1" applyFont="1"/>
    <xf numFmtId="8" fontId="7" fillId="0" borderId="0" xfId="0" applyNumberFormat="1" applyFont="1"/>
    <xf numFmtId="14" fontId="0" fillId="0" borderId="0" xfId="0" applyNumberFormat="1"/>
    <xf numFmtId="8" fontId="8" fillId="0" borderId="0" xfId="0" applyNumberFormat="1" applyFont="1"/>
    <xf numFmtId="0" fontId="1" fillId="4" borderId="0" xfId="0" applyFont="1" applyFill="1"/>
    <xf numFmtId="8" fontId="1" fillId="2" borderId="0" xfId="0" applyNumberFormat="1" applyFont="1" applyFill="1"/>
    <xf numFmtId="8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14" fontId="0" fillId="5" borderId="0" xfId="0" applyNumberFormat="1" applyFill="1"/>
    <xf numFmtId="0" fontId="0" fillId="5" borderId="0" xfId="0" applyFill="1"/>
    <xf numFmtId="8" fontId="0" fillId="5" borderId="0" xfId="0" applyNumberFormat="1" applyFill="1"/>
    <xf numFmtId="0" fontId="1" fillId="5" borderId="0" xfId="0" applyFont="1" applyFill="1"/>
    <xf numFmtId="14" fontId="0" fillId="6" borderId="0" xfId="0" applyNumberFormat="1" applyFill="1"/>
    <xf numFmtId="0" fontId="0" fillId="6" borderId="0" xfId="0" applyFill="1"/>
    <xf numFmtId="8" fontId="0" fillId="6" borderId="0" xfId="0" applyNumberFormat="1" applyFill="1"/>
    <xf numFmtId="14" fontId="9" fillId="0" borderId="0" xfId="0" applyNumberFormat="1" applyFont="1"/>
    <xf numFmtId="165" fontId="0" fillId="0" borderId="0" xfId="0" applyNumberFormat="1"/>
    <xf numFmtId="8" fontId="0" fillId="2" borderId="0" xfId="0" applyNumberFormat="1" applyFill="1"/>
    <xf numFmtId="165" fontId="0" fillId="6" borderId="0" xfId="0" applyNumberFormat="1" applyFill="1"/>
    <xf numFmtId="14" fontId="7" fillId="0" borderId="0" xfId="0" applyNumberFormat="1" applyFont="1"/>
    <xf numFmtId="0" fontId="7" fillId="0" borderId="0" xfId="0" applyFont="1"/>
    <xf numFmtId="165" fontId="1" fillId="0" borderId="0" xfId="0" applyNumberFormat="1" applyFont="1"/>
    <xf numFmtId="165" fontId="2" fillId="0" borderId="0" xfId="0" applyNumberFormat="1" applyFont="1"/>
    <xf numFmtId="3" fontId="0" fillId="0" borderId="0" xfId="0" applyNumberFormat="1"/>
    <xf numFmtId="8" fontId="9" fillId="0" borderId="0" xfId="0" applyNumberFormat="1" applyFont="1"/>
    <xf numFmtId="0" fontId="9" fillId="0" borderId="0" xfId="0" applyFont="1"/>
    <xf numFmtId="165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2904-62AB-412A-A6D9-27E485E8C29A}">
  <dimension ref="A1:C1"/>
  <sheetViews>
    <sheetView tabSelected="1" workbookViewId="0"/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5C49-7366-4947-8826-FA1DA81BF3B4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s="9" t="str">
        <f>_xlfn.CONCAT(A1,D1)</f>
        <v>Data PregãoPapel</v>
      </c>
      <c r="C1" t="s">
        <v>2</v>
      </c>
      <c r="D1" t="s">
        <v>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296F-263F-4AE4-BC8C-89FAC6C840DE}">
  <dimension ref="A1:D4"/>
  <sheetViews>
    <sheetView workbookViewId="0">
      <selection activeCell="A5" sqref="A5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/>
      <c r="B2" s="11"/>
      <c r="C2" s="11"/>
      <c r="D2" s="11"/>
    </row>
    <row r="3" spans="1:4" x14ac:dyDescent="0.25">
      <c r="A3" s="10"/>
      <c r="B3" s="11"/>
      <c r="C3" s="11"/>
      <c r="D3" s="11"/>
    </row>
    <row r="4" spans="1:4" x14ac:dyDescent="0.25">
      <c r="A4" s="10">
        <v>39757</v>
      </c>
      <c r="B4" s="11">
        <v>1662</v>
      </c>
      <c r="C4" s="11" t="s">
        <v>15</v>
      </c>
      <c r="D4" s="11">
        <v>100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51EA-CB33-4E1D-B6F2-2E29A1E79514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0136-F0CC-48B6-B48D-F83F683A2498}">
  <dimension ref="A1:D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/>
      <c r="B2" s="11"/>
      <c r="C2" s="11"/>
      <c r="D2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34F1-188A-4E68-8F0B-F38898826639}">
  <dimension ref="A1:D3"/>
  <sheetViews>
    <sheetView workbookViewId="0">
      <selection activeCell="A4" sqref="A4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/>
      <c r="B2" s="11"/>
      <c r="C2" s="11"/>
      <c r="D2" s="11"/>
    </row>
    <row r="3" spans="1:4" x14ac:dyDescent="0.25">
      <c r="A3" s="10"/>
      <c r="B3" s="11"/>
      <c r="C3" s="11"/>
      <c r="D3" s="1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383B-3902-4BF8-8AA9-2426DAC4D079}">
  <dimension ref="A1:D4"/>
  <sheetViews>
    <sheetView workbookViewId="0">
      <selection activeCell="A5" sqref="A5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/>
      <c r="B2" s="11"/>
      <c r="C2" s="11"/>
      <c r="D2" s="11"/>
    </row>
    <row r="3" spans="1:4" x14ac:dyDescent="0.25">
      <c r="A3" s="10"/>
      <c r="B3" s="11"/>
      <c r="C3" s="11"/>
      <c r="D3" s="11"/>
    </row>
    <row r="4" spans="1:4" x14ac:dyDescent="0.25">
      <c r="A4" s="10"/>
      <c r="B4" s="11"/>
      <c r="C4" s="11"/>
      <c r="D4" s="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D2E6-A3E2-4721-85E2-F43F1E2F6170}">
  <dimension ref="A1:D2"/>
  <sheetViews>
    <sheetView workbookViewId="0">
      <selection activeCell="A3" sqref="A3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>
        <v>44490</v>
      </c>
      <c r="B2" s="11">
        <v>78174</v>
      </c>
      <c r="C2" s="11" t="s">
        <v>85</v>
      </c>
      <c r="D2" s="11">
        <v>200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1319-0C80-4390-B3E3-B9BA44FA50A3}">
  <dimension ref="A1:D3"/>
  <sheetViews>
    <sheetView workbookViewId="0">
      <selection activeCell="A4" sqref="A4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>
        <v>44490</v>
      </c>
      <c r="B2" s="11">
        <v>78174</v>
      </c>
      <c r="C2" s="11" t="s">
        <v>85</v>
      </c>
      <c r="D2" s="11">
        <v>200</v>
      </c>
    </row>
    <row r="3" spans="1:4" x14ac:dyDescent="0.25">
      <c r="A3" s="10"/>
      <c r="B3" s="11"/>
      <c r="C3" s="11"/>
      <c r="D3" s="1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A799-9CDB-4D8C-A2B4-DCBCE774D729}">
  <dimension ref="A1:D3"/>
  <sheetViews>
    <sheetView workbookViewId="0">
      <selection activeCell="A4" sqref="A4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/>
      <c r="B2" s="11"/>
      <c r="C2" s="11"/>
      <c r="D2" s="11"/>
    </row>
    <row r="3" spans="1:4" x14ac:dyDescent="0.25">
      <c r="A3" s="10">
        <v>44490</v>
      </c>
      <c r="B3" s="11">
        <v>78174</v>
      </c>
      <c r="C3" s="11" t="s">
        <v>85</v>
      </c>
      <c r="D3" s="11">
        <v>200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0725-F768-4781-A4D0-5C8B7B25EAD5}">
  <dimension ref="A1:D4"/>
  <sheetViews>
    <sheetView workbookViewId="0">
      <selection activeCell="A5" sqref="A5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/>
      <c r="B2" s="11"/>
      <c r="C2" s="11"/>
      <c r="D2" s="11"/>
    </row>
    <row r="3" spans="1:4" x14ac:dyDescent="0.25">
      <c r="A3" s="10">
        <v>44490</v>
      </c>
      <c r="B3" s="11">
        <v>78174</v>
      </c>
      <c r="C3" s="11" t="s">
        <v>85</v>
      </c>
      <c r="D3" s="11">
        <v>200</v>
      </c>
    </row>
    <row r="4" spans="1:4" x14ac:dyDescent="0.25">
      <c r="A4" s="10"/>
      <c r="B4" s="11"/>
      <c r="C4" s="11"/>
      <c r="D4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857D-5EA4-413A-92F8-FCB628E55005}">
  <dimension ref="A1:D1"/>
  <sheetViews>
    <sheetView workbookViewId="0">
      <selection activeCell="D1" sqref="D1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1" spans="1:4" x14ac:dyDescent="0.25">
      <c r="A1" t="s">
        <v>1</v>
      </c>
      <c r="B1" t="s">
        <v>2</v>
      </c>
      <c r="C1" t="s">
        <v>3</v>
      </c>
      <c r="D1" s="7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1891-AEAD-4CE3-A262-97675B5E37E6}">
  <dimension ref="A1:D4"/>
  <sheetViews>
    <sheetView workbookViewId="0">
      <selection activeCell="A5" sqref="A5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>
        <v>44490</v>
      </c>
      <c r="B2" s="11">
        <v>78174</v>
      </c>
      <c r="C2" s="11" t="s">
        <v>85</v>
      </c>
      <c r="D2" s="11">
        <v>200</v>
      </c>
    </row>
    <row r="3" spans="1:4" x14ac:dyDescent="0.25">
      <c r="A3" s="10"/>
      <c r="B3" s="11"/>
      <c r="C3" s="11"/>
      <c r="D3" s="11"/>
    </row>
    <row r="4" spans="1:4" x14ac:dyDescent="0.25">
      <c r="A4" s="10"/>
      <c r="B4" s="11"/>
      <c r="C4" s="11"/>
      <c r="D4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0273-A383-43E0-8F86-3B3F8F519B0B}">
  <dimension ref="A1:D4"/>
  <sheetViews>
    <sheetView workbookViewId="0">
      <selection activeCell="A5" sqref="A5"/>
    </sheetView>
  </sheetViews>
  <sheetFormatPr defaultRowHeight="15" x14ac:dyDescent="0.25"/>
  <cols>
    <col min="1" max="1" width="11.5703125" bestFit="1" customWidth="1"/>
    <col min="2" max="2" width="6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/>
      <c r="B2" s="11"/>
      <c r="C2" s="11"/>
      <c r="D2" s="11"/>
    </row>
    <row r="3" spans="1:4" x14ac:dyDescent="0.25">
      <c r="A3" s="10">
        <v>44490</v>
      </c>
      <c r="B3" s="11">
        <v>78174</v>
      </c>
      <c r="C3" s="11" t="s">
        <v>85</v>
      </c>
      <c r="D3" s="11">
        <v>200</v>
      </c>
    </row>
    <row r="4" spans="1:4" x14ac:dyDescent="0.25">
      <c r="A4" s="10">
        <v>44490</v>
      </c>
      <c r="B4" s="11">
        <v>78174</v>
      </c>
      <c r="C4" s="11" t="s">
        <v>85</v>
      </c>
      <c r="D4" s="11">
        <v>200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C4E2-49F6-47F8-A65F-48B99B79A393}">
  <dimension ref="A1:D5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>
        <v>44490</v>
      </c>
      <c r="B2" s="11">
        <v>78174</v>
      </c>
      <c r="C2" s="11" t="s">
        <v>85</v>
      </c>
      <c r="D2" s="11">
        <v>200</v>
      </c>
    </row>
    <row r="3" spans="1:4" x14ac:dyDescent="0.25">
      <c r="A3" s="10">
        <v>43973</v>
      </c>
      <c r="B3" s="11">
        <v>817735</v>
      </c>
      <c r="C3" s="11" t="s">
        <v>71</v>
      </c>
      <c r="D3" s="11">
        <v>2100</v>
      </c>
    </row>
    <row r="4" spans="1:4" x14ac:dyDescent="0.25">
      <c r="A4" s="10">
        <v>43973</v>
      </c>
      <c r="B4" s="11">
        <v>817735</v>
      </c>
      <c r="C4" s="11" t="s">
        <v>76</v>
      </c>
      <c r="D4" s="11">
        <v>1300</v>
      </c>
    </row>
    <row r="5" spans="1:4" x14ac:dyDescent="0.25">
      <c r="A5" s="10">
        <v>43973</v>
      </c>
      <c r="B5" s="11">
        <v>817735</v>
      </c>
      <c r="C5" s="11" t="s">
        <v>85</v>
      </c>
      <c r="D5" s="11">
        <v>200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A96D-D6F6-4ABF-8291-61EB9287BE97}">
  <dimension ref="A1:D9"/>
  <sheetViews>
    <sheetView workbookViewId="0">
      <selection activeCell="A9" sqref="A9:XFD9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.42578125" bestFit="1" customWidth="1"/>
    <col min="4" max="4" width="5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0">
        <v>44490</v>
      </c>
      <c r="B2" s="11">
        <v>78174</v>
      </c>
      <c r="C2" s="11" t="s">
        <v>85</v>
      </c>
      <c r="D2" s="11">
        <v>200</v>
      </c>
    </row>
    <row r="3" spans="1:4" x14ac:dyDescent="0.25">
      <c r="A3" s="10">
        <v>43973</v>
      </c>
      <c r="B3" s="11">
        <v>817735</v>
      </c>
      <c r="C3" s="11" t="s">
        <v>71</v>
      </c>
      <c r="D3" s="11">
        <v>2100</v>
      </c>
    </row>
    <row r="4" spans="1:4" x14ac:dyDescent="0.25">
      <c r="A4" s="10">
        <v>43973</v>
      </c>
      <c r="B4" s="11">
        <v>817735</v>
      </c>
      <c r="C4" s="11" t="s">
        <v>76</v>
      </c>
      <c r="D4" s="11">
        <v>1300</v>
      </c>
    </row>
    <row r="5" spans="1:4" x14ac:dyDescent="0.25">
      <c r="A5" s="10">
        <v>43973</v>
      </c>
      <c r="B5" s="11">
        <v>817735</v>
      </c>
      <c r="C5" s="11" t="s">
        <v>85</v>
      </c>
      <c r="D5" s="11">
        <v>200</v>
      </c>
    </row>
    <row r="9" spans="1:4" x14ac:dyDescent="0.25">
      <c r="A9" s="10">
        <v>43973</v>
      </c>
      <c r="B9" s="11">
        <v>817735</v>
      </c>
      <c r="C9" s="11" t="s">
        <v>85</v>
      </c>
      <c r="D9" s="11">
        <v>200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33F6-AD75-4E6F-B09E-ECEFE5FDF106}">
  <dimension ref="A1:AE606"/>
  <sheetViews>
    <sheetView workbookViewId="0">
      <pane ySplit="1" topLeftCell="A2" activePane="bottomLeft" state="frozen"/>
      <selection activeCell="Q108" sqref="Q108"/>
      <selection pane="bottomLeft" activeCell="A12" sqref="A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6" bestFit="1" customWidth="1"/>
    <col min="6" max="6" width="11.7109375" style="6" bestFit="1" customWidth="1"/>
    <col min="7" max="7" width="17.85546875" style="6" bestFit="1" customWidth="1"/>
    <col min="8" max="8" width="13.42578125" style="6" bestFit="1" customWidth="1"/>
    <col min="9" max="9" width="11.42578125" style="6" bestFit="1" customWidth="1"/>
    <col min="10" max="10" width="7.140625" style="6" bestFit="1" customWidth="1"/>
    <col min="11" max="11" width="7.140625" style="6" customWidth="1"/>
    <col min="12" max="12" width="11.7109375" style="6" bestFit="1" customWidth="1"/>
    <col min="13" max="13" width="3.140625" style="7" customWidth="1"/>
    <col min="14" max="14" width="11.5703125" bestFit="1" customWidth="1"/>
    <col min="15" max="15" width="12.7109375" bestFit="1" customWidth="1"/>
    <col min="18" max="18" width="10.28515625" style="6" customWidth="1"/>
    <col min="19" max="19" width="13.85546875" style="6" bestFit="1" customWidth="1"/>
    <col min="20" max="20" width="18" style="6" bestFit="1" customWidth="1"/>
    <col min="21" max="21" width="13.5703125" style="6" bestFit="1" customWidth="1"/>
    <col min="22" max="22" width="11.5703125" style="6" bestFit="1" customWidth="1"/>
    <col min="23" max="23" width="7.140625" style="6" bestFit="1" customWidth="1"/>
    <col min="24" max="24" width="9.28515625" style="6" bestFit="1" customWidth="1"/>
    <col min="25" max="25" width="12.7109375" style="6" bestFit="1" customWidth="1"/>
    <col min="26" max="26" width="12.42578125" style="6" bestFit="1" customWidth="1"/>
    <col min="27" max="27" width="2.7109375" style="6" bestFit="1" customWidth="1"/>
    <col min="28" max="28" width="26.140625" style="6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1</v>
      </c>
      <c r="B1" t="s">
        <v>2</v>
      </c>
      <c r="C1" t="s">
        <v>3</v>
      </c>
      <c r="D1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AC1" s="8"/>
    </row>
    <row r="2" spans="1:29" s="11" customFormat="1" x14ac:dyDescent="0.25">
      <c r="A2" s="10">
        <v>39757</v>
      </c>
      <c r="B2" s="11">
        <v>1662</v>
      </c>
      <c r="C2" s="11" t="s">
        <v>13</v>
      </c>
      <c r="D2" s="11">
        <v>100</v>
      </c>
      <c r="E2" s="12">
        <v>15.34</v>
      </c>
      <c r="F2" s="12">
        <f>D2*E2</f>
        <v>1534</v>
      </c>
      <c r="G2" s="12">
        <f>0.74*(F2/SUM(F2:F4))</f>
        <v>0.12177215189873417</v>
      </c>
      <c r="H2" s="12">
        <f>2.51*(F2/SUM(F2:F4))</f>
        <v>0.41303797468354425</v>
      </c>
      <c r="I2" s="12">
        <v>15.99</v>
      </c>
      <c r="J2" s="12">
        <v>0.8</v>
      </c>
      <c r="K2" s="12"/>
      <c r="L2" s="12">
        <f>F2+G2+H2+I2</f>
        <v>1550.5248101265822</v>
      </c>
      <c r="M2" s="5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9" s="11" customFormat="1" x14ac:dyDescent="0.25">
      <c r="A3" s="10">
        <v>39757</v>
      </c>
      <c r="B3" s="11">
        <v>1662</v>
      </c>
      <c r="C3" s="11" t="s">
        <v>14</v>
      </c>
      <c r="D3" s="11">
        <v>200</v>
      </c>
      <c r="E3" s="12">
        <v>25.19</v>
      </c>
      <c r="F3" s="12">
        <f>D3*E3</f>
        <v>5038</v>
      </c>
      <c r="G3" s="12">
        <f>0.74*(F3/SUM(F2:F4))</f>
        <v>0.39992705428019737</v>
      </c>
      <c r="H3" s="12">
        <f>2.51*(F3/SUM(F2:F4))</f>
        <v>1.3565093327612099</v>
      </c>
      <c r="I3" s="12">
        <v>15.99</v>
      </c>
      <c r="J3" s="12">
        <v>0.8</v>
      </c>
      <c r="K3" s="12"/>
      <c r="L3" s="12">
        <f>F3+G3+H3+I3</f>
        <v>5055.7464363870413</v>
      </c>
      <c r="M3" s="5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9" s="11" customFormat="1" x14ac:dyDescent="0.25">
      <c r="A4" s="10">
        <v>39757</v>
      </c>
      <c r="B4" s="11">
        <v>1662</v>
      </c>
      <c r="C4" s="11" t="s">
        <v>15</v>
      </c>
      <c r="D4" s="11">
        <v>100</v>
      </c>
      <c r="E4" s="12">
        <v>27.5</v>
      </c>
      <c r="F4" s="12">
        <f>D4*E4</f>
        <v>2750</v>
      </c>
      <c r="G4" s="12">
        <f>0.74*(F4/SUM(F2:F4))</f>
        <v>0.21830079382106843</v>
      </c>
      <c r="H4" s="12">
        <f>2.51*(F4/SUM(F2:F4))</f>
        <v>0.74045269255524548</v>
      </c>
      <c r="I4" s="12">
        <v>15.99</v>
      </c>
      <c r="J4" s="12">
        <v>0.8</v>
      </c>
      <c r="K4" s="12"/>
      <c r="L4" s="12">
        <f>F4+G4+H4+I4</f>
        <v>2766.9487534863761</v>
      </c>
      <c r="M4" s="5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9" s="11" customFormat="1" x14ac:dyDescent="0.25">
      <c r="A5" s="10"/>
      <c r="E5" s="12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K5" s="13"/>
      <c r="L5" s="13">
        <f>SUM(L2:L4)</f>
        <v>9373.2199999999993</v>
      </c>
      <c r="M5" s="5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9" s="11" customFormat="1" x14ac:dyDescent="0.25">
      <c r="A6" s="10"/>
      <c r="E6" s="12"/>
      <c r="F6" s="13"/>
      <c r="G6" s="13"/>
      <c r="H6" s="13"/>
      <c r="I6" s="13"/>
      <c r="J6" s="13"/>
      <c r="K6" s="13"/>
      <c r="L6" s="13"/>
      <c r="M6" s="5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9" s="11" customFormat="1" x14ac:dyDescent="0.25">
      <c r="A7" s="10">
        <v>39758</v>
      </c>
      <c r="B7" s="11">
        <v>1344</v>
      </c>
      <c r="C7" s="11" t="s">
        <v>16</v>
      </c>
      <c r="D7" s="11">
        <v>100</v>
      </c>
      <c r="E7" s="12">
        <v>2.68</v>
      </c>
      <c r="F7" s="12">
        <f>D7*E7</f>
        <v>268</v>
      </c>
      <c r="G7" s="12">
        <f>0.2*(F7/SUM(F7:F9))</f>
        <v>2.0962064919827925E-2</v>
      </c>
      <c r="H7" s="12">
        <f>0.69*(F7/SUM(F7:F9))</f>
        <v>7.2319123973406341E-2</v>
      </c>
      <c r="I7" s="12">
        <v>15.99</v>
      </c>
      <c r="J7" s="12">
        <v>0.8</v>
      </c>
      <c r="K7" s="12"/>
      <c r="L7" s="12">
        <f>F7+G7+H7+I7</f>
        <v>284.08328118889324</v>
      </c>
      <c r="M7" s="5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9" s="11" customFormat="1" x14ac:dyDescent="0.25">
      <c r="A8" s="10">
        <v>39758</v>
      </c>
      <c r="B8" s="11">
        <v>1344</v>
      </c>
      <c r="C8" s="11" t="s">
        <v>17</v>
      </c>
      <c r="D8" s="11">
        <v>100</v>
      </c>
      <c r="E8" s="12">
        <v>15.2</v>
      </c>
      <c r="F8" s="12">
        <f>D8*E8</f>
        <v>1520</v>
      </c>
      <c r="G8" s="12">
        <f>0.2*(F8/SUM(F7:F9))</f>
        <v>0.11888932342588972</v>
      </c>
      <c r="H8" s="12">
        <f>0.69*(F8/SUM(F7:F9))</f>
        <v>0.41016816581931947</v>
      </c>
      <c r="I8" s="12">
        <v>15.99</v>
      </c>
      <c r="J8" s="12">
        <v>0.8</v>
      </c>
      <c r="K8" s="12"/>
      <c r="L8" s="12">
        <f>F8+G8+H8+I8</f>
        <v>1536.5190574892454</v>
      </c>
      <c r="M8" s="5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9" s="11" customFormat="1" x14ac:dyDescent="0.25">
      <c r="A9" s="10">
        <v>39758</v>
      </c>
      <c r="B9" s="11">
        <v>1344</v>
      </c>
      <c r="C9" s="11" t="s">
        <v>18</v>
      </c>
      <c r="D9" s="11">
        <v>100</v>
      </c>
      <c r="E9" s="12">
        <v>7.69</v>
      </c>
      <c r="F9" s="12">
        <f>D9*E9</f>
        <v>769</v>
      </c>
      <c r="G9" s="12">
        <f>0.2*(F9/SUM(F7:F9))</f>
        <v>6.0148611654282362E-2</v>
      </c>
      <c r="H9" s="12">
        <f>0.69*(F9/SUM(F7:F9))</f>
        <v>0.20751271020727413</v>
      </c>
      <c r="I9" s="12">
        <v>15.99</v>
      </c>
      <c r="J9" s="12">
        <v>0.8</v>
      </c>
      <c r="K9" s="12"/>
      <c r="L9" s="12">
        <f>F9+G9+H9+I9</f>
        <v>785.25766132186163</v>
      </c>
      <c r="M9" s="5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9" s="11" customFormat="1" x14ac:dyDescent="0.25">
      <c r="A10" s="10"/>
      <c r="E10" s="12"/>
      <c r="F10" s="13">
        <f>SUM(F7:F9)</f>
        <v>2557</v>
      </c>
      <c r="G10" s="13">
        <f>SUM(G7:G9)</f>
        <v>0.2</v>
      </c>
      <c r="H10" s="13">
        <f>SUM(H7:H9)</f>
        <v>0.69</v>
      </c>
      <c r="I10" s="13">
        <f>SUM(I7:I9)</f>
        <v>47.97</v>
      </c>
      <c r="J10" s="13">
        <f>SUM(J7:J9)</f>
        <v>2.4000000000000004</v>
      </c>
      <c r="K10" s="13"/>
      <c r="L10" s="13">
        <f>SUM(L7:L9)</f>
        <v>2605.86</v>
      </c>
      <c r="M10" s="5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9" s="11" customFormat="1" x14ac:dyDescent="0.25">
      <c r="A11" s="10"/>
      <c r="E11" s="12"/>
      <c r="F11" s="13"/>
      <c r="G11" s="13"/>
      <c r="H11" s="13"/>
      <c r="I11" s="13"/>
      <c r="J11" s="13"/>
      <c r="K11" s="13"/>
      <c r="L11" s="13"/>
      <c r="M11" s="5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9" s="2" customFormat="1" x14ac:dyDescent="0.25">
      <c r="A12" s="1">
        <v>39849</v>
      </c>
      <c r="B12" s="2">
        <v>1319</v>
      </c>
      <c r="C12" s="2" t="s">
        <v>15</v>
      </c>
      <c r="D12" s="2">
        <v>100</v>
      </c>
      <c r="E12" s="3">
        <v>31.5</v>
      </c>
      <c r="F12" s="3">
        <f>D12*E12</f>
        <v>3150</v>
      </c>
      <c r="G12" s="3">
        <v>0.25</v>
      </c>
      <c r="H12" s="3">
        <v>0.85</v>
      </c>
      <c r="I12" s="3">
        <v>15.99</v>
      </c>
      <c r="J12" s="3">
        <v>0.8</v>
      </c>
      <c r="K12" s="3">
        <v>0</v>
      </c>
      <c r="L12" s="3">
        <f>F12-G12-H12-I12-K12</f>
        <v>3132.9100000000003</v>
      </c>
      <c r="M12" s="5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9" x14ac:dyDescent="0.25">
      <c r="A13" s="14"/>
      <c r="M13" s="5"/>
    </row>
    <row r="14" spans="1:29" s="2" customFormat="1" x14ac:dyDescent="0.25">
      <c r="A14" s="1">
        <v>39853</v>
      </c>
      <c r="B14" s="2">
        <v>1362</v>
      </c>
      <c r="C14" s="2" t="s">
        <v>13</v>
      </c>
      <c r="D14" s="2">
        <v>100</v>
      </c>
      <c r="E14" s="3">
        <v>17.7</v>
      </c>
      <c r="F14" s="3">
        <f>D14*E14</f>
        <v>1770</v>
      </c>
      <c r="G14" s="3">
        <v>0.14000000000000001</v>
      </c>
      <c r="H14" s="3">
        <v>0.47</v>
      </c>
      <c r="I14" s="3">
        <v>15.99</v>
      </c>
      <c r="J14" s="3">
        <v>0.8</v>
      </c>
      <c r="K14" s="3">
        <v>0</v>
      </c>
      <c r="L14" s="3">
        <f>F14-G14-H14-I14-K14</f>
        <v>1753.3999999999999</v>
      </c>
      <c r="M14" s="5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9" x14ac:dyDescent="0.25">
      <c r="A15" s="14"/>
      <c r="M15" s="5"/>
    </row>
    <row r="16" spans="1:29" s="11" customFormat="1" x14ac:dyDescent="0.25">
      <c r="A16" s="10">
        <v>39854</v>
      </c>
      <c r="B16" s="11">
        <v>1368</v>
      </c>
      <c r="C16" s="11" t="s">
        <v>19</v>
      </c>
      <c r="D16" s="11">
        <v>500</v>
      </c>
      <c r="E16" s="12">
        <v>7.23</v>
      </c>
      <c r="F16" s="12">
        <f>D16*E16</f>
        <v>3615</v>
      </c>
      <c r="G16" s="12">
        <f>0.38*(F16/SUM(F16:F17))</f>
        <v>0.28660546630502814</v>
      </c>
      <c r="H16" s="12">
        <f>1.29*(F16/SUM(F16:F17))</f>
        <v>0.97295013561443777</v>
      </c>
      <c r="I16" s="12">
        <v>15.99</v>
      </c>
      <c r="J16" s="12">
        <v>0.8</v>
      </c>
      <c r="K16" s="12"/>
      <c r="L16" s="12">
        <f>F16+G16+H16+I16</f>
        <v>3632.2495556019194</v>
      </c>
      <c r="M16" s="5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s="11" customFormat="1" x14ac:dyDescent="0.25">
      <c r="A17" s="10">
        <v>39854</v>
      </c>
      <c r="B17" s="11">
        <v>1368</v>
      </c>
      <c r="C17" s="11" t="s">
        <v>20</v>
      </c>
      <c r="D17" s="11">
        <v>200</v>
      </c>
      <c r="E17" s="12">
        <v>5.89</v>
      </c>
      <c r="F17" s="12">
        <f>D17*E17</f>
        <v>1178</v>
      </c>
      <c r="G17" s="12">
        <f>0.38*(F17/SUM(F16:F17))</f>
        <v>9.3394533694971832E-2</v>
      </c>
      <c r="H17" s="12">
        <f>1.29*(F17/SUM(F16:F17))</f>
        <v>0.31704986438556226</v>
      </c>
      <c r="I17" s="12">
        <v>15.99</v>
      </c>
      <c r="J17" s="12">
        <v>0.8</v>
      </c>
      <c r="K17" s="12"/>
      <c r="L17" s="12">
        <f>F17+G17+H17+I17</f>
        <v>1194.4004443980805</v>
      </c>
      <c r="M17" s="5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s="11" customFormat="1" x14ac:dyDescent="0.25">
      <c r="A18" s="10"/>
      <c r="E18" s="12"/>
      <c r="F18" s="13">
        <f>SUM(F16:F17)</f>
        <v>4793</v>
      </c>
      <c r="G18" s="13">
        <f>SUM(G16:G17)</f>
        <v>0.38</v>
      </c>
      <c r="H18" s="13">
        <f>SUM(H16:H17)</f>
        <v>1.29</v>
      </c>
      <c r="I18" s="13">
        <f>SUM(I16:I17)</f>
        <v>31.98</v>
      </c>
      <c r="J18" s="13">
        <f>SUM(J16:J17)</f>
        <v>1.6</v>
      </c>
      <c r="K18" s="13"/>
      <c r="L18" s="13">
        <f>SUM(L16:L17)</f>
        <v>4826.6499999999996</v>
      </c>
      <c r="M18" s="5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s="11" customFormat="1" x14ac:dyDescent="0.25">
      <c r="A19" s="10"/>
      <c r="E19" s="12"/>
      <c r="F19" s="13"/>
      <c r="G19" s="13"/>
      <c r="H19" s="13"/>
      <c r="I19" s="13"/>
      <c r="J19" s="13"/>
      <c r="K19" s="13"/>
      <c r="L19" s="13"/>
      <c r="M19" s="5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s="11" customFormat="1" x14ac:dyDescent="0.25">
      <c r="A20" s="10">
        <v>39869</v>
      </c>
      <c r="B20" s="11">
        <v>903</v>
      </c>
      <c r="C20" s="11" t="s">
        <v>13</v>
      </c>
      <c r="D20" s="11">
        <v>200</v>
      </c>
      <c r="E20" s="12">
        <v>12.47</v>
      </c>
      <c r="F20" s="12">
        <f>D20*E20</f>
        <v>2494</v>
      </c>
      <c r="G20" s="12">
        <f>0.82*(F20/SUM(F20:F22))</f>
        <v>0.15811659192825112</v>
      </c>
      <c r="H20" s="12">
        <f>2.65*(F20/SUM(F20:F22))</f>
        <v>0.51098654708520175</v>
      </c>
      <c r="I20" s="12">
        <v>15.99</v>
      </c>
      <c r="J20" s="12">
        <v>0.8</v>
      </c>
      <c r="K20" s="12"/>
      <c r="L20" s="12">
        <f>F20+G20+H20+I20</f>
        <v>2510.6591031390135</v>
      </c>
      <c r="M20" s="5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s="11" customFormat="1" x14ac:dyDescent="0.25">
      <c r="A21" s="10">
        <v>39869</v>
      </c>
      <c r="B21" s="11">
        <v>903</v>
      </c>
      <c r="C21" s="11" t="s">
        <v>14</v>
      </c>
      <c r="D21" s="11">
        <v>200</v>
      </c>
      <c r="E21" s="12">
        <v>26.1</v>
      </c>
      <c r="F21" s="12">
        <f>D21*E21</f>
        <v>5220</v>
      </c>
      <c r="G21" s="12">
        <f>0.82*(F21/SUM(F20:F22))</f>
        <v>0.33094170403587442</v>
      </c>
      <c r="H21" s="12">
        <f>2.65*(F21/SUM(F20:F22))</f>
        <v>1.069506726457399</v>
      </c>
      <c r="I21" s="12">
        <v>15.99</v>
      </c>
      <c r="J21" s="12">
        <v>0.8</v>
      </c>
      <c r="K21" s="12"/>
      <c r="L21" s="12">
        <f>F21+G21+H21+I21</f>
        <v>5237.3904484304931</v>
      </c>
      <c r="M21" s="5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s="2" customFormat="1" x14ac:dyDescent="0.25">
      <c r="A22" s="1">
        <v>39869</v>
      </c>
      <c r="B22" s="2">
        <v>903</v>
      </c>
      <c r="C22" s="2" t="s">
        <v>14</v>
      </c>
      <c r="D22" s="2">
        <v>200</v>
      </c>
      <c r="E22" s="3">
        <v>26.1</v>
      </c>
      <c r="F22" s="3">
        <f>D22*E22</f>
        <v>5220</v>
      </c>
      <c r="G22" s="3">
        <f>0.82*(F22/SUM(F20:F22))</f>
        <v>0.33094170403587442</v>
      </c>
      <c r="H22" s="3">
        <f>2.65*(F22/SUM(F20:F22))</f>
        <v>1.069506726457399</v>
      </c>
      <c r="I22" s="3">
        <v>15.99</v>
      </c>
      <c r="J22" s="3">
        <v>0.8</v>
      </c>
      <c r="K22" s="3">
        <v>0</v>
      </c>
      <c r="L22" s="3">
        <f>F22-G22-H22-I22-K22</f>
        <v>5202.6095515695069</v>
      </c>
      <c r="M22" s="5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11" customFormat="1" x14ac:dyDescent="0.25">
      <c r="A23" s="10"/>
      <c r="E23" s="12"/>
      <c r="F23" s="13">
        <f>SUM(F20:F21)-F22</f>
        <v>2494</v>
      </c>
      <c r="G23" s="13">
        <f>SUM(G20:G22)</f>
        <v>0.82</v>
      </c>
      <c r="H23" s="13">
        <f>SUM(H20:H22)</f>
        <v>2.6499999999999995</v>
      </c>
      <c r="I23" s="13">
        <f>SUM(I20:I22)</f>
        <v>47.97</v>
      </c>
      <c r="J23" s="13">
        <f>SUM(J20:J22)</f>
        <v>2.4000000000000004</v>
      </c>
      <c r="K23" s="13"/>
      <c r="L23" s="13">
        <f>SUM(L20:L21)-L22</f>
        <v>2545.4399999999996</v>
      </c>
      <c r="M23" s="5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s="11" customFormat="1" x14ac:dyDescent="0.25">
      <c r="A24" s="10"/>
      <c r="E24" s="12"/>
      <c r="F24" s="13"/>
      <c r="G24" s="13"/>
      <c r="H24" s="13"/>
      <c r="I24" s="13"/>
      <c r="J24" s="13"/>
      <c r="K24" s="13"/>
      <c r="L24" s="13"/>
      <c r="M24" s="5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s="2" customFormat="1" x14ac:dyDescent="0.25">
      <c r="A25" s="1">
        <v>39885</v>
      </c>
      <c r="B25" s="2">
        <v>1104</v>
      </c>
      <c r="C25" s="2" t="s">
        <v>20</v>
      </c>
      <c r="D25" s="2">
        <v>200</v>
      </c>
      <c r="E25" s="3">
        <v>6.6</v>
      </c>
      <c r="F25" s="3">
        <f>D25*E25</f>
        <v>1320</v>
      </c>
      <c r="G25" s="3">
        <v>0.1</v>
      </c>
      <c r="H25" s="3">
        <v>0.35</v>
      </c>
      <c r="I25" s="3">
        <v>15.99</v>
      </c>
      <c r="J25" s="3">
        <v>0.8</v>
      </c>
      <c r="K25" s="3">
        <v>0</v>
      </c>
      <c r="L25" s="3">
        <f>F25-G25-H25-I25-K25</f>
        <v>1303.5600000000002</v>
      </c>
      <c r="M25" s="5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14"/>
      <c r="M26" s="5"/>
    </row>
    <row r="27" spans="1:28" s="2" customFormat="1" x14ac:dyDescent="0.25">
      <c r="A27" s="1">
        <v>39892</v>
      </c>
      <c r="B27" s="2">
        <v>1029</v>
      </c>
      <c r="C27" s="2" t="s">
        <v>14</v>
      </c>
      <c r="D27" s="2">
        <v>200</v>
      </c>
      <c r="E27" s="3">
        <v>29.61</v>
      </c>
      <c r="F27" s="3">
        <f>D27*E27</f>
        <v>5922</v>
      </c>
      <c r="G27" s="3">
        <v>0.47</v>
      </c>
      <c r="H27" s="3">
        <v>1.59</v>
      </c>
      <c r="I27" s="3">
        <v>15.99</v>
      </c>
      <c r="J27" s="3">
        <v>0.8</v>
      </c>
      <c r="K27" s="3">
        <v>0</v>
      </c>
      <c r="L27" s="3">
        <f>F27-G27-H27-I27-K27</f>
        <v>5903.95</v>
      </c>
      <c r="M27" s="5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 s="14"/>
      <c r="M28" s="5"/>
    </row>
    <row r="29" spans="1:28" s="11" customFormat="1" x14ac:dyDescent="0.25">
      <c r="A29" s="10">
        <v>39904</v>
      </c>
      <c r="B29" s="11">
        <v>1112</v>
      </c>
      <c r="C29" s="11" t="s">
        <v>21</v>
      </c>
      <c r="D29" s="11">
        <v>100</v>
      </c>
      <c r="E29" s="12">
        <v>25.67</v>
      </c>
      <c r="F29" s="12">
        <f>D29*E29</f>
        <v>2567</v>
      </c>
      <c r="G29" s="12">
        <v>0.2</v>
      </c>
      <c r="H29" s="12">
        <v>0.69</v>
      </c>
      <c r="I29" s="12">
        <v>15.99</v>
      </c>
      <c r="J29" s="12">
        <v>0.8</v>
      </c>
      <c r="K29" s="12"/>
      <c r="L29" s="12">
        <f>F29+G29+H29+I29</f>
        <v>2583.8799999999997</v>
      </c>
      <c r="M29" s="5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14"/>
      <c r="M30" s="5"/>
    </row>
    <row r="31" spans="1:28" s="2" customFormat="1" x14ac:dyDescent="0.25">
      <c r="A31" s="1">
        <v>39905</v>
      </c>
      <c r="B31" s="2">
        <v>1782</v>
      </c>
      <c r="C31" s="2" t="s">
        <v>17</v>
      </c>
      <c r="D31" s="2">
        <v>100</v>
      </c>
      <c r="E31" s="3">
        <v>18.600000000000001</v>
      </c>
      <c r="F31" s="3">
        <f>D31*E31</f>
        <v>1860.0000000000002</v>
      </c>
      <c r="G31" s="3">
        <v>0.14000000000000001</v>
      </c>
      <c r="H31" s="3">
        <v>0.5</v>
      </c>
      <c r="I31" s="3">
        <v>15.99</v>
      </c>
      <c r="J31" s="3">
        <v>0.8</v>
      </c>
      <c r="K31" s="3">
        <v>0</v>
      </c>
      <c r="L31" s="3">
        <f>F31-G31-H31-I31-K31</f>
        <v>1843.3700000000001</v>
      </c>
      <c r="M31" s="5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 s="14"/>
      <c r="M32" s="5"/>
    </row>
    <row r="33" spans="1:28" s="2" customFormat="1" x14ac:dyDescent="0.25">
      <c r="A33" s="1">
        <v>39912</v>
      </c>
      <c r="B33" s="2">
        <v>1401</v>
      </c>
      <c r="C33" s="2" t="s">
        <v>19</v>
      </c>
      <c r="D33" s="2">
        <v>500</v>
      </c>
      <c r="E33" s="3">
        <v>8.58</v>
      </c>
      <c r="F33" s="3">
        <f>D33*E33</f>
        <v>4290</v>
      </c>
      <c r="G33" s="3">
        <f>0.57*(F33/SUM(F33:F34))</f>
        <v>0.33971936649069184</v>
      </c>
      <c r="H33" s="3">
        <f>1.94*(F33/SUM(F33:F34))</f>
        <v>1.1562378438455125</v>
      </c>
      <c r="I33" s="3">
        <v>15.99</v>
      </c>
      <c r="J33" s="3">
        <v>0.8</v>
      </c>
      <c r="K33" s="3">
        <v>0</v>
      </c>
      <c r="L33" s="3">
        <f>F33-G33-H33-I33-K33</f>
        <v>4272.514042789664</v>
      </c>
      <c r="M33" s="5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2" customFormat="1" x14ac:dyDescent="0.25">
      <c r="A34" s="1">
        <v>39912</v>
      </c>
      <c r="B34" s="2">
        <v>1401</v>
      </c>
      <c r="C34" s="2" t="s">
        <v>13</v>
      </c>
      <c r="D34" s="2">
        <v>200</v>
      </c>
      <c r="E34" s="3">
        <v>14.54</v>
      </c>
      <c r="F34" s="3">
        <f>D34*E34</f>
        <v>2908</v>
      </c>
      <c r="G34" s="3">
        <f>0.57*(F34/SUM(F33:F34))</f>
        <v>0.23028063350930814</v>
      </c>
      <c r="H34" s="3">
        <f>1.94*(F34/SUM(F33:F34))</f>
        <v>0.78376215615448741</v>
      </c>
      <c r="I34" s="3">
        <v>15.99</v>
      </c>
      <c r="J34" s="3">
        <v>0.8</v>
      </c>
      <c r="K34" s="3">
        <v>0</v>
      </c>
      <c r="L34" s="3">
        <f>F34-G34-H34-I34-K34</f>
        <v>2890.9959572103367</v>
      </c>
      <c r="M34" s="5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2" customFormat="1" x14ac:dyDescent="0.25">
      <c r="A35" s="1"/>
      <c r="E35" s="3"/>
      <c r="F35" s="15">
        <f>SUM(F33:F34)</f>
        <v>7198</v>
      </c>
      <c r="G35" s="15">
        <f>SUM(G33:G34)</f>
        <v>0.56999999999999995</v>
      </c>
      <c r="H35" s="15">
        <f>SUM(H33:H34)</f>
        <v>1.94</v>
      </c>
      <c r="I35" s="15">
        <f>SUM(I33:I34)</f>
        <v>31.98</v>
      </c>
      <c r="J35" s="15">
        <f>SUM(J33:J34)</f>
        <v>1.6</v>
      </c>
      <c r="K35" s="15"/>
      <c r="L35" s="15">
        <f>SUM(L33:L34)</f>
        <v>7163.51</v>
      </c>
      <c r="M35" s="5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11" customFormat="1" x14ac:dyDescent="0.25">
      <c r="A36" s="10"/>
      <c r="E36" s="12"/>
      <c r="F36" s="13"/>
      <c r="G36" s="13"/>
      <c r="H36" s="13"/>
      <c r="I36" s="13"/>
      <c r="J36" s="13"/>
      <c r="K36" s="13"/>
      <c r="L36" s="13"/>
      <c r="M36" s="5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s="11" customFormat="1" x14ac:dyDescent="0.25">
      <c r="A37" s="10">
        <v>39927</v>
      </c>
      <c r="B37" s="11">
        <v>1455</v>
      </c>
      <c r="C37" s="11" t="s">
        <v>14</v>
      </c>
      <c r="D37" s="11">
        <v>200</v>
      </c>
      <c r="E37" s="12">
        <v>29.5</v>
      </c>
      <c r="F37" s="12">
        <f>D37*E37</f>
        <v>5900</v>
      </c>
      <c r="G37" s="12">
        <f>0.7*(F37/SUM(F37:F38))</f>
        <v>0.46931818181818175</v>
      </c>
      <c r="H37" s="12">
        <f>2.37*(F37/SUM(F37:F38))</f>
        <v>1.5889772727272726</v>
      </c>
      <c r="I37" s="12">
        <v>15.99</v>
      </c>
      <c r="J37" s="12">
        <v>0.8</v>
      </c>
      <c r="K37" s="12"/>
      <c r="L37" s="12">
        <f>F37+G37+H37+I37</f>
        <v>5918.048295454545</v>
      </c>
      <c r="M37" s="5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s="2" customFormat="1" x14ac:dyDescent="0.25">
      <c r="A38" s="1">
        <v>39927</v>
      </c>
      <c r="B38" s="2">
        <v>1455</v>
      </c>
      <c r="C38" s="2" t="s">
        <v>21</v>
      </c>
      <c r="D38" s="2">
        <v>100</v>
      </c>
      <c r="E38" s="3">
        <v>29</v>
      </c>
      <c r="F38" s="3">
        <f>D38*E38</f>
        <v>2900</v>
      </c>
      <c r="G38" s="3">
        <f>0.7*(F38/SUM(F37:F38))</f>
        <v>0.23068181818181815</v>
      </c>
      <c r="H38" s="3">
        <f>2.37*(F38/SUM(F37:F38))</f>
        <v>0.78102272727272726</v>
      </c>
      <c r="I38" s="3">
        <v>15.99</v>
      </c>
      <c r="J38" s="3">
        <v>0.8</v>
      </c>
      <c r="K38" s="3">
        <v>0</v>
      </c>
      <c r="L38" s="3">
        <f>F38-G38-H38-I38-K38</f>
        <v>2882.9982954545458</v>
      </c>
      <c r="M38" s="5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11" customFormat="1" x14ac:dyDescent="0.25">
      <c r="A39" s="10"/>
      <c r="E39" s="12"/>
      <c r="F39" s="13">
        <f>F37-F38</f>
        <v>3000</v>
      </c>
      <c r="G39" s="13">
        <f>SUM(G37:G38)</f>
        <v>0.7</v>
      </c>
      <c r="H39" s="13">
        <f>SUM(H37:H38)</f>
        <v>2.37</v>
      </c>
      <c r="I39" s="13">
        <f>SUM(I37:I38)</f>
        <v>31.98</v>
      </c>
      <c r="J39" s="13">
        <f>SUM(J37:J38)</f>
        <v>1.6</v>
      </c>
      <c r="K39" s="13"/>
      <c r="L39" s="13">
        <f>L37-L38</f>
        <v>3035.0499999999993</v>
      </c>
      <c r="M39" s="5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s="2" customFormat="1" x14ac:dyDescent="0.25">
      <c r="A40" s="1"/>
      <c r="E40" s="3"/>
      <c r="F40" s="15"/>
      <c r="G40" s="15"/>
      <c r="H40" s="15"/>
      <c r="I40" s="15"/>
      <c r="J40" s="15"/>
      <c r="K40" s="15"/>
      <c r="L40" s="15"/>
      <c r="M40" s="5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11" customFormat="1" x14ac:dyDescent="0.25">
      <c r="A41" s="10">
        <v>39930</v>
      </c>
      <c r="B41" s="11">
        <v>1443</v>
      </c>
      <c r="C41" s="11" t="s">
        <v>15</v>
      </c>
      <c r="D41" s="11">
        <v>200</v>
      </c>
      <c r="E41" s="12">
        <v>29.7</v>
      </c>
      <c r="F41" s="12">
        <f>D41*E41</f>
        <v>5940</v>
      </c>
      <c r="G41" s="12">
        <v>0.47</v>
      </c>
      <c r="H41" s="12">
        <v>1.6</v>
      </c>
      <c r="I41" s="12">
        <v>15.99</v>
      </c>
      <c r="J41" s="12">
        <v>0.8</v>
      </c>
      <c r="K41" s="12"/>
      <c r="L41" s="12">
        <f>F41+G41+H41+I41</f>
        <v>5958.06</v>
      </c>
      <c r="M41" s="5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x14ac:dyDescent="0.25">
      <c r="A42" s="14"/>
      <c r="M42" s="5"/>
    </row>
    <row r="43" spans="1:28" s="11" customFormat="1" x14ac:dyDescent="0.25">
      <c r="A43" s="10">
        <v>39931</v>
      </c>
      <c r="B43" s="11">
        <v>1411</v>
      </c>
      <c r="C43" s="11" t="s">
        <v>13</v>
      </c>
      <c r="D43" s="11">
        <v>300</v>
      </c>
      <c r="E43" s="12">
        <v>14.5</v>
      </c>
      <c r="F43" s="12">
        <f>D43*E43</f>
        <v>4350</v>
      </c>
      <c r="G43" s="12">
        <v>0.34</v>
      </c>
      <c r="H43" s="12">
        <v>1.17</v>
      </c>
      <c r="I43" s="12">
        <v>15.99</v>
      </c>
      <c r="J43" s="12">
        <v>0.8</v>
      </c>
      <c r="K43" s="12"/>
      <c r="L43" s="12">
        <f>F43+G43+H43+I43</f>
        <v>4367.5</v>
      </c>
      <c r="M43" s="5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x14ac:dyDescent="0.25">
      <c r="A44" s="14"/>
      <c r="M44" s="5"/>
    </row>
    <row r="45" spans="1:28" s="2" customFormat="1" x14ac:dyDescent="0.25">
      <c r="A45" s="1">
        <v>39933</v>
      </c>
      <c r="B45" s="2">
        <v>1461</v>
      </c>
      <c r="C45" s="2" t="s">
        <v>18</v>
      </c>
      <c r="D45" s="2">
        <v>100</v>
      </c>
      <c r="E45" s="3">
        <v>9.23</v>
      </c>
      <c r="F45" s="3">
        <f>D45*E45</f>
        <v>923</v>
      </c>
      <c r="G45" s="3">
        <v>7.0000000000000007E-2</v>
      </c>
      <c r="H45" s="3">
        <v>0.24</v>
      </c>
      <c r="I45" s="3">
        <v>15.99</v>
      </c>
      <c r="J45" s="3">
        <v>0.8</v>
      </c>
      <c r="K45" s="3">
        <v>0</v>
      </c>
      <c r="L45" s="3">
        <f>F45-G45-H45-I45-K45</f>
        <v>906.69999999999993</v>
      </c>
      <c r="M45" s="5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14"/>
      <c r="M46" s="5"/>
    </row>
    <row r="47" spans="1:28" s="2" customFormat="1" x14ac:dyDescent="0.25">
      <c r="A47" s="1">
        <v>39937</v>
      </c>
      <c r="B47" s="2">
        <v>2060</v>
      </c>
      <c r="C47" s="2" t="s">
        <v>15</v>
      </c>
      <c r="D47" s="2">
        <v>200</v>
      </c>
      <c r="E47" s="3">
        <v>33.15</v>
      </c>
      <c r="F47" s="3">
        <f>D47*E47</f>
        <v>6630</v>
      </c>
      <c r="G47" s="3">
        <f>0.7*(F47/SUM(F47:F48))</f>
        <v>0.39464285714285713</v>
      </c>
      <c r="H47" s="3">
        <f>3.35*(F47/SUM(F47:F48))</f>
        <v>1.8886479591836736</v>
      </c>
      <c r="I47" s="3">
        <v>15.99</v>
      </c>
      <c r="J47" s="3">
        <v>0.8</v>
      </c>
      <c r="K47" s="3">
        <v>0.28999999999999998</v>
      </c>
      <c r="L47" s="3">
        <f>F47-G47-H47-I47</f>
        <v>6611.7267091836738</v>
      </c>
      <c r="M47" s="5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2" customFormat="1" x14ac:dyDescent="0.25">
      <c r="A48" s="1">
        <v>39937</v>
      </c>
      <c r="B48" s="2">
        <v>2060</v>
      </c>
      <c r="C48" s="2" t="s">
        <v>13</v>
      </c>
      <c r="D48" s="2">
        <v>300</v>
      </c>
      <c r="E48" s="3">
        <v>17.100000000000001</v>
      </c>
      <c r="F48" s="3">
        <f>D48*E48</f>
        <v>5130</v>
      </c>
      <c r="G48" s="3">
        <f>0.7*(F48/SUM(F47:F48))</f>
        <v>0.30535714285714283</v>
      </c>
      <c r="H48" s="3">
        <f>3.35*(F48/SUM(F47:F48))</f>
        <v>1.4613520408163265</v>
      </c>
      <c r="I48" s="3">
        <v>15.99</v>
      </c>
      <c r="J48" s="3">
        <v>0.8</v>
      </c>
      <c r="K48" s="3">
        <v>0.28999999999999998</v>
      </c>
      <c r="L48" s="3">
        <f>F48-G48-H48-I48</f>
        <v>5112.2432908163264</v>
      </c>
      <c r="M48" s="5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2" customFormat="1" x14ac:dyDescent="0.25">
      <c r="A49" s="1"/>
      <c r="E49" s="3"/>
      <c r="F49" s="15">
        <f>SUM(F47:F48)</f>
        <v>11760</v>
      </c>
      <c r="G49" s="15">
        <f>SUM(G47:G48)</f>
        <v>0.7</v>
      </c>
      <c r="H49" s="15">
        <f>SUM(H47:H48)</f>
        <v>3.35</v>
      </c>
      <c r="I49" s="15">
        <f>SUM(I47:I48)</f>
        <v>31.98</v>
      </c>
      <c r="J49" s="15">
        <f>SUM(J47:J48)</f>
        <v>1.6</v>
      </c>
      <c r="K49" s="15"/>
      <c r="L49" s="15">
        <f>SUM(L47:L48)</f>
        <v>11723.970000000001</v>
      </c>
      <c r="M49" s="5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2" customFormat="1" x14ac:dyDescent="0.25">
      <c r="A50" s="1"/>
      <c r="E50" s="3"/>
      <c r="F50" s="15"/>
      <c r="G50" s="15"/>
      <c r="H50" s="15"/>
      <c r="I50" s="15"/>
      <c r="J50" s="15"/>
      <c r="K50" s="15"/>
      <c r="L50" s="15"/>
      <c r="M50" s="5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2" customFormat="1" x14ac:dyDescent="0.25">
      <c r="A51" s="1">
        <v>39938</v>
      </c>
      <c r="B51" s="2">
        <v>1648</v>
      </c>
      <c r="C51" s="2" t="s">
        <v>16</v>
      </c>
      <c r="D51" s="2">
        <v>100</v>
      </c>
      <c r="E51" s="3">
        <v>3.03</v>
      </c>
      <c r="F51" s="3">
        <f>D51*E51</f>
        <v>303</v>
      </c>
      <c r="G51" s="3">
        <v>0.01</v>
      </c>
      <c r="H51" s="3">
        <v>0.08</v>
      </c>
      <c r="I51" s="3">
        <v>15.99</v>
      </c>
      <c r="J51" s="3">
        <v>0.8</v>
      </c>
      <c r="K51" s="3">
        <v>0.01</v>
      </c>
      <c r="L51" s="3">
        <f>F51-G51-H51-I51</f>
        <v>286.92</v>
      </c>
      <c r="M51" s="5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14"/>
      <c r="M52" s="5"/>
    </row>
    <row r="53" spans="1:28" s="11" customFormat="1" x14ac:dyDescent="0.25">
      <c r="A53" s="10">
        <v>39944</v>
      </c>
      <c r="B53" s="11">
        <v>1315</v>
      </c>
      <c r="C53" s="11" t="s">
        <v>15</v>
      </c>
      <c r="D53" s="11">
        <v>200</v>
      </c>
      <c r="E53" s="12">
        <v>32</v>
      </c>
      <c r="F53" s="12">
        <f>D53*E53</f>
        <v>6400</v>
      </c>
      <c r="G53" s="12">
        <v>0.38</v>
      </c>
      <c r="H53" s="12">
        <v>1.82</v>
      </c>
      <c r="I53" s="12">
        <v>15.99</v>
      </c>
      <c r="J53" s="12">
        <v>0.8</v>
      </c>
      <c r="K53" s="12"/>
      <c r="L53" s="12">
        <f>F53+G53+H53+I53</f>
        <v>6418.19</v>
      </c>
      <c r="M53" s="5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x14ac:dyDescent="0.25">
      <c r="A54" s="14"/>
      <c r="M54" s="5"/>
    </row>
    <row r="55" spans="1:28" s="11" customFormat="1" x14ac:dyDescent="0.25">
      <c r="A55" s="10">
        <v>39946</v>
      </c>
      <c r="B55" s="11">
        <v>1581</v>
      </c>
      <c r="C55" s="11" t="s">
        <v>16</v>
      </c>
      <c r="D55" s="11">
        <v>1000</v>
      </c>
      <c r="E55" s="12">
        <v>3</v>
      </c>
      <c r="F55" s="12">
        <f>D55*E55</f>
        <v>3000</v>
      </c>
      <c r="G55" s="12">
        <f>0.43*(F55/SUM(F55:F56))</f>
        <v>0.17768595041322313</v>
      </c>
      <c r="H55" s="12">
        <f>2.06*(F55/SUM(F55:F56))</f>
        <v>0.85123966942148765</v>
      </c>
      <c r="I55" s="12">
        <v>15.99</v>
      </c>
      <c r="J55" s="12">
        <v>0.8</v>
      </c>
      <c r="K55" s="12"/>
      <c r="L55" s="12">
        <f>F55+G55+H55+I55</f>
        <v>3017.0189256198346</v>
      </c>
      <c r="M55" s="5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s="11" customFormat="1" x14ac:dyDescent="0.25">
      <c r="A56" s="10">
        <v>39946</v>
      </c>
      <c r="B56" s="11">
        <v>1581</v>
      </c>
      <c r="C56" s="11" t="s">
        <v>22</v>
      </c>
      <c r="D56" s="11">
        <v>200</v>
      </c>
      <c r="E56" s="12">
        <v>21.3</v>
      </c>
      <c r="F56" s="12">
        <f>D56*E56</f>
        <v>4260</v>
      </c>
      <c r="G56" s="12">
        <f>0.43*(F56/SUM(F55:F56))</f>
        <v>0.25231404958677689</v>
      </c>
      <c r="H56" s="12">
        <f>2.06*(F56/SUM(F55:F56))</f>
        <v>1.2087603305785126</v>
      </c>
      <c r="I56" s="12">
        <v>15.99</v>
      </c>
      <c r="J56" s="12">
        <v>0.8</v>
      </c>
      <c r="K56" s="12"/>
      <c r="L56" s="12">
        <f>F56+G56+H56+I56</f>
        <v>4277.4510743801648</v>
      </c>
      <c r="M56" s="5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s="11" customFormat="1" x14ac:dyDescent="0.25">
      <c r="A57" s="10"/>
      <c r="E57" s="12"/>
      <c r="F57" s="13">
        <f>SUM(F55:F56)</f>
        <v>7260</v>
      </c>
      <c r="G57" s="13">
        <f>SUM(G55:G56)</f>
        <v>0.43000000000000005</v>
      </c>
      <c r="H57" s="13">
        <f>SUM(H55:H56)</f>
        <v>2.0600000000000005</v>
      </c>
      <c r="I57" s="13">
        <f>SUM(I55:I56)</f>
        <v>31.98</v>
      </c>
      <c r="J57" s="13">
        <f>SUM(J55:J56)</f>
        <v>1.6</v>
      </c>
      <c r="K57" s="13"/>
      <c r="L57" s="13">
        <f>SUM(L55:L56)</f>
        <v>7294.4699999999993</v>
      </c>
      <c r="M57" s="5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s="11" customFormat="1" x14ac:dyDescent="0.25">
      <c r="A58" s="10"/>
      <c r="E58" s="12"/>
      <c r="F58" s="13"/>
      <c r="G58" s="13"/>
      <c r="H58" s="13"/>
      <c r="I58" s="13"/>
      <c r="J58" s="13"/>
      <c r="K58" s="13"/>
      <c r="L58" s="13"/>
      <c r="M58" s="5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s="2" customFormat="1" x14ac:dyDescent="0.25">
      <c r="A59" s="1">
        <v>39959</v>
      </c>
      <c r="B59" s="2">
        <v>1430</v>
      </c>
      <c r="C59" s="2" t="s">
        <v>22</v>
      </c>
      <c r="D59" s="2">
        <v>200</v>
      </c>
      <c r="E59" s="3">
        <v>23.4</v>
      </c>
      <c r="F59" s="3">
        <f>D59*E59</f>
        <v>4680</v>
      </c>
      <c r="G59" s="3">
        <v>0.28000000000000003</v>
      </c>
      <c r="H59" s="3">
        <v>1.33</v>
      </c>
      <c r="I59" s="3">
        <v>15.99</v>
      </c>
      <c r="J59" s="3">
        <v>0.8</v>
      </c>
      <c r="K59" s="3">
        <v>0.23</v>
      </c>
      <c r="L59" s="3">
        <f>F59-G59-H59-I59</f>
        <v>4662.4000000000005</v>
      </c>
      <c r="M59" s="5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14"/>
      <c r="M60" s="5"/>
    </row>
    <row r="61" spans="1:28" s="2" customFormat="1" x14ac:dyDescent="0.25">
      <c r="A61" s="1">
        <v>39960</v>
      </c>
      <c r="B61" s="2">
        <v>1681</v>
      </c>
      <c r="C61" s="2" t="s">
        <v>14</v>
      </c>
      <c r="D61" s="2">
        <v>200</v>
      </c>
      <c r="E61" s="3">
        <v>34.04</v>
      </c>
      <c r="F61" s="3">
        <f>D61*E61</f>
        <v>6808</v>
      </c>
      <c r="G61" s="3">
        <v>0.4</v>
      </c>
      <c r="H61" s="3">
        <v>1.94</v>
      </c>
      <c r="I61" s="3">
        <v>15.99</v>
      </c>
      <c r="J61" s="3">
        <v>0.8</v>
      </c>
      <c r="K61" s="3">
        <v>0.34</v>
      </c>
      <c r="L61" s="3">
        <f>F61-G61-H61-I61</f>
        <v>6789.670000000001</v>
      </c>
      <c r="M61" s="5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14"/>
      <c r="M62" s="5"/>
    </row>
    <row r="63" spans="1:28" s="11" customFormat="1" x14ac:dyDescent="0.25">
      <c r="A63" s="10">
        <v>39961</v>
      </c>
      <c r="B63" s="11">
        <v>1246</v>
      </c>
      <c r="C63" s="11" t="s">
        <v>23</v>
      </c>
      <c r="D63" s="11">
        <v>1000</v>
      </c>
      <c r="E63" s="12">
        <v>3.31</v>
      </c>
      <c r="F63" s="12">
        <f>D63*E63</f>
        <v>3310</v>
      </c>
      <c r="G63" s="12">
        <v>0.19</v>
      </c>
      <c r="H63" s="12">
        <v>0.94</v>
      </c>
      <c r="I63" s="12">
        <v>15.99</v>
      </c>
      <c r="J63" s="12">
        <v>0.8</v>
      </c>
      <c r="K63" s="12"/>
      <c r="L63" s="12">
        <f>F63+G63+H63+I63</f>
        <v>3327.12</v>
      </c>
      <c r="M63" s="5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x14ac:dyDescent="0.25">
      <c r="A64" s="14"/>
      <c r="M64" s="5"/>
    </row>
    <row r="65" spans="1:28" s="11" customFormat="1" x14ac:dyDescent="0.25">
      <c r="A65" s="10">
        <v>39962</v>
      </c>
      <c r="B65" s="11">
        <v>1525</v>
      </c>
      <c r="C65" s="11" t="s">
        <v>24</v>
      </c>
      <c r="D65" s="11">
        <v>100</v>
      </c>
      <c r="E65" s="12">
        <v>25</v>
      </c>
      <c r="F65" s="12">
        <f>D65*E65</f>
        <v>2500</v>
      </c>
      <c r="G65" s="12">
        <f>0.48*(F65/SUM(F65:F66))</f>
        <v>0.15</v>
      </c>
      <c r="H65" s="12">
        <f>2.28*(F65/SUM(F65:F66))</f>
        <v>0.71249999999999991</v>
      </c>
      <c r="I65" s="12">
        <v>15.99</v>
      </c>
      <c r="J65" s="12">
        <v>0.8</v>
      </c>
      <c r="K65" s="12"/>
      <c r="L65" s="12">
        <f>F65+G65+H65+I65</f>
        <v>2516.8525</v>
      </c>
      <c r="M65" s="5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s="11" customFormat="1" x14ac:dyDescent="0.25">
      <c r="A66" s="10">
        <v>39962</v>
      </c>
      <c r="B66" s="11">
        <v>1525</v>
      </c>
      <c r="C66" s="11" t="s">
        <v>21</v>
      </c>
      <c r="D66" s="11">
        <v>200</v>
      </c>
      <c r="E66" s="12">
        <v>27.5</v>
      </c>
      <c r="F66" s="12">
        <f>D66*E66</f>
        <v>5500</v>
      </c>
      <c r="G66" s="12">
        <f>0.48*(F66/SUM(F65:F66))</f>
        <v>0.32999999999999996</v>
      </c>
      <c r="H66" s="12">
        <f>2.28*(F66/SUM(F65:F66))</f>
        <v>1.5674999999999999</v>
      </c>
      <c r="I66" s="12">
        <v>15.99</v>
      </c>
      <c r="J66" s="12">
        <v>0.8</v>
      </c>
      <c r="K66" s="12"/>
      <c r="L66" s="12">
        <f>F66+G66+H66+I66</f>
        <v>5517.8874999999998</v>
      </c>
      <c r="M66" s="5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s="11" customFormat="1" x14ac:dyDescent="0.25">
      <c r="A67" s="10"/>
      <c r="E67" s="12"/>
      <c r="F67" s="13">
        <f>SUM(F65:F66)</f>
        <v>8000</v>
      </c>
      <c r="G67" s="13">
        <f>SUM(G65:G66)</f>
        <v>0.48</v>
      </c>
      <c r="H67" s="13">
        <f>SUM(H65:H66)</f>
        <v>2.2799999999999998</v>
      </c>
      <c r="I67" s="13">
        <f>SUM(I65:I66)</f>
        <v>31.98</v>
      </c>
      <c r="J67" s="13">
        <f>SUM(J65:J66)</f>
        <v>1.6</v>
      </c>
      <c r="K67" s="13"/>
      <c r="L67" s="13">
        <f>SUM(L65:L66)</f>
        <v>8034.74</v>
      </c>
      <c r="M67" s="5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s="11" customFormat="1" x14ac:dyDescent="0.25">
      <c r="A68" s="10"/>
      <c r="E68" s="12"/>
      <c r="F68" s="13"/>
      <c r="G68" s="13"/>
      <c r="H68" s="13"/>
      <c r="I68" s="13"/>
      <c r="J68" s="13"/>
      <c r="K68" s="13"/>
      <c r="L68" s="13"/>
      <c r="M68" s="5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s="2" customFormat="1" x14ac:dyDescent="0.25">
      <c r="A69" s="1">
        <v>39974</v>
      </c>
      <c r="B69" s="2">
        <v>993</v>
      </c>
      <c r="C69" s="2" t="s">
        <v>21</v>
      </c>
      <c r="D69" s="2">
        <v>200</v>
      </c>
      <c r="E69" s="3">
        <v>30.75</v>
      </c>
      <c r="F69" s="3">
        <f>D69*E69</f>
        <v>6150</v>
      </c>
      <c r="G69" s="3">
        <v>0.36</v>
      </c>
      <c r="H69" s="3">
        <v>1.75</v>
      </c>
      <c r="I69" s="3">
        <v>15.99</v>
      </c>
      <c r="J69" s="3">
        <v>0.8</v>
      </c>
      <c r="K69" s="3">
        <v>0</v>
      </c>
      <c r="L69" s="3">
        <f>F69-G69-H69-I69-K69</f>
        <v>6131.9000000000005</v>
      </c>
      <c r="M69" s="5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14"/>
      <c r="M70" s="5"/>
    </row>
    <row r="71" spans="1:28" s="11" customFormat="1" x14ac:dyDescent="0.25">
      <c r="A71" s="10">
        <v>39979</v>
      </c>
      <c r="B71" s="11">
        <v>1584</v>
      </c>
      <c r="C71" s="11" t="s">
        <v>21</v>
      </c>
      <c r="D71" s="11">
        <v>200</v>
      </c>
      <c r="E71" s="12">
        <v>27.5</v>
      </c>
      <c r="F71" s="12">
        <f>D71*E71</f>
        <v>5500</v>
      </c>
      <c r="G71" s="12">
        <v>0.33</v>
      </c>
      <c r="H71" s="12">
        <v>1.56</v>
      </c>
      <c r="I71" s="12">
        <v>15.99</v>
      </c>
      <c r="J71" s="12">
        <v>0.8</v>
      </c>
      <c r="K71" s="12"/>
      <c r="L71" s="12">
        <f>F71+G71+H71+I71</f>
        <v>5517.88</v>
      </c>
      <c r="M71" s="5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x14ac:dyDescent="0.25">
      <c r="A72" s="14"/>
      <c r="M72" s="5"/>
    </row>
    <row r="73" spans="1:28" s="11" customFormat="1" x14ac:dyDescent="0.25">
      <c r="A73" s="10">
        <v>39983</v>
      </c>
      <c r="B73" s="11">
        <v>1048</v>
      </c>
      <c r="C73" s="11" t="s">
        <v>14</v>
      </c>
      <c r="D73" s="11">
        <v>200</v>
      </c>
      <c r="E73" s="12">
        <v>32.19</v>
      </c>
      <c r="F73" s="12">
        <f>D73*E73</f>
        <v>6438</v>
      </c>
      <c r="G73" s="12">
        <f>0.74*(F73/SUM(F73:F74))</f>
        <v>0.38426520406517178</v>
      </c>
      <c r="H73" s="12">
        <f>3.53*(F73/SUM(F73:F74))</f>
        <v>1.8330488788514274</v>
      </c>
      <c r="I73" s="12">
        <v>15.99</v>
      </c>
      <c r="J73" s="12">
        <v>0.8</v>
      </c>
      <c r="K73" s="12"/>
      <c r="L73" s="12">
        <f>F73+G73+H73+I73</f>
        <v>6456.2073140829161</v>
      </c>
      <c r="M73" s="5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s="2" customFormat="1" x14ac:dyDescent="0.25">
      <c r="A74" s="1">
        <v>39983</v>
      </c>
      <c r="B74" s="2">
        <v>1048</v>
      </c>
      <c r="C74" s="2" t="s">
        <v>21</v>
      </c>
      <c r="D74" s="2">
        <v>200</v>
      </c>
      <c r="E74" s="3">
        <v>29.8</v>
      </c>
      <c r="F74" s="3">
        <f>D74*E74</f>
        <v>5960</v>
      </c>
      <c r="G74" s="3">
        <f>0.74*(F74/SUM(F73:F74))</f>
        <v>0.35573479593482821</v>
      </c>
      <c r="H74" s="3">
        <f>3.53*(F74/SUM(F73:F74))</f>
        <v>1.6969511211485722</v>
      </c>
      <c r="I74" s="3">
        <v>15.99</v>
      </c>
      <c r="J74" s="3">
        <v>0.8</v>
      </c>
      <c r="K74" s="3">
        <v>0</v>
      </c>
      <c r="L74" s="3">
        <f>F74-G74-H74-I74-K74</f>
        <v>5941.957314082917</v>
      </c>
      <c r="M74" s="5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11" customFormat="1" x14ac:dyDescent="0.25">
      <c r="A75" s="10"/>
      <c r="E75" s="12"/>
      <c r="F75" s="13">
        <f>F73-F74</f>
        <v>478</v>
      </c>
      <c r="G75" s="13">
        <f>SUM(G73:G74)</f>
        <v>0.74</v>
      </c>
      <c r="H75" s="13">
        <f>SUM(H73:H74)</f>
        <v>3.5299999999999994</v>
      </c>
      <c r="I75" s="13">
        <f>SUM(I73:I74)</f>
        <v>31.98</v>
      </c>
      <c r="J75" s="13">
        <f>SUM(J73:J74)</f>
        <v>1.6</v>
      </c>
      <c r="K75" s="13"/>
      <c r="L75" s="13">
        <f>L73-L74</f>
        <v>514.24999999999909</v>
      </c>
      <c r="M75" s="5"/>
      <c r="Q75" s="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1:28" s="11" customFormat="1" x14ac:dyDescent="0.25">
      <c r="A76" s="10"/>
      <c r="E76" s="12"/>
      <c r="F76" s="13"/>
      <c r="G76" s="13"/>
      <c r="H76" s="13"/>
      <c r="I76" s="13"/>
      <c r="J76" s="13"/>
      <c r="K76" s="13"/>
      <c r="L76" s="13"/>
      <c r="M76" s="5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1:28" s="2" customFormat="1" x14ac:dyDescent="0.25">
      <c r="A77" s="1">
        <v>40010</v>
      </c>
      <c r="B77" s="2">
        <v>1298</v>
      </c>
      <c r="C77" s="2" t="s">
        <v>24</v>
      </c>
      <c r="D77" s="2">
        <v>100</v>
      </c>
      <c r="E77" s="3">
        <v>28.31</v>
      </c>
      <c r="F77" s="3">
        <f>D77*E77</f>
        <v>2831</v>
      </c>
      <c r="G77" s="3">
        <v>0.16</v>
      </c>
      <c r="H77" s="3">
        <v>0.8</v>
      </c>
      <c r="I77" s="3">
        <v>15.99</v>
      </c>
      <c r="J77" s="3">
        <v>0.8</v>
      </c>
      <c r="K77" s="3">
        <v>0</v>
      </c>
      <c r="L77" s="3">
        <f>F77-G77-H77-I77-K77</f>
        <v>2814.05</v>
      </c>
      <c r="M77" s="5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14"/>
      <c r="M78" s="5"/>
    </row>
    <row r="79" spans="1:28" s="2" customFormat="1" x14ac:dyDescent="0.25">
      <c r="A79" s="1">
        <v>40022</v>
      </c>
      <c r="B79" s="2">
        <v>1240</v>
      </c>
      <c r="C79" s="2" t="s">
        <v>16</v>
      </c>
      <c r="D79" s="2">
        <v>1000</v>
      </c>
      <c r="E79" s="3">
        <v>3.5</v>
      </c>
      <c r="F79" s="3">
        <f>D79*E79</f>
        <v>3500</v>
      </c>
      <c r="G79" s="3">
        <v>0.21</v>
      </c>
      <c r="H79" s="3">
        <v>0.99</v>
      </c>
      <c r="I79" s="3">
        <v>15.99</v>
      </c>
      <c r="J79" s="3">
        <v>0.8</v>
      </c>
      <c r="K79" s="3">
        <v>0</v>
      </c>
      <c r="L79" s="3">
        <f>F79-G79-H79-I79-K79</f>
        <v>3482.8100000000004</v>
      </c>
      <c r="M79" s="5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14"/>
      <c r="M80" s="5"/>
    </row>
    <row r="81" spans="1:28" s="2" customFormat="1" x14ac:dyDescent="0.25">
      <c r="A81" s="1">
        <v>40030</v>
      </c>
      <c r="B81" s="2">
        <v>1305</v>
      </c>
      <c r="C81" s="2" t="s">
        <v>23</v>
      </c>
      <c r="D81" s="2">
        <v>1000</v>
      </c>
      <c r="E81" s="3">
        <v>3.77</v>
      </c>
      <c r="F81" s="3">
        <f>D81*E81</f>
        <v>3770</v>
      </c>
      <c r="G81" s="3">
        <v>0.22</v>
      </c>
      <c r="H81" s="3">
        <v>1.07</v>
      </c>
      <c r="I81" s="3">
        <v>15.99</v>
      </c>
      <c r="J81" s="3">
        <v>0.8</v>
      </c>
      <c r="K81" s="3">
        <v>0</v>
      </c>
      <c r="L81" s="3">
        <f>F81-G81-H81-I81-K81</f>
        <v>3752.7200000000003</v>
      </c>
      <c r="M81" s="5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14"/>
      <c r="M82" s="5"/>
    </row>
    <row r="83" spans="1:28" s="11" customFormat="1" x14ac:dyDescent="0.25">
      <c r="A83" s="10">
        <v>40037</v>
      </c>
      <c r="B83" s="11">
        <v>1257</v>
      </c>
      <c r="C83" s="11" t="s">
        <v>21</v>
      </c>
      <c r="D83" s="11">
        <v>200</v>
      </c>
      <c r="E83" s="12">
        <v>26.4</v>
      </c>
      <c r="F83" s="12">
        <f>D83*E83</f>
        <v>5280</v>
      </c>
      <c r="G83" s="12">
        <v>0.31</v>
      </c>
      <c r="H83" s="12">
        <v>1.5</v>
      </c>
      <c r="I83" s="12">
        <v>15.99</v>
      </c>
      <c r="J83" s="12">
        <v>0.8</v>
      </c>
      <c r="K83" s="12"/>
      <c r="L83" s="12">
        <f>F83+G83+H83+I83</f>
        <v>5297.8</v>
      </c>
      <c r="M83" s="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1:28" x14ac:dyDescent="0.25">
      <c r="A84" s="14"/>
      <c r="M84" s="5"/>
    </row>
    <row r="85" spans="1:28" s="2" customFormat="1" x14ac:dyDescent="0.25">
      <c r="A85" s="1">
        <v>40073</v>
      </c>
      <c r="B85" s="2">
        <v>1462</v>
      </c>
      <c r="C85" s="2" t="s">
        <v>15</v>
      </c>
      <c r="D85" s="2">
        <v>200</v>
      </c>
      <c r="E85" s="3">
        <v>35.15</v>
      </c>
      <c r="F85" s="3">
        <f>D85*E85</f>
        <v>7030</v>
      </c>
      <c r="G85" s="3">
        <f>1.16*(F85/SUM(F85:F87))</f>
        <v>0.42000412031314377</v>
      </c>
      <c r="H85" s="3">
        <f>5.53*(F85/SUM(F85:F87))</f>
        <v>2.0022610218376595</v>
      </c>
      <c r="I85" s="3">
        <v>15.99</v>
      </c>
      <c r="J85" s="3">
        <v>0.8</v>
      </c>
      <c r="K85" s="3">
        <v>0</v>
      </c>
      <c r="L85" s="3">
        <f>F85-G85-H85-I85-K85</f>
        <v>7011.5877348578497</v>
      </c>
      <c r="M85" s="5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2" customFormat="1" x14ac:dyDescent="0.25">
      <c r="A86" s="1">
        <v>40073</v>
      </c>
      <c r="B86" s="2">
        <v>1462</v>
      </c>
      <c r="C86" s="2" t="s">
        <v>14</v>
      </c>
      <c r="D86" s="2">
        <v>200</v>
      </c>
      <c r="E86" s="3">
        <v>34.479999999999997</v>
      </c>
      <c r="F86" s="3">
        <f>D86*E86</f>
        <v>6895.9999999999991</v>
      </c>
      <c r="G86" s="3">
        <f>1.16*(F86/SUM(F85:F87))</f>
        <v>0.41199835187474243</v>
      </c>
      <c r="H86" s="3">
        <f>5.53*(F86/SUM(F85:F87))</f>
        <v>1.964095591264936</v>
      </c>
      <c r="I86" s="3">
        <v>15.99</v>
      </c>
      <c r="J86" s="3">
        <v>0.8</v>
      </c>
      <c r="K86" s="3">
        <v>0</v>
      </c>
      <c r="L86" s="3">
        <f>F86-G86-H86-I86-K86</f>
        <v>6877.6339060568598</v>
      </c>
      <c r="M86" s="5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2" customFormat="1" x14ac:dyDescent="0.25">
      <c r="A87" s="1">
        <v>40073</v>
      </c>
      <c r="B87" s="2">
        <v>1462</v>
      </c>
      <c r="C87" s="2" t="s">
        <v>21</v>
      </c>
      <c r="D87" s="2">
        <v>200</v>
      </c>
      <c r="E87" s="3">
        <v>27.45</v>
      </c>
      <c r="F87" s="3">
        <f>D87*E87</f>
        <v>5490</v>
      </c>
      <c r="G87" s="3">
        <f>1.16*(F87/SUM(F85:F87))</f>
        <v>0.32799752781211372</v>
      </c>
      <c r="H87" s="3">
        <f>5.53*(F87/SUM(F85:F87))</f>
        <v>1.5636433868974042</v>
      </c>
      <c r="I87" s="3">
        <v>15.99</v>
      </c>
      <c r="J87" s="3">
        <v>0.8</v>
      </c>
      <c r="K87" s="3">
        <v>0</v>
      </c>
      <c r="L87" s="3">
        <f>F87-G87-H87-I87-K87</f>
        <v>5472.1183590852906</v>
      </c>
      <c r="M87" s="5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2" customFormat="1" x14ac:dyDescent="0.25">
      <c r="A88" s="1"/>
      <c r="E88" s="3"/>
      <c r="F88" s="15">
        <f>SUM(F85:F87)</f>
        <v>19416</v>
      </c>
      <c r="G88" s="15">
        <f>SUM(G85:G87)</f>
        <v>1.1599999999999999</v>
      </c>
      <c r="H88" s="15">
        <f>SUM(H85:H87)</f>
        <v>5.5299999999999994</v>
      </c>
      <c r="I88" s="15">
        <f>SUM(I85:I87)</f>
        <v>47.97</v>
      </c>
      <c r="J88" s="15">
        <f>SUM(J85:J87)</f>
        <v>2.4000000000000004</v>
      </c>
      <c r="K88" s="15"/>
      <c r="L88" s="15">
        <f>SUM(L85:L87)</f>
        <v>19361.34</v>
      </c>
      <c r="M88" s="5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2" customFormat="1" x14ac:dyDescent="0.25">
      <c r="A89" s="1"/>
      <c r="E89" s="3"/>
      <c r="F89" s="15"/>
      <c r="G89" s="15"/>
      <c r="H89" s="15"/>
      <c r="I89" s="15"/>
      <c r="J89" s="15"/>
      <c r="K89" s="15"/>
      <c r="L89" s="15"/>
      <c r="M89" s="5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11" customFormat="1" x14ac:dyDescent="0.25">
      <c r="A90" s="10">
        <v>40080</v>
      </c>
      <c r="B90" s="11">
        <v>1213</v>
      </c>
      <c r="C90" s="11" t="s">
        <v>16</v>
      </c>
      <c r="D90" s="11">
        <v>6000</v>
      </c>
      <c r="E90" s="12">
        <v>4</v>
      </c>
      <c r="F90" s="12">
        <f>D90*E90</f>
        <v>24000</v>
      </c>
      <c r="G90" s="12">
        <v>1.44</v>
      </c>
      <c r="H90" s="12">
        <v>6.84</v>
      </c>
      <c r="I90" s="12">
        <v>15.99</v>
      </c>
      <c r="J90" s="12">
        <v>0.8</v>
      </c>
      <c r="K90" s="12"/>
      <c r="L90" s="12">
        <f>F90+G90+H90+I90</f>
        <v>24024.27</v>
      </c>
      <c r="M90" s="5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x14ac:dyDescent="0.25">
      <c r="A91" s="14"/>
      <c r="M91" s="5"/>
    </row>
    <row r="92" spans="1:28" s="2" customFormat="1" x14ac:dyDescent="0.25">
      <c r="A92" s="1">
        <v>40149</v>
      </c>
      <c r="B92" s="2">
        <v>1267</v>
      </c>
      <c r="C92" s="16" t="s">
        <v>25</v>
      </c>
      <c r="D92" s="16">
        <v>809</v>
      </c>
      <c r="E92" s="3">
        <v>30.5</v>
      </c>
      <c r="F92" s="3">
        <f>D92*E92</f>
        <v>24674.5</v>
      </c>
      <c r="G92" s="3">
        <v>1.48</v>
      </c>
      <c r="H92" s="3">
        <v>7.03</v>
      </c>
      <c r="I92" s="3">
        <v>31.98</v>
      </c>
      <c r="J92" s="3">
        <v>1.59</v>
      </c>
      <c r="K92" s="3">
        <v>1.23</v>
      </c>
      <c r="L92" s="3">
        <f>F92-G92-H92-I92-K92</f>
        <v>24632.780000000002</v>
      </c>
      <c r="M92" s="5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14"/>
      <c r="B93" s="14"/>
      <c r="M93" s="5"/>
    </row>
    <row r="94" spans="1:28" s="11" customFormat="1" x14ac:dyDescent="0.25">
      <c r="A94" s="10">
        <v>40154</v>
      </c>
      <c r="B94" s="11">
        <v>1168</v>
      </c>
      <c r="C94" s="11" t="s">
        <v>21</v>
      </c>
      <c r="D94" s="11">
        <v>500</v>
      </c>
      <c r="E94" s="12">
        <v>25</v>
      </c>
      <c r="F94" s="12">
        <f>D94*E94</f>
        <v>12500</v>
      </c>
      <c r="G94" s="12">
        <v>0.75</v>
      </c>
      <c r="H94" s="12">
        <v>3.56</v>
      </c>
      <c r="I94" s="12">
        <v>15.99</v>
      </c>
      <c r="J94" s="12">
        <v>0.8</v>
      </c>
      <c r="K94" s="12"/>
      <c r="L94" s="12">
        <f>F94+G94+H94+I94</f>
        <v>12520.3</v>
      </c>
      <c r="M94" s="5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x14ac:dyDescent="0.25">
      <c r="A95" s="14"/>
      <c r="M95" s="5"/>
    </row>
    <row r="96" spans="1:28" s="11" customFormat="1" x14ac:dyDescent="0.25">
      <c r="A96" s="10">
        <v>40156</v>
      </c>
      <c r="B96" s="11">
        <v>1183</v>
      </c>
      <c r="C96" s="11" t="s">
        <v>0</v>
      </c>
      <c r="D96" s="11">
        <v>1000</v>
      </c>
      <c r="E96" s="12">
        <v>11.9</v>
      </c>
      <c r="F96" s="12">
        <f>D96*E96</f>
        <v>11900</v>
      </c>
      <c r="G96" s="12">
        <v>0.71</v>
      </c>
      <c r="H96" s="12">
        <v>3.39</v>
      </c>
      <c r="I96" s="12">
        <v>15.99</v>
      </c>
      <c r="J96" s="12">
        <v>0.8</v>
      </c>
      <c r="K96" s="12"/>
      <c r="L96" s="12">
        <f>F96+G96+H96+I96</f>
        <v>11920.089999999998</v>
      </c>
      <c r="M96" s="5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x14ac:dyDescent="0.25">
      <c r="A97" s="14"/>
      <c r="M97" s="5"/>
    </row>
    <row r="98" spans="1:28" s="11" customFormat="1" x14ac:dyDescent="0.25">
      <c r="A98" s="10">
        <v>40157</v>
      </c>
      <c r="B98" s="11">
        <v>1281</v>
      </c>
      <c r="C98" s="11" t="s">
        <v>0</v>
      </c>
      <c r="D98" s="11">
        <v>1000</v>
      </c>
      <c r="E98" s="12">
        <v>11.9</v>
      </c>
      <c r="F98" s="12">
        <f>D98*E98</f>
        <v>11900</v>
      </c>
      <c r="G98" s="12">
        <f>1.44*(F98/SUM(F98:F99))</f>
        <v>0.71370262390670558</v>
      </c>
      <c r="H98" s="12">
        <f>4.56*(F98/SUM(F98:F99))</f>
        <v>2.2600583090379009</v>
      </c>
      <c r="I98" s="12">
        <v>15.99</v>
      </c>
      <c r="J98" s="12">
        <v>0.8</v>
      </c>
      <c r="K98" s="12"/>
      <c r="L98" s="12">
        <f>F98+G98+H98+I98</f>
        <v>11918.963760932944</v>
      </c>
      <c r="M98" s="5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s="2" customFormat="1" x14ac:dyDescent="0.25">
      <c r="A99" s="1">
        <v>40157</v>
      </c>
      <c r="B99" s="2">
        <v>1281</v>
      </c>
      <c r="C99" s="2" t="s">
        <v>0</v>
      </c>
      <c r="D99" s="2">
        <v>1000</v>
      </c>
      <c r="E99" s="3">
        <v>12.11</v>
      </c>
      <c r="F99" s="3">
        <f>D99*E99</f>
        <v>12110</v>
      </c>
      <c r="G99" s="3">
        <f>1.44*(F99/SUM(F98:F99))</f>
        <v>0.72629737609329448</v>
      </c>
      <c r="H99" s="3">
        <f>4.56*(F99/SUM(F98:F99))</f>
        <v>2.2999416909620991</v>
      </c>
      <c r="I99" s="3">
        <v>15.99</v>
      </c>
      <c r="J99" s="3">
        <v>0.8</v>
      </c>
      <c r="K99" s="3">
        <v>0</v>
      </c>
      <c r="L99" s="3">
        <f>F99-G99-H99-I99-K99</f>
        <v>12090.983760932944</v>
      </c>
      <c r="M99" s="5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11" customFormat="1" x14ac:dyDescent="0.25">
      <c r="A100" s="10"/>
      <c r="E100" s="12"/>
      <c r="F100" s="15">
        <f>F99-F98</f>
        <v>210</v>
      </c>
      <c r="G100" s="13">
        <f>SUM(G98:G99)</f>
        <v>1.44</v>
      </c>
      <c r="H100" s="13">
        <f>SUM(H98:H99)</f>
        <v>4.5600000000000005</v>
      </c>
      <c r="I100" s="13">
        <f>SUM(I98:I99)</f>
        <v>31.98</v>
      </c>
      <c r="J100" s="13">
        <f>SUM(J98:J99)</f>
        <v>1.6</v>
      </c>
      <c r="K100" s="13"/>
      <c r="L100" s="15">
        <f>L99-L98</f>
        <v>172.02000000000044</v>
      </c>
      <c r="M100" s="5"/>
      <c r="N100" s="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s="11" customFormat="1" x14ac:dyDescent="0.25">
      <c r="A101" s="10"/>
      <c r="E101" s="12"/>
      <c r="F101" s="13"/>
      <c r="G101" s="13"/>
      <c r="H101" s="13"/>
      <c r="I101" s="13"/>
      <c r="J101" s="13"/>
      <c r="K101" s="13"/>
      <c r="L101" s="13"/>
      <c r="M101" s="5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s="2" customFormat="1" x14ac:dyDescent="0.25">
      <c r="A102" s="1">
        <v>40158</v>
      </c>
      <c r="B102" s="2">
        <v>1171</v>
      </c>
      <c r="C102" s="2" t="s">
        <v>21</v>
      </c>
      <c r="D102" s="2">
        <v>500</v>
      </c>
      <c r="E102" s="3">
        <v>26.1</v>
      </c>
      <c r="F102" s="3">
        <f>D102*E102</f>
        <v>13050</v>
      </c>
      <c r="G102" s="3">
        <f>1.51*(F102/SUM(F102:F103))</f>
        <v>0.78289630512514907</v>
      </c>
      <c r="H102" s="3">
        <f>7.17*(F102/SUM(F102:F103))</f>
        <v>3.7174612634088202</v>
      </c>
      <c r="I102" s="3">
        <v>15.99</v>
      </c>
      <c r="J102" s="3">
        <v>0.8</v>
      </c>
      <c r="K102" s="3">
        <f>1.25*(F102/SUM(F102:F103))</f>
        <v>0.64809296781883197</v>
      </c>
      <c r="L102" s="3">
        <f>F102-G102-H102-I102-K102</f>
        <v>13028.861549463649</v>
      </c>
      <c r="M102" s="5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s="2" customFormat="1" x14ac:dyDescent="0.25">
      <c r="A103" s="1">
        <v>40158</v>
      </c>
      <c r="B103" s="2">
        <v>1171</v>
      </c>
      <c r="C103" s="2" t="s">
        <v>0</v>
      </c>
      <c r="D103" s="2">
        <v>1000</v>
      </c>
      <c r="E103" s="3">
        <v>12.12</v>
      </c>
      <c r="F103" s="3">
        <f>D103*E103</f>
        <v>12120</v>
      </c>
      <c r="G103" s="3">
        <f>1.51*(F103/SUM(F102:F103))</f>
        <v>0.72710369487485105</v>
      </c>
      <c r="H103" s="3">
        <f>7.17*(F103/SUM(F102:F103))</f>
        <v>3.4525387365911802</v>
      </c>
      <c r="I103" s="3">
        <v>15.99</v>
      </c>
      <c r="J103" s="3">
        <v>0.8</v>
      </c>
      <c r="K103" s="3">
        <f>1.25*(F103/SUM(F102:F103))</f>
        <v>0.60190703218116803</v>
      </c>
      <c r="L103" s="3">
        <f>F103-G103-H103-I103-K103</f>
        <v>12099.228450536351</v>
      </c>
      <c r="M103" s="5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s="2" customFormat="1" x14ac:dyDescent="0.25">
      <c r="A104" s="1"/>
      <c r="E104" s="3"/>
      <c r="F104" s="15">
        <f t="shared" ref="F104:L104" si="0">SUM(F102:F103)</f>
        <v>25170</v>
      </c>
      <c r="G104" s="15">
        <f t="shared" si="0"/>
        <v>1.5100000000000002</v>
      </c>
      <c r="H104" s="15">
        <f t="shared" si="0"/>
        <v>7.17</v>
      </c>
      <c r="I104" s="15">
        <f t="shared" si="0"/>
        <v>31.98</v>
      </c>
      <c r="J104" s="15">
        <f t="shared" si="0"/>
        <v>1.6</v>
      </c>
      <c r="K104" s="15">
        <f t="shared" si="0"/>
        <v>1.25</v>
      </c>
      <c r="L104" s="15">
        <f t="shared" si="0"/>
        <v>25128.09</v>
      </c>
      <c r="M104" s="5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s="2" customFormat="1" x14ac:dyDescent="0.25">
      <c r="A105" s="1"/>
      <c r="E105" s="3"/>
      <c r="F105" s="15"/>
      <c r="G105" s="15"/>
      <c r="H105" s="15"/>
      <c r="I105" s="15"/>
      <c r="J105" s="15"/>
      <c r="K105" s="15"/>
      <c r="L105" s="15"/>
      <c r="M105" s="5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s="11" customFormat="1" x14ac:dyDescent="0.25">
      <c r="A106" s="10">
        <v>40161</v>
      </c>
      <c r="B106" s="11">
        <v>1082</v>
      </c>
      <c r="C106" s="11" t="s">
        <v>26</v>
      </c>
      <c r="D106" s="11">
        <v>1800</v>
      </c>
      <c r="E106" s="12">
        <v>4.74</v>
      </c>
      <c r="F106" s="12">
        <f>D106*E106</f>
        <v>8532</v>
      </c>
      <c r="G106" s="12">
        <v>0.51</v>
      </c>
      <c r="H106" s="12">
        <v>2.4300000000000002</v>
      </c>
      <c r="I106" s="12">
        <v>15.99</v>
      </c>
      <c r="J106" s="12">
        <v>0.8</v>
      </c>
      <c r="K106" s="12"/>
      <c r="L106" s="12">
        <f>F106+G106+H106+I106</f>
        <v>8550.93</v>
      </c>
      <c r="M106" s="5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x14ac:dyDescent="0.25">
      <c r="A107" s="14"/>
      <c r="M107" s="5"/>
    </row>
    <row r="108" spans="1:28" s="11" customFormat="1" x14ac:dyDescent="0.25">
      <c r="A108" s="10">
        <v>40162</v>
      </c>
      <c r="B108" s="11">
        <v>1020</v>
      </c>
      <c r="C108" s="11" t="s">
        <v>27</v>
      </c>
      <c r="D108" s="11">
        <v>1200</v>
      </c>
      <c r="E108" s="12">
        <v>9.6999999999999993</v>
      </c>
      <c r="F108" s="12">
        <f>D108*E108</f>
        <v>11640</v>
      </c>
      <c r="G108" s="12">
        <v>0.69</v>
      </c>
      <c r="H108" s="12">
        <v>3.31</v>
      </c>
      <c r="I108" s="12">
        <v>15.99</v>
      </c>
      <c r="J108" s="12">
        <v>0.8</v>
      </c>
      <c r="K108" s="12"/>
      <c r="L108" s="12">
        <f>F108+G108+H108+I108</f>
        <v>11659.99</v>
      </c>
      <c r="M108" s="5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x14ac:dyDescent="0.25">
      <c r="A109" s="14"/>
      <c r="M109" s="5"/>
    </row>
    <row r="110" spans="1:28" s="11" customFormat="1" x14ac:dyDescent="0.25">
      <c r="A110" s="10">
        <v>40163</v>
      </c>
      <c r="B110" s="11">
        <v>1129</v>
      </c>
      <c r="C110" s="11" t="s">
        <v>0</v>
      </c>
      <c r="D110" s="11">
        <v>400</v>
      </c>
      <c r="E110" s="12">
        <v>11.9</v>
      </c>
      <c r="F110" s="12">
        <f>D110*E110</f>
        <v>4760</v>
      </c>
      <c r="G110" s="12">
        <v>0.28000000000000003</v>
      </c>
      <c r="H110" s="12">
        <v>1.35</v>
      </c>
      <c r="I110" s="12">
        <v>15.99</v>
      </c>
      <c r="J110" s="12">
        <v>0.8</v>
      </c>
      <c r="K110" s="12"/>
      <c r="L110" s="12">
        <f>F110+G110+H110+I110</f>
        <v>4777.62</v>
      </c>
      <c r="M110" s="5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25">
      <c r="A111" s="14"/>
      <c r="M111" s="5"/>
    </row>
    <row r="112" spans="1:28" x14ac:dyDescent="0.25">
      <c r="A112" s="1">
        <v>40177</v>
      </c>
      <c r="B112" s="2">
        <v>812</v>
      </c>
      <c r="C112" s="2" t="s">
        <v>0</v>
      </c>
      <c r="D112" s="2">
        <v>400</v>
      </c>
      <c r="E112" s="3">
        <v>12.35</v>
      </c>
      <c r="F112" s="3">
        <f>D112*E112</f>
        <v>4940</v>
      </c>
      <c r="G112" s="4">
        <f t="shared" ref="G112" si="1">F112*0.0275%</f>
        <v>1.3585</v>
      </c>
      <c r="H112" s="4">
        <f>F112*0.007%</f>
        <v>0.34580000000000005</v>
      </c>
      <c r="I112" s="4">
        <v>15.99</v>
      </c>
      <c r="J112" s="4">
        <v>0.8</v>
      </c>
      <c r="K112" s="4">
        <v>0.24</v>
      </c>
      <c r="L112" s="3">
        <f>F112-G112-H112-I112</f>
        <v>4922.3056999999999</v>
      </c>
      <c r="M112" s="5"/>
    </row>
    <row r="113" spans="1:28" x14ac:dyDescent="0.25">
      <c r="A113" s="14"/>
      <c r="M113" s="5"/>
    </row>
    <row r="114" spans="1:28" x14ac:dyDescent="0.25">
      <c r="A114" s="1">
        <v>40184</v>
      </c>
      <c r="B114" s="2">
        <v>1288</v>
      </c>
      <c r="C114" s="2" t="s">
        <v>26</v>
      </c>
      <c r="D114" s="2">
        <v>1800</v>
      </c>
      <c r="E114" s="3">
        <v>4.92</v>
      </c>
      <c r="F114" s="3">
        <f>D114*E114</f>
        <v>8856</v>
      </c>
      <c r="G114" s="4">
        <f t="shared" ref="G114" si="2">F114*0.0275%</f>
        <v>2.4354</v>
      </c>
      <c r="H114" s="4">
        <f>F114*0.007%</f>
        <v>0.61992000000000003</v>
      </c>
      <c r="I114" s="4">
        <v>15.99</v>
      </c>
      <c r="J114" s="4">
        <v>0.8</v>
      </c>
      <c r="K114" s="4">
        <v>0.44</v>
      </c>
      <c r="L114" s="3">
        <f>F114-G114-H114-I114</f>
        <v>8836.9546800000007</v>
      </c>
      <c r="M114" s="5"/>
    </row>
    <row r="115" spans="1:28" x14ac:dyDescent="0.25">
      <c r="A115" s="14"/>
      <c r="M115" s="5"/>
    </row>
    <row r="116" spans="1:28" s="11" customFormat="1" x14ac:dyDescent="0.25">
      <c r="A116" s="10">
        <v>40190</v>
      </c>
      <c r="B116" s="11">
        <v>1482</v>
      </c>
      <c r="C116" s="11" t="s">
        <v>14</v>
      </c>
      <c r="D116" s="11">
        <v>500</v>
      </c>
      <c r="E116" s="12">
        <v>36.200000000000003</v>
      </c>
      <c r="F116" s="12">
        <f>D116*E116</f>
        <v>18100</v>
      </c>
      <c r="G116" s="12">
        <v>1.08</v>
      </c>
      <c r="H116" s="12">
        <v>5.15</v>
      </c>
      <c r="I116" s="12">
        <v>15.99</v>
      </c>
      <c r="J116" s="12">
        <v>0.8</v>
      </c>
      <c r="K116" s="12"/>
      <c r="L116" s="12">
        <f>F116+G116+H116+I116</f>
        <v>18122.220000000005</v>
      </c>
      <c r="M116" s="5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25">
      <c r="A117" s="14"/>
      <c r="M117" s="5"/>
    </row>
    <row r="118" spans="1:28" x14ac:dyDescent="0.25">
      <c r="A118" s="1">
        <v>40192</v>
      </c>
      <c r="B118" s="2">
        <v>1256</v>
      </c>
      <c r="C118" s="2" t="s">
        <v>27</v>
      </c>
      <c r="D118" s="2">
        <v>1200</v>
      </c>
      <c r="E118" s="3">
        <v>10.33</v>
      </c>
      <c r="F118" s="3">
        <f>D118*E118</f>
        <v>12396</v>
      </c>
      <c r="G118" s="4">
        <f t="shared" ref="G118" si="3">F118*0.0275%</f>
        <v>3.4089</v>
      </c>
      <c r="H118" s="4">
        <f>F118*0.007%</f>
        <v>0.86772000000000005</v>
      </c>
      <c r="I118" s="4">
        <v>15.99</v>
      </c>
      <c r="J118" s="4">
        <v>0.8</v>
      </c>
      <c r="K118" s="4">
        <v>0.61</v>
      </c>
      <c r="L118" s="3">
        <f>F118-G118-H118-I118</f>
        <v>12375.73338</v>
      </c>
      <c r="M118" s="5"/>
    </row>
    <row r="119" spans="1:28" x14ac:dyDescent="0.25">
      <c r="A119" s="14"/>
      <c r="M119" s="5"/>
    </row>
    <row r="120" spans="1:28" s="11" customFormat="1" x14ac:dyDescent="0.25">
      <c r="A120" s="10">
        <v>40193</v>
      </c>
      <c r="B120" s="11">
        <v>1239</v>
      </c>
      <c r="C120" s="11" t="s">
        <v>28</v>
      </c>
      <c r="D120" s="11">
        <v>700</v>
      </c>
      <c r="E120" s="12">
        <v>16.899999999999999</v>
      </c>
      <c r="F120" s="12">
        <f>D120*E120</f>
        <v>11829.999999999998</v>
      </c>
      <c r="G120" s="12">
        <v>0.7</v>
      </c>
      <c r="H120" s="12">
        <v>3.37</v>
      </c>
      <c r="I120" s="12">
        <v>15.99</v>
      </c>
      <c r="J120" s="12">
        <v>0.8</v>
      </c>
      <c r="K120" s="12"/>
      <c r="L120" s="12">
        <f>F120+G120+H120+I120</f>
        <v>11850.06</v>
      </c>
      <c r="M120" s="5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25">
      <c r="A121" s="14"/>
      <c r="M121" s="5"/>
    </row>
    <row r="122" spans="1:28" s="2" customFormat="1" x14ac:dyDescent="0.25">
      <c r="A122" s="1">
        <v>40205</v>
      </c>
      <c r="B122" s="2">
        <v>1165</v>
      </c>
      <c r="C122" s="2" t="s">
        <v>28</v>
      </c>
      <c r="D122" s="2">
        <v>700</v>
      </c>
      <c r="E122" s="3">
        <v>17</v>
      </c>
      <c r="F122" s="3">
        <f>D122*E122</f>
        <v>11900</v>
      </c>
      <c r="G122" s="3">
        <v>0.71</v>
      </c>
      <c r="H122" s="3">
        <v>3.39</v>
      </c>
      <c r="I122" s="3">
        <v>15.99</v>
      </c>
      <c r="J122" s="3">
        <v>0.8</v>
      </c>
      <c r="K122" s="3">
        <v>0.59</v>
      </c>
      <c r="L122" s="3">
        <f>F122-G122-H122-I122</f>
        <v>11879.910000000002</v>
      </c>
      <c r="M122" s="5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14"/>
      <c r="M123" s="5"/>
    </row>
    <row r="124" spans="1:28" s="11" customFormat="1" x14ac:dyDescent="0.25">
      <c r="A124" s="10">
        <v>40210</v>
      </c>
      <c r="B124" s="11">
        <v>1039</v>
      </c>
      <c r="C124" s="11" t="s">
        <v>23</v>
      </c>
      <c r="D124" s="11">
        <v>2700</v>
      </c>
      <c r="E124" s="12">
        <v>4.8</v>
      </c>
      <c r="F124" s="12">
        <f>D124*E124</f>
        <v>12960</v>
      </c>
      <c r="G124" s="12">
        <v>0.77</v>
      </c>
      <c r="H124" s="12">
        <v>3.69</v>
      </c>
      <c r="I124" s="12">
        <v>15.99</v>
      </c>
      <c r="J124" s="12">
        <v>0.8</v>
      </c>
      <c r="K124" s="12"/>
      <c r="L124" s="12">
        <f>F124+G124+H124+I124</f>
        <v>12980.45</v>
      </c>
      <c r="M124" s="5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25">
      <c r="A125" s="14"/>
      <c r="M125" s="5"/>
    </row>
    <row r="126" spans="1:28" x14ac:dyDescent="0.25">
      <c r="A126" s="10">
        <v>40211</v>
      </c>
      <c r="B126" s="11">
        <v>1147</v>
      </c>
      <c r="C126" s="11" t="s">
        <v>27</v>
      </c>
      <c r="D126" s="11">
        <v>500</v>
      </c>
      <c r="E126" s="12">
        <v>9.4</v>
      </c>
      <c r="F126" s="12">
        <f>D126*E126</f>
        <v>4700</v>
      </c>
      <c r="G126" s="17">
        <f t="shared" ref="G126:G127" si="4">F126*0.0275%</f>
        <v>1.2925</v>
      </c>
      <c r="H126" s="17">
        <f>F126*0.007%</f>
        <v>0.32900000000000001</v>
      </c>
      <c r="I126" s="17">
        <v>15.99</v>
      </c>
      <c r="J126" s="17">
        <v>0.8</v>
      </c>
      <c r="K126" s="17"/>
      <c r="L126" s="12">
        <f>F126+G126+H126+I126</f>
        <v>4717.6114999999991</v>
      </c>
      <c r="M126" s="5"/>
    </row>
    <row r="127" spans="1:28" x14ac:dyDescent="0.25">
      <c r="A127" s="1">
        <v>40211</v>
      </c>
      <c r="B127" s="2">
        <v>1147</v>
      </c>
      <c r="C127" s="2" t="s">
        <v>23</v>
      </c>
      <c r="D127" s="2">
        <v>2700</v>
      </c>
      <c r="E127" s="3">
        <v>4.95</v>
      </c>
      <c r="F127" s="3">
        <f>D127*E127</f>
        <v>13365</v>
      </c>
      <c r="G127" s="4">
        <f t="shared" si="4"/>
        <v>3.6753750000000003</v>
      </c>
      <c r="H127" s="4">
        <f>F127*0.007%</f>
        <v>0.9355500000000001</v>
      </c>
      <c r="I127" s="4">
        <v>15.99</v>
      </c>
      <c r="J127" s="4">
        <v>0.8</v>
      </c>
      <c r="K127" s="4"/>
      <c r="L127" s="3">
        <f>F127-G127-H127-I127-K127</f>
        <v>13344.399074999999</v>
      </c>
      <c r="M127" s="5"/>
    </row>
    <row r="128" spans="1:28" s="11" customFormat="1" x14ac:dyDescent="0.25">
      <c r="A128" s="10"/>
      <c r="E128" s="12"/>
      <c r="F128" s="15">
        <f>F127-F126</f>
        <v>8665</v>
      </c>
      <c r="G128" s="13">
        <f>SUM(G126:G127)</f>
        <v>4.9678750000000003</v>
      </c>
      <c r="H128" s="13">
        <f>SUM(H126:H127)</f>
        <v>1.2645500000000001</v>
      </c>
      <c r="I128" s="13">
        <f>SUM(I126:I127)</f>
        <v>31.98</v>
      </c>
      <c r="J128" s="13">
        <f>SUM(J126:J127)</f>
        <v>1.6</v>
      </c>
      <c r="K128" s="13"/>
      <c r="L128" s="15">
        <f>L127-L126</f>
        <v>8626.7875750000003</v>
      </c>
      <c r="M128" s="5"/>
      <c r="N128" s="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25">
      <c r="A129" s="14"/>
      <c r="M129" s="5"/>
    </row>
    <row r="130" spans="1:28" x14ac:dyDescent="0.25">
      <c r="A130" s="10">
        <v>40213</v>
      </c>
      <c r="B130" s="11">
        <v>1720</v>
      </c>
      <c r="C130" s="11" t="s">
        <v>29</v>
      </c>
      <c r="D130" s="11">
        <v>1200</v>
      </c>
      <c r="E130" s="12">
        <v>3.45</v>
      </c>
      <c r="F130" s="12">
        <f>D130*E130</f>
        <v>4140</v>
      </c>
      <c r="G130" s="17">
        <f t="shared" ref="G130:G131" si="5">F130*0.0275%</f>
        <v>1.1385000000000001</v>
      </c>
      <c r="H130" s="17">
        <f>F130*0.007%</f>
        <v>0.28980000000000006</v>
      </c>
      <c r="I130" s="17">
        <v>15.99</v>
      </c>
      <c r="J130" s="17">
        <v>0.8</v>
      </c>
      <c r="K130" s="17"/>
      <c r="L130" s="12">
        <f>F130+G130+H130+I130</f>
        <v>4157.4182999999994</v>
      </c>
      <c r="M130" s="5"/>
    </row>
    <row r="131" spans="1:28" x14ac:dyDescent="0.25">
      <c r="A131" s="10">
        <v>40213</v>
      </c>
      <c r="B131" s="11">
        <v>1720</v>
      </c>
      <c r="C131" s="11" t="s">
        <v>23</v>
      </c>
      <c r="D131" s="11">
        <v>900</v>
      </c>
      <c r="E131" s="12">
        <v>4.8499999999999996</v>
      </c>
      <c r="F131" s="12">
        <f>D131*E131</f>
        <v>4365</v>
      </c>
      <c r="G131" s="17">
        <f t="shared" si="5"/>
        <v>1.200375</v>
      </c>
      <c r="H131" s="17">
        <f>F131*0.007%</f>
        <v>0.30555000000000004</v>
      </c>
      <c r="I131" s="17">
        <v>15.99</v>
      </c>
      <c r="J131" s="17">
        <v>0.8</v>
      </c>
      <c r="K131" s="17"/>
      <c r="L131" s="12">
        <f>F131+G131+H131+I131</f>
        <v>4382.4959250000002</v>
      </c>
      <c r="M131" s="5"/>
    </row>
    <row r="132" spans="1:28" s="11" customFormat="1" x14ac:dyDescent="0.25">
      <c r="A132" s="10"/>
      <c r="E132" s="12"/>
      <c r="F132" s="13">
        <f>SUM(F130:F131)</f>
        <v>8505</v>
      </c>
      <c r="G132" s="13">
        <f>SUM(G130:G131)</f>
        <v>2.3388749999999998</v>
      </c>
      <c r="H132" s="13">
        <f>SUM(H130:H131)</f>
        <v>0.59535000000000005</v>
      </c>
      <c r="I132" s="13">
        <f>SUM(I130:I131)</f>
        <v>31.98</v>
      </c>
      <c r="J132" s="13">
        <f>SUM(J130:J131)</f>
        <v>1.6</v>
      </c>
      <c r="K132" s="13"/>
      <c r="L132" s="13">
        <f>SUM(L130:L131)</f>
        <v>8539.9142250000004</v>
      </c>
      <c r="M132" s="5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25">
      <c r="A133" s="14"/>
      <c r="M133" s="5"/>
    </row>
    <row r="134" spans="1:28" x14ac:dyDescent="0.25">
      <c r="A134" s="1">
        <v>40246</v>
      </c>
      <c r="B134" s="2">
        <v>1286</v>
      </c>
      <c r="C134" s="2" t="s">
        <v>23</v>
      </c>
      <c r="D134" s="2">
        <v>900</v>
      </c>
      <c r="E134" s="3">
        <v>5.15</v>
      </c>
      <c r="F134" s="3">
        <f>D134*E134</f>
        <v>4635</v>
      </c>
      <c r="G134" s="4">
        <f t="shared" ref="G134" si="6">F134*0.0275%</f>
        <v>1.2746250000000001</v>
      </c>
      <c r="H134" s="4">
        <f>F134*0.007%</f>
        <v>0.32445000000000002</v>
      </c>
      <c r="I134" s="4">
        <v>15.99</v>
      </c>
      <c r="J134" s="4">
        <v>0.8</v>
      </c>
      <c r="K134" s="4"/>
      <c r="L134" s="3">
        <f>F134-G134-H134-I134-K134</f>
        <v>4617.4109250000001</v>
      </c>
      <c r="M134" s="5"/>
    </row>
    <row r="135" spans="1:28" x14ac:dyDescent="0.25">
      <c r="A135" s="14"/>
      <c r="M135" s="5"/>
    </row>
    <row r="136" spans="1:28" x14ac:dyDescent="0.25">
      <c r="A136" s="10">
        <v>40260</v>
      </c>
      <c r="B136" s="11">
        <v>957</v>
      </c>
      <c r="C136" s="11" t="s">
        <v>30</v>
      </c>
      <c r="D136" s="11">
        <v>4100</v>
      </c>
      <c r="E136" s="12">
        <v>1.1499999999999999</v>
      </c>
      <c r="F136" s="12">
        <f>D136*E136</f>
        <v>4715</v>
      </c>
      <c r="G136" s="17">
        <f t="shared" ref="G136" si="7">F136*0.0275%</f>
        <v>1.2966250000000001</v>
      </c>
      <c r="H136" s="17">
        <f>F136*0.007%</f>
        <v>0.33005000000000001</v>
      </c>
      <c r="I136" s="17">
        <v>15.99</v>
      </c>
      <c r="J136" s="17">
        <v>0.8</v>
      </c>
      <c r="K136" s="17"/>
      <c r="L136" s="12">
        <f>F136+G136+H136+I136</f>
        <v>4732.6166749999993</v>
      </c>
      <c r="M136" s="5"/>
    </row>
    <row r="137" spans="1:28" x14ac:dyDescent="0.25">
      <c r="A137" s="14"/>
      <c r="M137" s="5"/>
    </row>
    <row r="138" spans="1:28" x14ac:dyDescent="0.25">
      <c r="A138" s="1">
        <v>40473</v>
      </c>
      <c r="B138" s="2">
        <v>699</v>
      </c>
      <c r="C138" s="2" t="s">
        <v>30</v>
      </c>
      <c r="D138" s="2">
        <v>4100</v>
      </c>
      <c r="E138" s="3">
        <v>1.25</v>
      </c>
      <c r="F138" s="3">
        <f>D138*E138</f>
        <v>5125</v>
      </c>
      <c r="G138" s="4">
        <f t="shared" ref="G138" si="8">F138*0.0275%</f>
        <v>1.409375</v>
      </c>
      <c r="H138" s="4">
        <f>F138*0.007%</f>
        <v>0.35875000000000001</v>
      </c>
      <c r="I138" s="4">
        <v>15.99</v>
      </c>
      <c r="J138" s="4">
        <v>0.8</v>
      </c>
      <c r="K138" s="4"/>
      <c r="L138" s="3">
        <f>F138-G138-H138-I138-K138</f>
        <v>5107.2418749999997</v>
      </c>
      <c r="M138" s="5"/>
    </row>
    <row r="139" spans="1:28" x14ac:dyDescent="0.25">
      <c r="A139" s="14"/>
      <c r="M139" s="5"/>
    </row>
    <row r="140" spans="1:28" x14ac:dyDescent="0.25">
      <c r="A140" s="1">
        <v>40540</v>
      </c>
      <c r="B140" s="2">
        <v>617</v>
      </c>
      <c r="C140" s="2" t="s">
        <v>29</v>
      </c>
      <c r="D140" s="2">
        <v>1200</v>
      </c>
      <c r="E140" s="3">
        <v>3.47</v>
      </c>
      <c r="F140" s="3">
        <f>D140*E140</f>
        <v>4164</v>
      </c>
      <c r="G140" s="4">
        <f t="shared" ref="G140" si="9">F140*0.0275%</f>
        <v>1.1451</v>
      </c>
      <c r="H140" s="4">
        <f>F140*0.007%</f>
        <v>0.29148000000000002</v>
      </c>
      <c r="I140" s="4">
        <v>15.99</v>
      </c>
      <c r="J140" s="4">
        <v>0.8</v>
      </c>
      <c r="K140" s="4"/>
      <c r="L140" s="3">
        <f>F140-G140-H140-I140-K140</f>
        <v>4146.5734200000006</v>
      </c>
      <c r="M140" s="5"/>
    </row>
    <row r="141" spans="1:28" x14ac:dyDescent="0.25">
      <c r="A141" s="14"/>
      <c r="M141" s="5"/>
    </row>
    <row r="142" spans="1:28" s="11" customFormat="1" x14ac:dyDescent="0.25">
      <c r="A142" s="10">
        <v>41604</v>
      </c>
      <c r="B142" s="11">
        <v>368</v>
      </c>
      <c r="C142" s="11" t="s">
        <v>31</v>
      </c>
      <c r="D142" s="11">
        <v>1400</v>
      </c>
      <c r="E142" s="12">
        <v>0.47</v>
      </c>
      <c r="F142" s="12">
        <f>D142*E142</f>
        <v>658</v>
      </c>
      <c r="G142" s="12">
        <f t="shared" ref="G142" si="10">F142*0.0275%</f>
        <v>0.18095</v>
      </c>
      <c r="H142" s="12">
        <f>F142*0.005%</f>
        <v>3.2899999999999999E-2</v>
      </c>
      <c r="I142" s="12">
        <v>15.99</v>
      </c>
      <c r="J142" s="12">
        <v>0.8</v>
      </c>
      <c r="K142" s="12"/>
      <c r="L142" s="12">
        <f>F142+G142+H142+I142</f>
        <v>674.2038500000001</v>
      </c>
      <c r="M142" s="5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25">
      <c r="A143" s="14"/>
      <c r="M143" s="5"/>
    </row>
    <row r="144" spans="1:28" s="11" customFormat="1" x14ac:dyDescent="0.25">
      <c r="A144" s="10">
        <v>41614</v>
      </c>
      <c r="B144" s="11">
        <v>228</v>
      </c>
      <c r="C144" s="11" t="s">
        <v>32</v>
      </c>
      <c r="D144" s="11">
        <v>4500</v>
      </c>
      <c r="E144" s="12">
        <v>0.22</v>
      </c>
      <c r="F144" s="12">
        <f>D144*E144</f>
        <v>990</v>
      </c>
      <c r="G144" s="12">
        <f t="shared" ref="G144" si="11">F144*0.0275%</f>
        <v>0.27224999999999999</v>
      </c>
      <c r="H144" s="12">
        <f>F144*0.005%</f>
        <v>4.9500000000000002E-2</v>
      </c>
      <c r="I144" s="12">
        <v>15.99</v>
      </c>
      <c r="J144" s="12">
        <v>0.8</v>
      </c>
      <c r="K144" s="12"/>
      <c r="L144" s="12">
        <f>F144+G144+H144+I144</f>
        <v>1006.31175</v>
      </c>
      <c r="M144" s="5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31" x14ac:dyDescent="0.25">
      <c r="A145" s="14"/>
      <c r="M145" s="5"/>
      <c r="AB145" s="18"/>
      <c r="AC145" s="18"/>
      <c r="AD145" s="19"/>
      <c r="AE145" s="18"/>
    </row>
    <row r="146" spans="1:31" s="2" customFormat="1" x14ac:dyDescent="0.25">
      <c r="A146" s="1">
        <v>41617</v>
      </c>
      <c r="B146" s="2">
        <v>244</v>
      </c>
      <c r="C146" s="2" t="s">
        <v>32</v>
      </c>
      <c r="D146" s="2">
        <v>4500</v>
      </c>
      <c r="E146" s="3">
        <v>0.27</v>
      </c>
      <c r="F146" s="3">
        <f>D146*E146</f>
        <v>1215</v>
      </c>
      <c r="G146" s="3">
        <f t="shared" ref="G146" si="12">F146*0.0275%</f>
        <v>0.33412500000000001</v>
      </c>
      <c r="H146" s="3">
        <f>F146*0.005%</f>
        <v>6.0750000000000005E-2</v>
      </c>
      <c r="I146" s="3">
        <v>20.71</v>
      </c>
      <c r="J146" s="3">
        <v>1.03</v>
      </c>
      <c r="K146" s="3">
        <v>0</v>
      </c>
      <c r="L146" s="3">
        <f>F146-G146-H146-I146-K146</f>
        <v>1193.8951249999998</v>
      </c>
      <c r="M146" s="5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31" x14ac:dyDescent="0.25">
      <c r="A147" s="14"/>
      <c r="I147" s="12"/>
      <c r="M147" s="5"/>
      <c r="AB147" s="20"/>
      <c r="AC147" s="6"/>
      <c r="AD147" s="20"/>
      <c r="AE147" s="6"/>
    </row>
    <row r="148" spans="1:31" s="11" customFormat="1" x14ac:dyDescent="0.25">
      <c r="A148" s="10">
        <v>41619</v>
      </c>
      <c r="B148" s="11">
        <v>294</v>
      </c>
      <c r="C148" s="11" t="s">
        <v>33</v>
      </c>
      <c r="D148" s="11">
        <v>1000</v>
      </c>
      <c r="E148" s="12">
        <v>3.8</v>
      </c>
      <c r="F148" s="12">
        <f>D148*E148</f>
        <v>3800</v>
      </c>
      <c r="G148" s="12">
        <f t="shared" ref="G148" si="13">F148*0.0275%</f>
        <v>1.0450000000000002</v>
      </c>
      <c r="H148" s="12">
        <f>F148*0.005%</f>
        <v>0.19</v>
      </c>
      <c r="I148" s="12">
        <v>15.99</v>
      </c>
      <c r="J148" s="12">
        <v>0.8</v>
      </c>
      <c r="K148" s="12"/>
      <c r="L148" s="12">
        <f>F148+G148+H148+I148</f>
        <v>3817.2249999999999</v>
      </c>
      <c r="M148" s="5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31" x14ac:dyDescent="0.25">
      <c r="A149" s="14"/>
      <c r="M149" s="5"/>
      <c r="AB149" s="20"/>
      <c r="AC149" s="12"/>
      <c r="AD149" s="20"/>
      <c r="AE149" s="6"/>
    </row>
    <row r="150" spans="1:31" s="11" customFormat="1" x14ac:dyDescent="0.25">
      <c r="A150" s="10">
        <v>41625</v>
      </c>
      <c r="B150" s="11">
        <v>277</v>
      </c>
      <c r="C150" s="11" t="s">
        <v>32</v>
      </c>
      <c r="D150" s="11">
        <v>5300</v>
      </c>
      <c r="E150" s="12">
        <v>0.22</v>
      </c>
      <c r="F150" s="12">
        <f>D150*E150</f>
        <v>1166</v>
      </c>
      <c r="G150" s="12">
        <f t="shared" ref="G150" si="14">F150*0.0275%</f>
        <v>0.32065000000000005</v>
      </c>
      <c r="H150" s="12">
        <f>F150*0.005%</f>
        <v>5.8300000000000005E-2</v>
      </c>
      <c r="I150" s="12">
        <v>15.99</v>
      </c>
      <c r="J150" s="12">
        <v>0.8</v>
      </c>
      <c r="K150" s="12"/>
      <c r="L150" s="12">
        <f>F150+G150+H150+I150</f>
        <v>1182.3689499999998</v>
      </c>
      <c r="M150" s="5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31" x14ac:dyDescent="0.25">
      <c r="A151" s="14"/>
      <c r="M151" s="5"/>
      <c r="AB151" s="18"/>
      <c r="AC151" s="19"/>
    </row>
    <row r="152" spans="1:31" s="11" customFormat="1" x14ac:dyDescent="0.25">
      <c r="A152" s="10">
        <v>41628</v>
      </c>
      <c r="B152" s="11">
        <v>264</v>
      </c>
      <c r="C152" s="11" t="s">
        <v>34</v>
      </c>
      <c r="D152" s="11">
        <v>15000000</v>
      </c>
      <c r="E152" s="12">
        <v>6.9999999999999994E-5</v>
      </c>
      <c r="F152" s="12">
        <f>D152*E152</f>
        <v>1050</v>
      </c>
      <c r="G152" s="12">
        <f t="shared" ref="G152" si="15">F152*0.0275%</f>
        <v>0.28875000000000001</v>
      </c>
      <c r="H152" s="12">
        <f>F152*0.005%</f>
        <v>5.2500000000000005E-2</v>
      </c>
      <c r="I152" s="12">
        <v>15.99</v>
      </c>
      <c r="J152" s="12">
        <v>0.8</v>
      </c>
      <c r="K152" s="12"/>
      <c r="L152" s="12">
        <f>F152+G152+H152+I152</f>
        <v>1066.33125</v>
      </c>
      <c r="M152" s="5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31" x14ac:dyDescent="0.25">
      <c r="A153" s="14"/>
      <c r="M153" s="5"/>
      <c r="AB153" s="18"/>
    </row>
    <row r="154" spans="1:31" s="2" customFormat="1" x14ac:dyDescent="0.25">
      <c r="A154" s="1">
        <v>41634</v>
      </c>
      <c r="B154" s="2">
        <v>189</v>
      </c>
      <c r="C154" s="2" t="s">
        <v>31</v>
      </c>
      <c r="D154" s="2">
        <v>1400</v>
      </c>
      <c r="E154" s="3">
        <v>0.62</v>
      </c>
      <c r="F154" s="3">
        <f>D154*E154</f>
        <v>868</v>
      </c>
      <c r="G154" s="3">
        <f t="shared" ref="G154" si="16">F154*0.0275%</f>
        <v>0.23870000000000002</v>
      </c>
      <c r="H154" s="3">
        <f>F154*0.005%</f>
        <v>4.3400000000000001E-2</v>
      </c>
      <c r="I154" s="3">
        <v>15.99</v>
      </c>
      <c r="J154" s="3">
        <v>0.8</v>
      </c>
      <c r="K154" s="3">
        <v>0</v>
      </c>
      <c r="L154" s="3">
        <f>F154-G154-H154-I154-K154</f>
        <v>851.72789999999998</v>
      </c>
      <c r="M154" s="5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31" x14ac:dyDescent="0.25">
      <c r="A155" s="14"/>
      <c r="M155" s="5"/>
    </row>
    <row r="156" spans="1:31" s="11" customFormat="1" x14ac:dyDescent="0.25">
      <c r="A156" s="10">
        <v>41641</v>
      </c>
      <c r="B156" s="11">
        <v>254</v>
      </c>
      <c r="C156" s="11" t="s">
        <v>35</v>
      </c>
      <c r="D156" s="11">
        <v>2700</v>
      </c>
      <c r="E156" s="12">
        <v>1.01</v>
      </c>
      <c r="F156" s="12">
        <f>D156*E156</f>
        <v>2727</v>
      </c>
      <c r="G156" s="12">
        <f t="shared" ref="G156:G157" si="17">F156*0.0275%</f>
        <v>0.74992500000000006</v>
      </c>
      <c r="H156" s="12">
        <f>F156*0.005%</f>
        <v>0.13635</v>
      </c>
      <c r="I156" s="12">
        <v>15.99</v>
      </c>
      <c r="J156" s="12">
        <v>0.8</v>
      </c>
      <c r="K156" s="12"/>
      <c r="L156" s="12">
        <f>F156+G156+H156+I156</f>
        <v>2743.8762750000001</v>
      </c>
      <c r="M156" s="5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31" s="11" customFormat="1" x14ac:dyDescent="0.25">
      <c r="A157" s="10">
        <v>41641</v>
      </c>
      <c r="B157" s="11">
        <v>254</v>
      </c>
      <c r="C157" s="11" t="s">
        <v>0</v>
      </c>
      <c r="D157" s="11">
        <v>3000</v>
      </c>
      <c r="E157" s="12">
        <v>0.65</v>
      </c>
      <c r="F157" s="12">
        <f>D157*E157</f>
        <v>1950</v>
      </c>
      <c r="G157" s="12">
        <f t="shared" si="17"/>
        <v>0.53625</v>
      </c>
      <c r="H157" s="12">
        <f>F157*0.005%</f>
        <v>9.7500000000000003E-2</v>
      </c>
      <c r="I157" s="12">
        <v>15.99</v>
      </c>
      <c r="J157" s="12">
        <v>0.8</v>
      </c>
      <c r="K157" s="12"/>
      <c r="L157" s="12">
        <f>F157+G157+H157+I157</f>
        <v>1966.6237500000002</v>
      </c>
      <c r="M157" s="5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31" s="11" customFormat="1" x14ac:dyDescent="0.25">
      <c r="A158" s="10"/>
      <c r="E158" s="12"/>
      <c r="F158" s="13">
        <f>SUM(F156:F157)</f>
        <v>4677</v>
      </c>
      <c r="G158" s="13">
        <f>SUM(G156:G157)</f>
        <v>1.2861750000000001</v>
      </c>
      <c r="H158" s="13">
        <f>SUM(H156:H157)</f>
        <v>0.23385</v>
      </c>
      <c r="I158" s="13">
        <f>SUM(I156:I157)</f>
        <v>31.98</v>
      </c>
      <c r="J158" s="13">
        <f>SUM(J156:J157)</f>
        <v>1.6</v>
      </c>
      <c r="K158" s="13"/>
      <c r="L158" s="13">
        <f>SUM(L156:L157)</f>
        <v>4710.5000250000003</v>
      </c>
      <c r="M158" s="5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31" x14ac:dyDescent="0.25">
      <c r="A159" s="14"/>
      <c r="M159" s="5"/>
    </row>
    <row r="160" spans="1:31" s="2" customFormat="1" x14ac:dyDescent="0.25">
      <c r="A160" s="1">
        <v>41642</v>
      </c>
      <c r="B160" s="2">
        <v>279</v>
      </c>
      <c r="C160" s="2" t="s">
        <v>33</v>
      </c>
      <c r="D160" s="2">
        <v>1000</v>
      </c>
      <c r="E160" s="3">
        <v>4</v>
      </c>
      <c r="F160" s="3">
        <f>D160*E160</f>
        <v>4000</v>
      </c>
      <c r="G160" s="3">
        <f t="shared" ref="G160:G162" si="18">F160*0.0275%</f>
        <v>1.1000000000000001</v>
      </c>
      <c r="H160" s="3">
        <f>F160*0.007%</f>
        <v>0.28000000000000003</v>
      </c>
      <c r="I160" s="3">
        <v>15.99</v>
      </c>
      <c r="J160" s="3">
        <v>0.8</v>
      </c>
      <c r="K160" s="3">
        <v>0</v>
      </c>
      <c r="L160" s="3">
        <f>F160-G160-H160-I160-K160</f>
        <v>3982.63</v>
      </c>
      <c r="M160" s="5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9" s="2" customFormat="1" x14ac:dyDescent="0.25">
      <c r="A161" s="1">
        <v>41642</v>
      </c>
      <c r="B161" s="2">
        <v>279</v>
      </c>
      <c r="C161" s="2" t="s">
        <v>35</v>
      </c>
      <c r="D161" s="2">
        <v>2700</v>
      </c>
      <c r="E161" s="3">
        <v>1.3</v>
      </c>
      <c r="F161" s="3">
        <f>D161*E161</f>
        <v>3510</v>
      </c>
      <c r="G161" s="3">
        <f t="shared" si="18"/>
        <v>0.96525000000000005</v>
      </c>
      <c r="H161" s="3">
        <f>F161*0.005%</f>
        <v>0.17550000000000002</v>
      </c>
      <c r="I161" s="3">
        <v>15.99</v>
      </c>
      <c r="J161" s="3">
        <v>0.8</v>
      </c>
      <c r="K161" s="3">
        <v>0</v>
      </c>
      <c r="L161" s="3">
        <f>F161-G161-H161-I161-K161</f>
        <v>3492.8692500000002</v>
      </c>
      <c r="M161" s="5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9" s="2" customFormat="1" x14ac:dyDescent="0.25">
      <c r="A162" s="1">
        <v>41642</v>
      </c>
      <c r="B162" s="2">
        <v>279</v>
      </c>
      <c r="C162" s="2" t="s">
        <v>0</v>
      </c>
      <c r="D162" s="2">
        <v>3000</v>
      </c>
      <c r="E162" s="3">
        <v>0.85</v>
      </c>
      <c r="F162" s="3">
        <f>D162*E162</f>
        <v>2550</v>
      </c>
      <c r="G162" s="3">
        <f t="shared" si="18"/>
        <v>0.70125000000000004</v>
      </c>
      <c r="H162" s="3">
        <f>F162*0.007%</f>
        <v>0.17850000000000002</v>
      </c>
      <c r="I162" s="3">
        <v>15.99</v>
      </c>
      <c r="J162" s="3">
        <v>0.8</v>
      </c>
      <c r="K162" s="3">
        <v>0</v>
      </c>
      <c r="L162" s="3">
        <f>F162-G162-H162-I162-K162</f>
        <v>2533.1302500000002</v>
      </c>
      <c r="M162" s="5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9" s="11" customFormat="1" x14ac:dyDescent="0.25">
      <c r="A163" s="10"/>
      <c r="E163" s="12"/>
      <c r="F163" s="15">
        <f>SUM(F160:F162)</f>
        <v>10060</v>
      </c>
      <c r="G163" s="15">
        <f>SUM(G160:G162)</f>
        <v>2.7665000000000002</v>
      </c>
      <c r="H163" s="15">
        <f>SUM(H160:H162)</f>
        <v>0.63400000000000001</v>
      </c>
      <c r="I163" s="15">
        <f>SUM(I160:I162)</f>
        <v>47.97</v>
      </c>
      <c r="J163" s="15">
        <f>SUM(J160:J162)</f>
        <v>2.4000000000000004</v>
      </c>
      <c r="K163" s="15"/>
      <c r="L163" s="15">
        <f>SUM(L160:L162)</f>
        <v>10008.629500000001</v>
      </c>
      <c r="M163" s="5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9" x14ac:dyDescent="0.25">
      <c r="A164" s="14"/>
      <c r="M164" s="5"/>
      <c r="AB164" s="18"/>
    </row>
    <row r="165" spans="1:29" s="2" customFormat="1" x14ac:dyDescent="0.25">
      <c r="A165" s="1">
        <v>41645</v>
      </c>
      <c r="B165" s="2">
        <v>256</v>
      </c>
      <c r="C165" s="2" t="s">
        <v>32</v>
      </c>
      <c r="D165" s="2">
        <v>5300</v>
      </c>
      <c r="E165" s="3">
        <v>0.28000000000000003</v>
      </c>
      <c r="F165" s="3">
        <f>D165*E165</f>
        <v>1484.0000000000002</v>
      </c>
      <c r="G165" s="3">
        <f t="shared" ref="G165" si="19">F165*0.0275%</f>
        <v>0.40810000000000007</v>
      </c>
      <c r="H165" s="3">
        <f>F165*0.007%</f>
        <v>0.10388000000000003</v>
      </c>
      <c r="I165" s="3">
        <v>15.99</v>
      </c>
      <c r="J165" s="3">
        <v>0.8</v>
      </c>
      <c r="K165" s="3">
        <v>0</v>
      </c>
      <c r="L165" s="3">
        <f>F165-G165-H165-I165-K165</f>
        <v>1467.4980200000002</v>
      </c>
      <c r="M165" s="5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9" x14ac:dyDescent="0.25">
      <c r="A166" s="21"/>
      <c r="B166" s="22"/>
      <c r="C166" s="22"/>
      <c r="D166" s="22"/>
      <c r="E166" s="23"/>
      <c r="F166" s="23"/>
      <c r="G166" s="23"/>
      <c r="H166" s="23"/>
      <c r="I166" s="23"/>
      <c r="J166" s="23"/>
      <c r="K166" s="23"/>
      <c r="L166" s="23"/>
      <c r="M166" s="24"/>
    </row>
    <row r="167" spans="1:29" x14ac:dyDescent="0.25">
      <c r="A167" s="25">
        <v>41654</v>
      </c>
      <c r="B167" s="26">
        <v>15104493</v>
      </c>
      <c r="C167" s="26" t="s">
        <v>36</v>
      </c>
      <c r="D167" s="26">
        <v>30000</v>
      </c>
      <c r="E167" s="27">
        <v>0.13</v>
      </c>
      <c r="F167" s="27">
        <f>D167*E167</f>
        <v>3900</v>
      </c>
      <c r="G167" s="27">
        <f t="shared" ref="G167" si="20">F167*0.0275%</f>
        <v>1.0725</v>
      </c>
      <c r="H167" s="27">
        <f>F167*0.005%</f>
        <v>0.19500000000000001</v>
      </c>
      <c r="I167" s="27">
        <v>15.99</v>
      </c>
      <c r="J167" s="27">
        <v>0.8</v>
      </c>
      <c r="K167" s="27"/>
      <c r="L167" s="27">
        <f>F167+G167+H167+I167</f>
        <v>3917.2575000000002</v>
      </c>
      <c r="M167" s="24"/>
      <c r="AB167" s="18"/>
    </row>
    <row r="168" spans="1:29" x14ac:dyDescent="0.25">
      <c r="A168" s="14"/>
      <c r="M168" s="24"/>
    </row>
    <row r="169" spans="1:29" x14ac:dyDescent="0.25">
      <c r="A169" s="25">
        <v>41660</v>
      </c>
      <c r="B169" s="26">
        <v>15114144</v>
      </c>
      <c r="C169" s="26" t="s">
        <v>37</v>
      </c>
      <c r="D169" s="26">
        <v>3000</v>
      </c>
      <c r="E169" s="27">
        <v>1.04</v>
      </c>
      <c r="F169" s="27">
        <f t="shared" ref="F169:F176" si="21">D169*E169</f>
        <v>3120</v>
      </c>
      <c r="G169" s="27">
        <f t="shared" ref="G169:G176" si="22">F169*0.0275%</f>
        <v>0.8580000000000001</v>
      </c>
      <c r="H169" s="27">
        <f t="shared" ref="H169:H176" si="23">F169*0.005%</f>
        <v>0.156</v>
      </c>
      <c r="I169" s="27">
        <v>15.99</v>
      </c>
      <c r="J169" s="27">
        <v>0.8</v>
      </c>
      <c r="K169" s="27"/>
      <c r="L169" s="27">
        <f t="shared" ref="L169:L174" si="24">F169+G169+H169+I169</f>
        <v>3137.0039999999999</v>
      </c>
      <c r="M169" s="24"/>
      <c r="AC169" s="6"/>
    </row>
    <row r="170" spans="1:29" x14ac:dyDescent="0.25">
      <c r="A170" s="25">
        <v>41660</v>
      </c>
      <c r="B170" s="26">
        <v>15113971</v>
      </c>
      <c r="C170" s="26" t="s">
        <v>38</v>
      </c>
      <c r="D170" s="26">
        <v>10000</v>
      </c>
      <c r="E170" s="27">
        <v>0.3</v>
      </c>
      <c r="F170" s="27">
        <f t="shared" si="21"/>
        <v>3000</v>
      </c>
      <c r="G170" s="27">
        <f t="shared" si="22"/>
        <v>0.82500000000000007</v>
      </c>
      <c r="H170" s="27">
        <f t="shared" si="23"/>
        <v>0.15</v>
      </c>
      <c r="I170" s="27">
        <v>15.99</v>
      </c>
      <c r="J170" s="27">
        <v>0.8</v>
      </c>
      <c r="K170" s="27"/>
      <c r="L170" s="27">
        <f t="shared" si="24"/>
        <v>3016.9649999999997</v>
      </c>
      <c r="M170" s="24"/>
      <c r="AB170" s="18"/>
    </row>
    <row r="171" spans="1:29" x14ac:dyDescent="0.25">
      <c r="A171" s="25">
        <v>41660</v>
      </c>
      <c r="B171" s="26">
        <v>15113970</v>
      </c>
      <c r="C171" s="26" t="s">
        <v>39</v>
      </c>
      <c r="D171" s="26">
        <v>100</v>
      </c>
      <c r="E171" s="27">
        <v>27.1</v>
      </c>
      <c r="F171" s="27">
        <f t="shared" si="21"/>
        <v>2710</v>
      </c>
      <c r="G171" s="27">
        <f t="shared" si="22"/>
        <v>0.74525000000000008</v>
      </c>
      <c r="H171" s="27">
        <f t="shared" si="23"/>
        <v>0.13550000000000001</v>
      </c>
      <c r="I171" s="27">
        <v>15.99</v>
      </c>
      <c r="J171" s="27">
        <v>0.8</v>
      </c>
      <c r="K171" s="27"/>
      <c r="L171" s="27">
        <f t="shared" si="24"/>
        <v>2726.8707499999996</v>
      </c>
      <c r="M171" s="24"/>
    </row>
    <row r="172" spans="1:29" x14ac:dyDescent="0.25">
      <c r="A172" s="25">
        <v>41660</v>
      </c>
      <c r="B172" s="26">
        <v>15114241</v>
      </c>
      <c r="C172" s="26" t="s">
        <v>0</v>
      </c>
      <c r="D172" s="26">
        <v>4000</v>
      </c>
      <c r="E172" s="27">
        <v>0.66</v>
      </c>
      <c r="F172" s="27">
        <f t="shared" si="21"/>
        <v>2640</v>
      </c>
      <c r="G172" s="27">
        <f t="shared" si="22"/>
        <v>0.72600000000000009</v>
      </c>
      <c r="H172" s="27">
        <f t="shared" si="23"/>
        <v>0.13200000000000001</v>
      </c>
      <c r="I172" s="27">
        <v>15.99</v>
      </c>
      <c r="J172" s="27">
        <v>0.8</v>
      </c>
      <c r="K172" s="27"/>
      <c r="L172" s="27">
        <f t="shared" si="24"/>
        <v>2656.848</v>
      </c>
      <c r="M172" s="24"/>
    </row>
    <row r="173" spans="1:29" x14ac:dyDescent="0.25">
      <c r="A173" s="25">
        <v>41660</v>
      </c>
      <c r="B173" s="26">
        <v>15114218</v>
      </c>
      <c r="C173" s="26" t="s">
        <v>31</v>
      </c>
      <c r="D173" s="26">
        <v>6000</v>
      </c>
      <c r="E173" s="27">
        <v>0.74</v>
      </c>
      <c r="F173" s="27">
        <f t="shared" si="21"/>
        <v>4440</v>
      </c>
      <c r="G173" s="27">
        <f t="shared" si="22"/>
        <v>1.2210000000000001</v>
      </c>
      <c r="H173" s="27">
        <f t="shared" si="23"/>
        <v>0.222</v>
      </c>
      <c r="I173" s="27">
        <v>15.99</v>
      </c>
      <c r="J173" s="27">
        <v>0.8</v>
      </c>
      <c r="K173" s="27"/>
      <c r="L173" s="27">
        <f t="shared" si="24"/>
        <v>4457.4329999999991</v>
      </c>
      <c r="M173" s="24"/>
    </row>
    <row r="174" spans="1:29" x14ac:dyDescent="0.25">
      <c r="A174" s="25">
        <v>41660</v>
      </c>
      <c r="B174" s="26">
        <v>15114284</v>
      </c>
      <c r="C174" s="26" t="s">
        <v>40</v>
      </c>
      <c r="D174" s="26">
        <v>1200</v>
      </c>
      <c r="E174" s="27">
        <v>3.3</v>
      </c>
      <c r="F174" s="27">
        <f t="shared" si="21"/>
        <v>3960</v>
      </c>
      <c r="G174" s="27">
        <f t="shared" si="22"/>
        <v>1.089</v>
      </c>
      <c r="H174" s="27">
        <f t="shared" si="23"/>
        <v>0.19800000000000001</v>
      </c>
      <c r="I174" s="27">
        <v>15.99</v>
      </c>
      <c r="J174" s="27">
        <v>0.8</v>
      </c>
      <c r="K174" s="27"/>
      <c r="L174" s="27">
        <f t="shared" si="24"/>
        <v>3977.2769999999996</v>
      </c>
      <c r="M174" s="24"/>
    </row>
    <row r="175" spans="1:29" x14ac:dyDescent="0.25">
      <c r="A175" s="25">
        <v>41660</v>
      </c>
      <c r="B175" s="26">
        <v>15114495</v>
      </c>
      <c r="C175" s="26" t="s">
        <v>37</v>
      </c>
      <c r="D175" s="26">
        <v>3000</v>
      </c>
      <c r="E175" s="27">
        <v>1.0900000000000001</v>
      </c>
      <c r="F175" s="27">
        <f t="shared" si="21"/>
        <v>3270.0000000000005</v>
      </c>
      <c r="G175" s="27">
        <f t="shared" si="22"/>
        <v>0.89925000000000022</v>
      </c>
      <c r="H175" s="27">
        <f t="shared" si="23"/>
        <v>0.16350000000000003</v>
      </c>
      <c r="I175" s="27">
        <v>15.99</v>
      </c>
      <c r="J175" s="27">
        <v>0.8</v>
      </c>
      <c r="K175" s="27"/>
      <c r="L175" s="27">
        <f>F175-G175-H175-I175-K175</f>
        <v>3252.9472500000006</v>
      </c>
      <c r="M175" s="24"/>
    </row>
    <row r="176" spans="1:29" x14ac:dyDescent="0.25">
      <c r="A176" s="25">
        <v>41660</v>
      </c>
      <c r="B176" s="26">
        <v>15116461</v>
      </c>
      <c r="C176" s="26" t="s">
        <v>31</v>
      </c>
      <c r="D176" s="26">
        <v>6000</v>
      </c>
      <c r="E176" s="27">
        <v>0.79</v>
      </c>
      <c r="F176" s="27">
        <f t="shared" si="21"/>
        <v>4740</v>
      </c>
      <c r="G176" s="27">
        <f t="shared" si="22"/>
        <v>1.3035000000000001</v>
      </c>
      <c r="H176" s="27">
        <f t="shared" si="23"/>
        <v>0.23700000000000002</v>
      </c>
      <c r="I176" s="27">
        <v>15.99</v>
      </c>
      <c r="J176" s="27">
        <v>0.8</v>
      </c>
      <c r="K176" s="27"/>
      <c r="L176" s="27">
        <f>F176-G176-H176-I176-K176</f>
        <v>4722.4695000000002</v>
      </c>
      <c r="M176" s="24"/>
    </row>
    <row r="177" spans="1:13" x14ac:dyDescent="0.25">
      <c r="A177" s="14"/>
      <c r="M177" s="24"/>
    </row>
    <row r="178" spans="1:13" x14ac:dyDescent="0.25">
      <c r="A178" s="25">
        <v>41667</v>
      </c>
      <c r="B178" s="26">
        <v>15129144</v>
      </c>
      <c r="C178" s="26" t="s">
        <v>32</v>
      </c>
      <c r="D178" s="26">
        <v>11100</v>
      </c>
      <c r="E178" s="27">
        <v>0.28999999999999998</v>
      </c>
      <c r="F178" s="27">
        <f>D178*E178</f>
        <v>3219</v>
      </c>
      <c r="G178" s="27">
        <f t="shared" ref="G178" si="25">F178*0.0275%</f>
        <v>0.88522500000000004</v>
      </c>
      <c r="H178" s="27">
        <f>F178*0.005%</f>
        <v>0.16095000000000001</v>
      </c>
      <c r="I178" s="27">
        <v>15.99</v>
      </c>
      <c r="J178" s="27">
        <v>0.8</v>
      </c>
      <c r="K178" s="27"/>
      <c r="L178" s="27">
        <f>F178+G178+H178+I178</f>
        <v>3236.0361749999997</v>
      </c>
      <c r="M178" s="24"/>
    </row>
    <row r="179" spans="1:13" x14ac:dyDescent="0.25">
      <c r="A179" s="14"/>
      <c r="M179" s="24"/>
    </row>
    <row r="180" spans="1:13" x14ac:dyDescent="0.25">
      <c r="A180" s="25">
        <v>41668</v>
      </c>
      <c r="B180" s="26">
        <v>15132609</v>
      </c>
      <c r="C180" s="26" t="s">
        <v>41</v>
      </c>
      <c r="D180" s="26">
        <v>600</v>
      </c>
      <c r="E180" s="27">
        <v>5.2</v>
      </c>
      <c r="F180" s="27">
        <f>D180*E180</f>
        <v>3120</v>
      </c>
      <c r="G180" s="27">
        <f t="shared" ref="G180" si="26">F180*0.0275%</f>
        <v>0.8580000000000001</v>
      </c>
      <c r="H180" s="27">
        <f>F180*0.005%</f>
        <v>0.156</v>
      </c>
      <c r="I180" s="27">
        <v>15.99</v>
      </c>
      <c r="J180" s="27">
        <v>0.8</v>
      </c>
      <c r="K180" s="27"/>
      <c r="L180" s="27">
        <f>F180+G180+H180+I180</f>
        <v>3137.0039999999999</v>
      </c>
      <c r="M180" s="24"/>
    </row>
    <row r="181" spans="1:13" x14ac:dyDescent="0.25">
      <c r="A181" s="14"/>
      <c r="M181" s="24"/>
    </row>
    <row r="182" spans="1:13" x14ac:dyDescent="0.25">
      <c r="A182" s="25">
        <v>41669</v>
      </c>
      <c r="B182" s="26">
        <v>15135063</v>
      </c>
      <c r="C182" s="26" t="s">
        <v>35</v>
      </c>
      <c r="D182" s="26">
        <v>4200</v>
      </c>
      <c r="E182" s="27">
        <v>0.95</v>
      </c>
      <c r="F182" s="27">
        <f>D182*E182</f>
        <v>3990</v>
      </c>
      <c r="G182" s="27">
        <f t="shared" ref="G182:G183" si="27">F182*0.0275%</f>
        <v>1.0972500000000001</v>
      </c>
      <c r="H182" s="27">
        <f>F182*0.005%</f>
        <v>0.19950000000000001</v>
      </c>
      <c r="I182" s="27">
        <v>15.99</v>
      </c>
      <c r="J182" s="27">
        <v>0.8</v>
      </c>
      <c r="K182" s="27"/>
      <c r="L182" s="27">
        <f>F182+G182+H182+I182</f>
        <v>4007.2867499999998</v>
      </c>
      <c r="M182" s="24"/>
    </row>
    <row r="183" spans="1:13" x14ac:dyDescent="0.25">
      <c r="A183" s="25">
        <v>41669</v>
      </c>
      <c r="B183" s="26">
        <v>15135061</v>
      </c>
      <c r="C183" s="26" t="s">
        <v>14</v>
      </c>
      <c r="D183" s="26">
        <v>300</v>
      </c>
      <c r="E183" s="27">
        <v>14.7</v>
      </c>
      <c r="F183" s="27">
        <f>D183*E183</f>
        <v>4410</v>
      </c>
      <c r="G183" s="27">
        <f t="shared" si="27"/>
        <v>1.21275</v>
      </c>
      <c r="H183" s="27">
        <f>F183*0.005%</f>
        <v>0.2205</v>
      </c>
      <c r="I183" s="27">
        <v>15.99</v>
      </c>
      <c r="J183" s="27">
        <v>0.8</v>
      </c>
      <c r="K183" s="27"/>
      <c r="L183" s="27">
        <f>F183+G183+H183+I183</f>
        <v>4427.4232499999998</v>
      </c>
      <c r="M183" s="24"/>
    </row>
    <row r="184" spans="1:13" x14ac:dyDescent="0.25">
      <c r="A184" s="14"/>
      <c r="M184" s="24"/>
    </row>
    <row r="185" spans="1:13" x14ac:dyDescent="0.25">
      <c r="A185" s="25">
        <v>41680</v>
      </c>
      <c r="B185" s="26">
        <v>15160387</v>
      </c>
      <c r="C185" s="26" t="s">
        <v>31</v>
      </c>
      <c r="D185" s="26">
        <v>7000</v>
      </c>
      <c r="E185" s="27">
        <v>0.67</v>
      </c>
      <c r="F185" s="27">
        <f>D185*E185</f>
        <v>4690</v>
      </c>
      <c r="G185" s="27">
        <f t="shared" ref="G185" si="28">F185*0.0275%</f>
        <v>1.2897500000000002</v>
      </c>
      <c r="H185" s="27">
        <f>F185*0.005%</f>
        <v>0.23450000000000001</v>
      </c>
      <c r="I185" s="27">
        <v>15.99</v>
      </c>
      <c r="J185" s="27">
        <v>0.8</v>
      </c>
      <c r="K185" s="27"/>
      <c r="L185" s="27">
        <f>F185+G185+H185+I185</f>
        <v>4707.5142499999993</v>
      </c>
      <c r="M185" s="24"/>
    </row>
    <row r="186" spans="1:13" x14ac:dyDescent="0.25">
      <c r="A186" s="14"/>
      <c r="M186" s="24"/>
    </row>
    <row r="187" spans="1:13" x14ac:dyDescent="0.25">
      <c r="A187" s="28">
        <v>41717</v>
      </c>
      <c r="B187" s="26">
        <v>15070144</v>
      </c>
      <c r="C187" t="s">
        <v>34</v>
      </c>
      <c r="D187">
        <v>15000000</v>
      </c>
      <c r="E187" s="29">
        <v>9.0000000000000006E-5</v>
      </c>
      <c r="F187" s="6">
        <f>D187*E187</f>
        <v>1350</v>
      </c>
      <c r="G187" s="30">
        <f t="shared" ref="G187" si="29">F187*0.0275%</f>
        <v>0.37125000000000002</v>
      </c>
      <c r="H187" s="30">
        <f>F187*0.005%</f>
        <v>6.7500000000000004E-2</v>
      </c>
      <c r="I187" s="30">
        <v>15.99</v>
      </c>
      <c r="J187" s="30">
        <v>0.8</v>
      </c>
      <c r="K187" s="30"/>
      <c r="L187" s="6">
        <f>F187-G187-H187-I187-K187</f>
        <v>1333.57125</v>
      </c>
      <c r="M187" s="24"/>
    </row>
    <row r="188" spans="1:13" x14ac:dyDescent="0.25">
      <c r="A188" s="14"/>
      <c r="M188" s="24"/>
    </row>
    <row r="189" spans="1:13" x14ac:dyDescent="0.25">
      <c r="A189" s="14">
        <v>41718</v>
      </c>
      <c r="B189" s="26">
        <v>15133831</v>
      </c>
      <c r="C189" t="s">
        <v>41</v>
      </c>
      <c r="D189">
        <v>600</v>
      </c>
      <c r="E189" s="6">
        <v>6.05</v>
      </c>
      <c r="F189" s="6">
        <f>D189*E189</f>
        <v>3630</v>
      </c>
      <c r="G189" s="30">
        <f t="shared" ref="G189" si="30">F189*0.0275%</f>
        <v>0.99825000000000008</v>
      </c>
      <c r="H189" s="30">
        <f>F189*0.005%</f>
        <v>0.18150000000000002</v>
      </c>
      <c r="I189" s="30">
        <v>15.99</v>
      </c>
      <c r="J189" s="30">
        <v>0.8</v>
      </c>
      <c r="K189" s="30"/>
      <c r="L189" s="6">
        <f>F189-G189-H189-I189-K189</f>
        <v>3612.83025</v>
      </c>
      <c r="M189" s="24"/>
    </row>
    <row r="190" spans="1:13" x14ac:dyDescent="0.25">
      <c r="A190" s="14"/>
      <c r="M190" s="24"/>
    </row>
    <row r="191" spans="1:13" x14ac:dyDescent="0.25">
      <c r="A191" s="14">
        <v>41725</v>
      </c>
      <c r="B191" s="26">
        <v>15254837</v>
      </c>
      <c r="C191" t="s">
        <v>33</v>
      </c>
      <c r="D191">
        <v>1500</v>
      </c>
      <c r="E191" s="6">
        <v>3.29</v>
      </c>
      <c r="F191" s="6">
        <f>D191*E191</f>
        <v>4935</v>
      </c>
      <c r="G191" s="30">
        <f t="shared" ref="G191" si="31">F191*0.0275%</f>
        <v>1.3571250000000001</v>
      </c>
      <c r="H191" s="30">
        <f>F191*0.005%</f>
        <v>0.24675000000000002</v>
      </c>
      <c r="I191" s="30">
        <v>15.99</v>
      </c>
      <c r="J191" s="30">
        <v>0.8</v>
      </c>
      <c r="K191" s="30"/>
      <c r="L191" s="6">
        <f>F191+G191+H191+I191</f>
        <v>4952.5938750000005</v>
      </c>
      <c r="M191" s="24"/>
    </row>
    <row r="192" spans="1:13" x14ac:dyDescent="0.25">
      <c r="A192" s="14"/>
      <c r="M192" s="24"/>
    </row>
    <row r="193" spans="1:31" x14ac:dyDescent="0.25">
      <c r="A193" s="14">
        <v>41726</v>
      </c>
      <c r="B193" s="26">
        <v>15135613</v>
      </c>
      <c r="C193" t="s">
        <v>35</v>
      </c>
      <c r="D193">
        <v>4200</v>
      </c>
      <c r="E193" s="6">
        <v>1.05</v>
      </c>
      <c r="F193" s="6">
        <f>D193*E193</f>
        <v>4410</v>
      </c>
      <c r="G193" s="30">
        <f t="shared" ref="G193" si="32">F193*0.0275%</f>
        <v>1.21275</v>
      </c>
      <c r="H193" s="30">
        <f>F193*0.005%</f>
        <v>0.2205</v>
      </c>
      <c r="I193" s="30">
        <v>15.99</v>
      </c>
      <c r="J193" s="30">
        <v>0.8</v>
      </c>
      <c r="K193" s="30"/>
      <c r="L193" s="6">
        <f>F193-G193-H193-I193-K193</f>
        <v>4392.5767500000002</v>
      </c>
      <c r="M193" s="24"/>
    </row>
    <row r="194" spans="1:31" x14ac:dyDescent="0.25">
      <c r="A194" s="14"/>
      <c r="M194" s="24"/>
    </row>
    <row r="195" spans="1:31" x14ac:dyDescent="0.25">
      <c r="A195" s="14">
        <v>41758</v>
      </c>
      <c r="B195" s="26">
        <v>15273303</v>
      </c>
      <c r="C195" t="s">
        <v>36</v>
      </c>
      <c r="D195">
        <v>30000</v>
      </c>
      <c r="E195" s="6">
        <v>0.13</v>
      </c>
      <c r="F195" s="6">
        <f>D195*E195</f>
        <v>3900</v>
      </c>
      <c r="G195" s="30">
        <f t="shared" ref="G195" si="33">F195*0.0275%</f>
        <v>1.0725</v>
      </c>
      <c r="H195" s="30">
        <f>F195*0.005%</f>
        <v>0.19500000000000001</v>
      </c>
      <c r="I195" s="30">
        <v>15.99</v>
      </c>
      <c r="J195" s="30">
        <v>0.8</v>
      </c>
      <c r="K195" s="30"/>
      <c r="L195" s="6">
        <f>F195-G195-H195-I195-K195</f>
        <v>3882.7424999999998</v>
      </c>
      <c r="M195" s="24"/>
      <c r="AB195" s="18"/>
      <c r="AC195" s="18"/>
      <c r="AD195" s="19"/>
      <c r="AE195" s="18"/>
    </row>
    <row r="196" spans="1:31" x14ac:dyDescent="0.25">
      <c r="A196" s="14"/>
      <c r="M196" s="24"/>
    </row>
    <row r="197" spans="1:31" x14ac:dyDescent="0.25">
      <c r="A197" s="14">
        <v>41761</v>
      </c>
      <c r="B197" s="26">
        <v>15291158</v>
      </c>
      <c r="C197" t="s">
        <v>14</v>
      </c>
      <c r="D197">
        <v>300</v>
      </c>
      <c r="E197" s="6">
        <v>17.7</v>
      </c>
      <c r="F197" s="6">
        <f>D197*E197</f>
        <v>5310</v>
      </c>
      <c r="G197" s="30">
        <f t="shared" ref="G197" si="34">F197*0.0275%</f>
        <v>1.46025</v>
      </c>
      <c r="H197" s="30">
        <f>F197*0.005%</f>
        <v>0.26550000000000001</v>
      </c>
      <c r="I197" s="30">
        <v>15.99</v>
      </c>
      <c r="J197" s="30">
        <v>0.8</v>
      </c>
      <c r="K197" s="30"/>
      <c r="L197" s="6">
        <f>F197-G197-H197-I197-K197</f>
        <v>5292.2842499999997</v>
      </c>
      <c r="M197" s="24"/>
      <c r="AB197" s="20"/>
      <c r="AC197" s="6"/>
      <c r="AD197" s="20"/>
      <c r="AE197" s="6"/>
    </row>
    <row r="198" spans="1:31" x14ac:dyDescent="0.25">
      <c r="A198" s="14"/>
      <c r="M198" s="24"/>
    </row>
    <row r="199" spans="1:31" x14ac:dyDescent="0.25">
      <c r="A199" s="14">
        <v>41768</v>
      </c>
      <c r="B199" s="26">
        <v>15422960</v>
      </c>
      <c r="C199" t="s">
        <v>34</v>
      </c>
      <c r="D199">
        <v>50000000</v>
      </c>
      <c r="E199" s="29">
        <v>8.0000000000000007E-5</v>
      </c>
      <c r="F199" s="6">
        <f>D199*E199</f>
        <v>4000.0000000000005</v>
      </c>
      <c r="G199" s="30">
        <f t="shared" ref="G199" si="35">F199*0.0275%</f>
        <v>1.1000000000000001</v>
      </c>
      <c r="H199" s="30">
        <f>F199*0.005%</f>
        <v>0.20000000000000004</v>
      </c>
      <c r="I199" s="30">
        <v>15.99</v>
      </c>
      <c r="J199" s="30">
        <v>0.8</v>
      </c>
      <c r="K199" s="30"/>
      <c r="L199" s="6">
        <f>F199+G199+H199+I199</f>
        <v>4017.29</v>
      </c>
      <c r="M199" s="24"/>
      <c r="AB199" s="20"/>
      <c r="AC199" s="11"/>
      <c r="AD199" s="20"/>
      <c r="AE199" s="6"/>
    </row>
    <row r="200" spans="1:31" x14ac:dyDescent="0.25">
      <c r="A200" s="14"/>
      <c r="M200" s="24"/>
    </row>
    <row r="201" spans="1:31" x14ac:dyDescent="0.25">
      <c r="A201" s="14">
        <v>41773</v>
      </c>
      <c r="B201" s="26">
        <v>15424067</v>
      </c>
      <c r="C201" t="s">
        <v>42</v>
      </c>
      <c r="D201">
        <v>12800</v>
      </c>
      <c r="E201" s="6">
        <v>0.25</v>
      </c>
      <c r="F201" s="6">
        <f>D201*E201</f>
        <v>3200</v>
      </c>
      <c r="G201" s="30">
        <f t="shared" ref="G201" si="36">F201*0.0275%</f>
        <v>0.88</v>
      </c>
      <c r="H201" s="30">
        <f>F201*0.005%</f>
        <v>0.16</v>
      </c>
      <c r="I201" s="30">
        <v>15.99</v>
      </c>
      <c r="J201" s="30">
        <v>0.8</v>
      </c>
      <c r="K201" s="30"/>
      <c r="L201" s="6">
        <f>F201+G201+H201+I201</f>
        <v>3217.0299999999997</v>
      </c>
      <c r="M201" s="24"/>
      <c r="AB201" s="20"/>
      <c r="AC201" s="11"/>
      <c r="AD201" s="20"/>
      <c r="AE201" s="6"/>
    </row>
    <row r="202" spans="1:31" x14ac:dyDescent="0.25">
      <c r="A202" s="14"/>
      <c r="M202" s="24"/>
    </row>
    <row r="203" spans="1:31" x14ac:dyDescent="0.25">
      <c r="A203" s="14">
        <v>41796</v>
      </c>
      <c r="B203" s="26">
        <v>15488529</v>
      </c>
      <c r="C203" t="s">
        <v>42</v>
      </c>
      <c r="D203">
        <v>12800</v>
      </c>
      <c r="E203" s="6">
        <v>0.3</v>
      </c>
      <c r="F203" s="6">
        <f>D203*E203</f>
        <v>3840</v>
      </c>
      <c r="G203" s="30">
        <f t="shared" ref="G203" si="37">F203*0.0275%</f>
        <v>1.056</v>
      </c>
      <c r="H203" s="30">
        <f>F203*0.005%</f>
        <v>0.192</v>
      </c>
      <c r="I203" s="30">
        <v>15.99</v>
      </c>
      <c r="J203" s="30">
        <v>0.8</v>
      </c>
      <c r="K203" s="30"/>
      <c r="L203" s="6">
        <f>F203-G203-H203-I203-K203</f>
        <v>3822.7620000000002</v>
      </c>
      <c r="M203" s="24"/>
      <c r="AB203" s="18"/>
      <c r="AC203" s="19"/>
    </row>
    <row r="204" spans="1:31" x14ac:dyDescent="0.25">
      <c r="A204" s="14"/>
      <c r="M204" s="24"/>
    </row>
    <row r="205" spans="1:31" x14ac:dyDescent="0.25">
      <c r="A205" s="14">
        <v>41806</v>
      </c>
      <c r="B205" s="26">
        <v>15450856</v>
      </c>
      <c r="C205" t="s">
        <v>34</v>
      </c>
      <c r="D205">
        <v>50000000</v>
      </c>
      <c r="E205" s="29">
        <v>9.0000000000000006E-5</v>
      </c>
      <c r="F205" s="6">
        <f>D205*E205</f>
        <v>4500</v>
      </c>
      <c r="G205" s="30">
        <f t="shared" ref="G205" si="38">F205*0.0275%</f>
        <v>1.2375</v>
      </c>
      <c r="H205" s="30">
        <f>F205*0.005%</f>
        <v>0.22500000000000001</v>
      </c>
      <c r="I205" s="30">
        <v>15.99</v>
      </c>
      <c r="J205" s="30">
        <v>0.8</v>
      </c>
      <c r="K205" s="30"/>
      <c r="L205" s="6">
        <f>F205-G205-H205-I205-K205</f>
        <v>4482.5474999999997</v>
      </c>
      <c r="M205" s="24"/>
      <c r="AB205" s="18"/>
    </row>
    <row r="206" spans="1:31" x14ac:dyDescent="0.25">
      <c r="A206" s="14"/>
      <c r="M206" s="24"/>
    </row>
    <row r="207" spans="1:31" x14ac:dyDescent="0.25">
      <c r="A207" s="14">
        <v>41814</v>
      </c>
      <c r="B207" s="26">
        <v>15133940</v>
      </c>
      <c r="C207" t="s">
        <v>38</v>
      </c>
      <c r="D207">
        <v>10000</v>
      </c>
      <c r="E207" s="6">
        <v>0.34</v>
      </c>
      <c r="F207" s="6">
        <f>D207*E207</f>
        <v>3400.0000000000005</v>
      </c>
      <c r="G207" s="30">
        <f t="shared" ref="G207" si="39">F207*0.0275%</f>
        <v>0.93500000000000016</v>
      </c>
      <c r="H207" s="30">
        <f>F207*0.005%</f>
        <v>0.17000000000000004</v>
      </c>
      <c r="I207" s="30">
        <v>15.99</v>
      </c>
      <c r="J207" s="30">
        <v>0.8</v>
      </c>
      <c r="K207" s="30"/>
      <c r="L207" s="6">
        <f>F207-G207-H207-I207-K207</f>
        <v>3382.9050000000007</v>
      </c>
      <c r="M207" s="24"/>
    </row>
    <row r="208" spans="1:31" x14ac:dyDescent="0.25">
      <c r="A208" s="14"/>
      <c r="M208" s="24"/>
    </row>
    <row r="209" spans="1:28" x14ac:dyDescent="0.25">
      <c r="A209" s="14">
        <v>41815</v>
      </c>
      <c r="B209" s="26">
        <v>15488903</v>
      </c>
      <c r="C209" t="s">
        <v>43</v>
      </c>
      <c r="D209">
        <v>23000</v>
      </c>
      <c r="E209" s="29">
        <v>1.7000000000000001E-4</v>
      </c>
      <c r="F209" s="6">
        <f>D209*E209</f>
        <v>3.91</v>
      </c>
      <c r="G209" s="30">
        <f t="shared" ref="G209" si="40">F209*0.0275%</f>
        <v>1.07525E-3</v>
      </c>
      <c r="H209" s="30">
        <f>F209*0.005%</f>
        <v>1.9550000000000001E-4</v>
      </c>
      <c r="I209" s="30">
        <v>0</v>
      </c>
      <c r="J209" s="30">
        <v>0</v>
      </c>
      <c r="K209" s="30"/>
      <c r="L209" s="6">
        <f>F209+G209+H209+I209</f>
        <v>3.9112707499999999</v>
      </c>
      <c r="M209" s="24"/>
    </row>
    <row r="210" spans="1:28" x14ac:dyDescent="0.25">
      <c r="A210" s="14"/>
      <c r="M210" s="24"/>
    </row>
    <row r="211" spans="1:28" x14ac:dyDescent="0.25">
      <c r="A211" s="14">
        <v>41823</v>
      </c>
      <c r="B211" s="26">
        <v>15626146</v>
      </c>
      <c r="C211" t="s">
        <v>44</v>
      </c>
      <c r="D211">
        <v>25</v>
      </c>
      <c r="E211" s="29">
        <v>2.5000000000000001E-4</v>
      </c>
      <c r="F211" s="6">
        <f>D211*E211</f>
        <v>6.2500000000000003E-3</v>
      </c>
      <c r="G211" s="30">
        <f t="shared" ref="G211" si="41">F211*0.0275%</f>
        <v>1.7187500000000003E-6</v>
      </c>
      <c r="H211" s="30">
        <f>F211*0.005%</f>
        <v>3.1250000000000003E-7</v>
      </c>
      <c r="I211" s="30">
        <v>0</v>
      </c>
      <c r="J211" s="30">
        <v>0</v>
      </c>
      <c r="K211" s="30"/>
      <c r="L211" s="6">
        <f>F211+G211+H211+I211</f>
        <v>6.2520312500000006E-3</v>
      </c>
      <c r="M211" s="24"/>
      <c r="AB211" s="18"/>
    </row>
    <row r="212" spans="1:28" x14ac:dyDescent="0.25">
      <c r="A212" s="14"/>
      <c r="M212" s="24"/>
    </row>
    <row r="213" spans="1:28" x14ac:dyDescent="0.25">
      <c r="A213" s="14">
        <v>41831</v>
      </c>
      <c r="B213" s="26">
        <v>15488903</v>
      </c>
      <c r="C213" t="s">
        <v>43</v>
      </c>
      <c r="D213">
        <v>500000</v>
      </c>
      <c r="E213" s="29">
        <v>1.7000000000000001E-4</v>
      </c>
      <c r="F213" s="6">
        <f>D213*E213</f>
        <v>85</v>
      </c>
      <c r="G213" s="30">
        <f t="shared" ref="G213" si="42">F213*0.0275%</f>
        <v>2.3375E-2</v>
      </c>
      <c r="H213" s="30">
        <f>F213*0.005%</f>
        <v>4.2500000000000003E-3</v>
      </c>
      <c r="I213" s="30">
        <v>0</v>
      </c>
      <c r="J213" s="30">
        <v>0</v>
      </c>
      <c r="K213" s="30"/>
      <c r="L213" s="6">
        <f>F213+G213+H213+I213</f>
        <v>85.027625</v>
      </c>
      <c r="M213" s="24"/>
    </row>
    <row r="214" spans="1:28" x14ac:dyDescent="0.25">
      <c r="A214" s="14"/>
      <c r="M214" s="24"/>
    </row>
    <row r="215" spans="1:28" x14ac:dyDescent="0.25">
      <c r="A215" s="14">
        <v>41836</v>
      </c>
      <c r="B215" s="26">
        <v>15488903</v>
      </c>
      <c r="C215" t="s">
        <v>43</v>
      </c>
      <c r="D215">
        <v>3477000</v>
      </c>
      <c r="E215" s="29">
        <v>1.7000000000000001E-4</v>
      </c>
      <c r="F215" s="6">
        <f>D215*E215</f>
        <v>591.09</v>
      </c>
      <c r="G215" s="30">
        <f t="shared" ref="G215" si="43">F215*0.0275%</f>
        <v>0.16254975000000002</v>
      </c>
      <c r="H215" s="30">
        <f>F215*0.005%</f>
        <v>2.9554500000000004E-2</v>
      </c>
      <c r="I215" s="30">
        <v>15.99</v>
      </c>
      <c r="J215" s="30">
        <v>0.8</v>
      </c>
      <c r="K215" s="30"/>
      <c r="L215" s="6">
        <f>F215+G215+H215+I215</f>
        <v>607.2721042500001</v>
      </c>
      <c r="M215" s="24"/>
    </row>
    <row r="216" spans="1:28" x14ac:dyDescent="0.25">
      <c r="A216" s="14"/>
      <c r="M216" s="24"/>
    </row>
    <row r="217" spans="1:28" x14ac:dyDescent="0.25">
      <c r="A217" s="25">
        <v>41837</v>
      </c>
      <c r="B217" s="26">
        <v>15664559</v>
      </c>
      <c r="C217" s="26" t="s">
        <v>43</v>
      </c>
      <c r="D217" s="26">
        <v>4000000</v>
      </c>
      <c r="E217" s="31">
        <v>2.4000000000000001E-4</v>
      </c>
      <c r="F217" s="27">
        <f>D217*E217</f>
        <v>960</v>
      </c>
      <c r="G217" s="27">
        <f t="shared" ref="G217" si="44">F217*0.0275%</f>
        <v>0.26400000000000001</v>
      </c>
      <c r="H217" s="27">
        <f>F217*0.005%</f>
        <v>4.8000000000000001E-2</v>
      </c>
      <c r="I217" s="27">
        <v>15.99</v>
      </c>
      <c r="J217" s="27">
        <v>0.8</v>
      </c>
      <c r="K217" s="27"/>
      <c r="L217" s="27">
        <f>F217-G217-H217-I217-K217</f>
        <v>943.69799999999998</v>
      </c>
      <c r="M217" s="24"/>
    </row>
    <row r="218" spans="1:28" x14ac:dyDescent="0.25">
      <c r="A218" s="14"/>
      <c r="M218" s="24"/>
    </row>
    <row r="219" spans="1:28" x14ac:dyDescent="0.25">
      <c r="A219" s="25">
        <v>41848</v>
      </c>
      <c r="B219" s="26">
        <v>15701852</v>
      </c>
      <c r="C219" s="26" t="s">
        <v>45</v>
      </c>
      <c r="D219" s="26">
        <v>1900</v>
      </c>
      <c r="E219" s="27">
        <v>1.39</v>
      </c>
      <c r="F219" s="27">
        <f>D219*E219</f>
        <v>2641</v>
      </c>
      <c r="G219" s="27">
        <f t="shared" ref="G219:G220" si="45">F219*0.0275%</f>
        <v>0.726275</v>
      </c>
      <c r="H219" s="27">
        <f>F219*0.005%</f>
        <v>0.13205</v>
      </c>
      <c r="I219" s="27">
        <v>15.99</v>
      </c>
      <c r="J219" s="27">
        <v>0.8</v>
      </c>
      <c r="K219" s="27"/>
      <c r="L219" s="27">
        <f>F219+G219+H219+I219</f>
        <v>2657.8483249999999</v>
      </c>
      <c r="M219" s="24"/>
    </row>
    <row r="220" spans="1:28" x14ac:dyDescent="0.25">
      <c r="A220" s="14">
        <v>41848</v>
      </c>
      <c r="B220" s="26">
        <v>15046492</v>
      </c>
      <c r="C220" t="s">
        <v>46</v>
      </c>
      <c r="D220">
        <v>252000000</v>
      </c>
      <c r="E220" s="29">
        <v>1.0000000000000001E-5</v>
      </c>
      <c r="F220" s="6">
        <f>D220*E220</f>
        <v>2520</v>
      </c>
      <c r="G220" s="30">
        <f t="shared" si="45"/>
        <v>0.69300000000000006</v>
      </c>
      <c r="H220" s="30">
        <f>F220*0.005%</f>
        <v>0.126</v>
      </c>
      <c r="I220" s="30">
        <v>15.99</v>
      </c>
      <c r="J220" s="30">
        <v>0.8</v>
      </c>
      <c r="K220" s="30"/>
      <c r="L220" s="6">
        <f>F220+G220+H220+I220</f>
        <v>2536.8090000000002</v>
      </c>
      <c r="M220" s="24"/>
    </row>
    <row r="221" spans="1:28" x14ac:dyDescent="0.25">
      <c r="A221" s="14"/>
      <c r="M221" s="24"/>
    </row>
    <row r="222" spans="1:28" x14ac:dyDescent="0.25">
      <c r="A222" s="14">
        <v>41850</v>
      </c>
      <c r="B222" s="26">
        <v>15701805</v>
      </c>
      <c r="C222" t="s">
        <v>47</v>
      </c>
      <c r="D222">
        <v>4800</v>
      </c>
      <c r="E222" s="6">
        <v>1.05</v>
      </c>
      <c r="F222" s="6">
        <f>D222*E222</f>
        <v>5040</v>
      </c>
      <c r="G222" s="30">
        <f t="shared" ref="G222" si="46">F222*0.0275%</f>
        <v>1.3860000000000001</v>
      </c>
      <c r="H222" s="30">
        <f>F222*0.005%</f>
        <v>0.252</v>
      </c>
      <c r="I222" s="30">
        <v>15.99</v>
      </c>
      <c r="J222" s="30">
        <v>0.8</v>
      </c>
      <c r="K222" s="30"/>
      <c r="L222" s="6">
        <f>F222+G222+H222+I222</f>
        <v>5057.6280000000006</v>
      </c>
      <c r="M222" s="24"/>
    </row>
    <row r="223" spans="1:28" x14ac:dyDescent="0.25">
      <c r="A223" s="14"/>
      <c r="M223" s="24"/>
    </row>
    <row r="224" spans="1:28" x14ac:dyDescent="0.25">
      <c r="A224" s="14">
        <v>41851</v>
      </c>
      <c r="B224" s="26">
        <v>15701580</v>
      </c>
      <c r="C224" t="s">
        <v>42</v>
      </c>
      <c r="D224">
        <v>13600</v>
      </c>
      <c r="E224" s="6">
        <v>0.26</v>
      </c>
      <c r="F224" s="6">
        <f>D224*E224</f>
        <v>3536</v>
      </c>
      <c r="G224" s="30">
        <f t="shared" ref="G224:G225" si="47">F224*0.0275%</f>
        <v>0.97240000000000004</v>
      </c>
      <c r="H224" s="30">
        <f>F224*0.005%</f>
        <v>0.17680000000000001</v>
      </c>
      <c r="I224" s="30">
        <v>15.99</v>
      </c>
      <c r="J224" s="30">
        <v>0.8</v>
      </c>
      <c r="K224" s="30"/>
      <c r="L224" s="6">
        <f>F224+G224+H224+I224</f>
        <v>3553.1392000000001</v>
      </c>
      <c r="M224" s="24"/>
    </row>
    <row r="225" spans="1:28" x14ac:dyDescent="0.25">
      <c r="A225" s="14">
        <v>41851</v>
      </c>
      <c r="B225" s="26">
        <v>15701731</v>
      </c>
      <c r="C225" t="s">
        <v>48</v>
      </c>
      <c r="D225">
        <v>13800</v>
      </c>
      <c r="E225" s="6">
        <v>0.18</v>
      </c>
      <c r="F225" s="6">
        <f>D225*E225</f>
        <v>2484</v>
      </c>
      <c r="G225" s="30">
        <f t="shared" si="47"/>
        <v>0.68310000000000004</v>
      </c>
      <c r="H225" s="30">
        <f>F225*0.005%</f>
        <v>0.1242</v>
      </c>
      <c r="I225" s="30">
        <v>15.99</v>
      </c>
      <c r="J225" s="30">
        <v>0.8</v>
      </c>
      <c r="K225" s="30"/>
      <c r="L225" s="6">
        <f>F225+G225+H225+I225</f>
        <v>2500.7973000000002</v>
      </c>
      <c r="M225" s="24"/>
    </row>
    <row r="226" spans="1:28" x14ac:dyDescent="0.25">
      <c r="A226" s="14"/>
      <c r="M226" s="24"/>
    </row>
    <row r="227" spans="1:28" x14ac:dyDescent="0.25">
      <c r="A227" s="25">
        <v>41869</v>
      </c>
      <c r="B227" s="26">
        <v>15765836</v>
      </c>
      <c r="C227" s="26" t="s">
        <v>27</v>
      </c>
      <c r="D227" s="26">
        <v>500</v>
      </c>
      <c r="E227" s="27">
        <v>10.5</v>
      </c>
      <c r="F227" s="27">
        <f>D227*E227</f>
        <v>5250</v>
      </c>
      <c r="G227" s="27">
        <f t="shared" ref="G227" si="48">F227*0.0275%</f>
        <v>1.4437500000000001</v>
      </c>
      <c r="H227" s="27">
        <f>F227*0.005%</f>
        <v>0.26250000000000001</v>
      </c>
      <c r="I227" s="27">
        <v>15.99</v>
      </c>
      <c r="J227" s="27">
        <v>0.8</v>
      </c>
      <c r="K227" s="27"/>
      <c r="L227" s="27">
        <f>F227-G227-H227-I227-K227</f>
        <v>5232.30375</v>
      </c>
      <c r="M227" s="24"/>
    </row>
    <row r="228" spans="1:28" x14ac:dyDescent="0.25">
      <c r="A228" s="14"/>
      <c r="M228" s="24"/>
    </row>
    <row r="229" spans="1:28" x14ac:dyDescent="0.25">
      <c r="A229" s="25">
        <v>41880</v>
      </c>
      <c r="B229" s="26">
        <v>15799889</v>
      </c>
      <c r="C229" s="26" t="s">
        <v>15</v>
      </c>
      <c r="D229" s="26">
        <v>200</v>
      </c>
      <c r="E229" s="27">
        <v>26</v>
      </c>
      <c r="F229" s="27">
        <f>D229*E229</f>
        <v>5200</v>
      </c>
      <c r="G229" s="27">
        <f t="shared" ref="G229" si="49">F229*0.0275%</f>
        <v>1.4300000000000002</v>
      </c>
      <c r="H229" s="27">
        <f>F229*0.005%</f>
        <v>0.26</v>
      </c>
      <c r="I229" s="27">
        <v>15.99</v>
      </c>
      <c r="J229" s="27">
        <v>0.8</v>
      </c>
      <c r="K229" s="27"/>
      <c r="L229" s="27">
        <f>F229+G229+H229+I229</f>
        <v>5217.68</v>
      </c>
      <c r="M229" s="24"/>
    </row>
    <row r="230" spans="1:28" x14ac:dyDescent="0.25">
      <c r="A230" s="21"/>
      <c r="B230" s="22"/>
      <c r="C230" s="22"/>
      <c r="D230" s="22"/>
      <c r="E230" s="23"/>
      <c r="F230" s="23"/>
      <c r="G230" s="23"/>
      <c r="H230" s="23"/>
      <c r="I230" s="23"/>
      <c r="J230" s="23"/>
      <c r="K230" s="23"/>
      <c r="L230" s="23"/>
      <c r="M230" s="24"/>
    </row>
    <row r="231" spans="1:28" s="11" customFormat="1" x14ac:dyDescent="0.25">
      <c r="A231" s="10">
        <v>41904</v>
      </c>
      <c r="B231" s="11">
        <v>186587</v>
      </c>
      <c r="C231" s="11" t="s">
        <v>48</v>
      </c>
      <c r="D231" s="11">
        <v>1</v>
      </c>
      <c r="E231" s="12">
        <v>0.13</v>
      </c>
      <c r="F231" s="12">
        <f>D231*E231</f>
        <v>0.13</v>
      </c>
      <c r="G231" s="12">
        <f t="shared" ref="G231:G235" si="50">F231*0.0275%</f>
        <v>3.5750000000000002E-5</v>
      </c>
      <c r="H231" s="12">
        <f>F231*0.005%</f>
        <v>6.5000000000000004E-6</v>
      </c>
      <c r="I231" s="12">
        <v>7.99</v>
      </c>
      <c r="J231" s="12">
        <v>0.39</v>
      </c>
      <c r="K231" s="12"/>
      <c r="L231" s="12">
        <f>F231+G231+H231+I231</f>
        <v>8.1200422500000009</v>
      </c>
      <c r="M231" s="5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s="11" customFormat="1" x14ac:dyDescent="0.25">
      <c r="A232" s="10">
        <v>41905</v>
      </c>
      <c r="B232" s="11">
        <v>188169</v>
      </c>
      <c r="C232" s="11" t="s">
        <v>48</v>
      </c>
      <c r="D232" s="11">
        <v>3001</v>
      </c>
      <c r="E232" s="12">
        <v>0.13</v>
      </c>
      <c r="F232" s="12">
        <f>D232*E232</f>
        <v>390.13</v>
      </c>
      <c r="G232" s="12">
        <f t="shared" si="50"/>
        <v>0.10728575</v>
      </c>
      <c r="H232" s="12">
        <f>F232*0.005%</f>
        <v>1.95065E-2</v>
      </c>
      <c r="I232" s="12">
        <v>0</v>
      </c>
      <c r="J232" s="12">
        <v>0</v>
      </c>
      <c r="K232" s="12"/>
      <c r="L232" s="12">
        <f>F232+G232+H232+I232</f>
        <v>390.25679224999999</v>
      </c>
      <c r="M232" s="5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s="11" customFormat="1" x14ac:dyDescent="0.25">
      <c r="A233" s="10">
        <v>41906</v>
      </c>
      <c r="B233" s="11">
        <v>189482</v>
      </c>
      <c r="C233" s="11" t="s">
        <v>48</v>
      </c>
      <c r="D233" s="11">
        <v>1</v>
      </c>
      <c r="E233" s="12">
        <v>0.13</v>
      </c>
      <c r="F233" s="12">
        <f>D233*E233</f>
        <v>0.13</v>
      </c>
      <c r="G233" s="12">
        <f t="shared" si="50"/>
        <v>3.5750000000000002E-5</v>
      </c>
      <c r="H233" s="12">
        <f>F233*0.005%</f>
        <v>6.5000000000000004E-6</v>
      </c>
      <c r="I233" s="12">
        <v>0</v>
      </c>
      <c r="J233" s="12">
        <v>0</v>
      </c>
      <c r="K233" s="12"/>
      <c r="L233" s="12">
        <f>F233+G233+H233+I233</f>
        <v>0.13004225</v>
      </c>
      <c r="M233" s="5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s="11" customFormat="1" x14ac:dyDescent="0.25">
      <c r="A234" s="10">
        <v>41907</v>
      </c>
      <c r="B234" s="11">
        <v>190711</v>
      </c>
      <c r="C234" s="11" t="s">
        <v>48</v>
      </c>
      <c r="D234" s="11">
        <v>1</v>
      </c>
      <c r="E234" s="12">
        <v>0.13</v>
      </c>
      <c r="F234" s="12">
        <f>D234*E234</f>
        <v>0.13</v>
      </c>
      <c r="G234" s="12">
        <f t="shared" si="50"/>
        <v>3.5750000000000002E-5</v>
      </c>
      <c r="H234" s="12">
        <f>F234*0.005%</f>
        <v>6.5000000000000004E-6</v>
      </c>
      <c r="I234" s="12">
        <v>0</v>
      </c>
      <c r="J234" s="12">
        <v>0</v>
      </c>
      <c r="K234" s="12"/>
      <c r="L234" s="12">
        <f>F234+G234+H234+I234</f>
        <v>0.13004225</v>
      </c>
      <c r="M234" s="5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s="11" customFormat="1" x14ac:dyDescent="0.25">
      <c r="A235" s="10">
        <v>41908</v>
      </c>
      <c r="B235" s="11">
        <v>192007</v>
      </c>
      <c r="C235" s="11" t="s">
        <v>48</v>
      </c>
      <c r="D235" s="11">
        <v>12996</v>
      </c>
      <c r="E235" s="12">
        <v>0.13</v>
      </c>
      <c r="F235" s="12">
        <f>D235*E235</f>
        <v>1689.48</v>
      </c>
      <c r="G235" s="12">
        <f t="shared" si="50"/>
        <v>0.46460700000000005</v>
      </c>
      <c r="H235" s="12">
        <f>F235*0.005%</f>
        <v>8.4474000000000007E-2</v>
      </c>
      <c r="I235" s="12">
        <v>0</v>
      </c>
      <c r="J235" s="12">
        <v>0</v>
      </c>
      <c r="K235" s="12"/>
      <c r="L235" s="12">
        <f>F235+G235+H235+I235</f>
        <v>1690.0290809999999</v>
      </c>
      <c r="M235" s="5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s="33" customFormat="1" x14ac:dyDescent="0.25">
      <c r="A236" s="32"/>
      <c r="D236" s="33">
        <f>SUM(D231:D235)</f>
        <v>16000</v>
      </c>
      <c r="E236" s="13"/>
      <c r="F236" s="13">
        <f>SUM(F231:F235)</f>
        <v>2080</v>
      </c>
      <c r="G236" s="13">
        <f>SUM(G231:G235)</f>
        <v>0.57200000000000006</v>
      </c>
      <c r="H236" s="13">
        <f>SUM(H231:H235)</f>
        <v>0.10400000000000001</v>
      </c>
      <c r="I236" s="13">
        <f>SUM(I231:I235)</f>
        <v>7.99</v>
      </c>
      <c r="J236" s="13">
        <f>SUM(J231:J235)</f>
        <v>0.39</v>
      </c>
      <c r="K236" s="13"/>
      <c r="L236" s="13">
        <f>SUM(L231:L235)</f>
        <v>2088.6659999999997</v>
      </c>
      <c r="M236" s="5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s="33" customFormat="1" x14ac:dyDescent="0.25">
      <c r="A237" s="32"/>
      <c r="E237" s="13"/>
      <c r="F237" s="13"/>
      <c r="G237" s="13"/>
      <c r="H237" s="13"/>
      <c r="I237" s="13"/>
      <c r="J237" s="13"/>
      <c r="K237" s="13"/>
      <c r="L237" s="13"/>
      <c r="M237" s="5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s="11" customFormat="1" x14ac:dyDescent="0.25">
      <c r="A238" s="10">
        <v>41915</v>
      </c>
      <c r="B238" s="11">
        <v>200360</v>
      </c>
      <c r="C238" s="11" t="s">
        <v>49</v>
      </c>
      <c r="D238" s="11">
        <v>200000000</v>
      </c>
      <c r="E238" s="34">
        <v>1.0000000000000001E-5</v>
      </c>
      <c r="F238" s="12">
        <f>D238*E238</f>
        <v>2000.0000000000002</v>
      </c>
      <c r="G238" s="12">
        <f t="shared" ref="G238" si="51">F238*0.0275%</f>
        <v>0.55000000000000004</v>
      </c>
      <c r="H238" s="12">
        <f>F238*0.005%</f>
        <v>0.10000000000000002</v>
      </c>
      <c r="I238" s="12">
        <v>15.99</v>
      </c>
      <c r="J238" s="12">
        <v>0.79</v>
      </c>
      <c r="K238" s="12"/>
      <c r="L238" s="12">
        <f>F238+G238+H238+I238</f>
        <v>2016.64</v>
      </c>
      <c r="M238" s="5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x14ac:dyDescent="0.25">
      <c r="A239" s="14"/>
      <c r="E239" s="29"/>
      <c r="M239" s="5"/>
    </row>
    <row r="240" spans="1:28" s="11" customFormat="1" x14ac:dyDescent="0.25">
      <c r="A240" s="10">
        <v>41939</v>
      </c>
      <c r="B240" s="11">
        <v>228968</v>
      </c>
      <c r="C240" s="11" t="s">
        <v>34</v>
      </c>
      <c r="D240" s="11">
        <v>32600000</v>
      </c>
      <c r="E240" s="34">
        <v>6.9999999999999994E-5</v>
      </c>
      <c r="F240" s="12">
        <f>D240*E240</f>
        <v>2282</v>
      </c>
      <c r="G240" s="12">
        <f t="shared" ref="G240" si="52">F240*0.0275%</f>
        <v>0.62755000000000005</v>
      </c>
      <c r="H240" s="12">
        <f>F240*0.005%</f>
        <v>0.11410000000000001</v>
      </c>
      <c r="I240" s="12">
        <v>15.99</v>
      </c>
      <c r="J240" s="12">
        <v>0.79</v>
      </c>
      <c r="K240" s="12"/>
      <c r="L240" s="12">
        <f>F240+G240+H240+I240</f>
        <v>2298.7316499999997</v>
      </c>
      <c r="M240" s="5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x14ac:dyDescent="0.25">
      <c r="A241" s="14"/>
      <c r="E241" s="29"/>
      <c r="M241" s="5"/>
    </row>
    <row r="242" spans="1:28" s="2" customFormat="1" x14ac:dyDescent="0.25">
      <c r="A242" s="1">
        <v>41943</v>
      </c>
      <c r="B242" s="2">
        <v>236409</v>
      </c>
      <c r="C242" s="2" t="s">
        <v>42</v>
      </c>
      <c r="D242" s="2">
        <v>13600</v>
      </c>
      <c r="E242" s="3">
        <v>0.3</v>
      </c>
      <c r="F242" s="3">
        <f>D242*E242</f>
        <v>4080</v>
      </c>
      <c r="G242" s="3">
        <f t="shared" ref="G242" si="53">F242*0.0275%</f>
        <v>1.1220000000000001</v>
      </c>
      <c r="H242" s="3">
        <f>F242*0.005%</f>
        <v>0.20400000000000001</v>
      </c>
      <c r="I242" s="3">
        <v>15.99</v>
      </c>
      <c r="J242" s="3">
        <v>0.79</v>
      </c>
      <c r="K242" s="3">
        <v>0</v>
      </c>
      <c r="L242" s="3">
        <f>F242-G242-H242-I242-K242</f>
        <v>4062.6840000000002</v>
      </c>
      <c r="M242" s="5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14"/>
      <c r="M243" s="5"/>
    </row>
    <row r="244" spans="1:28" s="11" customFormat="1" x14ac:dyDescent="0.25">
      <c r="A244" s="10">
        <v>41954</v>
      </c>
      <c r="B244" s="11">
        <v>247516</v>
      </c>
      <c r="C244" s="11" t="s">
        <v>14</v>
      </c>
      <c r="D244" s="11">
        <v>300</v>
      </c>
      <c r="E244" s="12">
        <v>13.7</v>
      </c>
      <c r="F244" s="12">
        <f>D244*E244</f>
        <v>4110</v>
      </c>
      <c r="G244" s="12">
        <f t="shared" ref="G244:G245" si="54">F244*0.0275%</f>
        <v>1.13025</v>
      </c>
      <c r="H244" s="12">
        <f>F244*0.005%</f>
        <v>0.20550000000000002</v>
      </c>
      <c r="I244" s="12">
        <v>15.99</v>
      </c>
      <c r="J244" s="12">
        <v>0.8</v>
      </c>
      <c r="K244" s="12"/>
      <c r="L244" s="12">
        <f>F244+G244+H244+I244</f>
        <v>4127.32575</v>
      </c>
      <c r="M244" s="5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s="11" customFormat="1" x14ac:dyDescent="0.25">
      <c r="A245" s="10">
        <v>41954</v>
      </c>
      <c r="B245" s="11">
        <v>247516</v>
      </c>
      <c r="C245" s="11" t="s">
        <v>43</v>
      </c>
      <c r="D245" s="11">
        <v>5540000</v>
      </c>
      <c r="E245" s="34">
        <v>1.7000000000000001E-4</v>
      </c>
      <c r="F245" s="12">
        <f>D245*E245</f>
        <v>941.80000000000007</v>
      </c>
      <c r="G245" s="12">
        <f t="shared" si="54"/>
        <v>0.25899500000000003</v>
      </c>
      <c r="H245" s="12">
        <f>F245*0.005%</f>
        <v>4.7090000000000007E-2</v>
      </c>
      <c r="I245" s="12">
        <v>15.99</v>
      </c>
      <c r="J245" s="12">
        <v>0.8</v>
      </c>
      <c r="K245" s="12"/>
      <c r="L245" s="12">
        <f>F245+G245+H245+I245</f>
        <v>958.09608500000013</v>
      </c>
      <c r="M245" s="5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s="11" customFormat="1" x14ac:dyDescent="0.25">
      <c r="A246" s="10"/>
      <c r="E246" s="12"/>
      <c r="F246" s="13">
        <f>SUM(F244:F245)</f>
        <v>5051.8</v>
      </c>
      <c r="G246" s="13">
        <f>SUM(G244:G245)</f>
        <v>1.3892450000000001</v>
      </c>
      <c r="H246" s="13">
        <f>SUM(H244:H245)</f>
        <v>0.25259000000000004</v>
      </c>
      <c r="I246" s="13">
        <f>SUM(I244:I245)</f>
        <v>31.98</v>
      </c>
      <c r="J246" s="13">
        <f>SUM(J244:J245)</f>
        <v>1.6</v>
      </c>
      <c r="K246" s="13"/>
      <c r="L246" s="13">
        <f>SUM(L244:L245)</f>
        <v>5085.4218350000001</v>
      </c>
      <c r="M246" s="5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x14ac:dyDescent="0.25">
      <c r="A247" s="14"/>
      <c r="E247" s="29"/>
      <c r="M247" s="5"/>
    </row>
    <row r="248" spans="1:28" s="2" customFormat="1" x14ac:dyDescent="0.25">
      <c r="A248" s="1">
        <v>42241</v>
      </c>
      <c r="B248" s="2">
        <v>284689</v>
      </c>
      <c r="C248" s="2" t="s">
        <v>43</v>
      </c>
      <c r="D248" s="2">
        <v>1900000</v>
      </c>
      <c r="E248" s="35">
        <v>2.4000000000000001E-4</v>
      </c>
      <c r="F248" s="3">
        <f>D248*E248</f>
        <v>456</v>
      </c>
      <c r="G248" s="3">
        <f t="shared" ref="G248:G249" si="55">F248*0.0275%</f>
        <v>0.12540000000000001</v>
      </c>
      <c r="H248" s="3">
        <f>F248*0.005%</f>
        <v>2.2800000000000001E-2</v>
      </c>
      <c r="I248" s="3">
        <v>9.8000000000000007</v>
      </c>
      <c r="J248" s="3">
        <v>0.51</v>
      </c>
      <c r="K248" s="3">
        <v>0</v>
      </c>
      <c r="L248" s="3">
        <f>F248-G248-H248-I248-J248</f>
        <v>445.54179999999997</v>
      </c>
      <c r="M248" s="5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s="2" customFormat="1" x14ac:dyDescent="0.25">
      <c r="A249" s="1">
        <v>42242</v>
      </c>
      <c r="B249" s="2">
        <v>286196</v>
      </c>
      <c r="C249" s="2" t="s">
        <v>43</v>
      </c>
      <c r="D249" s="2">
        <v>3640000</v>
      </c>
      <c r="E249" s="35">
        <v>2.4000000000000001E-4</v>
      </c>
      <c r="F249" s="3">
        <f>D249*E249</f>
        <v>873.6</v>
      </c>
      <c r="G249" s="3">
        <f t="shared" si="55"/>
        <v>0.24024000000000001</v>
      </c>
      <c r="H249" s="3">
        <f>F249*0.005%</f>
        <v>4.3680000000000004E-2</v>
      </c>
      <c r="I249" s="3">
        <v>0</v>
      </c>
      <c r="J249" s="3">
        <v>0</v>
      </c>
      <c r="K249" s="3">
        <v>0</v>
      </c>
      <c r="L249" s="3">
        <f>F249-G249-H249-I249-K249</f>
        <v>873.31608000000006</v>
      </c>
      <c r="M249" s="5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s="11" customFormat="1" x14ac:dyDescent="0.25">
      <c r="A250" s="10"/>
      <c r="E250" s="12"/>
      <c r="F250" s="15">
        <f>SUM(F248:F249)</f>
        <v>1329.6</v>
      </c>
      <c r="G250" s="15">
        <f>SUM(G248:G249)</f>
        <v>0.36564000000000002</v>
      </c>
      <c r="H250" s="15">
        <f>SUM(H248:H249)</f>
        <v>6.6480000000000011E-2</v>
      </c>
      <c r="I250" s="15">
        <f>SUM(I248:I249)</f>
        <v>9.8000000000000007</v>
      </c>
      <c r="J250" s="15">
        <f>SUM(J248:J249)</f>
        <v>0.51</v>
      </c>
      <c r="K250" s="15"/>
      <c r="L250" s="15">
        <f>SUM(L248:L249)</f>
        <v>1318.85788</v>
      </c>
      <c r="M250" s="5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x14ac:dyDescent="0.25">
      <c r="A251" s="14"/>
      <c r="E251" s="29"/>
      <c r="M251" s="5"/>
    </row>
    <row r="252" spans="1:28" s="11" customFormat="1" x14ac:dyDescent="0.25">
      <c r="A252" s="10">
        <v>42692</v>
      </c>
      <c r="B252" s="11">
        <v>51788</v>
      </c>
      <c r="C252" s="11" t="s">
        <v>17</v>
      </c>
      <c r="D252" s="11">
        <v>400</v>
      </c>
      <c r="E252" s="12">
        <v>25.45</v>
      </c>
      <c r="F252" s="12">
        <f>D252*E252</f>
        <v>10180</v>
      </c>
      <c r="G252" s="12">
        <f t="shared" ref="G252:G253" si="56">F252*0.0275%</f>
        <v>2.7995000000000001</v>
      </c>
      <c r="H252" s="12">
        <f>F252*0.007%</f>
        <v>0.71260000000000012</v>
      </c>
      <c r="I252" s="12">
        <v>8.99</v>
      </c>
      <c r="J252" s="12">
        <v>0.45</v>
      </c>
      <c r="K252" s="12"/>
      <c r="L252" s="12">
        <f>F252+G252+H252+I252</f>
        <v>10192.5021</v>
      </c>
      <c r="M252" s="5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s="11" customFormat="1" x14ac:dyDescent="0.25">
      <c r="A253" s="10">
        <v>42692</v>
      </c>
      <c r="B253" s="11">
        <v>51788</v>
      </c>
      <c r="C253" s="11" t="s">
        <v>50</v>
      </c>
      <c r="D253" s="11">
        <v>1000</v>
      </c>
      <c r="E253" s="12">
        <v>7.83</v>
      </c>
      <c r="F253" s="12">
        <f>D253*E253</f>
        <v>7830</v>
      </c>
      <c r="G253" s="12">
        <f t="shared" si="56"/>
        <v>2.1532500000000003</v>
      </c>
      <c r="H253" s="12">
        <f>F253*0.005%</f>
        <v>0.39150000000000001</v>
      </c>
      <c r="I253" s="12">
        <v>8.99</v>
      </c>
      <c r="J253" s="12">
        <v>0.45</v>
      </c>
      <c r="K253" s="12"/>
      <c r="L253" s="12">
        <f>F253+G253+H253+I253</f>
        <v>7841.5347499999998</v>
      </c>
      <c r="M253" s="5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s="11" customFormat="1" x14ac:dyDescent="0.25">
      <c r="A254" s="10"/>
      <c r="E254" s="12"/>
      <c r="F254" s="13">
        <f>SUM(F252:F253)</f>
        <v>18010</v>
      </c>
      <c r="G254" s="13">
        <f>SUM(G252:G253)</f>
        <v>4.95275</v>
      </c>
      <c r="H254" s="13">
        <f>SUM(H252:H253)</f>
        <v>1.1041000000000001</v>
      </c>
      <c r="I254" s="13">
        <f>SUM(I252:I253)</f>
        <v>17.98</v>
      </c>
      <c r="J254" s="13">
        <f>SUM(J252:J253)</f>
        <v>0.9</v>
      </c>
      <c r="K254" s="13"/>
      <c r="L254" s="13">
        <f>SUM(L252:L253)</f>
        <v>18034.03685</v>
      </c>
      <c r="M254" s="5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x14ac:dyDescent="0.25">
      <c r="A255" s="14"/>
      <c r="D255" s="36"/>
      <c r="M255" s="5"/>
    </row>
    <row r="256" spans="1:28" s="11" customFormat="1" x14ac:dyDescent="0.25">
      <c r="A256" s="10">
        <v>42695</v>
      </c>
      <c r="B256" s="11">
        <v>52111</v>
      </c>
      <c r="C256" s="11" t="s">
        <v>25</v>
      </c>
      <c r="D256" s="11">
        <v>300</v>
      </c>
      <c r="E256" s="12">
        <v>27.85</v>
      </c>
      <c r="F256" s="12">
        <f>D256*E256</f>
        <v>8355</v>
      </c>
      <c r="G256" s="12">
        <f t="shared" ref="G256:G257" si="57">F256*0.0275%</f>
        <v>2.297625</v>
      </c>
      <c r="H256" s="12">
        <f>F256*0.005%</f>
        <v>0.41775000000000001</v>
      </c>
      <c r="I256" s="12">
        <v>8.99</v>
      </c>
      <c r="J256" s="12">
        <v>0.45</v>
      </c>
      <c r="K256" s="12"/>
      <c r="L256" s="12">
        <f>F256+G256+H256+I256</f>
        <v>8366.7053749999995</v>
      </c>
      <c r="M256" s="5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s="2" customFormat="1" x14ac:dyDescent="0.25">
      <c r="A257" s="1">
        <v>42695</v>
      </c>
      <c r="B257" s="2">
        <v>52111</v>
      </c>
      <c r="C257" s="2" t="s">
        <v>17</v>
      </c>
      <c r="D257" s="2">
        <v>400</v>
      </c>
      <c r="E257" s="3">
        <v>28.33</v>
      </c>
      <c r="F257" s="3">
        <f>D257*E257</f>
        <v>11332</v>
      </c>
      <c r="G257" s="3">
        <f t="shared" si="57"/>
        <v>3.1163000000000003</v>
      </c>
      <c r="H257" s="3">
        <f>F257*0.007%</f>
        <v>0.79324000000000006</v>
      </c>
      <c r="I257" s="3">
        <v>8.99</v>
      </c>
      <c r="J257" s="3">
        <v>0.45</v>
      </c>
      <c r="K257" s="3">
        <v>0</v>
      </c>
      <c r="L257" s="3">
        <f>F257-G257-H257-I257-K257</f>
        <v>11319.10046</v>
      </c>
      <c r="M257" s="5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s="11" customFormat="1" x14ac:dyDescent="0.25">
      <c r="A258" s="10"/>
      <c r="E258" s="12"/>
      <c r="F258" s="15">
        <f>F257-F256</f>
        <v>2977</v>
      </c>
      <c r="G258" s="13">
        <f>SUM(G256:G257)</f>
        <v>5.4139250000000008</v>
      </c>
      <c r="H258" s="13">
        <f>SUM(H256:H257)</f>
        <v>1.21099</v>
      </c>
      <c r="I258" s="13">
        <f>SUM(I256:I257)</f>
        <v>17.98</v>
      </c>
      <c r="J258" s="13">
        <f>SUM(J256:J257)</f>
        <v>0.9</v>
      </c>
      <c r="K258" s="13"/>
      <c r="L258" s="15">
        <f>L257-L256</f>
        <v>2952.3950850000001</v>
      </c>
      <c r="M258" s="5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x14ac:dyDescent="0.25">
      <c r="A259" s="14"/>
      <c r="M259" s="5"/>
    </row>
    <row r="260" spans="1:28" s="11" customFormat="1" x14ac:dyDescent="0.25">
      <c r="A260" s="10">
        <v>42696</v>
      </c>
      <c r="B260" s="11">
        <v>52477</v>
      </c>
      <c r="C260" s="11" t="s">
        <v>51</v>
      </c>
      <c r="D260" s="11">
        <v>1000</v>
      </c>
      <c r="E260" s="12">
        <v>13.97</v>
      </c>
      <c r="F260" s="12">
        <f>D260*E260</f>
        <v>13970</v>
      </c>
      <c r="G260" s="12">
        <f t="shared" ref="G260:G262" si="58">F260*0.0275%</f>
        <v>3.8417500000000002</v>
      </c>
      <c r="H260" s="12">
        <f>F260*0.005%</f>
        <v>0.69850000000000001</v>
      </c>
      <c r="I260" s="12">
        <v>8.99</v>
      </c>
      <c r="J260" s="12">
        <v>0.45</v>
      </c>
      <c r="K260" s="12"/>
      <c r="L260" s="12">
        <f>F260+G260+H260+I260</f>
        <v>13983.53025</v>
      </c>
      <c r="M260" s="5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s="11" customFormat="1" x14ac:dyDescent="0.25">
      <c r="A261" s="10">
        <v>42696</v>
      </c>
      <c r="B261" s="11">
        <v>52477</v>
      </c>
      <c r="C261" s="11" t="s">
        <v>27</v>
      </c>
      <c r="D261" s="11">
        <v>1000</v>
      </c>
      <c r="E261" s="12">
        <v>9.83</v>
      </c>
      <c r="F261" s="12">
        <f>D261*E261</f>
        <v>9830</v>
      </c>
      <c r="G261" s="12">
        <f t="shared" si="58"/>
        <v>2.7032500000000002</v>
      </c>
      <c r="H261" s="12">
        <f>F261*0.005%</f>
        <v>0.49150000000000005</v>
      </c>
      <c r="I261" s="12">
        <v>8.99</v>
      </c>
      <c r="J261" s="12">
        <v>0.45</v>
      </c>
      <c r="K261" s="12"/>
      <c r="L261" s="12">
        <f>F261+G261+H261+I261</f>
        <v>9842.1847500000003</v>
      </c>
      <c r="M261" s="5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s="11" customFormat="1" x14ac:dyDescent="0.25">
      <c r="A262" s="10">
        <v>42696</v>
      </c>
      <c r="B262" s="11">
        <v>52477</v>
      </c>
      <c r="C262" s="11" t="s">
        <v>52</v>
      </c>
      <c r="D262" s="11">
        <v>400</v>
      </c>
      <c r="E262" s="12">
        <v>18.850000000000001</v>
      </c>
      <c r="F262" s="12">
        <f>D262*E262</f>
        <v>7540.0000000000009</v>
      </c>
      <c r="G262" s="12">
        <f t="shared" si="58"/>
        <v>2.0735000000000006</v>
      </c>
      <c r="H262" s="12">
        <f>F262*0.005%</f>
        <v>0.37700000000000006</v>
      </c>
      <c r="I262" s="12">
        <v>8.99</v>
      </c>
      <c r="J262" s="12">
        <v>0.45</v>
      </c>
      <c r="K262" s="12"/>
      <c r="L262" s="12">
        <f>F262+G262+H262+I262</f>
        <v>7551.4405000000015</v>
      </c>
      <c r="M262" s="5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s="11" customFormat="1" x14ac:dyDescent="0.25">
      <c r="A263" s="10"/>
      <c r="E263" s="12"/>
      <c r="F263" s="13">
        <f>SUM(F260:F262)</f>
        <v>31340</v>
      </c>
      <c r="G263" s="13">
        <f>SUM(G260:G262)</f>
        <v>8.6185000000000009</v>
      </c>
      <c r="H263" s="13">
        <f>SUM(H260:H262)</f>
        <v>1.5669999999999999</v>
      </c>
      <c r="I263" s="13">
        <f>SUM(I260:I262)</f>
        <v>26.97</v>
      </c>
      <c r="J263" s="13">
        <f>SUM(J260:J262)</f>
        <v>1.35</v>
      </c>
      <c r="K263" s="13"/>
      <c r="L263" s="13">
        <f>SUM(L260:L262)</f>
        <v>31377.155500000001</v>
      </c>
      <c r="M263" s="5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x14ac:dyDescent="0.25">
      <c r="A264" s="14"/>
      <c r="M264" s="5"/>
    </row>
    <row r="265" spans="1:28" s="11" customFormat="1" x14ac:dyDescent="0.25">
      <c r="A265" s="10">
        <v>42697</v>
      </c>
      <c r="B265" s="11">
        <v>52863</v>
      </c>
      <c r="C265" s="11" t="s">
        <v>18</v>
      </c>
      <c r="D265" s="11">
        <v>900</v>
      </c>
      <c r="E265" s="12">
        <v>8.75</v>
      </c>
      <c r="F265" s="12">
        <f>D265*E265</f>
        <v>7875</v>
      </c>
      <c r="G265" s="12">
        <f t="shared" ref="G265" si="59">F265*0.0275%</f>
        <v>2.1656249999999999</v>
      </c>
      <c r="H265" s="12">
        <f>F265*0.005%</f>
        <v>0.39375000000000004</v>
      </c>
      <c r="I265" s="12">
        <v>8.99</v>
      </c>
      <c r="J265" s="12">
        <v>0.44</v>
      </c>
      <c r="K265" s="12"/>
      <c r="L265" s="12">
        <f>F265+G265+H265+I265</f>
        <v>7886.5493749999996</v>
      </c>
      <c r="M265" s="5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x14ac:dyDescent="0.25">
      <c r="A266" s="14"/>
      <c r="M266" s="5"/>
    </row>
    <row r="267" spans="1:28" s="11" customFormat="1" x14ac:dyDescent="0.25">
      <c r="A267" s="10">
        <v>42698</v>
      </c>
      <c r="B267" s="11">
        <v>53174</v>
      </c>
      <c r="C267" s="11" t="s">
        <v>53</v>
      </c>
      <c r="D267" s="11">
        <v>3600</v>
      </c>
      <c r="E267" s="12">
        <v>2.1800000000000002</v>
      </c>
      <c r="F267" s="12">
        <f>D267*E267</f>
        <v>7848.0000000000009</v>
      </c>
      <c r="G267" s="12">
        <f t="shared" ref="G267" si="60">F267*0.0275%</f>
        <v>2.1582000000000003</v>
      </c>
      <c r="H267" s="12">
        <f>F267*0.005%</f>
        <v>0.39240000000000008</v>
      </c>
      <c r="I267" s="12">
        <v>8.99</v>
      </c>
      <c r="J267" s="12">
        <v>0.44</v>
      </c>
      <c r="K267" s="12"/>
      <c r="L267" s="12">
        <f>F267+G267+H267+I267</f>
        <v>7859.5406000000003</v>
      </c>
      <c r="M267" s="5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x14ac:dyDescent="0.25">
      <c r="A268" s="14"/>
      <c r="M268" s="5"/>
    </row>
    <row r="269" spans="1:28" s="11" customFormat="1" x14ac:dyDescent="0.25">
      <c r="A269" s="10">
        <v>42704</v>
      </c>
      <c r="B269" s="11">
        <v>54367</v>
      </c>
      <c r="C269" s="11" t="s">
        <v>54</v>
      </c>
      <c r="D269" s="11">
        <v>1000</v>
      </c>
      <c r="E269" s="12">
        <v>10.85</v>
      </c>
      <c r="F269" s="12">
        <f>D269*E269</f>
        <v>10850</v>
      </c>
      <c r="G269" s="12">
        <f t="shared" ref="G269:G271" si="61">F269*0.0275%</f>
        <v>2.9837500000000001</v>
      </c>
      <c r="H269" s="12">
        <f>F269*0.005%</f>
        <v>0.54249999999999998</v>
      </c>
      <c r="I269" s="12">
        <v>8.99</v>
      </c>
      <c r="J269" s="12">
        <v>0.45</v>
      </c>
      <c r="K269" s="12"/>
      <c r="L269" s="12">
        <f>F269+G269+H269+I269</f>
        <v>10862.516249999999</v>
      </c>
      <c r="M269" s="5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s="11" customFormat="1" x14ac:dyDescent="0.25">
      <c r="A270" s="10">
        <v>42704</v>
      </c>
      <c r="B270" s="11">
        <v>54367</v>
      </c>
      <c r="C270" s="11" t="s">
        <v>55</v>
      </c>
      <c r="D270" s="11">
        <v>400</v>
      </c>
      <c r="E270" s="12">
        <v>7.35</v>
      </c>
      <c r="F270" s="12">
        <f>D270*E270</f>
        <v>2940</v>
      </c>
      <c r="G270" s="12">
        <f t="shared" si="61"/>
        <v>0.8085</v>
      </c>
      <c r="H270" s="12">
        <f>F270*0.005%</f>
        <v>0.14700000000000002</v>
      </c>
      <c r="I270" s="12">
        <v>8.99</v>
      </c>
      <c r="J270" s="12">
        <v>0.45</v>
      </c>
      <c r="K270" s="12"/>
      <c r="L270" s="12">
        <f>F270+G270+H270+I270</f>
        <v>2949.9454999999998</v>
      </c>
      <c r="M270" s="5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s="11" customFormat="1" x14ac:dyDescent="0.25">
      <c r="A271" s="10">
        <v>42704</v>
      </c>
      <c r="B271" s="11">
        <v>54367</v>
      </c>
      <c r="C271" s="11" t="s">
        <v>23</v>
      </c>
      <c r="D271" s="11">
        <v>3000</v>
      </c>
      <c r="E271" s="12">
        <v>2.75</v>
      </c>
      <c r="F271" s="12">
        <f>D271*E271</f>
        <v>8250</v>
      </c>
      <c r="G271" s="12">
        <f t="shared" si="61"/>
        <v>2.2687500000000003</v>
      </c>
      <c r="H271" s="12">
        <f>F271*0.005%</f>
        <v>0.41250000000000003</v>
      </c>
      <c r="I271" s="12">
        <v>8.99</v>
      </c>
      <c r="J271" s="12">
        <v>0.45</v>
      </c>
      <c r="K271" s="12"/>
      <c r="L271" s="12">
        <f>F271+G271+H271+I271</f>
        <v>8261.6712499999994</v>
      </c>
      <c r="M271" s="5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s="11" customFormat="1" x14ac:dyDescent="0.25">
      <c r="A272" s="10"/>
      <c r="E272" s="12"/>
      <c r="F272" s="13">
        <f>SUM(F269:F271)</f>
        <v>22040</v>
      </c>
      <c r="G272" s="13">
        <f>SUM(G269:G271)</f>
        <v>6.0609999999999999</v>
      </c>
      <c r="H272" s="13">
        <f>SUM(H269:H271)</f>
        <v>1.1020000000000001</v>
      </c>
      <c r="I272" s="13">
        <f>SUM(I269:I271)</f>
        <v>26.97</v>
      </c>
      <c r="J272" s="13">
        <f>SUM(J269:J271)</f>
        <v>1.35</v>
      </c>
      <c r="K272" s="13"/>
      <c r="L272" s="13">
        <f>SUM(L269:L271)</f>
        <v>22074.132999999998</v>
      </c>
      <c r="M272" s="5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x14ac:dyDescent="0.25">
      <c r="A273" s="14"/>
      <c r="M273" s="5"/>
    </row>
    <row r="274" spans="1:28" s="11" customFormat="1" x14ac:dyDescent="0.25">
      <c r="A274" s="10">
        <v>42705</v>
      </c>
      <c r="B274" s="11">
        <v>54780</v>
      </c>
      <c r="C274" s="11" t="s">
        <v>55</v>
      </c>
      <c r="D274" s="11">
        <v>600</v>
      </c>
      <c r="E274" s="12">
        <v>7.35</v>
      </c>
      <c r="F274" s="12">
        <f>D274*E274</f>
        <v>4410</v>
      </c>
      <c r="G274" s="12">
        <f t="shared" ref="G274:G275" si="62">F274*0.0275%</f>
        <v>1.21275</v>
      </c>
      <c r="H274" s="12">
        <f>F274*0.005%</f>
        <v>0.2205</v>
      </c>
      <c r="I274" s="12">
        <v>8.99</v>
      </c>
      <c r="J274" s="12">
        <v>0.45</v>
      </c>
      <c r="K274" s="12"/>
      <c r="L274" s="12">
        <f>F274+G274+H274+I274</f>
        <v>4420.4232499999998</v>
      </c>
      <c r="M274" s="5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s="11" customFormat="1" x14ac:dyDescent="0.25">
      <c r="A275" s="10">
        <v>42705</v>
      </c>
      <c r="B275" s="11">
        <v>54780</v>
      </c>
      <c r="C275" s="11" t="s">
        <v>56</v>
      </c>
      <c r="D275" s="11">
        <v>1000</v>
      </c>
      <c r="E275" s="12">
        <v>7.8</v>
      </c>
      <c r="F275" s="12">
        <f>D275*E275</f>
        <v>7800</v>
      </c>
      <c r="G275" s="12">
        <f t="shared" si="62"/>
        <v>2.145</v>
      </c>
      <c r="H275" s="12">
        <f>F275*0.007%</f>
        <v>0.54600000000000004</v>
      </c>
      <c r="I275" s="12">
        <v>8.99</v>
      </c>
      <c r="J275" s="12">
        <v>0.45</v>
      </c>
      <c r="K275" s="12"/>
      <c r="L275" s="12">
        <f>F275+G275+H275+I275</f>
        <v>7811.6810000000005</v>
      </c>
      <c r="M275" s="5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s="11" customFormat="1" x14ac:dyDescent="0.25">
      <c r="A276" s="10"/>
      <c r="E276" s="12"/>
      <c r="F276" s="13">
        <f>SUM(F274:F275)</f>
        <v>12210</v>
      </c>
      <c r="G276" s="13">
        <f>SUM(G274:G275)</f>
        <v>3.3577500000000002</v>
      </c>
      <c r="H276" s="13">
        <f>SUM(H274:H275)</f>
        <v>0.76650000000000007</v>
      </c>
      <c r="I276" s="13">
        <f>SUM(I274:I275)</f>
        <v>17.98</v>
      </c>
      <c r="J276" s="13">
        <f>SUM(J274:J275)</f>
        <v>0.9</v>
      </c>
      <c r="K276" s="13"/>
      <c r="L276" s="13">
        <f>SUM(L274:L275)</f>
        <v>12232.10425</v>
      </c>
      <c r="M276" s="5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1:28" x14ac:dyDescent="0.25">
      <c r="A277" s="14"/>
      <c r="M277" s="5"/>
    </row>
    <row r="278" spans="1:28" s="11" customFormat="1" x14ac:dyDescent="0.25">
      <c r="A278" s="10">
        <v>42716</v>
      </c>
      <c r="B278" s="11">
        <v>56988</v>
      </c>
      <c r="C278" s="11" t="s">
        <v>57</v>
      </c>
      <c r="D278" s="11">
        <v>200</v>
      </c>
      <c r="E278" s="12">
        <v>3.85</v>
      </c>
      <c r="F278" s="12">
        <f>D278*E278</f>
        <v>770</v>
      </c>
      <c r="G278" s="12">
        <f t="shared" ref="G278" si="63">F278*0.0275%</f>
        <v>0.21175000000000002</v>
      </c>
      <c r="H278" s="12">
        <f>F278*0.005%</f>
        <v>3.85E-2</v>
      </c>
      <c r="I278" s="12">
        <v>8.99</v>
      </c>
      <c r="J278" s="12">
        <v>0.44</v>
      </c>
      <c r="K278" s="12"/>
      <c r="L278" s="12">
        <f>F278+G278+H278+I278</f>
        <v>779.24025000000006</v>
      </c>
      <c r="M278" s="5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1:28" x14ac:dyDescent="0.25">
      <c r="A279" s="14"/>
      <c r="M279" s="5"/>
    </row>
    <row r="280" spans="1:28" s="2" customFormat="1" x14ac:dyDescent="0.25">
      <c r="A280" s="1">
        <v>42733</v>
      </c>
      <c r="B280" s="2">
        <v>60314</v>
      </c>
      <c r="C280" s="2" t="s">
        <v>23</v>
      </c>
      <c r="D280" s="2">
        <v>3000</v>
      </c>
      <c r="E280" s="3">
        <v>2.86</v>
      </c>
      <c r="F280" s="3">
        <f>D280*E280</f>
        <v>8580</v>
      </c>
      <c r="G280" s="3">
        <f t="shared" ref="G280" si="64">F280*0.0275%</f>
        <v>2.3595000000000002</v>
      </c>
      <c r="H280" s="3">
        <f>F280*0.005%</f>
        <v>0.42900000000000005</v>
      </c>
      <c r="I280" s="3">
        <v>8.99</v>
      </c>
      <c r="J280" s="3">
        <v>0.44</v>
      </c>
      <c r="K280" s="3">
        <v>0</v>
      </c>
      <c r="L280" s="3">
        <f>F280-G280-H280-I280-K280</f>
        <v>8568.2214999999997</v>
      </c>
      <c r="M280" s="5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14"/>
      <c r="M281" s="5"/>
    </row>
    <row r="282" spans="1:28" s="2" customFormat="1" x14ac:dyDescent="0.25">
      <c r="A282" s="1">
        <v>42737</v>
      </c>
      <c r="B282" s="2">
        <v>60519</v>
      </c>
      <c r="C282" s="2" t="s">
        <v>52</v>
      </c>
      <c r="D282" s="2">
        <v>400</v>
      </c>
      <c r="E282" s="3">
        <v>20.9</v>
      </c>
      <c r="F282" s="3">
        <f>D282*E282</f>
        <v>8360</v>
      </c>
      <c r="G282" s="3">
        <f t="shared" ref="G282" si="65">F282*0.0275%</f>
        <v>2.2989999999999999</v>
      </c>
      <c r="H282" s="3">
        <f>F282*0.005%</f>
        <v>0.41800000000000004</v>
      </c>
      <c r="I282" s="3">
        <v>8.99</v>
      </c>
      <c r="J282" s="3">
        <v>0.44</v>
      </c>
      <c r="K282" s="3">
        <v>0</v>
      </c>
      <c r="L282" s="3">
        <f>F282-G282-H282-I282-K282</f>
        <v>8348.2929999999997</v>
      </c>
      <c r="M282" s="5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14"/>
      <c r="M283" s="5"/>
    </row>
    <row r="284" spans="1:28" s="2" customFormat="1" x14ac:dyDescent="0.25">
      <c r="A284" s="1">
        <v>42739</v>
      </c>
      <c r="B284" s="2">
        <v>61124</v>
      </c>
      <c r="C284" s="2" t="s">
        <v>57</v>
      </c>
      <c r="D284" s="2">
        <v>200</v>
      </c>
      <c r="E284" s="3">
        <v>4.55</v>
      </c>
      <c r="F284" s="3">
        <f>D284*E284</f>
        <v>910</v>
      </c>
      <c r="G284" s="3">
        <f t="shared" ref="G284" si="66">F284*0.0275%</f>
        <v>0.25025000000000003</v>
      </c>
      <c r="H284" s="3">
        <f>F284*0.005%</f>
        <v>4.5499999999999999E-2</v>
      </c>
      <c r="I284" s="3">
        <v>8.99</v>
      </c>
      <c r="J284" s="3">
        <v>0.44</v>
      </c>
      <c r="K284" s="3">
        <v>0</v>
      </c>
      <c r="L284" s="3">
        <f>F284-G284-H284-I284-K284</f>
        <v>900.71424999999999</v>
      </c>
      <c r="M284" s="5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14"/>
      <c r="M285" s="5"/>
    </row>
    <row r="286" spans="1:28" s="11" customFormat="1" x14ac:dyDescent="0.25">
      <c r="A286" s="10">
        <v>42740</v>
      </c>
      <c r="B286" s="11">
        <v>61494</v>
      </c>
      <c r="C286" s="11" t="s">
        <v>58</v>
      </c>
      <c r="D286" s="11">
        <v>2500</v>
      </c>
      <c r="E286" s="12">
        <v>3.19</v>
      </c>
      <c r="F286" s="12">
        <f>D286*E286</f>
        <v>7975</v>
      </c>
      <c r="G286" s="12">
        <f t="shared" ref="G286" si="67">F286*0.0275%</f>
        <v>2.1931250000000002</v>
      </c>
      <c r="H286" s="12">
        <f>F286*0.007%</f>
        <v>0.55825000000000002</v>
      </c>
      <c r="I286" s="12">
        <v>8.99</v>
      </c>
      <c r="J286" s="12">
        <v>0.44</v>
      </c>
      <c r="K286" s="12"/>
      <c r="L286" s="12">
        <f>F286+G286+H286+I286</f>
        <v>7986.7413749999996</v>
      </c>
      <c r="M286" s="5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1:28" x14ac:dyDescent="0.25">
      <c r="A287" s="14"/>
      <c r="M287" s="5"/>
    </row>
    <row r="288" spans="1:28" s="11" customFormat="1" x14ac:dyDescent="0.25">
      <c r="A288" s="10">
        <v>42741</v>
      </c>
      <c r="B288" s="11">
        <v>61863</v>
      </c>
      <c r="C288" s="11" t="s">
        <v>59</v>
      </c>
      <c r="D288" s="11">
        <v>7200</v>
      </c>
      <c r="E288" s="12">
        <v>1.4</v>
      </c>
      <c r="F288" s="12">
        <f>D288*E288</f>
        <v>10080</v>
      </c>
      <c r="G288" s="12">
        <f t="shared" ref="G288" si="68">F288*0.0275%</f>
        <v>2.7720000000000002</v>
      </c>
      <c r="H288" s="12">
        <f>F288*0.005%</f>
        <v>0.504</v>
      </c>
      <c r="I288" s="12">
        <v>8.99</v>
      </c>
      <c r="J288" s="12">
        <v>0.44</v>
      </c>
      <c r="K288" s="12"/>
      <c r="L288" s="12">
        <f>F288+G288+H288+I288</f>
        <v>10092.266000000001</v>
      </c>
      <c r="M288" s="5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1:28" x14ac:dyDescent="0.25">
      <c r="A289" s="14"/>
      <c r="M289" s="5"/>
    </row>
    <row r="290" spans="1:28" s="2" customFormat="1" x14ac:dyDescent="0.25">
      <c r="A290" s="1">
        <v>42747</v>
      </c>
      <c r="B290" s="2">
        <v>63220</v>
      </c>
      <c r="C290" s="2" t="s">
        <v>58</v>
      </c>
      <c r="D290" s="2">
        <v>2500</v>
      </c>
      <c r="E290" s="3">
        <v>3.31</v>
      </c>
      <c r="F290" s="3">
        <f>D290*E290</f>
        <v>8275</v>
      </c>
      <c r="G290" s="3">
        <f t="shared" ref="G290" si="69">F290*0.0275%</f>
        <v>2.2756250000000002</v>
      </c>
      <c r="H290" s="3">
        <f>F290*0.005%</f>
        <v>0.41375000000000001</v>
      </c>
      <c r="I290" s="3">
        <v>8.99</v>
      </c>
      <c r="J290" s="3">
        <v>0.44</v>
      </c>
      <c r="K290" s="3">
        <v>0</v>
      </c>
      <c r="L290" s="3">
        <f>F290-G290-H290-I290-K290</f>
        <v>8263.3206250000003</v>
      </c>
      <c r="M290" s="5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14"/>
      <c r="M291" s="5"/>
    </row>
    <row r="292" spans="1:28" s="2" customFormat="1" x14ac:dyDescent="0.25">
      <c r="A292" s="1">
        <v>42751</v>
      </c>
      <c r="B292" s="2">
        <v>64125</v>
      </c>
      <c r="C292" s="2" t="s">
        <v>59</v>
      </c>
      <c r="D292" s="2">
        <v>7200</v>
      </c>
      <c r="E292" s="3">
        <v>1.45</v>
      </c>
      <c r="F292" s="3">
        <f>D292*E292</f>
        <v>10440</v>
      </c>
      <c r="G292" s="3">
        <f t="shared" ref="G292" si="70">F292*0.0275%</f>
        <v>2.871</v>
      </c>
      <c r="H292" s="3">
        <f>F292*0.005%</f>
        <v>0.52200000000000002</v>
      </c>
      <c r="I292" s="3">
        <v>8.99</v>
      </c>
      <c r="J292" s="3">
        <v>0.44</v>
      </c>
      <c r="K292" s="3">
        <v>0</v>
      </c>
      <c r="L292" s="3">
        <f>F292-G292-H292-I292-K292</f>
        <v>10427.617</v>
      </c>
      <c r="M292" s="5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14"/>
      <c r="M293" s="5"/>
    </row>
    <row r="294" spans="1:28" s="11" customFormat="1" x14ac:dyDescent="0.25">
      <c r="A294" s="10">
        <v>42752</v>
      </c>
      <c r="B294" s="11">
        <v>64581</v>
      </c>
      <c r="C294" s="11" t="s">
        <v>58</v>
      </c>
      <c r="D294" s="11">
        <v>2600</v>
      </c>
      <c r="E294" s="12">
        <v>3.1</v>
      </c>
      <c r="F294" s="12">
        <f>D294*E294</f>
        <v>8060</v>
      </c>
      <c r="G294" s="12">
        <f t="shared" ref="G294:G295" si="71">F294*0.0275%</f>
        <v>2.2164999999999999</v>
      </c>
      <c r="H294" s="12">
        <f>F294*0.005%</f>
        <v>0.40300000000000002</v>
      </c>
      <c r="I294" s="12">
        <v>8.99</v>
      </c>
      <c r="J294" s="12">
        <v>0.45</v>
      </c>
      <c r="K294" s="12"/>
      <c r="L294" s="12">
        <f>F294+G294+H294+I294</f>
        <v>8071.6095000000005</v>
      </c>
      <c r="M294" s="5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1:28" s="2" customFormat="1" x14ac:dyDescent="0.25">
      <c r="A295" s="1">
        <v>42752</v>
      </c>
      <c r="B295" s="2">
        <v>64581</v>
      </c>
      <c r="C295" s="2" t="s">
        <v>51</v>
      </c>
      <c r="D295" s="2">
        <v>1000</v>
      </c>
      <c r="E295" s="3">
        <v>15.2</v>
      </c>
      <c r="F295" s="3">
        <f>D295*E295</f>
        <v>15200</v>
      </c>
      <c r="G295" s="3">
        <f t="shared" si="71"/>
        <v>4.1800000000000006</v>
      </c>
      <c r="H295" s="3">
        <f>F295*0.005%</f>
        <v>0.76</v>
      </c>
      <c r="I295" s="3">
        <v>8.99</v>
      </c>
      <c r="J295" s="3">
        <v>0.45</v>
      </c>
      <c r="K295" s="3">
        <v>0</v>
      </c>
      <c r="L295" s="3">
        <f>F295-G295-H295-I295-K295</f>
        <v>15186.07</v>
      </c>
      <c r="M295" s="5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s="11" customFormat="1" x14ac:dyDescent="0.25">
      <c r="A296" s="10"/>
      <c r="E296" s="12"/>
      <c r="F296" s="15">
        <f>F295-F294</f>
        <v>7140</v>
      </c>
      <c r="G296" s="13">
        <f>SUM(G294:G295)</f>
        <v>6.3965000000000005</v>
      </c>
      <c r="H296" s="13">
        <f>SUM(H294:H295)</f>
        <v>1.163</v>
      </c>
      <c r="I296" s="13">
        <f>SUM(I294:I295)</f>
        <v>17.98</v>
      </c>
      <c r="J296" s="13">
        <f>SUM(J294:J295)</f>
        <v>0.9</v>
      </c>
      <c r="K296" s="13"/>
      <c r="L296" s="15">
        <f>L295-L294</f>
        <v>7114.4604999999992</v>
      </c>
      <c r="M296" s="5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1:28" x14ac:dyDescent="0.25">
      <c r="A297" s="14"/>
      <c r="M297" s="5"/>
    </row>
    <row r="298" spans="1:28" s="11" customFormat="1" x14ac:dyDescent="0.25">
      <c r="A298" s="10">
        <v>42753</v>
      </c>
      <c r="B298" s="11">
        <v>65063</v>
      </c>
      <c r="C298" s="11" t="s">
        <v>29</v>
      </c>
      <c r="D298" s="11">
        <v>2800</v>
      </c>
      <c r="E298" s="12">
        <v>2.4</v>
      </c>
      <c r="F298" s="12">
        <f>D298*E298</f>
        <v>6720</v>
      </c>
      <c r="G298" s="12">
        <f t="shared" ref="G298:G300" si="72">F298*0.0275%</f>
        <v>1.8480000000000001</v>
      </c>
      <c r="H298" s="12">
        <f>F298*0.005%</f>
        <v>0.33600000000000002</v>
      </c>
      <c r="I298" s="12">
        <v>8.99</v>
      </c>
      <c r="J298" s="12">
        <v>0.45</v>
      </c>
      <c r="K298" s="12"/>
      <c r="L298" s="12">
        <f>F298+G298+H298+I298</f>
        <v>6731.174</v>
      </c>
      <c r="M298" s="5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1:28" s="11" customFormat="1" x14ac:dyDescent="0.25">
      <c r="A299" s="10">
        <v>42753</v>
      </c>
      <c r="B299" s="11">
        <v>65063</v>
      </c>
      <c r="C299" s="11" t="s">
        <v>45</v>
      </c>
      <c r="D299" s="11">
        <v>3200</v>
      </c>
      <c r="E299" s="12">
        <v>4.4400000000000004</v>
      </c>
      <c r="F299" s="12">
        <f>D299*E299</f>
        <v>14208.000000000002</v>
      </c>
      <c r="G299" s="12">
        <f t="shared" si="72"/>
        <v>3.9072000000000009</v>
      </c>
      <c r="H299" s="12">
        <f>F299*0.005%</f>
        <v>0.71040000000000014</v>
      </c>
      <c r="I299" s="12">
        <v>8.99</v>
      </c>
      <c r="J299" s="12">
        <v>0.45</v>
      </c>
      <c r="K299" s="12"/>
      <c r="L299" s="12">
        <f>F299+G299+H299+I299</f>
        <v>14221.607600000001</v>
      </c>
      <c r="M299" s="5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1:28" s="2" customFormat="1" x14ac:dyDescent="0.25">
      <c r="A300" s="1">
        <v>42753</v>
      </c>
      <c r="B300" s="2">
        <v>65063</v>
      </c>
      <c r="C300" s="2" t="s">
        <v>15</v>
      </c>
      <c r="D300" s="2">
        <v>200</v>
      </c>
      <c r="E300" s="3">
        <v>29.6</v>
      </c>
      <c r="F300" s="3">
        <f>D300*E300</f>
        <v>5920</v>
      </c>
      <c r="G300" s="3">
        <f t="shared" si="72"/>
        <v>1.6280000000000001</v>
      </c>
      <c r="H300" s="3">
        <f>F300*0.005%</f>
        <v>0.29600000000000004</v>
      </c>
      <c r="I300" s="3">
        <v>8.99</v>
      </c>
      <c r="J300" s="3">
        <v>0.45</v>
      </c>
      <c r="K300" s="3">
        <v>0</v>
      </c>
      <c r="L300" s="3">
        <f>F300-G300-H300-I300-K300</f>
        <v>5909.0860000000002</v>
      </c>
      <c r="M300" s="5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s="11" customFormat="1" x14ac:dyDescent="0.25">
      <c r="A301" s="10"/>
      <c r="E301" s="12"/>
      <c r="F301" s="13">
        <f>SUM(F298:F299)-F300</f>
        <v>15008</v>
      </c>
      <c r="G301" s="13">
        <f>SUM(G298:G300)</f>
        <v>7.3832000000000013</v>
      </c>
      <c r="H301" s="13">
        <f>SUM(H298:H300)</f>
        <v>1.3424000000000003</v>
      </c>
      <c r="I301" s="13">
        <f>SUM(I298:I300)</f>
        <v>26.97</v>
      </c>
      <c r="J301" s="13">
        <f>SUM(J298:J300)</f>
        <v>1.35</v>
      </c>
      <c r="K301" s="13"/>
      <c r="L301" s="13">
        <f>SUM(L298:L299)-L300</f>
        <v>15043.695600000003</v>
      </c>
      <c r="M301" s="5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1:28" x14ac:dyDescent="0.25">
      <c r="A302" s="14"/>
      <c r="M302" s="5"/>
    </row>
    <row r="303" spans="1:28" s="11" customFormat="1" x14ac:dyDescent="0.25">
      <c r="A303" s="10">
        <v>42754</v>
      </c>
      <c r="B303" s="11">
        <v>65553</v>
      </c>
      <c r="C303" s="11" t="s">
        <v>58</v>
      </c>
      <c r="D303" s="11">
        <v>3500</v>
      </c>
      <c r="E303" s="12">
        <v>2.9</v>
      </c>
      <c r="F303" s="12">
        <f>D303*E303</f>
        <v>10150</v>
      </c>
      <c r="G303" s="12">
        <f t="shared" ref="G303" si="73">F303*0.0275%</f>
        <v>2.7912500000000002</v>
      </c>
      <c r="H303" s="12">
        <f>F303*0.005%</f>
        <v>0.50750000000000006</v>
      </c>
      <c r="I303" s="12">
        <v>8.99</v>
      </c>
      <c r="J303" s="12">
        <v>0.44</v>
      </c>
      <c r="K303" s="12"/>
      <c r="L303" s="12">
        <f>F303+G303+H303+I303</f>
        <v>10162.28875</v>
      </c>
      <c r="M303" s="5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1:28" x14ac:dyDescent="0.25">
      <c r="A304" s="14"/>
      <c r="M304" s="5"/>
    </row>
    <row r="305" spans="1:28" s="2" customFormat="1" x14ac:dyDescent="0.25">
      <c r="A305" s="1">
        <v>42755</v>
      </c>
      <c r="B305" s="2">
        <v>65971</v>
      </c>
      <c r="C305" s="2" t="s">
        <v>58</v>
      </c>
      <c r="D305" s="2">
        <v>3500</v>
      </c>
      <c r="E305" s="3">
        <v>3</v>
      </c>
      <c r="F305" s="3">
        <f>D305*E305</f>
        <v>10500</v>
      </c>
      <c r="G305" s="3">
        <f t="shared" ref="G305" si="74">F305*0.0275%</f>
        <v>2.8875000000000002</v>
      </c>
      <c r="H305" s="3">
        <f>F305*0.005%</f>
        <v>0.52500000000000002</v>
      </c>
      <c r="I305" s="3">
        <v>8.99</v>
      </c>
      <c r="J305" s="3">
        <v>0.44</v>
      </c>
      <c r="K305" s="3">
        <v>0</v>
      </c>
      <c r="L305" s="3">
        <f>F305-G305-H305-I305-K305</f>
        <v>10487.5975</v>
      </c>
      <c r="M305" s="5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14"/>
      <c r="M306" s="5"/>
    </row>
    <row r="307" spans="1:28" s="11" customFormat="1" x14ac:dyDescent="0.25">
      <c r="A307" s="10">
        <v>42758</v>
      </c>
      <c r="B307" s="11">
        <v>66431</v>
      </c>
      <c r="C307" s="11" t="s">
        <v>23</v>
      </c>
      <c r="D307" s="11">
        <v>4000</v>
      </c>
      <c r="E307" s="12">
        <v>2.78</v>
      </c>
      <c r="F307" s="12">
        <f>D307*E307</f>
        <v>11120</v>
      </c>
      <c r="G307" s="12">
        <f t="shared" ref="G307" si="75">F307*0.0275%</f>
        <v>3.0580000000000003</v>
      </c>
      <c r="H307" s="12">
        <f>F307*0.005%</f>
        <v>0.55600000000000005</v>
      </c>
      <c r="I307" s="12">
        <v>8.99</v>
      </c>
      <c r="J307" s="12">
        <v>0.44</v>
      </c>
      <c r="K307" s="12"/>
      <c r="L307" s="12">
        <f>F307+G307+H307+I307</f>
        <v>11132.604000000001</v>
      </c>
      <c r="M307" s="5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1:28" x14ac:dyDescent="0.25">
      <c r="A308" s="14"/>
      <c r="M308" s="5"/>
    </row>
    <row r="309" spans="1:28" s="2" customFormat="1" x14ac:dyDescent="0.25">
      <c r="A309" s="1">
        <v>42767</v>
      </c>
      <c r="B309" s="2">
        <v>69202</v>
      </c>
      <c r="C309" s="2" t="s">
        <v>27</v>
      </c>
      <c r="D309" s="2">
        <v>1000</v>
      </c>
      <c r="E309" s="3">
        <v>12.35</v>
      </c>
      <c r="F309" s="3">
        <f>D309*E309</f>
        <v>12350</v>
      </c>
      <c r="G309" s="3">
        <f t="shared" ref="G309:G310" si="76">F309*0.0275%</f>
        <v>3.3962500000000002</v>
      </c>
      <c r="H309" s="3">
        <f>F309*0.005%</f>
        <v>0.61750000000000005</v>
      </c>
      <c r="I309" s="3">
        <v>8.99</v>
      </c>
      <c r="J309" s="3">
        <v>0.45</v>
      </c>
      <c r="K309" s="3">
        <f>F309*0.005%</f>
        <v>0.61750000000000005</v>
      </c>
      <c r="L309" s="3">
        <f>F309-G309-H309-I309-K309</f>
        <v>12336.37875</v>
      </c>
      <c r="M309" s="5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s="2" customFormat="1" x14ac:dyDescent="0.25">
      <c r="A310" s="1">
        <v>42767</v>
      </c>
      <c r="B310" s="2">
        <v>69202</v>
      </c>
      <c r="C310" s="2" t="s">
        <v>53</v>
      </c>
      <c r="D310" s="2">
        <v>3600</v>
      </c>
      <c r="E310" s="3">
        <v>2.5499999999999998</v>
      </c>
      <c r="F310" s="3">
        <f>D310*E310</f>
        <v>9180</v>
      </c>
      <c r="G310" s="3">
        <f t="shared" si="76"/>
        <v>2.5245000000000002</v>
      </c>
      <c r="H310" s="3">
        <f>F310*0.005%</f>
        <v>0.45900000000000002</v>
      </c>
      <c r="I310" s="3">
        <v>8.99</v>
      </c>
      <c r="J310" s="3">
        <v>0.45</v>
      </c>
      <c r="K310" s="3">
        <f>F310*0.005%</f>
        <v>0.45900000000000002</v>
      </c>
      <c r="L310" s="3">
        <f>F310-G310-H310-I310-K310</f>
        <v>9167.5674999999992</v>
      </c>
      <c r="M310" s="5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s="2" customFormat="1" x14ac:dyDescent="0.25">
      <c r="A311" s="1"/>
      <c r="E311" s="3"/>
      <c r="F311" s="15">
        <f t="shared" ref="F311:L311" si="77">SUM(F309:F310)</f>
        <v>21530</v>
      </c>
      <c r="G311" s="15">
        <f t="shared" si="77"/>
        <v>5.92075</v>
      </c>
      <c r="H311" s="15">
        <f t="shared" si="77"/>
        <v>1.0765</v>
      </c>
      <c r="I311" s="15">
        <f t="shared" si="77"/>
        <v>17.98</v>
      </c>
      <c r="J311" s="15">
        <f t="shared" si="77"/>
        <v>0.9</v>
      </c>
      <c r="K311" s="15">
        <f t="shared" si="77"/>
        <v>1.0765</v>
      </c>
      <c r="L311" s="15">
        <f t="shared" si="77"/>
        <v>21503.946250000001</v>
      </c>
      <c r="M311" s="5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14"/>
      <c r="E312" s="37"/>
      <c r="M312" s="5"/>
    </row>
    <row r="313" spans="1:28" s="2" customFormat="1" x14ac:dyDescent="0.25">
      <c r="A313" s="1">
        <v>42768</v>
      </c>
      <c r="B313" s="2">
        <v>69645</v>
      </c>
      <c r="C313" s="2" t="s">
        <v>58</v>
      </c>
      <c r="D313" s="2">
        <v>2600</v>
      </c>
      <c r="E313" s="3">
        <v>3.25</v>
      </c>
      <c r="F313" s="3">
        <f>D313*E313</f>
        <v>8450</v>
      </c>
      <c r="G313" s="3">
        <f t="shared" ref="G313" si="78">F313*0.0275%</f>
        <v>2.32375</v>
      </c>
      <c r="H313" s="3">
        <f>F313*0.005%</f>
        <v>0.42250000000000004</v>
      </c>
      <c r="I313" s="3">
        <v>8.99</v>
      </c>
      <c r="J313" s="3">
        <v>0.44</v>
      </c>
      <c r="K313" s="3">
        <v>0</v>
      </c>
      <c r="L313" s="3">
        <f>F313-G313-H313-I313-K313</f>
        <v>8438.2637500000001</v>
      </c>
      <c r="M313" s="5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14"/>
      <c r="E314" s="37"/>
      <c r="M314" s="5"/>
    </row>
    <row r="315" spans="1:28" s="2" customFormat="1" x14ac:dyDescent="0.25">
      <c r="A315" s="1">
        <v>42769</v>
      </c>
      <c r="B315" s="2">
        <v>70079</v>
      </c>
      <c r="C315" s="2" t="s">
        <v>18</v>
      </c>
      <c r="D315" s="2">
        <v>900</v>
      </c>
      <c r="E315" s="3">
        <v>9.5</v>
      </c>
      <c r="F315" s="3">
        <f>D315*E315</f>
        <v>8550</v>
      </c>
      <c r="G315" s="3">
        <f t="shared" ref="G315" si="79">F315*0.0275%</f>
        <v>2.3512500000000003</v>
      </c>
      <c r="H315" s="3">
        <f>F315*0.005%</f>
        <v>0.42750000000000005</v>
      </c>
      <c r="I315" s="3">
        <v>8.99</v>
      </c>
      <c r="J315" s="3">
        <v>0.44</v>
      </c>
      <c r="K315" s="3">
        <v>0</v>
      </c>
      <c r="L315" s="3">
        <f>F315-G315-H315-I315-K315</f>
        <v>8538.2312500000007</v>
      </c>
      <c r="M315" s="5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14"/>
      <c r="E316" s="37"/>
      <c r="M316" s="5"/>
    </row>
    <row r="317" spans="1:28" s="11" customFormat="1" x14ac:dyDescent="0.25">
      <c r="A317" s="10">
        <v>42772</v>
      </c>
      <c r="B317" s="11">
        <v>70524</v>
      </c>
      <c r="C317" s="11" t="s">
        <v>59</v>
      </c>
      <c r="D317" s="11">
        <v>6200</v>
      </c>
      <c r="E317" s="12">
        <v>1.5</v>
      </c>
      <c r="F317" s="12">
        <f>D317*E317</f>
        <v>9300</v>
      </c>
      <c r="G317" s="12">
        <f t="shared" ref="G317:G318" si="80">F317*0.0275%</f>
        <v>2.5575000000000001</v>
      </c>
      <c r="H317" s="12">
        <f>F317*0.005%</f>
        <v>0.46500000000000002</v>
      </c>
      <c r="I317" s="12">
        <v>4</v>
      </c>
      <c r="J317" s="12">
        <v>0.2</v>
      </c>
      <c r="K317" s="12"/>
      <c r="L317" s="12">
        <f>F317+G317+H317+I317</f>
        <v>9307.0225000000009</v>
      </c>
      <c r="M317" s="5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1:28" s="11" customFormat="1" x14ac:dyDescent="0.25">
      <c r="A318" s="10">
        <v>42772</v>
      </c>
      <c r="B318" s="11">
        <v>70524</v>
      </c>
      <c r="C318" s="11" t="s">
        <v>60</v>
      </c>
      <c r="D318" s="11">
        <v>1600</v>
      </c>
      <c r="E318" s="12">
        <v>6.25</v>
      </c>
      <c r="F318" s="12">
        <f>D318*E318</f>
        <v>10000</v>
      </c>
      <c r="G318" s="12">
        <f t="shared" si="80"/>
        <v>2.75</v>
      </c>
      <c r="H318" s="12">
        <f>F318*0.005%</f>
        <v>0.5</v>
      </c>
      <c r="I318" s="12">
        <v>4</v>
      </c>
      <c r="J318" s="12">
        <v>0.2</v>
      </c>
      <c r="K318" s="12"/>
      <c r="L318" s="12">
        <f>F318+G318+H318+I318</f>
        <v>10007.25</v>
      </c>
      <c r="M318" s="5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1:28" s="11" customFormat="1" x14ac:dyDescent="0.25">
      <c r="A319" s="10"/>
      <c r="E319" s="12"/>
      <c r="F319" s="13">
        <f>SUM(F317:F318)</f>
        <v>19300</v>
      </c>
      <c r="G319" s="13">
        <f>SUM(G317:G318)</f>
        <v>5.3075000000000001</v>
      </c>
      <c r="H319" s="13">
        <f>SUM(H317:H318)</f>
        <v>0.96500000000000008</v>
      </c>
      <c r="I319" s="13">
        <f>SUM(I317:I318)</f>
        <v>8</v>
      </c>
      <c r="J319" s="13">
        <f>SUM(J317:J318)</f>
        <v>0.4</v>
      </c>
      <c r="K319" s="13"/>
      <c r="L319" s="13">
        <f>SUM(L317:L318)</f>
        <v>19314.272499999999</v>
      </c>
      <c r="M319" s="5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1:28" x14ac:dyDescent="0.25">
      <c r="A320" s="14"/>
      <c r="M320" s="5"/>
    </row>
    <row r="321" spans="1:28" s="11" customFormat="1" x14ac:dyDescent="0.25">
      <c r="A321" s="10">
        <v>42773</v>
      </c>
      <c r="B321" s="11">
        <v>70949</v>
      </c>
      <c r="C321" s="11" t="s">
        <v>58</v>
      </c>
      <c r="D321" s="11">
        <v>2900</v>
      </c>
      <c r="E321" s="12">
        <v>3.1</v>
      </c>
      <c r="F321" s="12">
        <f>D321*E321</f>
        <v>8990</v>
      </c>
      <c r="G321" s="12">
        <f t="shared" ref="G321" si="81">F321*0.0275%</f>
        <v>2.4722500000000003</v>
      </c>
      <c r="H321" s="12">
        <f>F321*0.005%</f>
        <v>0.44950000000000001</v>
      </c>
      <c r="I321" s="12">
        <v>8.99</v>
      </c>
      <c r="J321" s="12">
        <v>0.44</v>
      </c>
      <c r="K321" s="12"/>
      <c r="L321" s="12">
        <f>F321+G321+H321+I321</f>
        <v>9001.9117500000011</v>
      </c>
      <c r="M321" s="5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1:28" x14ac:dyDescent="0.25">
      <c r="A322" s="14"/>
      <c r="I322" s="12"/>
      <c r="M322" s="5"/>
    </row>
    <row r="323" spans="1:28" s="2" customFormat="1" x14ac:dyDescent="0.25">
      <c r="A323" s="1">
        <v>42774</v>
      </c>
      <c r="B323" s="2">
        <v>71356</v>
      </c>
      <c r="C323" s="2" t="s">
        <v>54</v>
      </c>
      <c r="D323" s="2">
        <v>1000</v>
      </c>
      <c r="E323" s="3">
        <v>13.15</v>
      </c>
      <c r="F323" s="3">
        <f>D323*E323</f>
        <v>13150</v>
      </c>
      <c r="G323" s="3">
        <f t="shared" ref="G323" si="82">F323*0.0275%</f>
        <v>3.6162500000000004</v>
      </c>
      <c r="H323" s="3">
        <f>F323*0.005%</f>
        <v>0.65750000000000008</v>
      </c>
      <c r="I323" s="3">
        <v>4</v>
      </c>
      <c r="J323" s="3">
        <v>0.2</v>
      </c>
      <c r="K323" s="3">
        <v>0</v>
      </c>
      <c r="L323" s="3">
        <f>F323-G323-H323-I323-K323</f>
        <v>13141.726250000002</v>
      </c>
      <c r="M323" s="5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14"/>
      <c r="E324" s="37"/>
      <c r="M324" s="5"/>
    </row>
    <row r="325" spans="1:28" s="2" customFormat="1" x14ac:dyDescent="0.25">
      <c r="A325" s="1">
        <v>42779</v>
      </c>
      <c r="B325" s="2">
        <v>72695</v>
      </c>
      <c r="C325" s="2" t="s">
        <v>59</v>
      </c>
      <c r="D325" s="2">
        <v>6200</v>
      </c>
      <c r="E325" s="3">
        <v>1.6</v>
      </c>
      <c r="F325" s="3">
        <f>D325*E325</f>
        <v>9920</v>
      </c>
      <c r="G325" s="3">
        <f t="shared" ref="G325" si="83">F325*0.0275%</f>
        <v>2.7280000000000002</v>
      </c>
      <c r="H325" s="3">
        <f>F325*0.007%</f>
        <v>0.69440000000000013</v>
      </c>
      <c r="I325" s="3">
        <v>8.99</v>
      </c>
      <c r="J325" s="3">
        <v>0.44</v>
      </c>
      <c r="K325" s="3">
        <v>0</v>
      </c>
      <c r="L325" s="3">
        <f>F325-G325-H325-I325-K325</f>
        <v>9907.5876000000007</v>
      </c>
      <c r="M325" s="5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14"/>
      <c r="M326" s="5"/>
    </row>
    <row r="327" spans="1:28" s="11" customFormat="1" x14ac:dyDescent="0.25">
      <c r="A327" s="10">
        <v>42780</v>
      </c>
      <c r="B327" s="11">
        <v>73169</v>
      </c>
      <c r="C327" s="11" t="s">
        <v>61</v>
      </c>
      <c r="D327" s="11">
        <v>700</v>
      </c>
      <c r="E327" s="12">
        <v>14.4</v>
      </c>
      <c r="F327" s="12">
        <f>D327*E327</f>
        <v>10080</v>
      </c>
      <c r="G327" s="12">
        <f t="shared" ref="G327:G328" si="84">F327*0.0275%</f>
        <v>2.7720000000000002</v>
      </c>
      <c r="H327" s="12">
        <f>F327*0.005%</f>
        <v>0.504</v>
      </c>
      <c r="I327" s="12">
        <v>4</v>
      </c>
      <c r="J327" s="12">
        <v>0.2</v>
      </c>
      <c r="K327" s="12"/>
      <c r="L327" s="12">
        <f>F327+G327+H327+I327</f>
        <v>10087.276000000002</v>
      </c>
      <c r="M327" s="5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1:28" s="11" customFormat="1" x14ac:dyDescent="0.25">
      <c r="A328" s="10">
        <v>42780</v>
      </c>
      <c r="B328" s="11">
        <v>73169</v>
      </c>
      <c r="C328" s="11" t="s">
        <v>62</v>
      </c>
      <c r="D328" s="11">
        <v>700</v>
      </c>
      <c r="E328" s="12">
        <v>18.239999999999998</v>
      </c>
      <c r="F328" s="12">
        <f>D328*E328</f>
        <v>12767.999999999998</v>
      </c>
      <c r="G328" s="12">
        <f t="shared" si="84"/>
        <v>3.5111999999999997</v>
      </c>
      <c r="H328" s="12">
        <f>F328*0.005%</f>
        <v>0.63839999999999997</v>
      </c>
      <c r="I328" s="12">
        <v>4</v>
      </c>
      <c r="J328" s="12">
        <v>0.2</v>
      </c>
      <c r="K328" s="12"/>
      <c r="L328" s="12">
        <f>F328+G328+H328+I328</f>
        <v>12776.149599999999</v>
      </c>
      <c r="M328" s="5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1:28" s="11" customFormat="1" x14ac:dyDescent="0.25">
      <c r="A329" s="10"/>
      <c r="E329" s="12"/>
      <c r="F329" s="13">
        <f>SUM(F327:F328)</f>
        <v>22848</v>
      </c>
      <c r="G329" s="13">
        <f>SUM(G327:G328)</f>
        <v>6.2831999999999999</v>
      </c>
      <c r="H329" s="13">
        <f>SUM(H327:H328)</f>
        <v>1.1423999999999999</v>
      </c>
      <c r="I329" s="13">
        <f>SUM(I327:I328)</f>
        <v>8</v>
      </c>
      <c r="J329" s="13">
        <f>SUM(J327:J328)</f>
        <v>0.4</v>
      </c>
      <c r="K329" s="13"/>
      <c r="L329" s="13">
        <f>SUM(L327:L328)</f>
        <v>22863.425600000002</v>
      </c>
      <c r="M329" s="5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1:28" x14ac:dyDescent="0.25">
      <c r="A330" s="14"/>
      <c r="M330" s="5"/>
    </row>
    <row r="331" spans="1:28" s="11" customFormat="1" x14ac:dyDescent="0.25">
      <c r="A331" s="10">
        <v>42781</v>
      </c>
      <c r="B331" s="11">
        <v>73668</v>
      </c>
      <c r="C331" s="11" t="s">
        <v>20</v>
      </c>
      <c r="D331" s="11">
        <v>700</v>
      </c>
      <c r="E331" s="12">
        <v>16.399999999999999</v>
      </c>
      <c r="F331" s="12">
        <f>D331*E331</f>
        <v>11479.999999999998</v>
      </c>
      <c r="G331" s="12">
        <f t="shared" ref="G331:G335" si="85">F331*0.0275%</f>
        <v>3.1569999999999996</v>
      </c>
      <c r="H331" s="12">
        <f>F331*0.005%</f>
        <v>0.57399999999999995</v>
      </c>
      <c r="I331" s="12">
        <v>4</v>
      </c>
      <c r="J331" s="12">
        <v>0.2</v>
      </c>
      <c r="K331" s="12"/>
      <c r="L331" s="12">
        <f>F331+G331+H331+I331</f>
        <v>11487.730999999998</v>
      </c>
      <c r="M331" s="5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1:28" s="2" customFormat="1" x14ac:dyDescent="0.25">
      <c r="A332" s="1">
        <v>42781</v>
      </c>
      <c r="B332" s="2">
        <v>73668</v>
      </c>
      <c r="C332" s="2" t="s">
        <v>50</v>
      </c>
      <c r="D332" s="2">
        <v>1000</v>
      </c>
      <c r="E332" s="3">
        <v>9.4</v>
      </c>
      <c r="F332" s="3">
        <f>D332*E332</f>
        <v>9400</v>
      </c>
      <c r="G332" s="3">
        <f t="shared" si="85"/>
        <v>2.585</v>
      </c>
      <c r="H332" s="3">
        <f>F332*0.005%</f>
        <v>0.47000000000000003</v>
      </c>
      <c r="I332" s="3">
        <v>4</v>
      </c>
      <c r="J332" s="3">
        <v>0.2</v>
      </c>
      <c r="K332" s="3">
        <f>F332*0.005%</f>
        <v>0.47000000000000003</v>
      </c>
      <c r="L332" s="3">
        <f>F332-G332-H332-I332-K332</f>
        <v>9392.4750000000022</v>
      </c>
      <c r="M332" s="5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s="2" customFormat="1" x14ac:dyDescent="0.25">
      <c r="A333" s="1">
        <v>42781</v>
      </c>
      <c r="B333" s="2">
        <v>73668</v>
      </c>
      <c r="C333" s="2" t="s">
        <v>56</v>
      </c>
      <c r="D333" s="2">
        <v>1000</v>
      </c>
      <c r="E333" s="3">
        <v>9.5</v>
      </c>
      <c r="F333" s="3">
        <f>D333*E333</f>
        <v>9500</v>
      </c>
      <c r="G333" s="3">
        <f t="shared" si="85"/>
        <v>2.6125000000000003</v>
      </c>
      <c r="H333" s="3">
        <f>F333*0.005%</f>
        <v>0.47500000000000003</v>
      </c>
      <c r="I333" s="3">
        <v>4</v>
      </c>
      <c r="J333" s="3">
        <v>0.2</v>
      </c>
      <c r="K333" s="3">
        <f>F333*0.005%</f>
        <v>0.47500000000000003</v>
      </c>
      <c r="L333" s="3">
        <f>F333-G333-H333-I333-K333</f>
        <v>9492.4375</v>
      </c>
      <c r="M333" s="5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s="2" customFormat="1" x14ac:dyDescent="0.25">
      <c r="A334" s="1">
        <v>42781</v>
      </c>
      <c r="B334" s="2">
        <v>73668</v>
      </c>
      <c r="C334" s="2" t="s">
        <v>60</v>
      </c>
      <c r="D334" s="2">
        <v>1600</v>
      </c>
      <c r="E334" s="3">
        <v>7.8</v>
      </c>
      <c r="F334" s="3">
        <f>D334*E334</f>
        <v>12480</v>
      </c>
      <c r="G334" s="3">
        <f t="shared" si="85"/>
        <v>3.4320000000000004</v>
      </c>
      <c r="H334" s="3">
        <f>F334*0.005%</f>
        <v>0.624</v>
      </c>
      <c r="I334" s="3">
        <v>4</v>
      </c>
      <c r="J334" s="3">
        <v>0.2</v>
      </c>
      <c r="K334" s="3">
        <f>F334*0.005%</f>
        <v>0.624</v>
      </c>
      <c r="L334" s="3">
        <f>F334-G334-H334-I334-K334</f>
        <v>12471.32</v>
      </c>
      <c r="M334" s="5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s="2" customFormat="1" x14ac:dyDescent="0.25">
      <c r="A335" s="1">
        <v>42781</v>
      </c>
      <c r="B335" s="2">
        <v>73668</v>
      </c>
      <c r="C335" s="2" t="s">
        <v>58</v>
      </c>
      <c r="D335" s="2">
        <v>2900</v>
      </c>
      <c r="E335" s="3">
        <v>3.3</v>
      </c>
      <c r="F335" s="3">
        <f>D335*E335</f>
        <v>9570</v>
      </c>
      <c r="G335" s="3">
        <f t="shared" si="85"/>
        <v>2.6317500000000003</v>
      </c>
      <c r="H335" s="3">
        <f>F335*0.005%</f>
        <v>0.47850000000000004</v>
      </c>
      <c r="I335" s="3">
        <v>4</v>
      </c>
      <c r="J335" s="3">
        <v>0.2</v>
      </c>
      <c r="K335" s="3">
        <f>F335*0.005%</f>
        <v>0.47850000000000004</v>
      </c>
      <c r="L335" s="3">
        <f>F335-G335-H335-I335-K335</f>
        <v>9562.411250000001</v>
      </c>
      <c r="M335" s="5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s="2" customFormat="1" x14ac:dyDescent="0.25">
      <c r="A336" s="1"/>
      <c r="E336" s="3"/>
      <c r="F336" s="15">
        <f>SUM(F332:F335)-F331</f>
        <v>29470</v>
      </c>
      <c r="G336" s="13">
        <f>SUM(G331:G335)</f>
        <v>14.41825</v>
      </c>
      <c r="H336" s="13">
        <f>SUM(H331:H335)</f>
        <v>2.6215000000000002</v>
      </c>
      <c r="I336" s="13">
        <f>SUM(I331:I335)</f>
        <v>20</v>
      </c>
      <c r="J336" s="13">
        <f>SUM(J331:J335)</f>
        <v>1</v>
      </c>
      <c r="K336" s="13">
        <f>SUM(K332:K335)</f>
        <v>2.0474999999999999</v>
      </c>
      <c r="L336" s="15">
        <f>SUM(L332:L335)-L331</f>
        <v>29430.912750000003</v>
      </c>
      <c r="M336" s="5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14"/>
      <c r="E337" s="37"/>
      <c r="M337" s="5"/>
    </row>
    <row r="338" spans="1:28" s="11" customFormat="1" x14ac:dyDescent="0.25">
      <c r="A338" s="10">
        <v>42783</v>
      </c>
      <c r="B338" s="11">
        <v>74732</v>
      </c>
      <c r="C338" s="11" t="s">
        <v>59</v>
      </c>
      <c r="D338" s="11">
        <v>4600</v>
      </c>
      <c r="E338" s="12">
        <v>1.46</v>
      </c>
      <c r="F338" s="12">
        <f>D338*E338</f>
        <v>6716</v>
      </c>
      <c r="G338" s="12">
        <f t="shared" ref="G338:G339" si="86">F338*0.0275%</f>
        <v>1.8469000000000002</v>
      </c>
      <c r="H338" s="12">
        <f>F338*0.005%</f>
        <v>0.33580000000000004</v>
      </c>
      <c r="I338" s="12">
        <v>8.99</v>
      </c>
      <c r="J338" s="12">
        <v>0.45</v>
      </c>
      <c r="K338" s="12"/>
      <c r="L338" s="12">
        <f>F338+G338+H338+I338</f>
        <v>6727.1726999999992</v>
      </c>
      <c r="M338" s="5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1:28" s="2" customFormat="1" x14ac:dyDescent="0.25">
      <c r="A339" s="1">
        <v>42783</v>
      </c>
      <c r="B339" s="2">
        <v>74732</v>
      </c>
      <c r="C339" s="2" t="s">
        <v>29</v>
      </c>
      <c r="D339" s="2">
        <v>2800</v>
      </c>
      <c r="E339" s="3">
        <v>2.6</v>
      </c>
      <c r="F339" s="3">
        <f>D339*E339</f>
        <v>7280</v>
      </c>
      <c r="G339" s="3">
        <f t="shared" si="86"/>
        <v>2.0020000000000002</v>
      </c>
      <c r="H339" s="3">
        <f>F339*0.005%</f>
        <v>0.36399999999999999</v>
      </c>
      <c r="I339" s="3">
        <v>8.99</v>
      </c>
      <c r="J339" s="3">
        <v>0.45</v>
      </c>
      <c r="K339" s="3">
        <v>0</v>
      </c>
      <c r="L339" s="3">
        <f>F339-G339-H339-I339-K339</f>
        <v>7268.6440000000002</v>
      </c>
      <c r="M339" s="5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s="11" customFormat="1" x14ac:dyDescent="0.25">
      <c r="A340" s="10"/>
      <c r="E340" s="12"/>
      <c r="F340" s="15">
        <f>F339-F338</f>
        <v>564</v>
      </c>
      <c r="G340" s="13">
        <f>SUM(G338:G339)</f>
        <v>3.8489000000000004</v>
      </c>
      <c r="H340" s="13">
        <f>SUM(H338:H339)</f>
        <v>0.69979999999999998</v>
      </c>
      <c r="I340" s="13">
        <f>SUM(I338:I339)</f>
        <v>17.98</v>
      </c>
      <c r="J340" s="13">
        <f>SUM(J338:J339)</f>
        <v>0.9</v>
      </c>
      <c r="K340" s="13"/>
      <c r="L340" s="15">
        <f>L339-L338</f>
        <v>541.47130000000107</v>
      </c>
      <c r="M340" s="5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1:28" x14ac:dyDescent="0.25">
      <c r="A341" s="14"/>
      <c r="E341" s="37"/>
      <c r="M341" s="5"/>
    </row>
    <row r="342" spans="1:28" s="11" customFormat="1" x14ac:dyDescent="0.25">
      <c r="A342" s="10">
        <v>42787</v>
      </c>
      <c r="B342" s="11">
        <v>75828</v>
      </c>
      <c r="C342" s="11" t="s">
        <v>63</v>
      </c>
      <c r="D342" s="11">
        <v>900</v>
      </c>
      <c r="E342" s="12">
        <v>11.6</v>
      </c>
      <c r="F342" s="12">
        <f t="shared" ref="F342:F349" si="87">D342*E342</f>
        <v>10440</v>
      </c>
      <c r="G342" s="12">
        <f t="shared" ref="G342:G349" si="88">F342*0.0275%</f>
        <v>2.871</v>
      </c>
      <c r="H342" s="12">
        <f t="shared" ref="H342:H349" si="89">F342*0.005%</f>
        <v>0.52200000000000002</v>
      </c>
      <c r="I342" s="12">
        <v>4</v>
      </c>
      <c r="J342" s="12">
        <v>0.2</v>
      </c>
      <c r="K342" s="12"/>
      <c r="L342" s="12">
        <f t="shared" ref="L342:L349" si="90">F342+G342+H342+I342</f>
        <v>10447.393</v>
      </c>
      <c r="M342" s="5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1:28" s="11" customFormat="1" x14ac:dyDescent="0.25">
      <c r="A343" s="10">
        <v>42787</v>
      </c>
      <c r="B343" s="11">
        <v>75828</v>
      </c>
      <c r="C343" s="11" t="s">
        <v>64</v>
      </c>
      <c r="D343" s="11">
        <v>2900</v>
      </c>
      <c r="E343" s="12">
        <v>3.5</v>
      </c>
      <c r="F343" s="12">
        <f t="shared" si="87"/>
        <v>10150</v>
      </c>
      <c r="G343" s="12">
        <f t="shared" si="88"/>
        <v>2.7912500000000002</v>
      </c>
      <c r="H343" s="12">
        <f t="shared" si="89"/>
        <v>0.50750000000000006</v>
      </c>
      <c r="I343" s="12">
        <v>4</v>
      </c>
      <c r="J343" s="12">
        <v>0.2</v>
      </c>
      <c r="K343" s="12"/>
      <c r="L343" s="12">
        <f t="shared" si="90"/>
        <v>10157.29875</v>
      </c>
      <c r="M343" s="5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1:28" s="11" customFormat="1" x14ac:dyDescent="0.25">
      <c r="A344" s="10">
        <v>42787</v>
      </c>
      <c r="B344" s="11">
        <v>75828</v>
      </c>
      <c r="C344" s="11" t="s">
        <v>65</v>
      </c>
      <c r="D344" s="11">
        <v>300</v>
      </c>
      <c r="E344" s="12">
        <v>33.700000000000003</v>
      </c>
      <c r="F344" s="12">
        <f t="shared" si="87"/>
        <v>10110</v>
      </c>
      <c r="G344" s="12">
        <f>F344*0.0275%</f>
        <v>2.7802500000000001</v>
      </c>
      <c r="H344" s="12">
        <f t="shared" si="89"/>
        <v>0.50550000000000006</v>
      </c>
      <c r="I344" s="12">
        <v>4</v>
      </c>
      <c r="J344" s="12">
        <v>0.2</v>
      </c>
      <c r="K344" s="12"/>
      <c r="L344" s="12">
        <f t="shared" si="90"/>
        <v>10117.285749999999</v>
      </c>
      <c r="M344" s="5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1:28" s="11" customFormat="1" x14ac:dyDescent="0.25">
      <c r="A345" s="10">
        <v>42787</v>
      </c>
      <c r="B345" s="11">
        <v>75828</v>
      </c>
      <c r="C345" s="11" t="s">
        <v>41</v>
      </c>
      <c r="D345" s="11">
        <v>500</v>
      </c>
      <c r="E345" s="12">
        <v>21.2</v>
      </c>
      <c r="F345" s="12">
        <f t="shared" si="87"/>
        <v>10600</v>
      </c>
      <c r="G345" s="12">
        <f t="shared" si="88"/>
        <v>2.915</v>
      </c>
      <c r="H345" s="12">
        <f t="shared" si="89"/>
        <v>0.53</v>
      </c>
      <c r="I345" s="12">
        <v>4</v>
      </c>
      <c r="J345" s="12">
        <v>0.2</v>
      </c>
      <c r="K345" s="12"/>
      <c r="L345" s="12">
        <f t="shared" si="90"/>
        <v>10607.445000000002</v>
      </c>
      <c r="M345" s="5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1:28" s="11" customFormat="1" x14ac:dyDescent="0.25">
      <c r="A346" s="10">
        <v>42787</v>
      </c>
      <c r="B346" s="11">
        <v>75828</v>
      </c>
      <c r="C346" s="11" t="s">
        <v>66</v>
      </c>
      <c r="D346" s="11">
        <v>400</v>
      </c>
      <c r="E346" s="12">
        <v>27.2</v>
      </c>
      <c r="F346" s="12">
        <f t="shared" si="87"/>
        <v>10880</v>
      </c>
      <c r="G346" s="12">
        <f>F346*0.0275%</f>
        <v>2.992</v>
      </c>
      <c r="H346" s="12">
        <f t="shared" si="89"/>
        <v>0.54400000000000004</v>
      </c>
      <c r="I346" s="12">
        <v>4</v>
      </c>
      <c r="J346" s="12">
        <v>0.2</v>
      </c>
      <c r="K346" s="12"/>
      <c r="L346" s="12">
        <f t="shared" si="90"/>
        <v>10887.536</v>
      </c>
      <c r="M346" s="5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1:28" s="11" customFormat="1" x14ac:dyDescent="0.25">
      <c r="A347" s="10">
        <v>42787</v>
      </c>
      <c r="B347" s="11">
        <v>75828</v>
      </c>
      <c r="C347" s="11" t="s">
        <v>67</v>
      </c>
      <c r="D347" s="11">
        <v>1500</v>
      </c>
      <c r="E347" s="12">
        <v>6.91</v>
      </c>
      <c r="F347" s="12">
        <f t="shared" si="87"/>
        <v>10365</v>
      </c>
      <c r="G347" s="12">
        <f>F347*0.0275%</f>
        <v>2.8503750000000001</v>
      </c>
      <c r="H347" s="12">
        <f t="shared" si="89"/>
        <v>0.51824999999999999</v>
      </c>
      <c r="I347" s="12">
        <v>4</v>
      </c>
      <c r="J347" s="12">
        <v>0.2</v>
      </c>
      <c r="K347" s="12"/>
      <c r="L347" s="12">
        <f t="shared" si="90"/>
        <v>10372.368624999999</v>
      </c>
      <c r="M347" s="5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1:28" s="11" customFormat="1" x14ac:dyDescent="0.25">
      <c r="A348" s="10">
        <v>42787</v>
      </c>
      <c r="B348" s="11">
        <v>75828</v>
      </c>
      <c r="C348" s="11" t="s">
        <v>68</v>
      </c>
      <c r="D348" s="11">
        <v>1700</v>
      </c>
      <c r="E348" s="12">
        <v>6</v>
      </c>
      <c r="F348" s="12">
        <f t="shared" si="87"/>
        <v>10200</v>
      </c>
      <c r="G348" s="12">
        <f t="shared" si="88"/>
        <v>2.8050000000000002</v>
      </c>
      <c r="H348" s="12">
        <f t="shared" si="89"/>
        <v>0.51</v>
      </c>
      <c r="I348" s="12">
        <v>4</v>
      </c>
      <c r="J348" s="12">
        <v>0.2</v>
      </c>
      <c r="K348" s="12"/>
      <c r="L348" s="12">
        <f t="shared" si="90"/>
        <v>10207.315000000001</v>
      </c>
      <c r="M348" s="5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1:28" s="11" customFormat="1" x14ac:dyDescent="0.25">
      <c r="A349" s="10">
        <v>42787</v>
      </c>
      <c r="B349" s="11">
        <v>75828</v>
      </c>
      <c r="C349" s="11" t="s">
        <v>69</v>
      </c>
      <c r="D349" s="11">
        <v>1000</v>
      </c>
      <c r="E349" s="12">
        <v>9</v>
      </c>
      <c r="F349" s="12">
        <f t="shared" si="87"/>
        <v>9000</v>
      </c>
      <c r="G349" s="12">
        <f t="shared" si="88"/>
        <v>2.4750000000000001</v>
      </c>
      <c r="H349" s="12">
        <f t="shared" si="89"/>
        <v>0.45</v>
      </c>
      <c r="I349" s="12">
        <v>4</v>
      </c>
      <c r="J349" s="12">
        <v>0.2</v>
      </c>
      <c r="K349" s="12"/>
      <c r="L349" s="12">
        <f t="shared" si="90"/>
        <v>9006.9250000000011</v>
      </c>
      <c r="M349" s="5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1:28" s="11" customFormat="1" x14ac:dyDescent="0.25">
      <c r="A350" s="10"/>
      <c r="E350" s="12"/>
      <c r="F350" s="13">
        <f>SUM(F342:F349)</f>
        <v>81745</v>
      </c>
      <c r="G350" s="13">
        <f>SUM(G342:G349)</f>
        <v>22.479875000000003</v>
      </c>
      <c r="H350" s="13">
        <f>SUM(H342:H349)</f>
        <v>4.0872500000000009</v>
      </c>
      <c r="I350" s="13">
        <f>SUM(I342:I349)</f>
        <v>32</v>
      </c>
      <c r="J350" s="13">
        <f>SUM(J342:J349)</f>
        <v>1.5999999999999999</v>
      </c>
      <c r="K350" s="13"/>
      <c r="L350" s="13">
        <f>SUM(L342:L349)</f>
        <v>81803.567125000001</v>
      </c>
      <c r="M350" s="5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1:28" s="11" customFormat="1" x14ac:dyDescent="0.25">
      <c r="A351" s="10"/>
      <c r="E351" s="12"/>
      <c r="F351" s="13"/>
      <c r="G351" s="13"/>
      <c r="H351" s="13"/>
      <c r="I351" s="13"/>
      <c r="J351" s="13"/>
      <c r="K351" s="13"/>
      <c r="L351" s="13"/>
      <c r="M351" s="5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1:28" s="11" customFormat="1" x14ac:dyDescent="0.25">
      <c r="A352" s="10">
        <v>42788</v>
      </c>
      <c r="B352" s="11">
        <v>76432</v>
      </c>
      <c r="C352" s="11" t="s">
        <v>60</v>
      </c>
      <c r="D352" s="11">
        <v>1200</v>
      </c>
      <c r="E352" s="12">
        <v>8.39</v>
      </c>
      <c r="F352" s="12">
        <f>D352*E352</f>
        <v>10068</v>
      </c>
      <c r="G352" s="12">
        <f t="shared" ref="G352:G353" si="91">F352*0.0275%</f>
        <v>2.7687000000000004</v>
      </c>
      <c r="H352" s="12">
        <f>F352*0.005%</f>
        <v>0.50340000000000007</v>
      </c>
      <c r="I352" s="12">
        <v>4</v>
      </c>
      <c r="J352" s="12">
        <v>0.2</v>
      </c>
      <c r="K352" s="12"/>
      <c r="L352" s="12">
        <f>F352+G352+H352+I352</f>
        <v>10075.2721</v>
      </c>
      <c r="M352" s="5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1:28" s="2" customFormat="1" x14ac:dyDescent="0.25">
      <c r="A353" s="1">
        <v>42788</v>
      </c>
      <c r="B353" s="2">
        <v>76432</v>
      </c>
      <c r="C353" s="2" t="s">
        <v>64</v>
      </c>
      <c r="D353" s="2">
        <v>2900</v>
      </c>
      <c r="E353" s="3">
        <v>4.1100000000000003</v>
      </c>
      <c r="F353" s="3">
        <f>D353*E353</f>
        <v>11919.000000000002</v>
      </c>
      <c r="G353" s="3">
        <f t="shared" si="91"/>
        <v>3.2777250000000007</v>
      </c>
      <c r="H353" s="3">
        <f>F353*0.005%</f>
        <v>0.59595000000000009</v>
      </c>
      <c r="I353" s="3">
        <v>4</v>
      </c>
      <c r="J353" s="3">
        <v>0.2</v>
      </c>
      <c r="K353" s="3">
        <v>0</v>
      </c>
      <c r="L353" s="3">
        <f>F353-G353-H353-I353-K353</f>
        <v>11911.126325000001</v>
      </c>
      <c r="M353" s="5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s="11" customFormat="1" x14ac:dyDescent="0.25">
      <c r="A354" s="10"/>
      <c r="E354" s="12"/>
      <c r="F354" s="15">
        <f>F353-F352</f>
        <v>1851.0000000000018</v>
      </c>
      <c r="G354" s="13">
        <f>SUM(G352:G353)</f>
        <v>6.046425000000001</v>
      </c>
      <c r="H354" s="13">
        <f>SUM(H352:H353)</f>
        <v>1.0993500000000003</v>
      </c>
      <c r="I354" s="13">
        <f>SUM(I352:I353)</f>
        <v>8</v>
      </c>
      <c r="J354" s="13">
        <f>SUM(J352:J353)</f>
        <v>0.4</v>
      </c>
      <c r="K354" s="13"/>
      <c r="L354" s="15">
        <f>L353-L352</f>
        <v>1835.854225000001</v>
      </c>
      <c r="M354" s="5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1:28" x14ac:dyDescent="0.25">
      <c r="A355" s="14"/>
      <c r="E355" s="37"/>
      <c r="M355" s="5"/>
    </row>
    <row r="356" spans="1:28" s="11" customFormat="1" x14ac:dyDescent="0.25">
      <c r="A356" s="10">
        <v>42797</v>
      </c>
      <c r="B356" s="11">
        <v>78820</v>
      </c>
      <c r="C356" s="11" t="s">
        <v>59</v>
      </c>
      <c r="D356" s="11">
        <v>2400</v>
      </c>
      <c r="E356" s="12">
        <v>1.46</v>
      </c>
      <c r="F356" s="12">
        <f>D356*E356</f>
        <v>3504</v>
      </c>
      <c r="G356" s="12">
        <f t="shared" ref="G356:G357" si="92">F356*0.0275%</f>
        <v>0.96360000000000001</v>
      </c>
      <c r="H356" s="12">
        <f>F356*0.005%</f>
        <v>0.17519999999999999</v>
      </c>
      <c r="I356" s="12">
        <v>4</v>
      </c>
      <c r="J356" s="12">
        <v>0.2</v>
      </c>
      <c r="K356" s="12"/>
      <c r="L356" s="12">
        <f>F356+G356+H356+I356</f>
        <v>3509.1388000000002</v>
      </c>
      <c r="M356" s="5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1:28" s="11" customFormat="1" x14ac:dyDescent="0.25">
      <c r="A357" s="10">
        <v>42797</v>
      </c>
      <c r="B357" s="11">
        <v>78820</v>
      </c>
      <c r="C357" s="11" t="s">
        <v>70</v>
      </c>
      <c r="D357" s="11">
        <v>1100</v>
      </c>
      <c r="E357" s="12">
        <v>3.78</v>
      </c>
      <c r="F357" s="12">
        <f>D357*E357</f>
        <v>4158</v>
      </c>
      <c r="G357" s="12">
        <f t="shared" si="92"/>
        <v>1.1434500000000001</v>
      </c>
      <c r="H357" s="12">
        <f>F357*0.005%</f>
        <v>0.2079</v>
      </c>
      <c r="I357" s="12">
        <v>4</v>
      </c>
      <c r="J357" s="12">
        <v>0.2</v>
      </c>
      <c r="K357" s="12"/>
      <c r="L357" s="12">
        <f>F357+G357+H357+I357</f>
        <v>4163.3513499999999</v>
      </c>
      <c r="M357" s="5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1:28" s="11" customFormat="1" x14ac:dyDescent="0.25">
      <c r="A358" s="10"/>
      <c r="E358" s="12"/>
      <c r="F358" s="13">
        <f>SUM(F356:F357)</f>
        <v>7662</v>
      </c>
      <c r="G358" s="13">
        <f>SUM(G356:G357)</f>
        <v>2.1070500000000001</v>
      </c>
      <c r="H358" s="13">
        <f>SUM(H356:H357)</f>
        <v>0.3831</v>
      </c>
      <c r="I358" s="13">
        <f>SUM(I356:I357)</f>
        <v>8</v>
      </c>
      <c r="J358" s="13">
        <f>SUM(J356:J357)</f>
        <v>0.4</v>
      </c>
      <c r="K358" s="13"/>
      <c r="L358" s="13">
        <f>SUM(L356:L357)</f>
        <v>7672.4901499999996</v>
      </c>
      <c r="M358" s="5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1:28" x14ac:dyDescent="0.25">
      <c r="A359" s="14"/>
      <c r="I359" s="37"/>
      <c r="M359" s="5"/>
    </row>
    <row r="360" spans="1:28" s="2" customFormat="1" x14ac:dyDescent="0.25">
      <c r="A360" s="1">
        <v>42800</v>
      </c>
      <c r="B360" s="2">
        <v>79312</v>
      </c>
      <c r="C360" s="2" t="s">
        <v>68</v>
      </c>
      <c r="D360" s="2">
        <v>1700</v>
      </c>
      <c r="E360" s="3">
        <v>6.51</v>
      </c>
      <c r="F360" s="3">
        <f>D360*E360</f>
        <v>11067</v>
      </c>
      <c r="G360" s="3">
        <f t="shared" ref="G360" si="93">F360*0.0275%</f>
        <v>3.043425</v>
      </c>
      <c r="H360" s="3">
        <f>F360*0.007%</f>
        <v>0.7746900000000001</v>
      </c>
      <c r="I360" s="3">
        <v>8.99</v>
      </c>
      <c r="J360" s="3">
        <v>0.44</v>
      </c>
      <c r="K360" s="3">
        <v>0</v>
      </c>
      <c r="L360" s="3">
        <f>F360-G360-H360-I360-K360</f>
        <v>11054.191885</v>
      </c>
      <c r="M360" s="5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28"/>
      <c r="B361" s="38"/>
      <c r="C361" s="38"/>
      <c r="D361" s="38"/>
      <c r="E361" s="37"/>
      <c r="G361" s="37"/>
      <c r="H361" s="37"/>
      <c r="I361" s="37"/>
      <c r="J361" s="37"/>
      <c r="K361" s="37"/>
      <c r="M361" s="5"/>
    </row>
    <row r="362" spans="1:28" s="11" customFormat="1" x14ac:dyDescent="0.25">
      <c r="A362" s="10">
        <v>42801</v>
      </c>
      <c r="B362" s="11">
        <v>79780</v>
      </c>
      <c r="C362" s="11" t="s">
        <v>51</v>
      </c>
      <c r="D362" s="11">
        <v>600</v>
      </c>
      <c r="E362" s="12">
        <v>18</v>
      </c>
      <c r="F362" s="12">
        <f>D362*E362</f>
        <v>10800</v>
      </c>
      <c r="G362" s="12">
        <f t="shared" ref="G362" si="94">F362*0.0275%</f>
        <v>2.97</v>
      </c>
      <c r="H362" s="12">
        <f>F362*0.005%</f>
        <v>0.54</v>
      </c>
      <c r="I362" s="12">
        <v>4</v>
      </c>
      <c r="J362" s="12">
        <v>0.2</v>
      </c>
      <c r="K362" s="12"/>
      <c r="L362" s="12">
        <f>F362+G362+H362+I362</f>
        <v>10807.51</v>
      </c>
      <c r="M362" s="5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1:28" x14ac:dyDescent="0.25">
      <c r="A363" s="14"/>
      <c r="M363" s="5"/>
    </row>
    <row r="364" spans="1:28" s="11" customFormat="1" x14ac:dyDescent="0.25">
      <c r="A364" s="10">
        <v>42811</v>
      </c>
      <c r="B364" s="11">
        <v>83721</v>
      </c>
      <c r="C364" s="11" t="s">
        <v>71</v>
      </c>
      <c r="D364" s="11">
        <v>3800</v>
      </c>
      <c r="E364" s="12">
        <v>3.07</v>
      </c>
      <c r="F364" s="12">
        <f>D364*E364</f>
        <v>11666</v>
      </c>
      <c r="G364" s="12">
        <f t="shared" ref="G364:G365" si="95">F364*0.0275%</f>
        <v>3.2081500000000003</v>
      </c>
      <c r="H364" s="12">
        <f>F364*0.005%</f>
        <v>0.58330000000000004</v>
      </c>
      <c r="I364" s="12">
        <v>4</v>
      </c>
      <c r="J364" s="12">
        <v>0.2</v>
      </c>
      <c r="K364" s="12"/>
      <c r="L364" s="12">
        <f>F364+G364+H364+I364</f>
        <v>11673.791450000001</v>
      </c>
      <c r="M364" s="5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1:28" s="2" customFormat="1" x14ac:dyDescent="0.25">
      <c r="A365" s="1">
        <v>42811</v>
      </c>
      <c r="B365" s="2">
        <v>83721</v>
      </c>
      <c r="C365" s="2" t="s">
        <v>66</v>
      </c>
      <c r="D365" s="2">
        <v>400</v>
      </c>
      <c r="E365" s="3">
        <v>29.25</v>
      </c>
      <c r="F365" s="3">
        <f>D365*E365</f>
        <v>11700</v>
      </c>
      <c r="G365" s="3">
        <f t="shared" si="95"/>
        <v>3.2175000000000002</v>
      </c>
      <c r="H365" s="3">
        <f>F365*0.005%</f>
        <v>0.58500000000000008</v>
      </c>
      <c r="I365" s="3">
        <v>4</v>
      </c>
      <c r="J365" s="3">
        <v>0.2</v>
      </c>
      <c r="K365" s="3">
        <v>0</v>
      </c>
      <c r="L365" s="3">
        <f>F365-G365-H365-I365-K365</f>
        <v>11692.1975</v>
      </c>
      <c r="M365" s="5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s="11" customFormat="1" x14ac:dyDescent="0.25">
      <c r="A366" s="10"/>
      <c r="E366" s="12"/>
      <c r="F366" s="15">
        <f>F365-F364</f>
        <v>34</v>
      </c>
      <c r="G366" s="13">
        <f>SUM(G364:G365)</f>
        <v>6.425650000000001</v>
      </c>
      <c r="H366" s="13">
        <f>SUM(H364:H365)</f>
        <v>1.1683000000000001</v>
      </c>
      <c r="I366" s="13">
        <f>SUM(I364:I365)</f>
        <v>8</v>
      </c>
      <c r="J366" s="13">
        <f>SUM(J364:J365)</f>
        <v>0.4</v>
      </c>
      <c r="K366" s="13"/>
      <c r="L366" s="15">
        <f>L365-L364</f>
        <v>18.406049999999595</v>
      </c>
      <c r="M366" s="5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1:28" x14ac:dyDescent="0.25">
      <c r="A367" s="28"/>
      <c r="B367" s="38"/>
      <c r="C367" s="38"/>
      <c r="D367" s="38"/>
      <c r="E367" s="37"/>
      <c r="G367" s="37"/>
      <c r="H367" s="37"/>
      <c r="I367" s="37"/>
      <c r="J367" s="37"/>
      <c r="K367" s="37"/>
      <c r="M367" s="5"/>
    </row>
    <row r="368" spans="1:28" s="2" customFormat="1" x14ac:dyDescent="0.25">
      <c r="A368" s="1">
        <v>42823</v>
      </c>
      <c r="B368" s="2">
        <v>87257</v>
      </c>
      <c r="C368" s="2" t="s">
        <v>20</v>
      </c>
      <c r="D368" s="2">
        <v>700</v>
      </c>
      <c r="E368" s="3">
        <v>16.368600000000001</v>
      </c>
      <c r="F368" s="3">
        <f>D368*E368</f>
        <v>11458.02</v>
      </c>
      <c r="G368" s="3">
        <f t="shared" ref="G368" si="96">F368*0.0275%</f>
        <v>3.1509555000000002</v>
      </c>
      <c r="H368" s="3">
        <f>F368*0.005%</f>
        <v>0.5729010000000001</v>
      </c>
      <c r="I368" s="3">
        <v>4</v>
      </c>
      <c r="J368" s="3">
        <v>0.2</v>
      </c>
      <c r="K368" s="3">
        <v>0</v>
      </c>
      <c r="L368" s="3">
        <f>F368-G368-H368-I368-K368</f>
        <v>11450.296143500002</v>
      </c>
      <c r="M368" s="5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28"/>
      <c r="B369" s="38"/>
      <c r="C369" s="38"/>
      <c r="D369" s="38"/>
      <c r="E369" s="37"/>
      <c r="G369" s="37"/>
      <c r="H369" s="37"/>
      <c r="I369" s="37"/>
      <c r="J369" s="37"/>
      <c r="K369" s="37"/>
      <c r="M369" s="5"/>
    </row>
    <row r="370" spans="1:28" s="11" customFormat="1" x14ac:dyDescent="0.25">
      <c r="A370" s="10">
        <v>42836</v>
      </c>
      <c r="B370" s="11">
        <v>91074</v>
      </c>
      <c r="C370" s="11" t="s">
        <v>57</v>
      </c>
      <c r="D370" s="11">
        <v>3100</v>
      </c>
      <c r="E370" s="12">
        <v>3.95</v>
      </c>
      <c r="F370" s="12">
        <f>D370*E370</f>
        <v>12245</v>
      </c>
      <c r="G370" s="12">
        <f t="shared" ref="G370:G371" si="97">F370*0.0275%</f>
        <v>3.367375</v>
      </c>
      <c r="H370" s="12">
        <f>F370*0.005%</f>
        <v>0.61225000000000007</v>
      </c>
      <c r="I370" s="12">
        <v>4</v>
      </c>
      <c r="J370" s="12">
        <v>0.2</v>
      </c>
      <c r="K370" s="12"/>
      <c r="L370" s="12">
        <f>F370+G370+H370+I370</f>
        <v>12252.979625</v>
      </c>
      <c r="M370" s="5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1:28" s="2" customFormat="1" x14ac:dyDescent="0.25">
      <c r="A371" s="1">
        <v>42836</v>
      </c>
      <c r="B371" s="2">
        <v>91074</v>
      </c>
      <c r="C371" s="2" t="s">
        <v>60</v>
      </c>
      <c r="D371" s="2">
        <v>1200</v>
      </c>
      <c r="E371" s="3">
        <v>10.24</v>
      </c>
      <c r="F371" s="3">
        <f>D371*E371</f>
        <v>12288</v>
      </c>
      <c r="G371" s="3">
        <f t="shared" si="97"/>
        <v>3.3792</v>
      </c>
      <c r="H371" s="3">
        <f>F371*0.005%</f>
        <v>0.61440000000000006</v>
      </c>
      <c r="I371" s="3">
        <v>4</v>
      </c>
      <c r="J371" s="3">
        <v>0.2</v>
      </c>
      <c r="K371" s="3">
        <v>0</v>
      </c>
      <c r="L371" s="3">
        <f>F371-G371-H371-I371-K371</f>
        <v>12280.0064</v>
      </c>
      <c r="M371" s="5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s="11" customFormat="1" x14ac:dyDescent="0.25">
      <c r="A372" s="10"/>
      <c r="E372" s="12"/>
      <c r="F372" s="15">
        <f>F371-F370</f>
        <v>43</v>
      </c>
      <c r="G372" s="13">
        <f>SUM(G370:G371)</f>
        <v>6.746575</v>
      </c>
      <c r="H372" s="13">
        <f>SUM(H370:H371)</f>
        <v>1.2266500000000002</v>
      </c>
      <c r="I372" s="13">
        <f>SUM(I370:I371)</f>
        <v>8</v>
      </c>
      <c r="J372" s="13">
        <f>SUM(J370:J371)</f>
        <v>0.4</v>
      </c>
      <c r="K372" s="13"/>
      <c r="L372" s="15">
        <f>L371-L370</f>
        <v>27.026775000000271</v>
      </c>
      <c r="M372" s="5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1:28" x14ac:dyDescent="0.25">
      <c r="A373" s="28"/>
      <c r="B373" s="38"/>
      <c r="C373" s="38"/>
      <c r="D373" s="38"/>
      <c r="E373" s="37"/>
      <c r="G373" s="37"/>
      <c r="H373" s="37"/>
      <c r="I373" s="37"/>
      <c r="J373" s="37"/>
      <c r="K373" s="37"/>
      <c r="M373" s="5"/>
    </row>
    <row r="374" spans="1:28" s="2" customFormat="1" x14ac:dyDescent="0.25">
      <c r="A374" s="1">
        <v>42849</v>
      </c>
      <c r="B374" s="2">
        <v>94280</v>
      </c>
      <c r="C374" s="2" t="s">
        <v>23</v>
      </c>
      <c r="D374" s="2">
        <v>4000</v>
      </c>
      <c r="E374" s="3">
        <v>2.89</v>
      </c>
      <c r="F374" s="3">
        <f>D374*E374</f>
        <v>11560</v>
      </c>
      <c r="G374" s="3">
        <f t="shared" ref="G374" si="98">F374*0.0275%</f>
        <v>3.1790000000000003</v>
      </c>
      <c r="H374" s="3">
        <f>F374*0.007%</f>
        <v>0.80920000000000003</v>
      </c>
      <c r="I374" s="3">
        <v>8.99</v>
      </c>
      <c r="J374" s="3">
        <v>0.44</v>
      </c>
      <c r="K374" s="3">
        <v>0</v>
      </c>
      <c r="L374" s="3">
        <f>F374-G374-H374-I374-K374</f>
        <v>11547.0218</v>
      </c>
      <c r="M374" s="5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s="38" customFormat="1" x14ac:dyDescent="0.25">
      <c r="A375" s="28"/>
      <c r="E375" s="37"/>
      <c r="F375" s="37"/>
      <c r="G375" s="37"/>
      <c r="H375" s="37"/>
      <c r="I375" s="37"/>
      <c r="J375" s="37"/>
      <c r="K375" s="37"/>
      <c r="L375" s="37"/>
      <c r="M375" s="5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s="38" customFormat="1" x14ac:dyDescent="0.25">
      <c r="A376" s="1">
        <v>42857</v>
      </c>
      <c r="B376" s="2">
        <v>96573</v>
      </c>
      <c r="C376" s="2" t="s">
        <v>67</v>
      </c>
      <c r="D376" s="2">
        <v>1500</v>
      </c>
      <c r="E376" s="3">
        <v>7.48</v>
      </c>
      <c r="F376" s="3">
        <f>D376*E376</f>
        <v>11220</v>
      </c>
      <c r="G376" s="3">
        <f t="shared" ref="G376" si="99">F376*0.0275%</f>
        <v>3.0855000000000001</v>
      </c>
      <c r="H376" s="3">
        <f>F376*0.005%</f>
        <v>0.56100000000000005</v>
      </c>
      <c r="I376" s="3">
        <v>8.99</v>
      </c>
      <c r="J376" s="3">
        <v>0.44</v>
      </c>
      <c r="K376" s="3">
        <v>0</v>
      </c>
      <c r="L376" s="3">
        <f>F376-G376-H376-I376-K376</f>
        <v>11207.363500000001</v>
      </c>
      <c r="M376" s="5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s="38" customFormat="1" x14ac:dyDescent="0.25">
      <c r="A377" s="1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5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s="38" customFormat="1" x14ac:dyDescent="0.25">
      <c r="A378" s="10">
        <v>42858</v>
      </c>
      <c r="B378" s="11">
        <v>97178</v>
      </c>
      <c r="C378" s="11" t="s">
        <v>13</v>
      </c>
      <c r="D378" s="11">
        <v>700</v>
      </c>
      <c r="E378" s="12">
        <v>9.57</v>
      </c>
      <c r="F378" s="12">
        <f t="shared" ref="F378:F384" si="100">D378*E378</f>
        <v>6699</v>
      </c>
      <c r="G378" s="12">
        <f t="shared" ref="G378:G384" si="101">F378*0.0275%</f>
        <v>1.842225</v>
      </c>
      <c r="H378" s="12">
        <f t="shared" ref="H378:H384" si="102">F378*0.005%</f>
        <v>0.33495000000000003</v>
      </c>
      <c r="I378" s="12">
        <v>4</v>
      </c>
      <c r="J378" s="12">
        <v>0.2</v>
      </c>
      <c r="L378" s="12">
        <f>F378+G378+H378+I378</f>
        <v>6705.1771750000007</v>
      </c>
      <c r="M378" s="5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s="38" customFormat="1" x14ac:dyDescent="0.25">
      <c r="A379" s="10">
        <v>42858</v>
      </c>
      <c r="B379" s="11">
        <v>97178</v>
      </c>
      <c r="C379" s="11" t="s">
        <v>15</v>
      </c>
      <c r="D379" s="11">
        <v>300</v>
      </c>
      <c r="E379" s="12">
        <v>25.75</v>
      </c>
      <c r="F379" s="12">
        <f>D379*E379</f>
        <v>7725</v>
      </c>
      <c r="G379" s="12">
        <f>F379*0.0275%</f>
        <v>2.1243750000000001</v>
      </c>
      <c r="H379" s="12">
        <f>F379*0.005%</f>
        <v>0.38625000000000004</v>
      </c>
      <c r="I379" s="12">
        <v>4</v>
      </c>
      <c r="J379" s="12">
        <v>0.2</v>
      </c>
      <c r="L379" s="12">
        <f>F379+G379+H379+I379</f>
        <v>7731.5106249999999</v>
      </c>
      <c r="M379" s="5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s="11" customFormat="1" x14ac:dyDescent="0.25">
      <c r="A380" s="10"/>
      <c r="E380" s="12"/>
      <c r="F380" s="13">
        <f>SUM(F378:F379)</f>
        <v>14424</v>
      </c>
      <c r="G380" s="13">
        <f>SUM(G378:G379)</f>
        <v>3.9666000000000001</v>
      </c>
      <c r="H380" s="13">
        <f>SUM(H378:H379)</f>
        <v>0.72120000000000006</v>
      </c>
      <c r="I380" s="13">
        <f>SUM(I378:I379)</f>
        <v>8</v>
      </c>
      <c r="J380" s="13">
        <f>SUM(J378:J379)</f>
        <v>0.4</v>
      </c>
      <c r="K380" s="13"/>
      <c r="L380" s="13">
        <f>SUM(L378:L379)</f>
        <v>14436.6878</v>
      </c>
      <c r="M380" s="5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1:28" s="38" customFormat="1" x14ac:dyDescent="0.25">
      <c r="A381" s="10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5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s="38" customFormat="1" x14ac:dyDescent="0.25">
      <c r="A382" s="1">
        <v>42859</v>
      </c>
      <c r="B382" s="2">
        <v>97767</v>
      </c>
      <c r="C382" s="2" t="s">
        <v>72</v>
      </c>
      <c r="D382" s="2">
        <v>900</v>
      </c>
      <c r="E382" s="3">
        <v>9.5</v>
      </c>
      <c r="F382" s="3">
        <f>D382*E382</f>
        <v>8550</v>
      </c>
      <c r="G382" s="3">
        <f t="shared" ref="G382" si="103">F382*0.0275%</f>
        <v>2.3512500000000003</v>
      </c>
      <c r="H382" s="3">
        <f>F382*0.005%</f>
        <v>0.42750000000000005</v>
      </c>
      <c r="I382" s="3">
        <v>8.99</v>
      </c>
      <c r="J382" s="3">
        <v>0.44</v>
      </c>
      <c r="K382" s="3">
        <v>0</v>
      </c>
      <c r="L382" s="3">
        <f>F382-G382-H382-I382-K382</f>
        <v>8538.2312500000007</v>
      </c>
      <c r="M382" s="5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s="38" customFormat="1" x14ac:dyDescent="0.25">
      <c r="A383" s="1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5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s="38" customFormat="1" x14ac:dyDescent="0.25">
      <c r="A384" s="10">
        <v>42863</v>
      </c>
      <c r="B384" s="11">
        <v>98780</v>
      </c>
      <c r="C384" s="11" t="s">
        <v>58</v>
      </c>
      <c r="D384" s="11">
        <v>2400</v>
      </c>
      <c r="E384" s="12">
        <v>3.7</v>
      </c>
      <c r="F384" s="12">
        <f t="shared" si="100"/>
        <v>8880</v>
      </c>
      <c r="G384" s="12">
        <f t="shared" si="101"/>
        <v>2.4420000000000002</v>
      </c>
      <c r="H384" s="12">
        <f t="shared" si="102"/>
        <v>0.44400000000000001</v>
      </c>
      <c r="I384" s="12">
        <v>4</v>
      </c>
      <c r="J384" s="12">
        <v>0.2</v>
      </c>
      <c r="L384" s="12">
        <f>F384+G384+H384+I384</f>
        <v>8886.8859999999986</v>
      </c>
      <c r="M384" s="5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s="38" customFormat="1" x14ac:dyDescent="0.25">
      <c r="E385" s="37"/>
      <c r="F385" s="37"/>
      <c r="G385" s="37"/>
      <c r="H385" s="37"/>
      <c r="I385" s="37"/>
      <c r="J385" s="37"/>
      <c r="K385" s="37"/>
      <c r="L385" s="37"/>
      <c r="M385" s="5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s="38" customFormat="1" x14ac:dyDescent="0.25">
      <c r="A386" s="1">
        <v>42864</v>
      </c>
      <c r="B386" s="2">
        <v>99322</v>
      </c>
      <c r="C386" s="2" t="s">
        <v>72</v>
      </c>
      <c r="D386" s="2">
        <v>100</v>
      </c>
      <c r="E386" s="3">
        <v>9.5</v>
      </c>
      <c r="F386" s="3">
        <f>D386*E386</f>
        <v>950</v>
      </c>
      <c r="G386" s="3">
        <f t="shared" ref="G386" si="104">F386*0.0275%</f>
        <v>0.26125000000000004</v>
      </c>
      <c r="H386" s="3">
        <f>F386*0.005%</f>
        <v>4.7500000000000001E-2</v>
      </c>
      <c r="I386" s="3">
        <v>0</v>
      </c>
      <c r="J386" s="3">
        <v>0</v>
      </c>
      <c r="K386" s="3">
        <v>0</v>
      </c>
      <c r="L386" s="3">
        <f>F386-G386-H386-I386-K386</f>
        <v>949.69124999999997</v>
      </c>
      <c r="M386" s="5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s="38" customFormat="1" x14ac:dyDescent="0.25">
      <c r="A387" s="1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5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s="38" customFormat="1" x14ac:dyDescent="0.25">
      <c r="A388" s="1">
        <v>42865</v>
      </c>
      <c r="B388" s="2">
        <v>99834</v>
      </c>
      <c r="C388" s="2" t="s">
        <v>65</v>
      </c>
      <c r="D388" s="2">
        <v>300</v>
      </c>
      <c r="E388" s="3">
        <v>35</v>
      </c>
      <c r="F388" s="3">
        <f>D388*E388</f>
        <v>10500</v>
      </c>
      <c r="G388" s="3">
        <f t="shared" ref="G388:G389" si="105">F388*0.0275%</f>
        <v>2.8875000000000002</v>
      </c>
      <c r="H388" s="3">
        <f>F388*0.005%</f>
        <v>0.52500000000000002</v>
      </c>
      <c r="I388" s="3">
        <v>8.99</v>
      </c>
      <c r="J388" s="3">
        <v>0.44</v>
      </c>
      <c r="K388" s="3">
        <f>F388*0.005%</f>
        <v>0.52500000000000002</v>
      </c>
      <c r="L388" s="3">
        <f>F388-G388-H388-I388-K388</f>
        <v>10487.0725</v>
      </c>
      <c r="M388" s="5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s="38" customFormat="1" x14ac:dyDescent="0.25">
      <c r="A389" s="1">
        <v>42865</v>
      </c>
      <c r="B389" s="2">
        <v>99834</v>
      </c>
      <c r="C389" s="2" t="s">
        <v>62</v>
      </c>
      <c r="D389" s="2">
        <v>700</v>
      </c>
      <c r="E389" s="3">
        <v>19</v>
      </c>
      <c r="F389" s="3">
        <f>D389*E389</f>
        <v>13300</v>
      </c>
      <c r="G389" s="3">
        <f t="shared" si="105"/>
        <v>3.6575000000000002</v>
      </c>
      <c r="H389" s="3">
        <f>F389*0.005%</f>
        <v>0.66500000000000004</v>
      </c>
      <c r="I389" s="3">
        <v>8.99</v>
      </c>
      <c r="J389" s="3">
        <v>0.44</v>
      </c>
      <c r="K389" s="3">
        <f>F389*0.005%</f>
        <v>0.66500000000000004</v>
      </c>
      <c r="L389" s="3">
        <f>F389-G389-H389-I389-K389</f>
        <v>13286.022499999999</v>
      </c>
      <c r="M389" s="5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s="2" customFormat="1" x14ac:dyDescent="0.25">
      <c r="A390" s="1"/>
      <c r="E390" s="3"/>
      <c r="F390" s="15">
        <f t="shared" ref="F390:L390" si="106">SUM(F388:F389)</f>
        <v>23800</v>
      </c>
      <c r="G390" s="15">
        <f t="shared" si="106"/>
        <v>6.5449999999999999</v>
      </c>
      <c r="H390" s="15">
        <f t="shared" si="106"/>
        <v>1.19</v>
      </c>
      <c r="I390" s="15">
        <f t="shared" si="106"/>
        <v>17.98</v>
      </c>
      <c r="J390" s="15">
        <f t="shared" si="106"/>
        <v>0.88</v>
      </c>
      <c r="K390" s="15">
        <f t="shared" si="106"/>
        <v>1.19</v>
      </c>
      <c r="L390" s="15">
        <f t="shared" si="106"/>
        <v>23773.095000000001</v>
      </c>
      <c r="M390" s="5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s="38" customFormat="1" x14ac:dyDescent="0.25">
      <c r="A391" s="1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5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s="11" customFormat="1" x14ac:dyDescent="0.25">
      <c r="A392" s="10">
        <v>42867</v>
      </c>
      <c r="B392" s="11">
        <v>101225</v>
      </c>
      <c r="C392" s="11" t="s">
        <v>54</v>
      </c>
      <c r="D392" s="11">
        <v>600</v>
      </c>
      <c r="E392" s="12">
        <v>13.4</v>
      </c>
      <c r="F392" s="12">
        <f>D392*E392</f>
        <v>8040</v>
      </c>
      <c r="G392" s="12">
        <f t="shared" ref="G392:G394" si="107">F392*0.0275%</f>
        <v>2.2110000000000003</v>
      </c>
      <c r="H392" s="12">
        <f>F392*0.005%</f>
        <v>0.40200000000000002</v>
      </c>
      <c r="I392" s="12">
        <v>4</v>
      </c>
      <c r="J392" s="12">
        <v>0.2</v>
      </c>
      <c r="K392" s="12"/>
      <c r="L392" s="12">
        <f>F392+G392+H392+I392</f>
        <v>8046.6130000000003</v>
      </c>
      <c r="M392" s="5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1:28" s="11" customFormat="1" x14ac:dyDescent="0.25">
      <c r="A393" s="10">
        <v>42867</v>
      </c>
      <c r="B393" s="11">
        <v>101225</v>
      </c>
      <c r="C393" s="11" t="s">
        <v>60</v>
      </c>
      <c r="D393" s="11">
        <v>800</v>
      </c>
      <c r="E393" s="12">
        <v>10.199999999999999</v>
      </c>
      <c r="F393" s="12">
        <f>D393*E393</f>
        <v>8159.9999999999991</v>
      </c>
      <c r="G393" s="12">
        <f t="shared" si="107"/>
        <v>2.2439999999999998</v>
      </c>
      <c r="H393" s="12">
        <f>F393*0.005%</f>
        <v>0.40799999999999997</v>
      </c>
      <c r="I393" s="12">
        <v>4</v>
      </c>
      <c r="J393" s="12">
        <v>0.2</v>
      </c>
      <c r="K393" s="12"/>
      <c r="L393" s="12">
        <f>F393+G393+H393+I393</f>
        <v>8166.6519999999991</v>
      </c>
      <c r="M393" s="5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1:28" s="11" customFormat="1" x14ac:dyDescent="0.25">
      <c r="A394" s="10">
        <v>42867</v>
      </c>
      <c r="B394" s="11">
        <v>101225</v>
      </c>
      <c r="C394" s="11" t="s">
        <v>58</v>
      </c>
      <c r="D394" s="11">
        <v>2500</v>
      </c>
      <c r="E394" s="12">
        <v>3.47</v>
      </c>
      <c r="F394" s="12">
        <f>D394*E394</f>
        <v>8675</v>
      </c>
      <c r="G394" s="12">
        <f t="shared" si="107"/>
        <v>2.3856250000000001</v>
      </c>
      <c r="H394" s="12">
        <f>F394*0.005%</f>
        <v>0.43375000000000002</v>
      </c>
      <c r="I394" s="12">
        <v>4</v>
      </c>
      <c r="J394" s="12">
        <v>0.2</v>
      </c>
      <c r="K394" s="12"/>
      <c r="L394" s="12">
        <f>F394+G394+H394+I394</f>
        <v>8681.8193750000009</v>
      </c>
      <c r="M394" s="5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1:28" s="11" customFormat="1" x14ac:dyDescent="0.25">
      <c r="A395" s="10"/>
      <c r="E395" s="12"/>
      <c r="F395" s="13">
        <f>SUM(F392:F394)</f>
        <v>24875</v>
      </c>
      <c r="G395" s="13">
        <f>SUM(G392:G394)</f>
        <v>6.8406250000000002</v>
      </c>
      <c r="H395" s="13">
        <f>SUM(H392:H394)</f>
        <v>1.2437500000000001</v>
      </c>
      <c r="I395" s="13">
        <f>SUM(I392:I394)</f>
        <v>12</v>
      </c>
      <c r="J395" s="13">
        <f>SUM(J392:J394)</f>
        <v>0.60000000000000009</v>
      </c>
      <c r="K395" s="13"/>
      <c r="L395" s="13">
        <f>SUM(L392:L394)</f>
        <v>24895.084374999999</v>
      </c>
      <c r="M395" s="5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1:28" s="38" customFormat="1" x14ac:dyDescent="0.25">
      <c r="E396" s="37"/>
      <c r="F396" s="37"/>
      <c r="G396" s="37"/>
      <c r="H396" s="37"/>
      <c r="I396" s="37"/>
      <c r="J396" s="37"/>
      <c r="K396" s="37"/>
      <c r="L396" s="37"/>
      <c r="M396" s="5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s="11" customFormat="1" x14ac:dyDescent="0.25">
      <c r="A397" s="10">
        <v>42870</v>
      </c>
      <c r="B397" s="11">
        <v>101925</v>
      </c>
      <c r="C397" s="11" t="s">
        <v>73</v>
      </c>
      <c r="D397" s="11">
        <v>2900</v>
      </c>
      <c r="E397" s="12">
        <v>3.59</v>
      </c>
      <c r="F397" s="12">
        <f>D397*E397</f>
        <v>10411</v>
      </c>
      <c r="G397" s="12">
        <f t="shared" ref="G397:G399" si="108">F397*0.0275%</f>
        <v>2.8630250000000004</v>
      </c>
      <c r="H397" s="12">
        <f>F397*0.005%</f>
        <v>0.52055000000000007</v>
      </c>
      <c r="I397" s="12">
        <v>4</v>
      </c>
      <c r="J397" s="12">
        <v>0.2</v>
      </c>
      <c r="K397" s="12"/>
      <c r="L397" s="12">
        <f>F397+G397+H397+I397</f>
        <v>10418.383575</v>
      </c>
      <c r="M397" s="5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1:28" s="2" customFormat="1" x14ac:dyDescent="0.25">
      <c r="A398" s="1">
        <v>42870</v>
      </c>
      <c r="B398" s="2">
        <v>101925</v>
      </c>
      <c r="C398" s="2" t="s">
        <v>14</v>
      </c>
      <c r="D398" s="2">
        <v>300</v>
      </c>
      <c r="E398" s="3">
        <v>15.77</v>
      </c>
      <c r="F398" s="3">
        <f>D398*E398</f>
        <v>4731</v>
      </c>
      <c r="G398" s="3">
        <f t="shared" si="108"/>
        <v>1.3010250000000001</v>
      </c>
      <c r="H398" s="3">
        <f>F398*0.007%</f>
        <v>0.33117000000000002</v>
      </c>
      <c r="I398" s="3">
        <v>4</v>
      </c>
      <c r="J398" s="3">
        <v>0.2</v>
      </c>
      <c r="K398" s="3">
        <v>0</v>
      </c>
      <c r="L398" s="3">
        <f>F398-G398-H398-I398-K398</f>
        <v>4725.3678049999999</v>
      </c>
      <c r="M398" s="5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s="2" customFormat="1" x14ac:dyDescent="0.25">
      <c r="A399" s="1">
        <v>42870</v>
      </c>
      <c r="B399" s="2">
        <v>101925</v>
      </c>
      <c r="C399" s="2" t="s">
        <v>57</v>
      </c>
      <c r="D399" s="2">
        <v>3100</v>
      </c>
      <c r="E399" s="3">
        <v>4.3499999999999996</v>
      </c>
      <c r="F399" s="3">
        <f>D399*E399</f>
        <v>13484.999999999998</v>
      </c>
      <c r="G399" s="3">
        <f t="shared" si="108"/>
        <v>3.7083749999999998</v>
      </c>
      <c r="H399" s="3">
        <f>F399*0.005%</f>
        <v>0.6742499999999999</v>
      </c>
      <c r="I399" s="3">
        <v>4</v>
      </c>
      <c r="J399" s="3">
        <v>0.2</v>
      </c>
      <c r="K399" s="3">
        <v>0</v>
      </c>
      <c r="L399" s="3">
        <f>F399-G399-H399-I399-K399</f>
        <v>13476.617374999998</v>
      </c>
      <c r="M399" s="5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s="11" customFormat="1" x14ac:dyDescent="0.25">
      <c r="A400" s="10"/>
      <c r="E400" s="12"/>
      <c r="F400" s="15">
        <f>SUM(F398:F399)-F397</f>
        <v>7805</v>
      </c>
      <c r="G400" s="13">
        <f>SUM(G397:G399)</f>
        <v>7.8724249999999998</v>
      </c>
      <c r="H400" s="13">
        <f>SUM(H397:H399)</f>
        <v>1.52597</v>
      </c>
      <c r="I400" s="13">
        <f>SUM(I397:I399)</f>
        <v>12</v>
      </c>
      <c r="J400" s="13">
        <f>SUM(J397:J399)</f>
        <v>0.60000000000000009</v>
      </c>
      <c r="K400" s="13"/>
      <c r="L400" s="15">
        <f>SUM(L398:L399)-L397</f>
        <v>7783.6016049999962</v>
      </c>
      <c r="M400" s="5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1:28" s="38" customFormat="1" x14ac:dyDescent="0.25">
      <c r="E401" s="37"/>
      <c r="F401" s="37"/>
      <c r="G401" s="37"/>
      <c r="H401" s="37"/>
      <c r="I401" s="37"/>
      <c r="J401" s="37"/>
      <c r="K401" s="37"/>
      <c r="L401" s="37"/>
      <c r="M401" s="5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s="11" customFormat="1" x14ac:dyDescent="0.25">
      <c r="A402" s="10">
        <v>42871</v>
      </c>
      <c r="B402" s="11">
        <v>102534</v>
      </c>
      <c r="C402" s="11" t="s">
        <v>74</v>
      </c>
      <c r="D402" s="11">
        <v>1000</v>
      </c>
      <c r="E402" s="12">
        <v>7.65</v>
      </c>
      <c r="F402" s="12">
        <f>D402*E402</f>
        <v>7650</v>
      </c>
      <c r="G402" s="12">
        <f t="shared" ref="G402:G403" si="109">F402*0.0275%</f>
        <v>2.1037500000000002</v>
      </c>
      <c r="H402" s="12">
        <f>F402*0.005%</f>
        <v>0.38250000000000001</v>
      </c>
      <c r="I402" s="12">
        <v>4</v>
      </c>
      <c r="J402" s="12">
        <v>0.2</v>
      </c>
      <c r="K402" s="12"/>
      <c r="L402" s="12">
        <f>F402+G402+H402+I402</f>
        <v>7656.4862499999999</v>
      </c>
      <c r="M402" s="5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1:28" s="2" customFormat="1" x14ac:dyDescent="0.25">
      <c r="A403" s="1">
        <v>42871</v>
      </c>
      <c r="B403" s="2">
        <v>102534</v>
      </c>
      <c r="C403" s="2" t="s">
        <v>13</v>
      </c>
      <c r="D403" s="2">
        <v>700</v>
      </c>
      <c r="E403" s="3">
        <v>10.17</v>
      </c>
      <c r="F403" s="3">
        <f>D403*E403</f>
        <v>7119</v>
      </c>
      <c r="G403" s="3">
        <f t="shared" si="109"/>
        <v>1.9577250000000002</v>
      </c>
      <c r="H403" s="3">
        <f>F403*0.005%</f>
        <v>0.35595000000000004</v>
      </c>
      <c r="I403" s="3">
        <v>4</v>
      </c>
      <c r="J403" s="3">
        <v>0.2</v>
      </c>
      <c r="K403" s="3">
        <v>0</v>
      </c>
      <c r="L403" s="3">
        <f>F403-G403-H403-I403-K403</f>
        <v>7112.6863249999997</v>
      </c>
      <c r="M403" s="5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s="11" customFormat="1" x14ac:dyDescent="0.25">
      <c r="A404" s="10"/>
      <c r="E404" s="12"/>
      <c r="F404" s="15">
        <f>F403-F402</f>
        <v>-531</v>
      </c>
      <c r="G404" s="13">
        <f>SUM(G402:G403)</f>
        <v>4.0614750000000006</v>
      </c>
      <c r="H404" s="13">
        <f>SUM(H402:H403)</f>
        <v>0.73845000000000005</v>
      </c>
      <c r="I404" s="13">
        <f>SUM(I402:I403)</f>
        <v>8</v>
      </c>
      <c r="J404" s="13">
        <f>SUM(J402:J403)</f>
        <v>0.4</v>
      </c>
      <c r="K404" s="13"/>
      <c r="L404" s="15">
        <f>L403-L402</f>
        <v>-543.79992500000026</v>
      </c>
      <c r="M404" s="5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1:28" s="38" customFormat="1" x14ac:dyDescent="0.25">
      <c r="E405" s="39"/>
      <c r="F405" s="37"/>
      <c r="G405" s="37"/>
      <c r="H405" s="37"/>
      <c r="I405" s="37"/>
      <c r="J405" s="37"/>
      <c r="K405" s="37"/>
      <c r="L405" s="37"/>
      <c r="M405" s="5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s="38" customFormat="1" x14ac:dyDescent="0.25">
      <c r="A406" s="10">
        <v>42872</v>
      </c>
      <c r="B406" s="11">
        <v>103248</v>
      </c>
      <c r="C406" s="11" t="s">
        <v>27</v>
      </c>
      <c r="D406" s="11">
        <v>700</v>
      </c>
      <c r="E406" s="12">
        <v>9.6</v>
      </c>
      <c r="F406" s="12">
        <f t="shared" ref="F406" si="110">D406*E406</f>
        <v>6720</v>
      </c>
      <c r="G406" s="12">
        <f t="shared" ref="G406" si="111">F406*0.0275%</f>
        <v>1.8480000000000001</v>
      </c>
      <c r="H406" s="12">
        <f t="shared" ref="H406" si="112">F406*0.005%</f>
        <v>0.33600000000000002</v>
      </c>
      <c r="I406" s="12">
        <v>4</v>
      </c>
      <c r="J406" s="12">
        <v>0.2</v>
      </c>
      <c r="L406" s="12">
        <f>F406+G406+H406+I406</f>
        <v>6726.1840000000002</v>
      </c>
      <c r="M406" s="5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s="38" customFormat="1" x14ac:dyDescent="0.25">
      <c r="E407" s="37"/>
      <c r="F407" s="37"/>
      <c r="G407" s="37"/>
      <c r="H407" s="37"/>
      <c r="I407" s="37"/>
      <c r="J407" s="37"/>
      <c r="K407" s="37"/>
      <c r="L407" s="37"/>
      <c r="M407" s="5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s="11" customFormat="1" x14ac:dyDescent="0.25">
      <c r="A408" s="10">
        <v>42873</v>
      </c>
      <c r="B408" s="11">
        <v>104082</v>
      </c>
      <c r="C408" s="11" t="s">
        <v>60</v>
      </c>
      <c r="D408" s="11">
        <v>1400</v>
      </c>
      <c r="E408" s="12">
        <v>7.59</v>
      </c>
      <c r="F408" s="12">
        <f>D408*E408</f>
        <v>10626</v>
      </c>
      <c r="G408" s="12">
        <f t="shared" ref="G408:G409" si="113">F408*0.0275%</f>
        <v>2.9221500000000002</v>
      </c>
      <c r="H408" s="12">
        <f>F408*0.005%</f>
        <v>0.53129999999999999</v>
      </c>
      <c r="I408" s="12">
        <v>4</v>
      </c>
      <c r="J408" s="12">
        <v>0.2</v>
      </c>
      <c r="K408" s="12"/>
      <c r="L408" s="12">
        <f>F408+G408+H408+I408</f>
        <v>10633.453450000001</v>
      </c>
      <c r="M408" s="5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1:28" s="2" customFormat="1" x14ac:dyDescent="0.25">
      <c r="A409" s="1">
        <v>42873</v>
      </c>
      <c r="B409" s="2">
        <v>104082</v>
      </c>
      <c r="C409" s="2" t="s">
        <v>25</v>
      </c>
      <c r="D409" s="2">
        <v>300</v>
      </c>
      <c r="E409" s="3">
        <v>32.549999999999997</v>
      </c>
      <c r="F409" s="3">
        <f>D409*E409</f>
        <v>9765</v>
      </c>
      <c r="G409" s="3">
        <f t="shared" si="113"/>
        <v>2.6853750000000001</v>
      </c>
      <c r="H409" s="3">
        <f>F409*0.007%</f>
        <v>0.6835500000000001</v>
      </c>
      <c r="I409" s="3">
        <v>4</v>
      </c>
      <c r="J409" s="3">
        <v>0.2</v>
      </c>
      <c r="K409" s="3">
        <v>0</v>
      </c>
      <c r="L409" s="3">
        <f>F409-G409-H409-I409-K409</f>
        <v>9757.6310750000011</v>
      </c>
      <c r="M409" s="5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s="11" customFormat="1" x14ac:dyDescent="0.25">
      <c r="A410" s="10"/>
      <c r="E410" s="12"/>
      <c r="F410" s="15">
        <f>F409-F408</f>
        <v>-861</v>
      </c>
      <c r="G410" s="13">
        <f>SUM(G408:G409)</f>
        <v>5.6075250000000008</v>
      </c>
      <c r="H410" s="13">
        <f>SUM(H408:H409)</f>
        <v>1.2148500000000002</v>
      </c>
      <c r="I410" s="13">
        <f>SUM(I408:I409)</f>
        <v>8</v>
      </c>
      <c r="J410" s="13">
        <f>SUM(J408:J409)</f>
        <v>0.4</v>
      </c>
      <c r="K410" s="13"/>
      <c r="L410" s="15">
        <f>L409-L408</f>
        <v>-875.82237499999974</v>
      </c>
      <c r="M410" s="5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1:28" s="38" customFormat="1" x14ac:dyDescent="0.25">
      <c r="E411" s="37"/>
      <c r="F411" s="37"/>
      <c r="G411" s="37"/>
      <c r="H411" s="37"/>
      <c r="I411" s="37"/>
      <c r="J411" s="37"/>
      <c r="K411" s="37"/>
      <c r="L411" s="37"/>
      <c r="M411" s="5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s="38" customFormat="1" x14ac:dyDescent="0.25">
      <c r="A412" s="1">
        <v>42885</v>
      </c>
      <c r="B412" s="2">
        <v>109729</v>
      </c>
      <c r="C412" s="2" t="s">
        <v>15</v>
      </c>
      <c r="D412" s="2">
        <v>300</v>
      </c>
      <c r="E412" s="3">
        <v>27.15</v>
      </c>
      <c r="F412" s="3">
        <f>D412*E412</f>
        <v>8145</v>
      </c>
      <c r="G412" s="3">
        <f t="shared" ref="G412" si="114">F412*0.0275%</f>
        <v>2.2398750000000001</v>
      </c>
      <c r="H412" s="3">
        <f>F412*0.005%</f>
        <v>0.40725</v>
      </c>
      <c r="I412" s="3">
        <v>4</v>
      </c>
      <c r="J412" s="3">
        <f>I412*5%</f>
        <v>0.2</v>
      </c>
      <c r="K412" s="3">
        <v>0</v>
      </c>
      <c r="L412" s="3">
        <f>F412-G412-H412-I412-K412</f>
        <v>8138.3528749999996</v>
      </c>
      <c r="M412" s="5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s="38" customFormat="1" x14ac:dyDescent="0.25">
      <c r="A413" s="1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5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s="38" customFormat="1" x14ac:dyDescent="0.25">
      <c r="A414" s="1">
        <v>42893</v>
      </c>
      <c r="B414" s="2">
        <v>112777</v>
      </c>
      <c r="C414" s="2" t="s">
        <v>60</v>
      </c>
      <c r="D414" s="2">
        <v>800</v>
      </c>
      <c r="E414" s="3">
        <v>8.35</v>
      </c>
      <c r="F414" s="3">
        <f>D414*E414</f>
        <v>6680</v>
      </c>
      <c r="G414" s="3">
        <f t="shared" ref="G414" si="115">F414*0.0275%</f>
        <v>1.8370000000000002</v>
      </c>
      <c r="H414" s="3">
        <f>F414*0.005%</f>
        <v>0.33400000000000002</v>
      </c>
      <c r="I414" s="3">
        <v>4</v>
      </c>
      <c r="J414" s="3">
        <f>I414*5%</f>
        <v>0.2</v>
      </c>
      <c r="K414" s="3">
        <v>0</v>
      </c>
      <c r="L414" s="3">
        <f>F414-G414-H414-I414-K414</f>
        <v>6673.8289999999997</v>
      </c>
      <c r="M414" s="5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s="38" customFormat="1" x14ac:dyDescent="0.25">
      <c r="E415" s="37"/>
      <c r="F415" s="37"/>
      <c r="G415" s="37"/>
      <c r="H415" s="37"/>
      <c r="I415" s="37"/>
      <c r="J415" s="37"/>
      <c r="K415" s="37"/>
      <c r="L415" s="37"/>
      <c r="M415" s="5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s="38" customFormat="1" x14ac:dyDescent="0.25">
      <c r="A416" s="1">
        <v>42902</v>
      </c>
      <c r="B416" s="2">
        <v>115692</v>
      </c>
      <c r="C416" s="2" t="s">
        <v>34</v>
      </c>
      <c r="D416" s="2">
        <v>32600000</v>
      </c>
      <c r="E416" s="3">
        <v>8.0000000000000007E-5</v>
      </c>
      <c r="F416" s="3">
        <f>D416*E416</f>
        <v>2608</v>
      </c>
      <c r="G416" s="3">
        <f t="shared" ref="G416" si="116">F416*0.0275%</f>
        <v>0.71720000000000006</v>
      </c>
      <c r="H416" s="3">
        <f>F416*0.005%</f>
        <v>0.13040000000000002</v>
      </c>
      <c r="I416" s="3">
        <v>4</v>
      </c>
      <c r="J416" s="3">
        <f>I416*5%</f>
        <v>0.2</v>
      </c>
      <c r="K416" s="3">
        <v>0</v>
      </c>
      <c r="L416" s="3">
        <f>F416-G416-H416-I416-K416</f>
        <v>2603.1523999999999</v>
      </c>
      <c r="M416" s="5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s="38" customFormat="1" x14ac:dyDescent="0.25">
      <c r="E417" s="37"/>
      <c r="F417" s="37"/>
      <c r="G417" s="37"/>
      <c r="H417" s="37"/>
      <c r="I417" s="37"/>
      <c r="J417" s="37"/>
      <c r="K417" s="37"/>
      <c r="L417" s="37"/>
      <c r="M417" s="5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s="38" customFormat="1" x14ac:dyDescent="0.25">
      <c r="A418" s="1">
        <v>42916</v>
      </c>
      <c r="B418" s="2">
        <v>121050</v>
      </c>
      <c r="C418" s="2" t="s">
        <v>63</v>
      </c>
      <c r="D418" s="2">
        <v>900</v>
      </c>
      <c r="E418" s="3">
        <v>12.25</v>
      </c>
      <c r="F418" s="3">
        <f>D418*E418</f>
        <v>11025</v>
      </c>
      <c r="G418" s="3">
        <f t="shared" ref="G418" si="117">F418*0.0275%</f>
        <v>3.0318750000000003</v>
      </c>
      <c r="H418" s="3">
        <f>F418*0.005%</f>
        <v>0.55125000000000002</v>
      </c>
      <c r="I418" s="3">
        <v>4</v>
      </c>
      <c r="J418" s="3">
        <f>I418*5%</f>
        <v>0.2</v>
      </c>
      <c r="K418" s="3">
        <v>0</v>
      </c>
      <c r="L418" s="3">
        <f>F418-G418-H418-I418-K418</f>
        <v>11017.416874999999</v>
      </c>
      <c r="M418" s="5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s="38" customFormat="1" x14ac:dyDescent="0.25">
      <c r="E419" s="37"/>
      <c r="F419" s="37"/>
      <c r="G419" s="37"/>
      <c r="H419" s="37"/>
      <c r="I419" s="37"/>
      <c r="J419" s="37"/>
      <c r="K419" s="37"/>
      <c r="L419" s="37"/>
      <c r="M419" s="5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s="38" customFormat="1" x14ac:dyDescent="0.25">
      <c r="A420" s="10">
        <v>42921</v>
      </c>
      <c r="B420" s="11">
        <v>122611</v>
      </c>
      <c r="C420" s="11" t="s">
        <v>18</v>
      </c>
      <c r="D420" s="11">
        <v>600</v>
      </c>
      <c r="E420" s="12">
        <v>9.0500000000000007</v>
      </c>
      <c r="F420" s="12">
        <f t="shared" ref="F420" si="118">D420*E420</f>
        <v>5430</v>
      </c>
      <c r="G420" s="12">
        <f t="shared" ref="G420" si="119">F420*0.0275%</f>
        <v>1.4932500000000002</v>
      </c>
      <c r="H420" s="12">
        <f t="shared" ref="H420" si="120">F420*0.005%</f>
        <v>0.27150000000000002</v>
      </c>
      <c r="I420" s="12">
        <v>4</v>
      </c>
      <c r="J420" s="12">
        <f>I420*5%</f>
        <v>0.2</v>
      </c>
      <c r="L420" s="12">
        <f>F420+G420+H420+I420</f>
        <v>5435.7647500000003</v>
      </c>
      <c r="M420" s="5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s="38" customFormat="1" x14ac:dyDescent="0.25">
      <c r="E421" s="37"/>
      <c r="F421" s="37"/>
      <c r="G421" s="37"/>
      <c r="H421" s="37"/>
      <c r="I421" s="37"/>
      <c r="J421" s="37"/>
      <c r="K421" s="37"/>
      <c r="L421" s="37"/>
      <c r="M421" s="5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s="38" customFormat="1" x14ac:dyDescent="0.25">
      <c r="A422" s="10">
        <v>42922</v>
      </c>
      <c r="B422" s="11">
        <v>123214</v>
      </c>
      <c r="C422" s="11" t="s">
        <v>20</v>
      </c>
      <c r="D422" s="11">
        <v>400</v>
      </c>
      <c r="E422" s="12">
        <v>13.96</v>
      </c>
      <c r="F422" s="12">
        <f t="shared" ref="F422" si="121">D422*E422</f>
        <v>5584</v>
      </c>
      <c r="G422" s="12">
        <f t="shared" ref="G422" si="122">F422*0.0275%</f>
        <v>1.5356000000000001</v>
      </c>
      <c r="H422" s="12">
        <f t="shared" ref="H422" si="123">F422*0.005%</f>
        <v>0.2792</v>
      </c>
      <c r="I422" s="12">
        <v>4</v>
      </c>
      <c r="J422" s="12">
        <f>I422*5%</f>
        <v>0.2</v>
      </c>
      <c r="L422" s="12">
        <f>F422+G422+H422+I422</f>
        <v>5589.8148000000001</v>
      </c>
      <c r="M422" s="5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s="38" customFormat="1" x14ac:dyDescent="0.25">
      <c r="E423" s="37"/>
      <c r="F423" s="37"/>
      <c r="G423" s="37"/>
      <c r="H423" s="37"/>
      <c r="I423" s="37"/>
      <c r="J423" s="37"/>
      <c r="K423" s="37"/>
      <c r="L423" s="37"/>
      <c r="M423" s="5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s="38" customFormat="1" x14ac:dyDescent="0.25">
      <c r="A424" s="1">
        <v>42934</v>
      </c>
      <c r="B424" s="2">
        <v>128115</v>
      </c>
      <c r="C424" s="2" t="s">
        <v>58</v>
      </c>
      <c r="D424" s="2">
        <v>4900</v>
      </c>
      <c r="E424" s="3">
        <v>3.9</v>
      </c>
      <c r="F424" s="3">
        <f>D424*E424</f>
        <v>19110</v>
      </c>
      <c r="G424" s="3">
        <f t="shared" ref="G424" si="124">F424*0.0275%</f>
        <v>5.2552500000000002</v>
      </c>
      <c r="H424" s="3">
        <f>F424*0.005%</f>
        <v>0.95550000000000002</v>
      </c>
      <c r="I424" s="3">
        <v>4</v>
      </c>
      <c r="J424" s="3">
        <f>I424*5%</f>
        <v>0.2</v>
      </c>
      <c r="K424" s="3">
        <v>0</v>
      </c>
      <c r="L424" s="3">
        <f>F424-G424-H424-I424-K424</f>
        <v>19099.789250000002</v>
      </c>
      <c r="M424" s="5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s="38" customFormat="1" x14ac:dyDescent="0.25">
      <c r="E425" s="37"/>
      <c r="F425" s="37"/>
      <c r="G425" s="37"/>
      <c r="H425" s="37"/>
      <c r="I425" s="37"/>
      <c r="J425" s="37"/>
      <c r="K425" s="37"/>
      <c r="L425" s="37"/>
      <c r="M425" s="5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s="38" customFormat="1" x14ac:dyDescent="0.25">
      <c r="A426" s="1">
        <v>42935</v>
      </c>
      <c r="B426" s="2">
        <v>128738</v>
      </c>
      <c r="C426" s="2" t="s">
        <v>73</v>
      </c>
      <c r="D426" s="2">
        <v>2900</v>
      </c>
      <c r="E426" s="3">
        <v>3.9</v>
      </c>
      <c r="F426" s="3">
        <f>D426*E426</f>
        <v>11310</v>
      </c>
      <c r="G426" s="3">
        <f t="shared" ref="G426" si="125">F426*0.0275%</f>
        <v>3.1102500000000002</v>
      </c>
      <c r="H426" s="3">
        <f>F426*0.005%</f>
        <v>0.5655</v>
      </c>
      <c r="I426" s="3">
        <v>4</v>
      </c>
      <c r="J426" s="3">
        <f>I426*5%</f>
        <v>0.2</v>
      </c>
      <c r="K426" s="3">
        <v>0</v>
      </c>
      <c r="L426" s="3">
        <f>F426-G426-H426-I426-K426</f>
        <v>11302.32425</v>
      </c>
      <c r="M426" s="5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s="38" customFormat="1" x14ac:dyDescent="0.25">
      <c r="E427" s="37"/>
      <c r="F427" s="37"/>
      <c r="G427" s="37"/>
      <c r="H427" s="37"/>
      <c r="I427" s="37"/>
      <c r="J427" s="37"/>
      <c r="K427" s="37"/>
      <c r="L427" s="37"/>
      <c r="M427" s="5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s="11" customFormat="1" x14ac:dyDescent="0.25">
      <c r="A428" s="10">
        <v>42943</v>
      </c>
      <c r="B428" s="11">
        <v>132658</v>
      </c>
      <c r="C428" s="11" t="s">
        <v>75</v>
      </c>
      <c r="D428" s="11">
        <v>1100</v>
      </c>
      <c r="E428" s="12">
        <v>7.9</v>
      </c>
      <c r="F428" s="12">
        <f>D428*E428</f>
        <v>8690</v>
      </c>
      <c r="G428" s="12">
        <f t="shared" ref="G428:G429" si="126">F428*0.0275%</f>
        <v>2.3897500000000003</v>
      </c>
      <c r="H428" s="12">
        <f>F428*0.005%</f>
        <v>0.4345</v>
      </c>
      <c r="I428" s="12">
        <v>4</v>
      </c>
      <c r="J428" s="12">
        <f>I428*5%</f>
        <v>0.2</v>
      </c>
      <c r="K428" s="12"/>
      <c r="L428" s="12">
        <f>F428+G428+H428+I428</f>
        <v>8696.8242499999997</v>
      </c>
      <c r="M428" s="5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1:28" s="2" customFormat="1" x14ac:dyDescent="0.25">
      <c r="A429" s="1">
        <v>42943</v>
      </c>
      <c r="B429" s="2">
        <v>132658</v>
      </c>
      <c r="C429" s="2" t="s">
        <v>20</v>
      </c>
      <c r="D429" s="2">
        <v>400</v>
      </c>
      <c r="E429" s="3">
        <v>15.5</v>
      </c>
      <c r="F429" s="3">
        <f>D429*E429</f>
        <v>6200</v>
      </c>
      <c r="G429" s="3">
        <f t="shared" si="126"/>
        <v>1.7050000000000001</v>
      </c>
      <c r="H429" s="3">
        <f>F429*0.005%</f>
        <v>0.31</v>
      </c>
      <c r="I429" s="3">
        <v>4</v>
      </c>
      <c r="J429" s="3">
        <f>I429*5%</f>
        <v>0.2</v>
      </c>
      <c r="K429" s="3">
        <v>0</v>
      </c>
      <c r="L429" s="3">
        <f>F429-G429-H429-I429-K429</f>
        <v>6193.9849999999997</v>
      </c>
      <c r="M429" s="5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s="11" customFormat="1" x14ac:dyDescent="0.25">
      <c r="A430" s="10"/>
      <c r="E430" s="12"/>
      <c r="F430" s="15">
        <f>F429-F428</f>
        <v>-2490</v>
      </c>
      <c r="G430" s="13">
        <f>SUM(G428:G429)</f>
        <v>4.0947500000000003</v>
      </c>
      <c r="H430" s="13">
        <f>SUM(H428:H429)</f>
        <v>0.74449999999999994</v>
      </c>
      <c r="I430" s="13">
        <f>SUM(I428:I429)</f>
        <v>8</v>
      </c>
      <c r="J430" s="13">
        <f>SUM(J428:J429)</f>
        <v>0.4</v>
      </c>
      <c r="K430" s="13"/>
      <c r="L430" s="15">
        <f>L429-L428</f>
        <v>-2502.83925</v>
      </c>
      <c r="M430" s="5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1:28" s="38" customFormat="1" x14ac:dyDescent="0.25">
      <c r="E431" s="37"/>
      <c r="F431" s="37"/>
      <c r="G431" s="37"/>
      <c r="H431" s="37"/>
      <c r="I431" s="37"/>
      <c r="J431" s="37"/>
      <c r="K431" s="37"/>
      <c r="L431" s="37"/>
      <c r="M431" s="5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s="11" customFormat="1" x14ac:dyDescent="0.25">
      <c r="A432" s="10">
        <v>42944</v>
      </c>
      <c r="B432" s="11">
        <v>133249</v>
      </c>
      <c r="C432" s="11" t="s">
        <v>50</v>
      </c>
      <c r="D432" s="11">
        <v>900</v>
      </c>
      <c r="E432" s="12">
        <v>10.8</v>
      </c>
      <c r="F432" s="12">
        <f>D432*E432</f>
        <v>9720</v>
      </c>
      <c r="G432" s="12">
        <f t="shared" ref="G432:G433" si="127">F432*0.0275%</f>
        <v>2.673</v>
      </c>
      <c r="H432" s="12">
        <f>F432*0.005%</f>
        <v>0.48600000000000004</v>
      </c>
      <c r="I432" s="12">
        <v>4</v>
      </c>
      <c r="J432" s="12">
        <f>I432*5%</f>
        <v>0.2</v>
      </c>
      <c r="K432" s="12"/>
      <c r="L432" s="12">
        <f>F432+G432+H432+I432</f>
        <v>9727.1590000000015</v>
      </c>
      <c r="M432" s="5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1:28" s="11" customFormat="1" x14ac:dyDescent="0.25">
      <c r="A433" s="10">
        <v>42944</v>
      </c>
      <c r="B433" s="11">
        <v>133249</v>
      </c>
      <c r="C433" s="11" t="s">
        <v>76</v>
      </c>
      <c r="D433" s="11">
        <v>600</v>
      </c>
      <c r="E433" s="12">
        <v>16</v>
      </c>
      <c r="F433" s="12">
        <f>D433*E433</f>
        <v>9600</v>
      </c>
      <c r="G433" s="12">
        <f t="shared" si="127"/>
        <v>2.64</v>
      </c>
      <c r="H433" s="12">
        <f>F433*0.005%</f>
        <v>0.48000000000000004</v>
      </c>
      <c r="I433" s="12">
        <v>4</v>
      </c>
      <c r="J433" s="12">
        <f>I433*5%</f>
        <v>0.2</v>
      </c>
      <c r="K433" s="12"/>
      <c r="L433" s="12">
        <f>F433+G433+H433+I433</f>
        <v>9607.119999999999</v>
      </c>
      <c r="M433" s="5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1:28" s="11" customFormat="1" x14ac:dyDescent="0.25">
      <c r="A434" s="10"/>
      <c r="E434" s="12"/>
      <c r="F434" s="13">
        <f>SUM(F431:F433)</f>
        <v>19320</v>
      </c>
      <c r="G434" s="13">
        <f>SUM(G431:G433)</f>
        <v>5.3130000000000006</v>
      </c>
      <c r="H434" s="13">
        <f>SUM(H431:H433)</f>
        <v>0.96600000000000008</v>
      </c>
      <c r="I434" s="13">
        <f>SUM(I431:I433)</f>
        <v>8</v>
      </c>
      <c r="J434" s="13">
        <f>SUM(J431:J433)</f>
        <v>0.4</v>
      </c>
      <c r="K434" s="13"/>
      <c r="L434" s="13">
        <f>SUM(L431:L433)</f>
        <v>19334.279000000002</v>
      </c>
      <c r="M434" s="5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1:28" s="38" customFormat="1" x14ac:dyDescent="0.25">
      <c r="E435" s="37"/>
      <c r="F435" s="37"/>
      <c r="G435" s="37"/>
      <c r="H435" s="37"/>
      <c r="I435" s="37"/>
      <c r="J435" s="37"/>
      <c r="K435" s="37"/>
      <c r="L435" s="37"/>
      <c r="M435" s="5"/>
      <c r="N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s="38" customFormat="1" x14ac:dyDescent="0.25">
      <c r="A436" s="10">
        <v>42949</v>
      </c>
      <c r="B436" s="11">
        <v>135454</v>
      </c>
      <c r="C436" s="11" t="s">
        <v>77</v>
      </c>
      <c r="D436" s="11">
        <v>2300</v>
      </c>
      <c r="E436" s="12">
        <v>3.33</v>
      </c>
      <c r="F436" s="12">
        <f t="shared" ref="F436" si="128">D436*E436</f>
        <v>7659</v>
      </c>
      <c r="G436" s="12">
        <f t="shared" ref="G436" si="129">F436*0.0275%</f>
        <v>2.1062250000000002</v>
      </c>
      <c r="H436" s="12">
        <f t="shared" ref="H436" si="130">F436*0.005%</f>
        <v>0.38295000000000001</v>
      </c>
      <c r="I436" s="12">
        <v>4</v>
      </c>
      <c r="J436" s="12">
        <f>I436*5%</f>
        <v>0.2</v>
      </c>
      <c r="L436" s="12">
        <f>F436+G436+H436+I436</f>
        <v>7665.4891750000006</v>
      </c>
      <c r="M436" s="5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s="38" customFormat="1" x14ac:dyDescent="0.25">
      <c r="E437" s="37"/>
      <c r="F437" s="37"/>
      <c r="G437" s="37"/>
      <c r="H437" s="37"/>
      <c r="I437" s="37"/>
      <c r="J437" s="37"/>
      <c r="K437" s="37"/>
      <c r="L437" s="37"/>
      <c r="M437" s="5"/>
      <c r="N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s="38" customFormat="1" x14ac:dyDescent="0.25">
      <c r="A438" s="1">
        <v>42954</v>
      </c>
      <c r="B438" s="2">
        <v>137915</v>
      </c>
      <c r="C438" s="2" t="s">
        <v>74</v>
      </c>
      <c r="D438" s="2">
        <v>1000</v>
      </c>
      <c r="E438" s="3">
        <v>8.1300000000000008</v>
      </c>
      <c r="F438" s="3">
        <f>D438*E438</f>
        <v>8130.0000000000009</v>
      </c>
      <c r="G438" s="3">
        <f t="shared" ref="G438" si="131">F438*0.0275%</f>
        <v>2.2357500000000003</v>
      </c>
      <c r="H438" s="3">
        <f>F438*0.005%</f>
        <v>0.40650000000000008</v>
      </c>
      <c r="I438" s="3">
        <v>4</v>
      </c>
      <c r="J438" s="3">
        <f>I438*5%</f>
        <v>0.2</v>
      </c>
      <c r="K438" s="3">
        <v>0</v>
      </c>
      <c r="L438" s="3">
        <f>F438-G438-H438-I438-K438</f>
        <v>8123.357750000001</v>
      </c>
      <c r="M438" s="5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s="38" customFormat="1" x14ac:dyDescent="0.25">
      <c r="E439" s="37"/>
      <c r="F439" s="37"/>
      <c r="G439" s="37"/>
      <c r="H439" s="37"/>
      <c r="I439" s="37"/>
      <c r="J439" s="37"/>
      <c r="K439" s="37"/>
      <c r="L439" s="37"/>
      <c r="M439" s="5"/>
      <c r="N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s="11" customFormat="1" x14ac:dyDescent="0.25">
      <c r="A440" s="10">
        <v>42955</v>
      </c>
      <c r="B440" s="11">
        <v>138804</v>
      </c>
      <c r="C440" s="11" t="s">
        <v>56</v>
      </c>
      <c r="D440" s="11">
        <v>900</v>
      </c>
      <c r="E440" s="12">
        <v>8.8699999999999992</v>
      </c>
      <c r="F440" s="12">
        <f>D440*E440</f>
        <v>7982.9999999999991</v>
      </c>
      <c r="G440" s="12">
        <f t="shared" ref="G440:G441" si="132">F440*0.0275%</f>
        <v>2.195325</v>
      </c>
      <c r="H440" s="12">
        <f>F440*0.005%</f>
        <v>0.39914999999999995</v>
      </c>
      <c r="I440" s="12">
        <v>4</v>
      </c>
      <c r="J440" s="12">
        <f>I440*5%</f>
        <v>0.2</v>
      </c>
      <c r="K440" s="12"/>
      <c r="L440" s="12">
        <f>F440+G440+H440+I440</f>
        <v>7989.594474999999</v>
      </c>
      <c r="M440" s="5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1:28" s="2" customFormat="1" x14ac:dyDescent="0.25">
      <c r="A441" s="1">
        <v>42955</v>
      </c>
      <c r="B441" s="2">
        <v>138804</v>
      </c>
      <c r="C441" s="2" t="s">
        <v>76</v>
      </c>
      <c r="D441" s="2">
        <v>600</v>
      </c>
      <c r="E441" s="3">
        <v>16.670000000000002</v>
      </c>
      <c r="F441" s="3">
        <f>D441*E441</f>
        <v>10002.000000000002</v>
      </c>
      <c r="G441" s="3">
        <f t="shared" si="132"/>
        <v>2.7505500000000005</v>
      </c>
      <c r="H441" s="3">
        <f>F441*0.005%</f>
        <v>0.5001000000000001</v>
      </c>
      <c r="I441" s="3">
        <v>4</v>
      </c>
      <c r="J441" s="3">
        <f>I441*5%</f>
        <v>0.2</v>
      </c>
      <c r="K441" s="3">
        <v>0</v>
      </c>
      <c r="L441" s="3">
        <f>F441-G441-H441-I441-K441</f>
        <v>9994.7493500000019</v>
      </c>
      <c r="M441" s="5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s="11" customFormat="1" x14ac:dyDescent="0.25">
      <c r="A442" s="10"/>
      <c r="E442" s="12"/>
      <c r="F442" s="15">
        <f>F441-F440</f>
        <v>2019.0000000000027</v>
      </c>
      <c r="G442" s="13">
        <f>SUM(G440:G441)</f>
        <v>4.9458750000000009</v>
      </c>
      <c r="H442" s="13">
        <f>SUM(H440:H441)</f>
        <v>0.8992500000000001</v>
      </c>
      <c r="I442" s="13">
        <f>SUM(I440:I441)</f>
        <v>8</v>
      </c>
      <c r="J442" s="13">
        <f>SUM(J440:J441)</f>
        <v>0.4</v>
      </c>
      <c r="K442" s="13"/>
      <c r="L442" s="15">
        <f>L441-L440</f>
        <v>2005.1548750000029</v>
      </c>
      <c r="M442" s="5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4" spans="1:28" s="38" customFormat="1" x14ac:dyDescent="0.25">
      <c r="A444" s="10">
        <v>42956</v>
      </c>
      <c r="B444" s="11">
        <v>139684</v>
      </c>
      <c r="C444" s="11" t="s">
        <v>78</v>
      </c>
      <c r="D444" s="11">
        <v>1500</v>
      </c>
      <c r="E444" s="12">
        <v>6.75</v>
      </c>
      <c r="F444" s="12">
        <f t="shared" ref="F444" si="133">D444*E444</f>
        <v>10125</v>
      </c>
      <c r="G444" s="12">
        <f t="shared" ref="G444" si="134">F444*0.0275%</f>
        <v>2.7843750000000003</v>
      </c>
      <c r="H444" s="12">
        <f t="shared" ref="H444" si="135">F444*0.005%</f>
        <v>0.50624999999999998</v>
      </c>
      <c r="I444" s="12">
        <v>4</v>
      </c>
      <c r="J444" s="12">
        <f>I444*5%</f>
        <v>0.2</v>
      </c>
      <c r="L444" s="12">
        <f>F444+G444+H444+I444</f>
        <v>10132.290625</v>
      </c>
      <c r="M444" s="5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6" spans="1:28" s="38" customFormat="1" x14ac:dyDescent="0.25">
      <c r="A446" s="1">
        <v>42961</v>
      </c>
      <c r="B446" s="2">
        <v>142215</v>
      </c>
      <c r="C446" s="2" t="s">
        <v>79</v>
      </c>
      <c r="D446" s="2">
        <v>298</v>
      </c>
      <c r="E446" s="3">
        <v>18.149999999999999</v>
      </c>
      <c r="F446" s="3">
        <f>D446*E446</f>
        <v>5408.7</v>
      </c>
      <c r="G446" s="3">
        <f t="shared" ref="G446:G447" si="136">F446*0.0275%</f>
        <v>1.4873925000000001</v>
      </c>
      <c r="H446" s="3">
        <f>F446*0.005%</f>
        <v>0.27043499999999998</v>
      </c>
      <c r="I446" s="3">
        <v>8</v>
      </c>
      <c r="J446" s="3">
        <f>I446*5%</f>
        <v>0.4</v>
      </c>
      <c r="K446" s="3">
        <v>0</v>
      </c>
      <c r="L446" s="3">
        <f>F446-G446-H446-I446-K446</f>
        <v>5398.9421724999993</v>
      </c>
      <c r="M446" s="5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s="38" customFormat="1" x14ac:dyDescent="0.25">
      <c r="A447" s="1">
        <v>42961</v>
      </c>
      <c r="B447" s="2">
        <v>142215</v>
      </c>
      <c r="C447" s="2" t="s">
        <v>54</v>
      </c>
      <c r="D447" s="2">
        <v>600</v>
      </c>
      <c r="E447" s="3">
        <v>14.5</v>
      </c>
      <c r="F447" s="3">
        <f>D447*E447</f>
        <v>8700</v>
      </c>
      <c r="G447" s="3">
        <f t="shared" si="136"/>
        <v>2.3925000000000001</v>
      </c>
      <c r="H447" s="3">
        <f>F447*0.005%</f>
        <v>0.435</v>
      </c>
      <c r="I447" s="3">
        <v>4</v>
      </c>
      <c r="J447" s="3">
        <f>I447*5%</f>
        <v>0.2</v>
      </c>
      <c r="K447" s="3">
        <v>0</v>
      </c>
      <c r="L447" s="3">
        <f>F447-G447-H447-I447-K447</f>
        <v>8693.1725000000006</v>
      </c>
      <c r="M447" s="5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s="2" customFormat="1" x14ac:dyDescent="0.25">
      <c r="A448" s="1"/>
      <c r="E448" s="3"/>
      <c r="F448" s="15">
        <f t="shared" ref="F448:L448" si="137">SUM(F446:F447)</f>
        <v>14108.7</v>
      </c>
      <c r="G448" s="15">
        <f t="shared" si="137"/>
        <v>3.8798925000000004</v>
      </c>
      <c r="H448" s="15">
        <f t="shared" si="137"/>
        <v>0.70543500000000003</v>
      </c>
      <c r="I448" s="15">
        <f t="shared" si="137"/>
        <v>12</v>
      </c>
      <c r="J448" s="15">
        <f t="shared" si="137"/>
        <v>0.60000000000000009</v>
      </c>
      <c r="K448" s="15">
        <f t="shared" si="137"/>
        <v>0</v>
      </c>
      <c r="L448" s="15">
        <f t="shared" si="137"/>
        <v>14092.1146725</v>
      </c>
      <c r="M448" s="5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50" spans="1:28" s="38" customFormat="1" x14ac:dyDescent="0.25">
      <c r="A450" s="10">
        <v>42962</v>
      </c>
      <c r="B450" s="11">
        <v>143065</v>
      </c>
      <c r="C450" s="11" t="s">
        <v>73</v>
      </c>
      <c r="D450" s="11">
        <v>2000</v>
      </c>
      <c r="E450" s="12">
        <v>3.45</v>
      </c>
      <c r="F450" s="12">
        <f t="shared" ref="F450" si="138">D450*E450</f>
        <v>6900</v>
      </c>
      <c r="G450" s="12">
        <f t="shared" ref="G450" si="139">F450*0.0275%</f>
        <v>1.8975000000000002</v>
      </c>
      <c r="H450" s="12">
        <f t="shared" ref="H450" si="140">F450*0.005%</f>
        <v>0.34500000000000003</v>
      </c>
      <c r="I450" s="12">
        <v>4</v>
      </c>
      <c r="J450" s="12">
        <f>I450*5%</f>
        <v>0.2</v>
      </c>
      <c r="L450" s="12">
        <f>F450+G450+H450+I450</f>
        <v>6906.2425000000003</v>
      </c>
      <c r="M450" s="5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2" spans="1:28" s="38" customFormat="1" x14ac:dyDescent="0.25">
      <c r="A452" s="10">
        <v>42964</v>
      </c>
      <c r="B452" s="11">
        <v>144736</v>
      </c>
      <c r="C452" s="11" t="s">
        <v>58</v>
      </c>
      <c r="D452" s="11">
        <v>2000</v>
      </c>
      <c r="E452" s="12">
        <v>3.45</v>
      </c>
      <c r="F452" s="12">
        <f t="shared" ref="F452" si="141">D452*E452</f>
        <v>6900</v>
      </c>
      <c r="G452" s="12">
        <f t="shared" ref="G452" si="142">F452*0.0275%</f>
        <v>1.8975000000000002</v>
      </c>
      <c r="H452" s="12">
        <f t="shared" ref="H452" si="143">F452*0.005%</f>
        <v>0.34500000000000003</v>
      </c>
      <c r="I452" s="12">
        <v>4</v>
      </c>
      <c r="J452" s="12">
        <f>I452*5%</f>
        <v>0.2</v>
      </c>
      <c r="L452" s="12">
        <f>F452+G452+H452+I452</f>
        <v>6906.2425000000003</v>
      </c>
      <c r="M452" s="5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4" spans="1:28" s="38" customFormat="1" x14ac:dyDescent="0.25">
      <c r="A454" s="1">
        <v>42968</v>
      </c>
      <c r="B454" s="2">
        <v>146387</v>
      </c>
      <c r="C454" s="2" t="s">
        <v>77</v>
      </c>
      <c r="D454" s="2">
        <v>2300</v>
      </c>
      <c r="E454" s="3">
        <v>3.52</v>
      </c>
      <c r="F454" s="3">
        <f>D454*E454</f>
        <v>8096</v>
      </c>
      <c r="G454" s="3">
        <f t="shared" ref="G454" si="144">F454*0.0275%</f>
        <v>2.2263999999999999</v>
      </c>
      <c r="H454" s="3">
        <f>F454*0.005%</f>
        <v>0.40479999999999999</v>
      </c>
      <c r="I454" s="3">
        <v>4</v>
      </c>
      <c r="J454" s="3">
        <f>I454*5%</f>
        <v>0.2</v>
      </c>
      <c r="K454" s="3">
        <v>0</v>
      </c>
      <c r="L454" s="3">
        <f>F454-G454-H454-I454-K454</f>
        <v>8089.3688000000002</v>
      </c>
      <c r="M454" s="5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6" spans="1:28" s="38" customFormat="1" x14ac:dyDescent="0.25">
      <c r="A456" s="1">
        <v>42969</v>
      </c>
      <c r="B456" s="2">
        <v>147314</v>
      </c>
      <c r="C456" s="2" t="s">
        <v>18</v>
      </c>
      <c r="D456" s="2">
        <v>600</v>
      </c>
      <c r="E456" s="3">
        <v>10.199999999999999</v>
      </c>
      <c r="F456" s="3">
        <f>D456*E456</f>
        <v>6120</v>
      </c>
      <c r="G456" s="3">
        <f t="shared" ref="G456" si="145">F456*0.0275%</f>
        <v>1.6830000000000001</v>
      </c>
      <c r="H456" s="3">
        <f>F456*0.005%</f>
        <v>0.30599999999999999</v>
      </c>
      <c r="I456" s="3">
        <v>1.49</v>
      </c>
      <c r="J456" s="3">
        <f>I456*5%</f>
        <v>7.4499999999999997E-2</v>
      </c>
      <c r="K456" s="3">
        <v>0</v>
      </c>
      <c r="L456" s="3">
        <f>F456-G456-H456-I456-K456</f>
        <v>6116.5210000000006</v>
      </c>
      <c r="M456" s="5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8" spans="1:28" s="38" customFormat="1" x14ac:dyDescent="0.25">
      <c r="A458" s="1">
        <v>42971</v>
      </c>
      <c r="B458" s="2">
        <v>149172</v>
      </c>
      <c r="C458" s="2" t="s">
        <v>75</v>
      </c>
      <c r="D458" s="2">
        <v>1100</v>
      </c>
      <c r="E458" s="3">
        <v>8.3000000000000007</v>
      </c>
      <c r="F458" s="3">
        <f>D458*E458</f>
        <v>9130</v>
      </c>
      <c r="G458" s="3">
        <f t="shared" ref="G458" si="146">F458*0.0275%</f>
        <v>2.5107500000000003</v>
      </c>
      <c r="H458" s="3">
        <f>F458*0.005%</f>
        <v>0.45650000000000002</v>
      </c>
      <c r="I458" s="3">
        <v>1.49</v>
      </c>
      <c r="J458" s="3">
        <f>I458*5%</f>
        <v>7.4499999999999997E-2</v>
      </c>
      <c r="K458" s="3">
        <v>0</v>
      </c>
      <c r="L458" s="3">
        <f>F458-G458-H458-I458-K458</f>
        <v>9125.5427500000005</v>
      </c>
      <c r="M458" s="5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60" spans="1:28" s="38" customFormat="1" x14ac:dyDescent="0.25">
      <c r="A460" s="1">
        <v>42975</v>
      </c>
      <c r="B460" s="2">
        <v>151043</v>
      </c>
      <c r="C460" s="2" t="s">
        <v>78</v>
      </c>
      <c r="D460" s="2">
        <v>1500</v>
      </c>
      <c r="E460" s="3">
        <v>7.12</v>
      </c>
      <c r="F460" s="3">
        <f>D460*E460</f>
        <v>10680</v>
      </c>
      <c r="G460" s="3">
        <f t="shared" ref="G460:G461" si="147">F460*0.0275%</f>
        <v>2.9370000000000003</v>
      </c>
      <c r="H460" s="3">
        <f>F460*0.005%</f>
        <v>0.53400000000000003</v>
      </c>
      <c r="I460" s="3">
        <v>1.49</v>
      </c>
      <c r="J460" s="3">
        <f>I460*5%</f>
        <v>7.4499999999999997E-2</v>
      </c>
      <c r="K460" s="3">
        <f>F460*0.005%</f>
        <v>0.53400000000000003</v>
      </c>
      <c r="L460" s="3">
        <f>F460-G460-H460-I460-K460</f>
        <v>10674.505000000001</v>
      </c>
      <c r="M460" s="5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s="38" customFormat="1" x14ac:dyDescent="0.25">
      <c r="A461" s="1">
        <v>42975</v>
      </c>
      <c r="B461" s="2">
        <v>151043</v>
      </c>
      <c r="C461" s="2" t="s">
        <v>60</v>
      </c>
      <c r="D461" s="2">
        <v>1400</v>
      </c>
      <c r="E461" s="3">
        <v>11</v>
      </c>
      <c r="F461" s="3">
        <f>D461*E461</f>
        <v>15400</v>
      </c>
      <c r="G461" s="3">
        <f t="shared" si="147"/>
        <v>4.2350000000000003</v>
      </c>
      <c r="H461" s="3">
        <f>F461*0.005%</f>
        <v>0.77</v>
      </c>
      <c r="I461" s="3">
        <v>1.49</v>
      </c>
      <c r="J461" s="3">
        <f>I461*5%</f>
        <v>7.4499999999999997E-2</v>
      </c>
      <c r="K461" s="3">
        <f>F461*0.005%</f>
        <v>0.77</v>
      </c>
      <c r="L461" s="3">
        <f>F461-G461-H461-I461-K461</f>
        <v>15392.734999999999</v>
      </c>
      <c r="M461" s="5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s="2" customFormat="1" x14ac:dyDescent="0.25">
      <c r="A462" s="1"/>
      <c r="E462" s="3"/>
      <c r="F462" s="15">
        <f t="shared" ref="F462:L462" si="148">SUM(F460:F461)</f>
        <v>26080</v>
      </c>
      <c r="G462" s="15">
        <f t="shared" si="148"/>
        <v>7.1720000000000006</v>
      </c>
      <c r="H462" s="15">
        <f t="shared" si="148"/>
        <v>1.304</v>
      </c>
      <c r="I462" s="15">
        <f t="shared" si="148"/>
        <v>2.98</v>
      </c>
      <c r="J462" s="15">
        <f t="shared" si="148"/>
        <v>0.14899999999999999</v>
      </c>
      <c r="K462" s="15">
        <f t="shared" si="148"/>
        <v>1.304</v>
      </c>
      <c r="L462" s="15">
        <f t="shared" si="148"/>
        <v>26067.239999999998</v>
      </c>
      <c r="M462" s="5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4" spans="1:28" s="11" customFormat="1" x14ac:dyDescent="0.25">
      <c r="A464" s="10">
        <v>42977</v>
      </c>
      <c r="B464" s="11">
        <v>152827</v>
      </c>
      <c r="C464" s="11" t="s">
        <v>80</v>
      </c>
      <c r="D464" s="11">
        <v>5400</v>
      </c>
      <c r="E464" s="12">
        <v>1.86</v>
      </c>
      <c r="F464" s="12">
        <f>D464*E464</f>
        <v>10044</v>
      </c>
      <c r="G464" s="12">
        <f t="shared" ref="G464:G465" si="149">F464*0.0275%</f>
        <v>2.7621000000000002</v>
      </c>
      <c r="H464" s="12">
        <f>F464*0.005%</f>
        <v>0.50219999999999998</v>
      </c>
      <c r="I464" s="12">
        <v>2.4900000000000002</v>
      </c>
      <c r="J464" s="12">
        <f>I464*5%</f>
        <v>0.12450000000000001</v>
      </c>
      <c r="K464" s="12"/>
      <c r="L464" s="12">
        <f>F464+G464+H464+I464</f>
        <v>10049.754300000001</v>
      </c>
      <c r="M464" s="5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1:28" s="11" customFormat="1" x14ac:dyDescent="0.25">
      <c r="A465" s="10">
        <v>42977</v>
      </c>
      <c r="B465" s="11">
        <v>152827</v>
      </c>
      <c r="C465" s="11" t="s">
        <v>52</v>
      </c>
      <c r="D465" s="11">
        <v>400</v>
      </c>
      <c r="E465" s="12">
        <v>22.5</v>
      </c>
      <c r="F465" s="12">
        <f>D465*E465</f>
        <v>9000</v>
      </c>
      <c r="G465" s="12">
        <f t="shared" si="149"/>
        <v>2.4750000000000001</v>
      </c>
      <c r="H465" s="12">
        <f>F465*0.005%</f>
        <v>0.45</v>
      </c>
      <c r="I465" s="12">
        <v>2.4900000000000002</v>
      </c>
      <c r="J465" s="12">
        <f>I465*5%</f>
        <v>0.12450000000000001</v>
      </c>
      <c r="K465" s="12"/>
      <c r="L465" s="12">
        <f>F465+G465+H465+I465</f>
        <v>9005.4150000000009</v>
      </c>
      <c r="M465" s="5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1:28" s="11" customFormat="1" x14ac:dyDescent="0.25">
      <c r="A466" s="10"/>
      <c r="E466" s="12"/>
      <c r="F466" s="13">
        <f>SUM(F463:F465)</f>
        <v>19044</v>
      </c>
      <c r="G466" s="13">
        <f>SUM(G463:G465)</f>
        <v>5.2370999999999999</v>
      </c>
      <c r="H466" s="13">
        <f>SUM(H463:H465)</f>
        <v>0.95219999999999994</v>
      </c>
      <c r="I466" s="13">
        <f>SUM(I463:I465)</f>
        <v>4.9800000000000004</v>
      </c>
      <c r="J466" s="13">
        <f>SUM(J463:J465)</f>
        <v>0.24900000000000003</v>
      </c>
      <c r="K466" s="13"/>
      <c r="L466" s="13">
        <f>SUM(L463:L465)</f>
        <v>19055.169300000001</v>
      </c>
      <c r="M466" s="5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8" spans="1:28" s="11" customFormat="1" x14ac:dyDescent="0.25">
      <c r="A468" s="10">
        <v>42978</v>
      </c>
      <c r="B468" s="11">
        <v>153852</v>
      </c>
      <c r="C468" s="11" t="s">
        <v>81</v>
      </c>
      <c r="D468" s="11">
        <v>400</v>
      </c>
      <c r="E468" s="12">
        <v>25.7</v>
      </c>
      <c r="F468" s="12">
        <f>D468*E468</f>
        <v>10280</v>
      </c>
      <c r="G468" s="12">
        <f t="shared" ref="G468:G469" si="150">F468*0.0275%</f>
        <v>2.827</v>
      </c>
      <c r="H468" s="12">
        <f>F468*0.005%</f>
        <v>0.51400000000000001</v>
      </c>
      <c r="I468" s="12">
        <v>2.4900000000000002</v>
      </c>
      <c r="J468" s="12">
        <f>I468*5%</f>
        <v>0.12450000000000001</v>
      </c>
      <c r="K468" s="12"/>
      <c r="L468" s="12">
        <f>F468+G468+H468+I468</f>
        <v>10285.830999999998</v>
      </c>
      <c r="M468" s="5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1:28" s="2" customFormat="1" x14ac:dyDescent="0.25">
      <c r="A469" s="1">
        <v>42978</v>
      </c>
      <c r="B469" s="2">
        <v>153852</v>
      </c>
      <c r="C469" s="2" t="s">
        <v>82</v>
      </c>
      <c r="D469" s="2">
        <v>40</v>
      </c>
      <c r="E469" s="3">
        <v>11.5</v>
      </c>
      <c r="F469" s="3">
        <f>D469*E469</f>
        <v>460</v>
      </c>
      <c r="G469" s="3">
        <f t="shared" si="150"/>
        <v>0.1265</v>
      </c>
      <c r="H469" s="3">
        <f>F469*0.005%</f>
        <v>2.3E-2</v>
      </c>
      <c r="I469" s="3">
        <v>2.4900000000000002</v>
      </c>
      <c r="J469" s="3">
        <f>I469*5%</f>
        <v>0.12450000000000001</v>
      </c>
      <c r="K469" s="3">
        <v>0</v>
      </c>
      <c r="L469" s="3">
        <f>F469-G469-H469-I469-K469</f>
        <v>457.36049999999994</v>
      </c>
      <c r="M469" s="5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s="11" customFormat="1" x14ac:dyDescent="0.25">
      <c r="A470" s="10"/>
      <c r="E470" s="12"/>
      <c r="F470" s="15">
        <f>F469-F468</f>
        <v>-9820</v>
      </c>
      <c r="G470" s="13">
        <f>SUM(G468:G469)</f>
        <v>2.9535</v>
      </c>
      <c r="H470" s="13">
        <f>SUM(H468:H469)</f>
        <v>0.53700000000000003</v>
      </c>
      <c r="I470" s="13">
        <f>SUM(I468:I469)</f>
        <v>4.9800000000000004</v>
      </c>
      <c r="J470" s="13">
        <f>SUM(J468:J469)</f>
        <v>0.24900000000000003</v>
      </c>
      <c r="K470" s="13"/>
      <c r="L470" s="15">
        <f>L469-L468</f>
        <v>-9828.4704999999976</v>
      </c>
      <c r="M470" s="5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2" spans="1:28" s="38" customFormat="1" x14ac:dyDescent="0.25">
      <c r="A472" s="10">
        <v>42983</v>
      </c>
      <c r="B472" s="11">
        <v>157269</v>
      </c>
      <c r="C472" s="11" t="s">
        <v>83</v>
      </c>
      <c r="D472" s="11">
        <v>2200</v>
      </c>
      <c r="E472" s="12">
        <v>3.4</v>
      </c>
      <c r="F472" s="12">
        <f t="shared" ref="F472" si="151">D472*E472</f>
        <v>7480</v>
      </c>
      <c r="G472" s="12">
        <f t="shared" ref="G472" si="152">F472*0.0275%</f>
        <v>2.0569999999999999</v>
      </c>
      <c r="H472" s="12">
        <f t="shared" ref="H472" si="153">F472*0.005%</f>
        <v>0.374</v>
      </c>
      <c r="I472" s="12">
        <v>2.4900000000000002</v>
      </c>
      <c r="J472" s="12">
        <f>I472*5%</f>
        <v>0.12450000000000001</v>
      </c>
      <c r="L472" s="12">
        <f>F472+G472+H472+I472</f>
        <v>7484.9209999999994</v>
      </c>
      <c r="M472" s="5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4" spans="1:28" s="11" customFormat="1" x14ac:dyDescent="0.25">
      <c r="A474" s="10">
        <v>42984</v>
      </c>
      <c r="B474" s="11">
        <v>158634</v>
      </c>
      <c r="C474" s="11" t="s">
        <v>72</v>
      </c>
      <c r="D474" s="11">
        <v>700</v>
      </c>
      <c r="E474" s="12">
        <v>9.6</v>
      </c>
      <c r="F474" s="12">
        <f>D474*E474</f>
        <v>6720</v>
      </c>
      <c r="G474" s="12">
        <f t="shared" ref="G474:G476" si="154">F474*0.0275%</f>
        <v>1.8480000000000001</v>
      </c>
      <c r="H474" s="12">
        <f>F474*0.005%</f>
        <v>0.33600000000000002</v>
      </c>
      <c r="I474" s="12">
        <v>2.4900000000000002</v>
      </c>
      <c r="J474" s="12">
        <f>I474*5%</f>
        <v>0.12450000000000001</v>
      </c>
      <c r="K474" s="12"/>
      <c r="L474" s="12">
        <f>F474+G474+H474+I474</f>
        <v>6724.674</v>
      </c>
      <c r="M474" s="5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1:28" s="2" customFormat="1" x14ac:dyDescent="0.25">
      <c r="A475" s="1">
        <v>42984</v>
      </c>
      <c r="B475" s="2">
        <v>158634</v>
      </c>
      <c r="C475" s="2" t="s">
        <v>82</v>
      </c>
      <c r="D475" s="2">
        <v>40</v>
      </c>
      <c r="E475" s="3">
        <v>11.5</v>
      </c>
      <c r="F475" s="3">
        <f>D475*E475</f>
        <v>460</v>
      </c>
      <c r="G475" s="3">
        <f t="shared" si="154"/>
        <v>0.1265</v>
      </c>
      <c r="H475" s="3">
        <f>F475*0.005%</f>
        <v>2.3E-2</v>
      </c>
      <c r="I475" s="3">
        <v>2.4900000000000002</v>
      </c>
      <c r="J475" s="3">
        <f>I475*5%</f>
        <v>0.12450000000000001</v>
      </c>
      <c r="K475" s="3">
        <v>0</v>
      </c>
      <c r="L475" s="3">
        <f>F475-G475-H475-I475-K475</f>
        <v>457.36049999999994</v>
      </c>
      <c r="M475" s="5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s="2" customFormat="1" x14ac:dyDescent="0.25">
      <c r="A476" s="1">
        <v>42984</v>
      </c>
      <c r="B476" s="2">
        <v>158634</v>
      </c>
      <c r="C476" s="2" t="s">
        <v>47</v>
      </c>
      <c r="D476" s="2">
        <v>400</v>
      </c>
      <c r="E476" s="3">
        <v>11.5</v>
      </c>
      <c r="F476" s="3">
        <f>D476*E476</f>
        <v>4600</v>
      </c>
      <c r="G476" s="3">
        <f t="shared" si="154"/>
        <v>1.2650000000000001</v>
      </c>
      <c r="H476" s="3">
        <f>F476*0.005%</f>
        <v>0.23</v>
      </c>
      <c r="I476" s="3">
        <v>2.4900000000000002</v>
      </c>
      <c r="J476" s="3">
        <f>I476*5%</f>
        <v>0.12450000000000001</v>
      </c>
      <c r="K476" s="3">
        <v>0</v>
      </c>
      <c r="L476" s="3">
        <f>F476-G476-H476-I476-K476</f>
        <v>4596.0150000000003</v>
      </c>
      <c r="M476" s="5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s="11" customFormat="1" x14ac:dyDescent="0.25">
      <c r="A477" s="10"/>
      <c r="E477" s="12"/>
      <c r="F477" s="15">
        <f>SUM(F475:F476)-F474</f>
        <v>-1660</v>
      </c>
      <c r="G477" s="13">
        <f>SUM(G474:G476)</f>
        <v>3.2395000000000005</v>
      </c>
      <c r="H477" s="13">
        <f>SUM(H474:H476)</f>
        <v>0.58900000000000008</v>
      </c>
      <c r="I477" s="13">
        <f>SUM(I474:I476)</f>
        <v>7.4700000000000006</v>
      </c>
      <c r="J477" s="13">
        <f>SUM(J474:J476)</f>
        <v>0.37350000000000005</v>
      </c>
      <c r="K477" s="13"/>
      <c r="L477" s="15">
        <f>SUM(L475:L476)-L474</f>
        <v>-1671.2984999999999</v>
      </c>
      <c r="M477" s="5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9" spans="1:28" s="38" customFormat="1" x14ac:dyDescent="0.25">
      <c r="A479" s="1">
        <v>42992</v>
      </c>
      <c r="B479" s="2">
        <v>165164</v>
      </c>
      <c r="C479" s="2" t="s">
        <v>81</v>
      </c>
      <c r="D479" s="2">
        <v>400</v>
      </c>
      <c r="E479" s="3">
        <v>28.1</v>
      </c>
      <c r="F479" s="3">
        <f>D479*E479</f>
        <v>11240</v>
      </c>
      <c r="G479" s="3">
        <f t="shared" ref="G479" si="155">F479*0.0275%</f>
        <v>3.0910000000000002</v>
      </c>
      <c r="H479" s="3">
        <f>F479*0.005%</f>
        <v>0.56200000000000006</v>
      </c>
      <c r="I479" s="3">
        <v>2.4900000000000002</v>
      </c>
      <c r="J479" s="3">
        <f>I479*5%</f>
        <v>0.12450000000000001</v>
      </c>
      <c r="K479" s="3">
        <v>0</v>
      </c>
      <c r="L479" s="3">
        <f>F479-G479-H479-I479-K479</f>
        <v>11233.857</v>
      </c>
      <c r="M479" s="5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1" spans="1:28" s="11" customFormat="1" x14ac:dyDescent="0.25">
      <c r="A481" s="10">
        <v>42996</v>
      </c>
      <c r="B481" s="11">
        <v>168102</v>
      </c>
      <c r="C481" s="11" t="s">
        <v>84</v>
      </c>
      <c r="D481" s="11">
        <v>400</v>
      </c>
      <c r="E481" s="12">
        <v>23.65</v>
      </c>
      <c r="F481" s="12">
        <f>D481*E481</f>
        <v>9460</v>
      </c>
      <c r="G481" s="12">
        <f t="shared" ref="G481:G482" si="156">F481*0.0275%</f>
        <v>2.6015000000000001</v>
      </c>
      <c r="H481" s="12">
        <f>F481*0.005%</f>
        <v>0.47300000000000003</v>
      </c>
      <c r="I481" s="12">
        <v>2.4900000000000002</v>
      </c>
      <c r="J481" s="12">
        <f>I481*5%</f>
        <v>0.12450000000000001</v>
      </c>
      <c r="K481" s="12"/>
      <c r="L481" s="12">
        <f>F481+G481+H481+I481</f>
        <v>9465.5645000000004</v>
      </c>
      <c r="M481" s="5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1:28" s="2" customFormat="1" x14ac:dyDescent="0.25">
      <c r="A482" s="1">
        <v>42996</v>
      </c>
      <c r="B482" s="2">
        <v>168102</v>
      </c>
      <c r="C482" s="2" t="s">
        <v>72</v>
      </c>
      <c r="D482" s="2">
        <v>700</v>
      </c>
      <c r="E482" s="3">
        <v>10.5</v>
      </c>
      <c r="F482" s="3">
        <f>D482*E482</f>
        <v>7350</v>
      </c>
      <c r="G482" s="3">
        <f t="shared" si="156"/>
        <v>2.0212500000000002</v>
      </c>
      <c r="H482" s="3">
        <f>F482*0.005%</f>
        <v>0.36749999999999999</v>
      </c>
      <c r="I482" s="3">
        <v>2.4900000000000002</v>
      </c>
      <c r="J482" s="3">
        <f>I482*5%</f>
        <v>0.12450000000000001</v>
      </c>
      <c r="K482" s="3">
        <v>0</v>
      </c>
      <c r="L482" s="3">
        <f>F482-G482-H482-I482-K482</f>
        <v>7345.1212500000001</v>
      </c>
      <c r="M482" s="5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s="11" customFormat="1" x14ac:dyDescent="0.25">
      <c r="A483" s="10"/>
      <c r="E483" s="12"/>
      <c r="F483" s="15">
        <f>F482-F481</f>
        <v>-2110</v>
      </c>
      <c r="G483" s="13">
        <f>SUM(G481:G482)</f>
        <v>4.6227499999999999</v>
      </c>
      <c r="H483" s="13">
        <f>SUM(H481:H482)</f>
        <v>0.84050000000000002</v>
      </c>
      <c r="I483" s="13">
        <f>SUM(I481:I482)</f>
        <v>4.9800000000000004</v>
      </c>
      <c r="J483" s="13">
        <f>SUM(J481:J482)</f>
        <v>0.24900000000000003</v>
      </c>
      <c r="K483" s="13"/>
      <c r="L483" s="15">
        <f>L482-L481</f>
        <v>-2120.4432500000003</v>
      </c>
      <c r="M483" s="5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5" spans="1:28" s="38" customFormat="1" x14ac:dyDescent="0.25">
      <c r="A485" s="1">
        <v>42998</v>
      </c>
      <c r="B485" s="2">
        <v>171064</v>
      </c>
      <c r="C485" s="2" t="s">
        <v>50</v>
      </c>
      <c r="D485" s="2">
        <v>900</v>
      </c>
      <c r="E485" s="3">
        <v>11.5</v>
      </c>
      <c r="F485" s="3">
        <f>D485*E485</f>
        <v>10350</v>
      </c>
      <c r="G485" s="3">
        <f t="shared" ref="G485" si="157">F485*0.0275%</f>
        <v>2.8462500000000004</v>
      </c>
      <c r="H485" s="3">
        <f>F485*0.005%</f>
        <v>0.51750000000000007</v>
      </c>
      <c r="I485" s="3">
        <v>2.4900000000000002</v>
      </c>
      <c r="J485" s="3">
        <f>I485*5%</f>
        <v>0.12450000000000001</v>
      </c>
      <c r="K485" s="3">
        <v>0</v>
      </c>
      <c r="L485" s="3">
        <f>F485-G485-H485-I485-K485</f>
        <v>10344.14625</v>
      </c>
      <c r="M485" s="5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7" spans="1:28" s="38" customFormat="1" x14ac:dyDescent="0.25">
      <c r="A487" s="10">
        <v>42999</v>
      </c>
      <c r="B487" s="11">
        <v>172550</v>
      </c>
      <c r="C487" s="11" t="s">
        <v>85</v>
      </c>
      <c r="D487" s="11">
        <v>300</v>
      </c>
      <c r="E487" s="12">
        <v>32.200000000000003</v>
      </c>
      <c r="F487" s="12">
        <f t="shared" ref="F487" si="158">D487*E487</f>
        <v>9660</v>
      </c>
      <c r="G487" s="12">
        <f t="shared" ref="G487" si="159">F487*0.0275%</f>
        <v>2.6565000000000003</v>
      </c>
      <c r="H487" s="12">
        <f t="shared" ref="H487" si="160">F487*0.005%</f>
        <v>0.48300000000000004</v>
      </c>
      <c r="I487" s="12">
        <v>2.4900000000000002</v>
      </c>
      <c r="J487" s="12">
        <f>I487*5%</f>
        <v>0.12450000000000001</v>
      </c>
      <c r="L487" s="12">
        <f>F487+G487+H487+I487</f>
        <v>9665.6294999999991</v>
      </c>
      <c r="M487" s="5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9" spans="1:28" s="11" customFormat="1" x14ac:dyDescent="0.25">
      <c r="A489" s="10">
        <v>43003</v>
      </c>
      <c r="B489" s="11">
        <v>175088</v>
      </c>
      <c r="C489" s="11" t="s">
        <v>13</v>
      </c>
      <c r="D489" s="11">
        <v>900</v>
      </c>
      <c r="E489" s="12">
        <v>11.2</v>
      </c>
      <c r="F489" s="12">
        <f>D489*E489</f>
        <v>10080</v>
      </c>
      <c r="G489" s="12">
        <f t="shared" ref="G489:G490" si="161">F489*0.0275%</f>
        <v>2.7720000000000002</v>
      </c>
      <c r="H489" s="12">
        <f>F489*0.005%</f>
        <v>0.504</v>
      </c>
      <c r="I489" s="12">
        <v>2.4900000000000002</v>
      </c>
      <c r="J489" s="12">
        <f>I489*5%</f>
        <v>0.12450000000000001</v>
      </c>
      <c r="K489" s="12"/>
      <c r="L489" s="12">
        <f>F489+G489+H489+I489</f>
        <v>10085.766000000001</v>
      </c>
      <c r="M489" s="5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1:28" s="11" customFormat="1" x14ac:dyDescent="0.25">
      <c r="A490" s="10">
        <v>43003</v>
      </c>
      <c r="B490" s="11">
        <v>175088</v>
      </c>
      <c r="C490" s="11" t="s">
        <v>86</v>
      </c>
      <c r="D490" s="11">
        <v>600</v>
      </c>
      <c r="E490" s="12">
        <v>5.4</v>
      </c>
      <c r="F490" s="12">
        <f>D490*E490</f>
        <v>3240</v>
      </c>
      <c r="G490" s="12">
        <f t="shared" si="161"/>
        <v>0.89100000000000001</v>
      </c>
      <c r="H490" s="12">
        <f>F490*0.005%</f>
        <v>0.16200000000000001</v>
      </c>
      <c r="I490" s="12">
        <v>2.4900000000000002</v>
      </c>
      <c r="J490" s="12">
        <f>I490*5%</f>
        <v>0.12450000000000001</v>
      </c>
      <c r="K490" s="12"/>
      <c r="L490" s="12">
        <f>F490+G490+H490+I490</f>
        <v>3243.5429999999997</v>
      </c>
      <c r="M490" s="5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1:28" s="11" customFormat="1" x14ac:dyDescent="0.25">
      <c r="A491" s="10"/>
      <c r="E491" s="12"/>
      <c r="F491" s="13">
        <f>SUM(F488:F490)</f>
        <v>13320</v>
      </c>
      <c r="G491" s="13">
        <f>SUM(G488:G490)</f>
        <v>3.6630000000000003</v>
      </c>
      <c r="H491" s="13">
        <f>SUM(H488:H490)</f>
        <v>0.66600000000000004</v>
      </c>
      <c r="I491" s="13">
        <f>SUM(I489:I490)</f>
        <v>4.9800000000000004</v>
      </c>
      <c r="J491" s="13">
        <f>SUM(J488:J490)</f>
        <v>0.24900000000000003</v>
      </c>
      <c r="K491" s="13"/>
      <c r="L491" s="13">
        <f>SUM(L488:L490)</f>
        <v>13329.309000000001</v>
      </c>
      <c r="M491" s="5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3" spans="1:28" s="38" customFormat="1" x14ac:dyDescent="0.25">
      <c r="A493" s="1">
        <v>43017</v>
      </c>
      <c r="B493" s="2">
        <v>189362</v>
      </c>
      <c r="C493" s="2" t="s">
        <v>58</v>
      </c>
      <c r="D493" s="2">
        <v>2000</v>
      </c>
      <c r="E493" s="3">
        <v>3.54</v>
      </c>
      <c r="F493" s="3">
        <f>D493*E493</f>
        <v>7080</v>
      </c>
      <c r="G493" s="3">
        <f t="shared" ref="G493" si="162">F493*0.0275%</f>
        <v>1.9470000000000001</v>
      </c>
      <c r="H493" s="3">
        <f>F493*0.005%</f>
        <v>0.35400000000000004</v>
      </c>
      <c r="I493" s="3">
        <v>2.4900000000000002</v>
      </c>
      <c r="J493" s="3">
        <f>I493*5%</f>
        <v>0.12450000000000001</v>
      </c>
      <c r="K493" s="3">
        <v>0</v>
      </c>
      <c r="L493" s="3">
        <f>F493-G493-H493-I493-K493</f>
        <v>7075.2089999999998</v>
      </c>
      <c r="M493" s="5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5" spans="1:28" s="38" customFormat="1" x14ac:dyDescent="0.25">
      <c r="A495" s="1">
        <v>43028</v>
      </c>
      <c r="B495" s="2">
        <v>202271</v>
      </c>
      <c r="C495" s="2" t="s">
        <v>39</v>
      </c>
      <c r="D495" s="2">
        <v>100</v>
      </c>
      <c r="E495" s="3">
        <v>30.5</v>
      </c>
      <c r="F495" s="3">
        <f>D495*E495</f>
        <v>3050</v>
      </c>
      <c r="G495" s="3">
        <f t="shared" ref="G495" si="163">F495*0.0275%</f>
        <v>0.83875</v>
      </c>
      <c r="H495" s="3">
        <f>F495*0.005%</f>
        <v>0.1525</v>
      </c>
      <c r="I495" s="3">
        <v>2.4900000000000002</v>
      </c>
      <c r="J495" s="3">
        <f>I495*5%</f>
        <v>0.12450000000000001</v>
      </c>
      <c r="K495" s="3">
        <v>0</v>
      </c>
      <c r="L495" s="3">
        <f>F495-G495-H495-I495-K495</f>
        <v>3046.5187500000002</v>
      </c>
      <c r="M495" s="5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7" spans="1:28" s="38" customFormat="1" x14ac:dyDescent="0.25">
      <c r="A497" s="1">
        <v>43031</v>
      </c>
      <c r="B497" s="2">
        <v>203840</v>
      </c>
      <c r="C497" s="2" t="s">
        <v>41</v>
      </c>
      <c r="D497" s="2">
        <v>500</v>
      </c>
      <c r="E497" s="3">
        <v>22.15</v>
      </c>
      <c r="F497" s="3">
        <f>D497*E497</f>
        <v>11075</v>
      </c>
      <c r="G497" s="3">
        <f t="shared" ref="G497" si="164">F497*0.0275%</f>
        <v>3.0456250000000002</v>
      </c>
      <c r="H497" s="3">
        <f>F497*0.005%</f>
        <v>0.55375000000000008</v>
      </c>
      <c r="I497" s="3">
        <v>2.4900000000000002</v>
      </c>
      <c r="J497" s="3">
        <f>I497*5%</f>
        <v>0.12450000000000001</v>
      </c>
      <c r="K497" s="3">
        <v>0</v>
      </c>
      <c r="L497" s="3">
        <f>F497-G497-H497-I497-K497</f>
        <v>11068.910625</v>
      </c>
      <c r="M497" s="5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9" spans="1:28" s="11" customFormat="1" x14ac:dyDescent="0.25">
      <c r="A499" s="10">
        <v>43038</v>
      </c>
      <c r="B499" s="11">
        <v>212077</v>
      </c>
      <c r="C499" s="11" t="s">
        <v>87</v>
      </c>
      <c r="D499" s="11">
        <v>80</v>
      </c>
      <c r="E499" s="12">
        <v>61.5</v>
      </c>
      <c r="F499" s="12">
        <f>D499*E499</f>
        <v>4920</v>
      </c>
      <c r="G499" s="12">
        <f t="shared" ref="G499:G500" si="165">F499*0.0275%</f>
        <v>1.353</v>
      </c>
      <c r="H499" s="12">
        <f>F499*0.005%</f>
        <v>0.24600000000000002</v>
      </c>
      <c r="I499" s="12">
        <v>2.4900000000000002</v>
      </c>
      <c r="J499" s="12">
        <f>I499*5%</f>
        <v>0.12450000000000001</v>
      </c>
      <c r="K499" s="12"/>
      <c r="L499" s="12">
        <f>F499+G499+H499+I499</f>
        <v>4924.0889999999999</v>
      </c>
      <c r="M499" s="5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1:28" s="11" customFormat="1" x14ac:dyDescent="0.25">
      <c r="A500" s="10">
        <v>43038</v>
      </c>
      <c r="B500" s="11">
        <v>212077</v>
      </c>
      <c r="C500" s="11" t="s">
        <v>88</v>
      </c>
      <c r="D500" s="11">
        <v>100</v>
      </c>
      <c r="E500" s="12">
        <v>61.5</v>
      </c>
      <c r="F500" s="12">
        <f>D500*E500</f>
        <v>6150</v>
      </c>
      <c r="G500" s="12">
        <f t="shared" si="165"/>
        <v>1.6912500000000001</v>
      </c>
      <c r="H500" s="12">
        <f>F500*0.005%</f>
        <v>0.3075</v>
      </c>
      <c r="I500" s="12">
        <v>2.4900000000000002</v>
      </c>
      <c r="J500" s="12">
        <f>I500*5%</f>
        <v>0.12450000000000001</v>
      </c>
      <c r="K500" s="12"/>
      <c r="L500" s="12">
        <f>F500+G500+H500+I500</f>
        <v>6154.4887499999995</v>
      </c>
      <c r="M500" s="5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1:28" s="11" customFormat="1" x14ac:dyDescent="0.25">
      <c r="A501" s="10"/>
      <c r="E501" s="12"/>
      <c r="F501" s="13">
        <f>SUM(F498:F500)</f>
        <v>11070</v>
      </c>
      <c r="G501" s="13">
        <f>SUM(G498:G500)</f>
        <v>3.0442499999999999</v>
      </c>
      <c r="H501" s="13">
        <f>SUM(H498:H500)</f>
        <v>0.55349999999999999</v>
      </c>
      <c r="I501" s="13">
        <f>SUM(I499:I500)</f>
        <v>4.9800000000000004</v>
      </c>
      <c r="J501" s="13">
        <f>SUM(J498:J500)</f>
        <v>0.24900000000000003</v>
      </c>
      <c r="K501" s="13"/>
      <c r="L501" s="13">
        <f>SUM(L498:L500)</f>
        <v>11078.57775</v>
      </c>
      <c r="M501" s="5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3" spans="1:28" s="38" customFormat="1" x14ac:dyDescent="0.25">
      <c r="A503" s="1">
        <v>43047</v>
      </c>
      <c r="B503" s="2">
        <v>223016</v>
      </c>
      <c r="C503" s="2" t="s">
        <v>85</v>
      </c>
      <c r="D503" s="2">
        <v>300</v>
      </c>
      <c r="E503" s="3">
        <v>33.799999999999997</v>
      </c>
      <c r="F503" s="3">
        <f>D503*E503</f>
        <v>10140</v>
      </c>
      <c r="G503" s="3">
        <f t="shared" ref="G503" si="166">F503*0.0275%</f>
        <v>2.7885</v>
      </c>
      <c r="H503" s="3">
        <f>F503*0.005%</f>
        <v>0.50700000000000001</v>
      </c>
      <c r="I503" s="3">
        <v>2.4900000000000002</v>
      </c>
      <c r="J503" s="3">
        <f>I503*5%</f>
        <v>0.12450000000000001</v>
      </c>
      <c r="K503" s="3">
        <v>0</v>
      </c>
      <c r="L503" s="3">
        <f>F503-G503-H503-I503-K503</f>
        <v>10134.2145</v>
      </c>
      <c r="M503" s="5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5" spans="1:28" s="11" customFormat="1" x14ac:dyDescent="0.25">
      <c r="A505" s="10">
        <v>43048</v>
      </c>
      <c r="B505" s="11">
        <v>224704</v>
      </c>
      <c r="C505" s="11" t="s">
        <v>39</v>
      </c>
      <c r="D505" s="11">
        <v>300</v>
      </c>
      <c r="E505" s="12">
        <v>27.1</v>
      </c>
      <c r="F505" s="12">
        <f>D505*E505</f>
        <v>8130</v>
      </c>
      <c r="G505" s="12">
        <f t="shared" ref="G505" si="167">F505*0.0275%</f>
        <v>2.2357500000000003</v>
      </c>
      <c r="H505" s="12">
        <f>F505*0.005%</f>
        <v>0.40650000000000003</v>
      </c>
      <c r="I505" s="12">
        <v>2.4900000000000002</v>
      </c>
      <c r="J505" s="12">
        <f>I505*5%</f>
        <v>0.12450000000000001</v>
      </c>
      <c r="K505" s="12"/>
      <c r="L505" s="12">
        <f>F505+G505+H505+I505</f>
        <v>8135.1322499999997</v>
      </c>
      <c r="M505" s="5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1:28" x14ac:dyDescent="0.25">
      <c r="I506" s="12"/>
    </row>
    <row r="507" spans="1:28" s="38" customFormat="1" x14ac:dyDescent="0.25">
      <c r="A507" s="1">
        <v>43067</v>
      </c>
      <c r="B507" s="2">
        <v>243135</v>
      </c>
      <c r="C507" s="2" t="s">
        <v>39</v>
      </c>
      <c r="D507" s="2">
        <v>300</v>
      </c>
      <c r="E507" s="3">
        <v>26.7</v>
      </c>
      <c r="F507" s="3">
        <f>D507*E507</f>
        <v>8010</v>
      </c>
      <c r="G507" s="3">
        <f t="shared" ref="G507" si="168">F507*0.0275%</f>
        <v>2.20275</v>
      </c>
      <c r="H507" s="3">
        <f>F507*0.005%</f>
        <v>0.40050000000000002</v>
      </c>
      <c r="I507" s="3">
        <v>2.4900000000000002</v>
      </c>
      <c r="J507" s="3">
        <f>I507*5%</f>
        <v>0.12450000000000001</v>
      </c>
      <c r="K507" s="3">
        <v>0</v>
      </c>
      <c r="L507" s="3">
        <f>F507-G507-H507-I507-K507</f>
        <v>8004.9067500000001</v>
      </c>
      <c r="M507" s="5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9" spans="1:28" s="38" customFormat="1" x14ac:dyDescent="0.25">
      <c r="A509" s="1">
        <v>43110</v>
      </c>
      <c r="B509" s="2">
        <v>295916</v>
      </c>
      <c r="C509" s="2" t="s">
        <v>84</v>
      </c>
      <c r="D509" s="2">
        <v>400</v>
      </c>
      <c r="E509" s="3">
        <v>29</v>
      </c>
      <c r="F509" s="3">
        <f>D509*E509</f>
        <v>11600</v>
      </c>
      <c r="G509" s="3">
        <f t="shared" ref="G509" si="169">F509*0.0275%</f>
        <v>3.1900000000000004</v>
      </c>
      <c r="H509" s="3">
        <f>F509*0.005%</f>
        <v>0.58000000000000007</v>
      </c>
      <c r="I509" s="3">
        <v>2.4900000000000002</v>
      </c>
      <c r="J509" s="3">
        <f>I509*5%</f>
        <v>0.12450000000000001</v>
      </c>
      <c r="K509" s="3">
        <v>0</v>
      </c>
      <c r="L509" s="3">
        <f>F509-G509-H509-I509-K509</f>
        <v>11593.74</v>
      </c>
      <c r="M509" s="5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1" spans="1:28" s="38" customFormat="1" x14ac:dyDescent="0.25">
      <c r="A511" s="1">
        <v>43112</v>
      </c>
      <c r="B511" s="2">
        <v>300342</v>
      </c>
      <c r="C511" s="2" t="s">
        <v>89</v>
      </c>
      <c r="D511" s="2">
        <v>900</v>
      </c>
      <c r="E511" s="3">
        <v>0.05</v>
      </c>
      <c r="F511" s="3">
        <f>D511*E511</f>
        <v>45</v>
      </c>
      <c r="G511" s="3">
        <f t="shared" ref="G511:G512" si="170">F511*0.0275%</f>
        <v>1.2375000000000001E-2</v>
      </c>
      <c r="H511" s="3">
        <f>F511*0.005%</f>
        <v>2.2500000000000003E-3</v>
      </c>
      <c r="I511" s="3">
        <v>2.4900000000000002</v>
      </c>
      <c r="J511" s="3">
        <f>I511*5%</f>
        <v>0.12450000000000001</v>
      </c>
      <c r="K511" s="3">
        <f>F511*0.005%</f>
        <v>2.2500000000000003E-3</v>
      </c>
      <c r="L511" s="3">
        <f>F511-G511-H511-I511-K511</f>
        <v>42.493125000000006</v>
      </c>
      <c r="M511" s="5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s="38" customFormat="1" x14ac:dyDescent="0.25">
      <c r="A512" s="1">
        <v>43112</v>
      </c>
      <c r="B512" s="2">
        <v>300342</v>
      </c>
      <c r="C512" s="2" t="s">
        <v>90</v>
      </c>
      <c r="D512" s="2">
        <v>1100</v>
      </c>
      <c r="E512" s="3">
        <v>0.05</v>
      </c>
      <c r="F512" s="3">
        <f>D512*E512</f>
        <v>55</v>
      </c>
      <c r="G512" s="3">
        <f t="shared" si="170"/>
        <v>1.5125000000000001E-2</v>
      </c>
      <c r="H512" s="3">
        <f>F512*0.005%</f>
        <v>2.7500000000000003E-3</v>
      </c>
      <c r="I512" s="3">
        <v>2.4900000000000002</v>
      </c>
      <c r="J512" s="3">
        <f>I512*5%</f>
        <v>0.12450000000000001</v>
      </c>
      <c r="K512" s="3">
        <f>F512*0.005%</f>
        <v>2.7500000000000003E-3</v>
      </c>
      <c r="L512" s="3">
        <f>F512-G512-H512-I512-K512</f>
        <v>52.489375000000003</v>
      </c>
      <c r="M512" s="5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s="2" customFormat="1" x14ac:dyDescent="0.25">
      <c r="A513" s="1"/>
      <c r="E513" s="3"/>
      <c r="F513" s="15">
        <f t="shared" ref="F513:L513" si="171">SUM(F511:F512)</f>
        <v>100</v>
      </c>
      <c r="G513" s="15">
        <f t="shared" si="171"/>
        <v>2.7500000000000004E-2</v>
      </c>
      <c r="H513" s="15">
        <f t="shared" si="171"/>
        <v>5.000000000000001E-3</v>
      </c>
      <c r="I513" s="15">
        <f t="shared" si="171"/>
        <v>4.9800000000000004</v>
      </c>
      <c r="J513" s="15">
        <f t="shared" si="171"/>
        <v>0.24900000000000003</v>
      </c>
      <c r="K513" s="15">
        <f t="shared" si="171"/>
        <v>5.000000000000001E-3</v>
      </c>
      <c r="L513" s="15">
        <f t="shared" si="171"/>
        <v>94.982500000000016</v>
      </c>
      <c r="M513" s="5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5" spans="1:28" s="38" customFormat="1" x14ac:dyDescent="0.25">
      <c r="A515" s="1">
        <v>43131</v>
      </c>
      <c r="B515" s="2">
        <v>330417</v>
      </c>
      <c r="C515" s="2" t="s">
        <v>86</v>
      </c>
      <c r="D515" s="2">
        <v>600</v>
      </c>
      <c r="E515" s="3">
        <v>7</v>
      </c>
      <c r="F515" s="3">
        <f>D515*E515</f>
        <v>4200</v>
      </c>
      <c r="G515" s="3">
        <f t="shared" ref="G515" si="172">F515*0.0275%</f>
        <v>1.155</v>
      </c>
      <c r="H515" s="3">
        <f>F515*0.005%</f>
        <v>0.21000000000000002</v>
      </c>
      <c r="I515" s="3">
        <v>2.4900000000000002</v>
      </c>
      <c r="J515" s="3">
        <f>I515*5%</f>
        <v>0.12450000000000001</v>
      </c>
      <c r="K515" s="3">
        <v>0</v>
      </c>
      <c r="L515" s="3">
        <f>F515-G515-H515-I515-K515</f>
        <v>4196.1450000000004</v>
      </c>
      <c r="M515" s="5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7" spans="1:28" s="38" customFormat="1" x14ac:dyDescent="0.25">
      <c r="A517" s="1">
        <v>43147</v>
      </c>
      <c r="B517" s="2">
        <v>356267</v>
      </c>
      <c r="C517" s="2" t="s">
        <v>13</v>
      </c>
      <c r="D517" s="2">
        <v>900</v>
      </c>
      <c r="E517" s="3">
        <v>15.3</v>
      </c>
      <c r="F517" s="3">
        <f>D517*E517</f>
        <v>13770</v>
      </c>
      <c r="G517" s="3">
        <f t="shared" ref="G517" si="173">F517*0.0275%</f>
        <v>3.7867500000000001</v>
      </c>
      <c r="H517" s="3">
        <f>F517*0.005%</f>
        <v>0.6885</v>
      </c>
      <c r="I517" s="3">
        <v>2.4900000000000002</v>
      </c>
      <c r="J517" s="3">
        <f>I517*5%</f>
        <v>0.12450000000000001</v>
      </c>
      <c r="K517" s="3">
        <v>0</v>
      </c>
      <c r="L517" s="3">
        <f>F517-G517-H517-I517-K517</f>
        <v>13763.034750000001</v>
      </c>
      <c r="M517" s="5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9" spans="1:28" s="38" customFormat="1" x14ac:dyDescent="0.25">
      <c r="A519" s="1">
        <v>43154</v>
      </c>
      <c r="B519" s="2">
        <v>370124</v>
      </c>
      <c r="C519" s="2" t="s">
        <v>87</v>
      </c>
      <c r="D519" s="2">
        <v>80</v>
      </c>
      <c r="E519" s="3">
        <v>87.3</v>
      </c>
      <c r="F519" s="3">
        <f>D519*E519</f>
        <v>6984</v>
      </c>
      <c r="G519" s="3">
        <f t="shared" ref="G519:G520" si="174">F519*0.0275%</f>
        <v>1.9206000000000001</v>
      </c>
      <c r="H519" s="3">
        <f>F519*0.005%</f>
        <v>0.34920000000000001</v>
      </c>
      <c r="I519" s="3">
        <v>2.4900000000000002</v>
      </c>
      <c r="J519" s="3">
        <f>I519*5%</f>
        <v>0.12450000000000001</v>
      </c>
      <c r="K519" s="3">
        <v>0</v>
      </c>
      <c r="L519" s="3">
        <f>F519-G519-H519-I519-K519</f>
        <v>6979.2402000000002</v>
      </c>
      <c r="M519" s="5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s="38" customFormat="1" x14ac:dyDescent="0.25">
      <c r="A520" s="1">
        <v>43154</v>
      </c>
      <c r="B520" s="2">
        <v>370124</v>
      </c>
      <c r="C520" s="2" t="s">
        <v>88</v>
      </c>
      <c r="D520" s="2">
        <v>100</v>
      </c>
      <c r="E520" s="3">
        <v>87.3</v>
      </c>
      <c r="F520" s="3">
        <f>D520*E520</f>
        <v>8730</v>
      </c>
      <c r="G520" s="3">
        <f t="shared" si="174"/>
        <v>2.4007499999999999</v>
      </c>
      <c r="H520" s="3">
        <f>F520*0.005%</f>
        <v>0.4365</v>
      </c>
      <c r="I520" s="3">
        <v>2.4900000000000002</v>
      </c>
      <c r="J520" s="3">
        <f>I520*5%</f>
        <v>0.12450000000000001</v>
      </c>
      <c r="K520" s="3">
        <v>0</v>
      </c>
      <c r="L520" s="3">
        <f>F520-G520-H520-I520-K520</f>
        <v>8724.6727499999997</v>
      </c>
      <c r="M520" s="5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s="2" customFormat="1" x14ac:dyDescent="0.25">
      <c r="A521" s="1"/>
      <c r="E521" s="3"/>
      <c r="F521" s="15">
        <f t="shared" ref="F521:L521" si="175">SUM(F519:F520)</f>
        <v>15714</v>
      </c>
      <c r="G521" s="15">
        <f t="shared" si="175"/>
        <v>4.3213499999999998</v>
      </c>
      <c r="H521" s="15">
        <f t="shared" si="175"/>
        <v>0.78570000000000007</v>
      </c>
      <c r="I521" s="15">
        <f t="shared" si="175"/>
        <v>4.9800000000000004</v>
      </c>
      <c r="J521" s="15">
        <f t="shared" si="175"/>
        <v>0.24900000000000003</v>
      </c>
      <c r="K521" s="15">
        <f t="shared" si="175"/>
        <v>0</v>
      </c>
      <c r="L521" s="15">
        <f t="shared" si="175"/>
        <v>15703.91295</v>
      </c>
      <c r="M521" s="5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3" spans="1:28" s="38" customFormat="1" x14ac:dyDescent="0.25">
      <c r="A523" s="1">
        <v>43235</v>
      </c>
      <c r="B523" s="2">
        <v>516503</v>
      </c>
      <c r="C523" s="2" t="s">
        <v>91</v>
      </c>
      <c r="D523" s="2">
        <v>97</v>
      </c>
      <c r="E523" s="3">
        <v>0.4</v>
      </c>
      <c r="F523" s="3">
        <f>D523*E523</f>
        <v>38.800000000000004</v>
      </c>
      <c r="G523" s="3">
        <f t="shared" ref="G523:G524" si="176">F523*0.0275%</f>
        <v>1.0670000000000002E-2</v>
      </c>
      <c r="H523" s="3">
        <f>F523*0.005%</f>
        <v>1.9400000000000003E-3</v>
      </c>
      <c r="I523" s="3">
        <v>2.4900000000000002</v>
      </c>
      <c r="J523" s="3">
        <f>I523*5%</f>
        <v>0.12450000000000001</v>
      </c>
      <c r="K523" s="3">
        <v>0</v>
      </c>
      <c r="L523" s="3">
        <f>F523-G523-H523-I523-K523</f>
        <v>36.297390000000007</v>
      </c>
      <c r="M523" s="5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s="38" customFormat="1" x14ac:dyDescent="0.25">
      <c r="A524" s="1">
        <v>43235</v>
      </c>
      <c r="B524" s="2">
        <v>516503</v>
      </c>
      <c r="C524" s="2" t="s">
        <v>92</v>
      </c>
      <c r="D524" s="2">
        <v>500</v>
      </c>
      <c r="E524" s="3">
        <v>0.4</v>
      </c>
      <c r="F524" s="3">
        <f>D524*E524</f>
        <v>200</v>
      </c>
      <c r="G524" s="3">
        <f t="shared" si="176"/>
        <v>5.5E-2</v>
      </c>
      <c r="H524" s="3">
        <f>F524*0.005%</f>
        <v>0.01</v>
      </c>
      <c r="I524" s="3">
        <v>2.4900000000000002</v>
      </c>
      <c r="J524" s="3">
        <f>I524*5%</f>
        <v>0.12450000000000001</v>
      </c>
      <c r="K524" s="3">
        <v>0</v>
      </c>
      <c r="L524" s="3">
        <f>F524-G524-H524-I524-K524</f>
        <v>197.44499999999999</v>
      </c>
      <c r="M524" s="5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s="2" customFormat="1" x14ac:dyDescent="0.25">
      <c r="A525" s="1"/>
      <c r="E525" s="3"/>
      <c r="F525" s="15">
        <f t="shared" ref="F525:L525" si="177">SUM(F523:F524)</f>
        <v>238.8</v>
      </c>
      <c r="G525" s="15">
        <f t="shared" si="177"/>
        <v>6.5670000000000006E-2</v>
      </c>
      <c r="H525" s="15">
        <f t="shared" si="177"/>
        <v>1.1940000000000001E-2</v>
      </c>
      <c r="I525" s="15">
        <f t="shared" si="177"/>
        <v>4.9800000000000004</v>
      </c>
      <c r="J525" s="15">
        <f t="shared" si="177"/>
        <v>0.24900000000000003</v>
      </c>
      <c r="K525" s="15">
        <f t="shared" si="177"/>
        <v>0</v>
      </c>
      <c r="L525" s="15">
        <f t="shared" si="177"/>
        <v>233.74239</v>
      </c>
      <c r="M525" s="5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s="2" customFormat="1" x14ac:dyDescent="0.25">
      <c r="A526" s="1"/>
      <c r="E526" s="3"/>
      <c r="F526" s="15"/>
      <c r="G526" s="15"/>
      <c r="H526" s="15"/>
      <c r="I526" s="15"/>
      <c r="J526" s="15"/>
      <c r="K526" s="15"/>
      <c r="L526" s="15"/>
      <c r="M526" s="5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s="38" customFormat="1" x14ac:dyDescent="0.25">
      <c r="A527" s="1">
        <v>43278</v>
      </c>
      <c r="B527" s="2">
        <v>603490</v>
      </c>
      <c r="C527" s="2" t="s">
        <v>70</v>
      </c>
      <c r="D527" s="2">
        <v>1100</v>
      </c>
      <c r="E527" s="3">
        <v>3.81</v>
      </c>
      <c r="F527" s="3">
        <f>D527*E527</f>
        <v>4191</v>
      </c>
      <c r="G527" s="3">
        <f t="shared" ref="G527" si="178">F527*0.0275%</f>
        <v>1.152525</v>
      </c>
      <c r="H527" s="3">
        <f>F527*0.005%</f>
        <v>0.20955000000000001</v>
      </c>
      <c r="I527" s="3">
        <v>2.4900000000000002</v>
      </c>
      <c r="J527" s="3">
        <f>I527*5%</f>
        <v>0.12450000000000001</v>
      </c>
      <c r="K527" s="3">
        <v>0</v>
      </c>
      <c r="L527" s="3">
        <f>F527-G527-H527-I527-K527</f>
        <v>4187.1479250000002</v>
      </c>
      <c r="M527" s="5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9" spans="1:28" s="38" customFormat="1" x14ac:dyDescent="0.25">
      <c r="A529" s="1">
        <v>43290</v>
      </c>
      <c r="B529" s="2">
        <v>621778</v>
      </c>
      <c r="C529" s="2" t="s">
        <v>27</v>
      </c>
      <c r="D529" s="2">
        <v>700</v>
      </c>
      <c r="E529" s="3">
        <v>9.6999999999999993</v>
      </c>
      <c r="F529" s="3">
        <f>D529*E529</f>
        <v>6789.9999999999991</v>
      </c>
      <c r="G529" s="3">
        <f t="shared" ref="G529" si="179">F529*0.0275%</f>
        <v>1.8672499999999999</v>
      </c>
      <c r="H529" s="3">
        <f>F529*0.005%</f>
        <v>0.33949999999999997</v>
      </c>
      <c r="I529" s="3">
        <v>2.4900000000000002</v>
      </c>
      <c r="J529" s="3">
        <f>I529*5%</f>
        <v>0.12450000000000001</v>
      </c>
      <c r="K529" s="3">
        <v>0</v>
      </c>
      <c r="L529" s="3">
        <f>F529-G529-H529-I529-K529</f>
        <v>6785.303249999999</v>
      </c>
      <c r="M529" s="5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1" spans="1:28" s="38" customFormat="1" x14ac:dyDescent="0.25">
      <c r="A531" s="1">
        <v>43292</v>
      </c>
      <c r="B531" s="2">
        <v>627217</v>
      </c>
      <c r="C531" s="2" t="s">
        <v>51</v>
      </c>
      <c r="D531" s="2">
        <v>600</v>
      </c>
      <c r="E531" s="3">
        <v>18.100000000000001</v>
      </c>
      <c r="F531" s="3">
        <f>D531*E531</f>
        <v>10860</v>
      </c>
      <c r="G531" s="3">
        <f t="shared" ref="G531" si="180">F531*0.0275%</f>
        <v>2.9865000000000004</v>
      </c>
      <c r="H531" s="3">
        <f>F531*0.005%</f>
        <v>0.54300000000000004</v>
      </c>
      <c r="I531" s="3">
        <v>2.4900000000000002</v>
      </c>
      <c r="J531" s="3">
        <f>I531*5%</f>
        <v>0.12450000000000001</v>
      </c>
      <c r="K531" s="3">
        <v>0</v>
      </c>
      <c r="L531" s="3">
        <f>F531-G531-H531-I531-K531</f>
        <v>10853.9805</v>
      </c>
      <c r="M531" s="5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3" spans="1:28" s="38" customFormat="1" x14ac:dyDescent="0.25">
      <c r="A533" s="1">
        <v>43695</v>
      </c>
      <c r="B533" s="2">
        <v>787025</v>
      </c>
      <c r="C533" s="2" t="s">
        <v>93</v>
      </c>
      <c r="D533" s="2">
        <v>54</v>
      </c>
      <c r="E533" s="3">
        <v>1.86</v>
      </c>
      <c r="F533" s="3">
        <f>D533*E533</f>
        <v>100.44000000000001</v>
      </c>
      <c r="G533" s="3">
        <f>F533*0.02%</f>
        <v>2.0088000000000002E-2</v>
      </c>
      <c r="H533" s="3">
        <v>0</v>
      </c>
      <c r="I533" s="3">
        <v>2.4900000000000002</v>
      </c>
      <c r="J533" s="3">
        <f>I533*6.5%</f>
        <v>0.16185000000000002</v>
      </c>
      <c r="K533" s="3">
        <v>0</v>
      </c>
      <c r="L533" s="3">
        <f>F533-G533-H533-I533-J533-K533</f>
        <v>97.768062000000015</v>
      </c>
      <c r="M533" s="5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x14ac:dyDescent="0.25">
      <c r="A534" s="14"/>
    </row>
    <row r="535" spans="1:28" s="38" customFormat="1" x14ac:dyDescent="0.25">
      <c r="A535" s="1">
        <v>43698</v>
      </c>
      <c r="B535" s="2">
        <v>804019</v>
      </c>
      <c r="C535" s="2" t="s">
        <v>94</v>
      </c>
      <c r="D535" s="2">
        <v>100</v>
      </c>
      <c r="E535" s="3">
        <v>0.2</v>
      </c>
      <c r="F535" s="3">
        <f>D535*E535</f>
        <v>20</v>
      </c>
      <c r="G535" s="3">
        <f>F535*0.02%</f>
        <v>4.0000000000000001E-3</v>
      </c>
      <c r="H535" s="3">
        <v>0</v>
      </c>
      <c r="I535" s="3">
        <v>2.4900000000000002</v>
      </c>
      <c r="J535" s="3">
        <f>I535*6.5%</f>
        <v>0.16185000000000002</v>
      </c>
      <c r="K535" s="3">
        <v>0</v>
      </c>
      <c r="L535" s="3">
        <f>F535-G535-H535-I535-J535-K535</f>
        <v>17.344149999999999</v>
      </c>
      <c r="M535" s="5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x14ac:dyDescent="0.25">
      <c r="A536" s="14"/>
    </row>
    <row r="537" spans="1:28" s="38" customFormat="1" x14ac:dyDescent="0.25">
      <c r="A537" s="1">
        <v>43766</v>
      </c>
      <c r="B537" s="2">
        <v>1061015</v>
      </c>
      <c r="C537" s="2" t="s">
        <v>73</v>
      </c>
      <c r="D537" s="2">
        <v>2000</v>
      </c>
      <c r="E537" s="3">
        <v>4.0999999999999996</v>
      </c>
      <c r="F537" s="3">
        <f>D537*E537</f>
        <v>8200</v>
      </c>
      <c r="G537" s="3">
        <f>F537*0.0275%</f>
        <v>2.2550000000000003</v>
      </c>
      <c r="H537" s="3">
        <f>F537*0.004%</f>
        <v>0.32800000000000001</v>
      </c>
      <c r="I537" s="3">
        <v>2.4900000000000002</v>
      </c>
      <c r="J537" s="3">
        <f>I537*6.5%</f>
        <v>0.16185000000000002</v>
      </c>
      <c r="K537" s="3">
        <v>0</v>
      </c>
      <c r="L537" s="3">
        <f>F537-G537-H537-I537-J537-K537</f>
        <v>8194.7651500000011</v>
      </c>
      <c r="M537" s="5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9" spans="1:28" s="11" customFormat="1" x14ac:dyDescent="0.25">
      <c r="A539" s="10">
        <v>43905</v>
      </c>
      <c r="B539" s="11">
        <v>401848</v>
      </c>
      <c r="C539" s="11" t="s">
        <v>33</v>
      </c>
      <c r="D539" s="11">
        <v>3000</v>
      </c>
      <c r="E539" s="12">
        <v>0.7</v>
      </c>
      <c r="F539" s="12">
        <f>D539*E539</f>
        <v>2100</v>
      </c>
      <c r="G539" s="12">
        <f t="shared" ref="G539:G540" si="181">F539*0.0275%</f>
        <v>0.57750000000000001</v>
      </c>
      <c r="H539" s="12">
        <f>F539*0.0032%</f>
        <v>6.7199999999999996E-2</v>
      </c>
      <c r="I539" s="12">
        <v>2.4900000000000002</v>
      </c>
      <c r="J539" s="12">
        <f>I539*6.5%</f>
        <v>0.16185000000000002</v>
      </c>
      <c r="K539" s="12"/>
      <c r="L539" s="12">
        <f>F539+G539+H539+I539+J539</f>
        <v>2103.2965499999996</v>
      </c>
      <c r="M539" s="5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1:28" s="11" customFormat="1" x14ac:dyDescent="0.25">
      <c r="A540" s="10">
        <v>43905</v>
      </c>
      <c r="B540" s="11">
        <v>401848</v>
      </c>
      <c r="C540" s="11" t="s">
        <v>61</v>
      </c>
      <c r="D540" s="11">
        <v>300</v>
      </c>
      <c r="E540" s="12">
        <v>16.399999999999999</v>
      </c>
      <c r="F540" s="12">
        <f>D540*E540</f>
        <v>4920</v>
      </c>
      <c r="G540" s="12">
        <f t="shared" si="181"/>
        <v>1.353</v>
      </c>
      <c r="H540" s="12">
        <f>F540*0.0032%</f>
        <v>0.15744</v>
      </c>
      <c r="I540" s="12">
        <v>2.4900000000000002</v>
      </c>
      <c r="J540" s="12">
        <f>I540*6.5%</f>
        <v>0.16185000000000002</v>
      </c>
      <c r="K540" s="12"/>
      <c r="L540" s="12">
        <f>F540+G540+H540+I540+J540</f>
        <v>4924.1622900000002</v>
      </c>
      <c r="M540" s="5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1:28" s="11" customFormat="1" x14ac:dyDescent="0.25">
      <c r="A541" s="10"/>
      <c r="E541" s="12"/>
      <c r="F541" s="13">
        <f>SUM(F539:F540)</f>
        <v>7020</v>
      </c>
      <c r="G541" s="13">
        <f>SUM(G539:G540)</f>
        <v>1.9304999999999999</v>
      </c>
      <c r="H541" s="13">
        <f>SUM(H539:H540)</f>
        <v>0.22464000000000001</v>
      </c>
      <c r="I541" s="13">
        <f>SUM(I539:I540)</f>
        <v>4.9800000000000004</v>
      </c>
      <c r="J541" s="13">
        <f>SUM(J539:J540)</f>
        <v>0.32370000000000004</v>
      </c>
      <c r="K541" s="13"/>
      <c r="L541" s="13">
        <f>SUM(L539:L540)</f>
        <v>7027.4588399999993</v>
      </c>
      <c r="M541" s="5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3" spans="1:28" s="11" customFormat="1" x14ac:dyDescent="0.25">
      <c r="A543" s="10">
        <v>43907</v>
      </c>
      <c r="B543" s="11">
        <v>421708</v>
      </c>
      <c r="C543" s="11" t="s">
        <v>71</v>
      </c>
      <c r="D543" s="11">
        <v>1200</v>
      </c>
      <c r="E543" s="12">
        <v>2.5</v>
      </c>
      <c r="F543" s="12">
        <f>D543*E543</f>
        <v>3000</v>
      </c>
      <c r="G543" s="12">
        <f t="shared" ref="G543:G546" si="182">F543*0.0275%</f>
        <v>0.82500000000000007</v>
      </c>
      <c r="H543" s="12">
        <f>F543*0.0032%</f>
        <v>9.6000000000000002E-2</v>
      </c>
      <c r="I543" s="12">
        <v>2.4900000000000002</v>
      </c>
      <c r="J543" s="12">
        <f>I543*6.5%</f>
        <v>0.16185000000000002</v>
      </c>
      <c r="K543" s="12"/>
      <c r="L543" s="12">
        <f>F543+G543+H543+I543+J543</f>
        <v>3003.5728499999996</v>
      </c>
      <c r="M543" s="5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1:28" s="11" customFormat="1" x14ac:dyDescent="0.25">
      <c r="A544" s="10">
        <v>43907</v>
      </c>
      <c r="B544" s="11">
        <v>421708</v>
      </c>
      <c r="C544" s="11" t="s">
        <v>55</v>
      </c>
      <c r="D544" s="11">
        <v>1100</v>
      </c>
      <c r="E544" s="12">
        <v>2.97</v>
      </c>
      <c r="F544" s="12">
        <f>D544*E544</f>
        <v>3267</v>
      </c>
      <c r="G544" s="12">
        <f t="shared" si="182"/>
        <v>0.89842500000000003</v>
      </c>
      <c r="H544" s="12">
        <f>F544*0.0032%</f>
        <v>0.104544</v>
      </c>
      <c r="I544" s="12">
        <v>2.4900000000000002</v>
      </c>
      <c r="J544" s="12">
        <f>I544*6.5%</f>
        <v>0.16185000000000002</v>
      </c>
      <c r="K544" s="12"/>
      <c r="L544" s="12">
        <f>F544+G544+H544+I544+J544</f>
        <v>3270.6548189999994</v>
      </c>
      <c r="M544" s="5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1:28" s="11" customFormat="1" x14ac:dyDescent="0.25">
      <c r="A545" s="10">
        <v>43907</v>
      </c>
      <c r="B545" s="11">
        <v>421708</v>
      </c>
      <c r="C545" s="11" t="s">
        <v>14</v>
      </c>
      <c r="D545" s="11">
        <v>500</v>
      </c>
      <c r="E545" s="12">
        <v>11.2</v>
      </c>
      <c r="F545" s="12">
        <f>D545*E545</f>
        <v>5600</v>
      </c>
      <c r="G545" s="12">
        <f t="shared" si="182"/>
        <v>1.54</v>
      </c>
      <c r="H545" s="12">
        <f>F545*0.0032%</f>
        <v>0.1792</v>
      </c>
      <c r="I545" s="12">
        <v>2.4900000000000002</v>
      </c>
      <c r="J545" s="12">
        <f>I545*6.5%</f>
        <v>0.16185000000000002</v>
      </c>
      <c r="K545" s="12"/>
      <c r="L545" s="12">
        <f>F545+G545+H545+I545+J545</f>
        <v>5604.3710499999997</v>
      </c>
      <c r="M545" s="5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1:28" s="11" customFormat="1" x14ac:dyDescent="0.25">
      <c r="A546" s="10">
        <v>43907</v>
      </c>
      <c r="B546" s="11">
        <v>421708</v>
      </c>
      <c r="C546" s="11" t="s">
        <v>52</v>
      </c>
      <c r="D546" s="11">
        <v>200</v>
      </c>
      <c r="E546" s="12">
        <v>26</v>
      </c>
      <c r="F546" s="12">
        <f>D546*E546</f>
        <v>5200</v>
      </c>
      <c r="G546" s="12">
        <f t="shared" si="182"/>
        <v>1.4300000000000002</v>
      </c>
      <c r="H546" s="12">
        <f>F546*0.0032%</f>
        <v>0.16639999999999999</v>
      </c>
      <c r="I546" s="12">
        <v>2.4900000000000002</v>
      </c>
      <c r="J546" s="12">
        <f>I546*6.5%</f>
        <v>0.16185000000000002</v>
      </c>
      <c r="K546" s="12"/>
      <c r="L546" s="12">
        <f>F546+G546+H546+I546+J546</f>
        <v>5204.2482500000006</v>
      </c>
      <c r="M546" s="5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1:28" s="11" customFormat="1" x14ac:dyDescent="0.25">
      <c r="A547" s="10"/>
      <c r="E547" s="12"/>
      <c r="F547" s="13">
        <f>SUM(F543:F546)</f>
        <v>17067</v>
      </c>
      <c r="G547" s="13">
        <f>SUM(G543:G546)</f>
        <v>4.6934250000000004</v>
      </c>
      <c r="H547" s="13">
        <f>SUM(H543:H546)</f>
        <v>0.54614399999999996</v>
      </c>
      <c r="I547" s="13">
        <f>SUM(I543:I546)</f>
        <v>9.9600000000000009</v>
      </c>
      <c r="J547" s="13">
        <f>SUM(J543:J546)</f>
        <v>0.64740000000000009</v>
      </c>
      <c r="K547" s="13"/>
      <c r="L547" s="13">
        <f>SUM(L543:L546)</f>
        <v>17082.846968999998</v>
      </c>
      <c r="M547" s="5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9" spans="1:28" s="11" customFormat="1" x14ac:dyDescent="0.25">
      <c r="A549" s="10">
        <v>43908</v>
      </c>
      <c r="B549" s="11">
        <v>433427</v>
      </c>
      <c r="C549" s="11" t="s">
        <v>17</v>
      </c>
      <c r="D549" s="11">
        <v>100</v>
      </c>
      <c r="E549" s="12">
        <v>24.3</v>
      </c>
      <c r="F549" s="12">
        <f>D549*E549</f>
        <v>2430</v>
      </c>
      <c r="G549" s="12">
        <f t="shared" ref="G549" si="183">F549*0.0275%</f>
        <v>0.66825000000000001</v>
      </c>
      <c r="H549" s="12">
        <f>F549*0.0032%</f>
        <v>7.7759999999999996E-2</v>
      </c>
      <c r="I549" s="12">
        <v>2.4900000000000002</v>
      </c>
      <c r="J549" s="12">
        <f>I549*6.5%</f>
        <v>0.16185000000000002</v>
      </c>
      <c r="K549" s="12"/>
      <c r="L549" s="12">
        <f>F549+G549+H549+I549+J549</f>
        <v>2433.39786</v>
      </c>
      <c r="M549" s="5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1" spans="1:28" s="38" customFormat="1" x14ac:dyDescent="0.25">
      <c r="A551" s="1">
        <v>43959</v>
      </c>
      <c r="B551" s="2">
        <v>730476</v>
      </c>
      <c r="C551" s="2" t="s">
        <v>95</v>
      </c>
      <c r="D551" s="2">
        <v>700</v>
      </c>
      <c r="E551" s="3">
        <v>0.15</v>
      </c>
      <c r="F551" s="3">
        <f>D551*E551</f>
        <v>105</v>
      </c>
      <c r="G551" s="3">
        <f>F551*0.02%</f>
        <v>2.1000000000000001E-2</v>
      </c>
      <c r="H551" s="3">
        <v>0</v>
      </c>
      <c r="I551" s="3">
        <v>2.4900000000000002</v>
      </c>
      <c r="J551" s="3">
        <f>I551*6.5%</f>
        <v>0.16185000000000002</v>
      </c>
      <c r="K551" s="3">
        <v>0</v>
      </c>
      <c r="L551" s="3">
        <f>F551-G551-H551-I551-J551-K551</f>
        <v>102.32715</v>
      </c>
      <c r="M551" s="5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3" spans="1:28" x14ac:dyDescent="0.25">
      <c r="A553" s="10">
        <v>43973</v>
      </c>
      <c r="B553" s="11">
        <v>817735</v>
      </c>
      <c r="C553" s="11" t="s">
        <v>71</v>
      </c>
      <c r="D553" s="11">
        <v>2100</v>
      </c>
      <c r="E553" s="12">
        <v>2.6</v>
      </c>
      <c r="F553" s="12">
        <f t="shared" ref="F553:F555" si="184">D553*E553</f>
        <v>5460</v>
      </c>
      <c r="G553" s="12">
        <f t="shared" ref="G553:G555" si="185">F553*0.0275%</f>
        <v>1.5015000000000001</v>
      </c>
      <c r="H553" s="12">
        <f t="shared" ref="H553:H555" si="186">F553*0.0032%</f>
        <v>0.17471999999999999</v>
      </c>
      <c r="I553" s="12">
        <v>2.4900000000000002</v>
      </c>
      <c r="J553" s="12">
        <f t="shared" ref="J553:J555" si="187">I553*6.5%</f>
        <v>0.16185000000000002</v>
      </c>
      <c r="K553" s="12"/>
      <c r="L553" s="12">
        <f>F553+G553+H553+I553+J553</f>
        <v>5464.3280700000005</v>
      </c>
    </row>
    <row r="554" spans="1:28" x14ac:dyDescent="0.25">
      <c r="A554" s="10">
        <v>43973</v>
      </c>
      <c r="B554" s="11">
        <v>817735</v>
      </c>
      <c r="C554" s="11" t="s">
        <v>76</v>
      </c>
      <c r="D554" s="11">
        <v>1300</v>
      </c>
      <c r="E554" s="12">
        <v>6.5</v>
      </c>
      <c r="F554" s="12">
        <f t="shared" si="184"/>
        <v>8450</v>
      </c>
      <c r="G554" s="12">
        <f t="shared" si="185"/>
        <v>2.32375</v>
      </c>
      <c r="H554" s="12">
        <f t="shared" si="186"/>
        <v>0.27039999999999997</v>
      </c>
      <c r="I554" s="12">
        <v>2.4900000000000002</v>
      </c>
      <c r="J554" s="12">
        <f t="shared" si="187"/>
        <v>0.16185000000000002</v>
      </c>
      <c r="K554" s="12"/>
      <c r="L554" s="12">
        <f>F554+G554+H554+I554+J554</f>
        <v>8455.2459999999992</v>
      </c>
    </row>
    <row r="555" spans="1:28" x14ac:dyDescent="0.25">
      <c r="A555" s="10">
        <v>43973</v>
      </c>
      <c r="B555" s="11">
        <v>817735</v>
      </c>
      <c r="C555" s="11" t="s">
        <v>85</v>
      </c>
      <c r="D555" s="11">
        <v>200</v>
      </c>
      <c r="E555" s="12">
        <v>50</v>
      </c>
      <c r="F555" s="12">
        <f t="shared" si="184"/>
        <v>10000</v>
      </c>
      <c r="G555" s="12">
        <f t="shared" si="185"/>
        <v>2.75</v>
      </c>
      <c r="H555" s="12">
        <f t="shared" si="186"/>
        <v>0.32</v>
      </c>
      <c r="I555" s="12">
        <v>2.4900000000000002</v>
      </c>
      <c r="J555" s="12">
        <f t="shared" si="187"/>
        <v>0.16185000000000002</v>
      </c>
      <c r="K555" s="12"/>
      <c r="L555" s="12">
        <f>F555+G555+H555+I555+J555</f>
        <v>10005.72185</v>
      </c>
    </row>
    <row r="556" spans="1:28" s="11" customFormat="1" x14ac:dyDescent="0.25">
      <c r="A556" s="10"/>
      <c r="E556" s="12"/>
      <c r="F556" s="13">
        <f>SUM(F553:F555)</f>
        <v>23910</v>
      </c>
      <c r="G556" s="13">
        <f>SUM(G553:G555)</f>
        <v>6.5752500000000005</v>
      </c>
      <c r="H556" s="13">
        <f>SUM(H553:H555)</f>
        <v>0.76512000000000002</v>
      </c>
      <c r="I556" s="13">
        <f>SUM(I553:I555)</f>
        <v>7.4700000000000006</v>
      </c>
      <c r="J556" s="13">
        <f>SUM(J553:J555)</f>
        <v>0.48555000000000004</v>
      </c>
      <c r="K556" s="13"/>
      <c r="L556" s="13">
        <f>SUM(L553:L555)</f>
        <v>23925.295919999997</v>
      </c>
      <c r="M556" s="5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8" spans="1:28" x14ac:dyDescent="0.25">
      <c r="A558" s="1">
        <v>43977</v>
      </c>
      <c r="B558" s="2">
        <v>836256</v>
      </c>
      <c r="C558" s="2" t="s">
        <v>17</v>
      </c>
      <c r="D558" s="2">
        <v>100</v>
      </c>
      <c r="E558" s="3">
        <v>32.5</v>
      </c>
      <c r="F558" s="3">
        <f t="shared" ref="F558" si="188">D558*E558</f>
        <v>3250</v>
      </c>
      <c r="G558" s="3">
        <f t="shared" ref="G558" si="189">F558*0.0275%</f>
        <v>0.89375000000000004</v>
      </c>
      <c r="H558" s="3">
        <f>F558*0.00675%</f>
        <v>0.21937500000000001</v>
      </c>
      <c r="I558" s="3">
        <v>2.4900000000000002</v>
      </c>
      <c r="J558" s="3">
        <f t="shared" ref="J558" si="190">I558*6.5%</f>
        <v>0.16185000000000002</v>
      </c>
      <c r="K558" s="3">
        <v>0</v>
      </c>
      <c r="L558" s="3">
        <f>F558-G558-H558-I558-J558-K558</f>
        <v>3246.235025</v>
      </c>
    </row>
    <row r="560" spans="1:28" x14ac:dyDescent="0.25">
      <c r="A560" s="1">
        <v>43985</v>
      </c>
      <c r="B560" s="2">
        <v>902377</v>
      </c>
      <c r="C560" s="2" t="s">
        <v>76</v>
      </c>
      <c r="D560" s="2">
        <v>1300</v>
      </c>
      <c r="E560" s="3">
        <v>8.5299999999999994</v>
      </c>
      <c r="F560" s="3">
        <f t="shared" ref="F560:F561" si="191">D560*E560</f>
        <v>11089</v>
      </c>
      <c r="G560" s="3">
        <f t="shared" ref="G560:G561" si="192">F560*0.0275%</f>
        <v>3.0494750000000002</v>
      </c>
      <c r="H560" s="3">
        <f>F560*0.0051%</f>
        <v>0.56553900000000012</v>
      </c>
      <c r="I560" s="3">
        <v>2.4900000000000002</v>
      </c>
      <c r="J560" s="3">
        <f t="shared" ref="J560:J561" si="193">I560*6.5%</f>
        <v>0.16185000000000002</v>
      </c>
      <c r="K560" s="3">
        <f>F560*0.005%</f>
        <v>0.55445</v>
      </c>
      <c r="L560" s="3">
        <f>F560-G560-H560-I560-J560</f>
        <v>11082.733136000001</v>
      </c>
    </row>
    <row r="561" spans="1:28" x14ac:dyDescent="0.25">
      <c r="A561" s="1">
        <v>43985</v>
      </c>
      <c r="B561" s="2">
        <v>902377</v>
      </c>
      <c r="C561" s="2" t="s">
        <v>85</v>
      </c>
      <c r="D561" s="2">
        <v>200</v>
      </c>
      <c r="E561" s="3">
        <v>54</v>
      </c>
      <c r="F561" s="3">
        <f t="shared" si="191"/>
        <v>10800</v>
      </c>
      <c r="G561" s="3">
        <f t="shared" si="192"/>
        <v>2.97</v>
      </c>
      <c r="H561" s="3">
        <f>F561*0.0051%</f>
        <v>0.55080000000000007</v>
      </c>
      <c r="I561" s="3">
        <v>2.4900000000000002</v>
      </c>
      <c r="J561" s="3">
        <f t="shared" si="193"/>
        <v>0.16185000000000002</v>
      </c>
      <c r="K561" s="3">
        <f>F561*0.005%</f>
        <v>0.54</v>
      </c>
      <c r="L561" s="3">
        <f>F561-G561-H561-I561-J561</f>
        <v>10793.82735</v>
      </c>
    </row>
    <row r="562" spans="1:28" s="11" customFormat="1" x14ac:dyDescent="0.25">
      <c r="A562" s="10"/>
      <c r="E562" s="12"/>
      <c r="F562" s="15">
        <f>SUM(F560:F561)</f>
        <v>21889</v>
      </c>
      <c r="G562" s="15">
        <f>SUM(G560:G561)</f>
        <v>6.0194749999999999</v>
      </c>
      <c r="H562" s="15">
        <f>SUM(H560:H561)</f>
        <v>1.1163390000000002</v>
      </c>
      <c r="I562" s="15">
        <f>SUM(I560:I561)</f>
        <v>4.9800000000000004</v>
      </c>
      <c r="J562" s="15">
        <f>SUM(J560:J561)</f>
        <v>0.32370000000000004</v>
      </c>
      <c r="K562" s="15">
        <f t="shared" ref="K562" si="194">SUM(K560:K561)</f>
        <v>1.0944500000000001</v>
      </c>
      <c r="L562" s="15">
        <f>SUM(L560:L561)-K562</f>
        <v>21875.466036000002</v>
      </c>
      <c r="M562" s="5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4" spans="1:28" x14ac:dyDescent="0.25">
      <c r="A564" s="10">
        <v>43991</v>
      </c>
      <c r="B564" s="11">
        <v>960386</v>
      </c>
      <c r="C564" s="11" t="s">
        <v>65</v>
      </c>
      <c r="D564" s="11">
        <v>400</v>
      </c>
      <c r="E564" s="12">
        <v>27</v>
      </c>
      <c r="F564" s="12">
        <f t="shared" ref="F564" si="195">D564*E564</f>
        <v>10800</v>
      </c>
      <c r="G564" s="12">
        <f t="shared" ref="G564" si="196">F564*0.0275%</f>
        <v>2.97</v>
      </c>
      <c r="H564" s="12">
        <f t="shared" ref="H564" si="197">F564*0.0032%</f>
        <v>0.34559999999999996</v>
      </c>
      <c r="I564" s="12">
        <v>2.4900000000000002</v>
      </c>
      <c r="J564" s="12">
        <f t="shared" ref="J564" si="198">I564*6.5%</f>
        <v>0.16185000000000002</v>
      </c>
      <c r="K564" s="12"/>
      <c r="L564" s="12">
        <f>F564+G564+H564+I564+J564</f>
        <v>10805.96745</v>
      </c>
    </row>
    <row r="566" spans="1:28" x14ac:dyDescent="0.25">
      <c r="A566" s="10">
        <v>44011</v>
      </c>
      <c r="B566" s="11">
        <v>1116842</v>
      </c>
      <c r="C566" s="11" t="s">
        <v>27</v>
      </c>
      <c r="D566" s="11">
        <v>500</v>
      </c>
      <c r="E566" s="12">
        <v>20.85</v>
      </c>
      <c r="F566" s="12">
        <f t="shared" ref="F566" si="199">D566*E566</f>
        <v>10425</v>
      </c>
      <c r="G566" s="12">
        <f t="shared" ref="G566" si="200">F566*0.0275%</f>
        <v>2.8668750000000003</v>
      </c>
      <c r="H566" s="12">
        <f t="shared" ref="H566" si="201">F566*0.0032%</f>
        <v>0.33360000000000001</v>
      </c>
      <c r="I566" s="12">
        <v>2.4900000000000002</v>
      </c>
      <c r="J566" s="12">
        <f t="shared" ref="J566" si="202">I566*6.5%</f>
        <v>0.16185000000000002</v>
      </c>
      <c r="K566" s="12"/>
      <c r="L566" s="12">
        <f>F566+G566+H566+I566+J566</f>
        <v>10430.852325</v>
      </c>
    </row>
    <row r="568" spans="1:28" x14ac:dyDescent="0.25">
      <c r="A568" s="10">
        <v>44047</v>
      </c>
      <c r="B568" s="11">
        <v>1449185</v>
      </c>
      <c r="C568" s="11" t="s">
        <v>76</v>
      </c>
      <c r="D568" s="11">
        <v>1400</v>
      </c>
      <c r="E568" s="12">
        <v>7.5</v>
      </c>
      <c r="F568" s="12">
        <f t="shared" ref="F568" si="203">D568*E568</f>
        <v>10500</v>
      </c>
      <c r="G568" s="12">
        <f t="shared" ref="G568" si="204">F568*0.0275%</f>
        <v>2.8875000000000002</v>
      </c>
      <c r="H568" s="12">
        <f t="shared" ref="H568" si="205">F568*0.0032%</f>
        <v>0.33599999999999997</v>
      </c>
      <c r="I568" s="12">
        <v>2.4900000000000002</v>
      </c>
      <c r="J568" s="12">
        <f t="shared" ref="J568" si="206">I568*6.5%</f>
        <v>0.16185000000000002</v>
      </c>
      <c r="K568" s="12"/>
      <c r="L568" s="12">
        <f>F568+G568+H568+I568+J568</f>
        <v>10505.87535</v>
      </c>
    </row>
    <row r="570" spans="1:28" x14ac:dyDescent="0.25">
      <c r="A570" s="10">
        <v>44053</v>
      </c>
      <c r="B570" s="11">
        <v>1496997</v>
      </c>
      <c r="C570" s="11" t="s">
        <v>96</v>
      </c>
      <c r="D570" s="11">
        <v>400</v>
      </c>
      <c r="E570" s="12">
        <v>18.5</v>
      </c>
      <c r="F570" s="12">
        <f t="shared" ref="F570" si="207">D570*E570</f>
        <v>7400</v>
      </c>
      <c r="G570" s="12">
        <f t="shared" ref="G570" si="208">F570*0.0275%</f>
        <v>2.0350000000000001</v>
      </c>
      <c r="H570" s="12">
        <f t="shared" ref="H570" si="209">F570*0.0032%</f>
        <v>0.23679999999999998</v>
      </c>
      <c r="I570" s="12">
        <v>2.4900000000000002</v>
      </c>
      <c r="J570" s="12">
        <f t="shared" ref="J570" si="210">I570*6.5%</f>
        <v>0.16185000000000002</v>
      </c>
      <c r="K570" s="12"/>
      <c r="L570" s="12">
        <f>F570+G570+H570+I570+J570</f>
        <v>7404.9236499999997</v>
      </c>
    </row>
    <row r="572" spans="1:28" x14ac:dyDescent="0.25">
      <c r="A572" s="10">
        <v>44060</v>
      </c>
      <c r="B572" s="11">
        <v>1556103</v>
      </c>
      <c r="C572" s="11" t="s">
        <v>17</v>
      </c>
      <c r="D572" s="11">
        <v>400</v>
      </c>
      <c r="E572" s="12">
        <v>32</v>
      </c>
      <c r="F572" s="12">
        <f t="shared" ref="F572" si="211">D572*E572</f>
        <v>12800</v>
      </c>
      <c r="G572" s="12">
        <f t="shared" ref="G572" si="212">F572*0.0275%</f>
        <v>3.52</v>
      </c>
      <c r="H572" s="12">
        <f t="shared" ref="H572" si="213">F572*0.0032%</f>
        <v>0.40959999999999996</v>
      </c>
      <c r="I572" s="12">
        <v>2.4900000000000002</v>
      </c>
      <c r="J572" s="12">
        <f t="shared" ref="J572" si="214">I572*6.5%</f>
        <v>0.16185000000000002</v>
      </c>
      <c r="K572" s="12"/>
      <c r="L572" s="12">
        <f>F572+G572+H572+I572+J572</f>
        <v>12806.581450000001</v>
      </c>
    </row>
    <row r="574" spans="1:28" x14ac:dyDescent="0.25">
      <c r="A574" s="1">
        <v>44148</v>
      </c>
      <c r="B574" s="2">
        <v>2135645</v>
      </c>
      <c r="C574" s="2" t="s">
        <v>52</v>
      </c>
      <c r="D574" s="2">
        <v>600</v>
      </c>
      <c r="E574" s="3">
        <v>32.6</v>
      </c>
      <c r="F574" s="3">
        <f t="shared" ref="F574" si="215">D574*E574</f>
        <v>19560</v>
      </c>
      <c r="G574" s="3">
        <f t="shared" ref="G574" si="216">F574*0.0275%</f>
        <v>5.3790000000000004</v>
      </c>
      <c r="H574" s="3">
        <f>F574*0.0032%</f>
        <v>0.62591999999999992</v>
      </c>
      <c r="I574" s="3">
        <v>2.4900000000000002</v>
      </c>
      <c r="J574" s="3">
        <f t="shared" ref="J574" si="217">I574*6.5%</f>
        <v>0.16185000000000002</v>
      </c>
      <c r="K574" s="3">
        <v>0</v>
      </c>
      <c r="L574" s="3">
        <f>F574-G574-H574-I574-J574-K574</f>
        <v>19551.343229999999</v>
      </c>
    </row>
    <row r="576" spans="1:28" x14ac:dyDescent="0.25">
      <c r="A576" s="1">
        <v>44167</v>
      </c>
      <c r="B576" s="2">
        <v>2259372</v>
      </c>
      <c r="C576" s="2" t="s">
        <v>59</v>
      </c>
      <c r="D576" s="2">
        <v>1166</v>
      </c>
      <c r="E576" s="3">
        <v>16.8</v>
      </c>
      <c r="F576" s="3">
        <f t="shared" ref="F576" si="218">D576*E576</f>
        <v>19588.8</v>
      </c>
      <c r="G576" s="3">
        <f t="shared" ref="G576" si="219">F576*0.0275%</f>
        <v>5.3869199999999999</v>
      </c>
      <c r="H576" s="3">
        <f>F576*0.0032%</f>
        <v>0.6268416</v>
      </c>
      <c r="I576" s="3">
        <v>4.9800000000000004</v>
      </c>
      <c r="J576" s="3">
        <f t="shared" ref="J576" si="220">I576*6.5%</f>
        <v>0.32370000000000004</v>
      </c>
      <c r="K576" s="3">
        <v>0</v>
      </c>
      <c r="L576" s="3">
        <f>F576-G576-H576-I576-J576-K576</f>
        <v>19577.4825384</v>
      </c>
    </row>
    <row r="578" spans="1:28" x14ac:dyDescent="0.25">
      <c r="A578" s="1">
        <v>44217</v>
      </c>
      <c r="B578" s="2">
        <v>133833</v>
      </c>
      <c r="C578" s="2" t="s">
        <v>55</v>
      </c>
      <c r="D578" s="2">
        <v>2100</v>
      </c>
      <c r="E578" s="3">
        <v>9.5</v>
      </c>
      <c r="F578" s="3">
        <f t="shared" ref="F578" si="221">D578*E578</f>
        <v>19950</v>
      </c>
      <c r="G578" s="3">
        <f t="shared" ref="G578" si="222">F578*0.0275%</f>
        <v>5.4862500000000001</v>
      </c>
      <c r="H578" s="3">
        <f>F578*0.003%</f>
        <v>0.59850000000000003</v>
      </c>
      <c r="I578" s="3">
        <v>1.99</v>
      </c>
      <c r="J578" s="3">
        <f t="shared" ref="J578" si="223">I578*6.5%</f>
        <v>0.12934999999999999</v>
      </c>
      <c r="K578" s="3">
        <v>0</v>
      </c>
      <c r="L578" s="3">
        <f>F578-G578-H578-I578-J578-K578</f>
        <v>19941.795899999997</v>
      </c>
    </row>
    <row r="580" spans="1:28" x14ac:dyDescent="0.25">
      <c r="A580" s="1">
        <v>44267</v>
      </c>
      <c r="B580" s="2">
        <v>448559</v>
      </c>
      <c r="C580" s="2" t="s">
        <v>76</v>
      </c>
      <c r="D580" s="2">
        <v>1400</v>
      </c>
      <c r="E580" s="3">
        <v>14.2</v>
      </c>
      <c r="F580" s="3">
        <f t="shared" ref="F580" si="224">D580*E580</f>
        <v>19880</v>
      </c>
      <c r="G580" s="3">
        <f>F580*0.025%</f>
        <v>4.97</v>
      </c>
      <c r="H580" s="3">
        <f>F580*0.005%</f>
        <v>0.99399999999999999</v>
      </c>
      <c r="I580" s="3">
        <v>1.99</v>
      </c>
      <c r="J580" s="3">
        <f t="shared" ref="J580" si="225">I580*6.5%</f>
        <v>0.12934999999999999</v>
      </c>
      <c r="K580" s="3">
        <v>0</v>
      </c>
      <c r="L580" s="3">
        <f>F580-G580-H580-I580-J580-K580</f>
        <v>19871.916649999999</v>
      </c>
    </row>
    <row r="582" spans="1:28" x14ac:dyDescent="0.25">
      <c r="A582" s="10">
        <v>44273</v>
      </c>
      <c r="B582" s="11">
        <v>482249</v>
      </c>
      <c r="C582" s="11" t="s">
        <v>88</v>
      </c>
      <c r="D582" s="11">
        <v>500</v>
      </c>
      <c r="E582" s="12">
        <v>23</v>
      </c>
      <c r="F582" s="12">
        <f t="shared" ref="F582" si="226">D582*E582</f>
        <v>11500</v>
      </c>
      <c r="G582" s="12">
        <f>F582*0.025%</f>
        <v>2.875</v>
      </c>
      <c r="H582" s="12">
        <f>F582*0.005%</f>
        <v>0.57500000000000007</v>
      </c>
      <c r="I582" s="12">
        <v>1.99</v>
      </c>
      <c r="J582" s="12">
        <f t="shared" ref="J582" si="227">I582*6.5%</f>
        <v>0.12934999999999999</v>
      </c>
      <c r="K582" s="12"/>
      <c r="L582" s="12">
        <f>F582+G582+H582+I582+J582</f>
        <v>11505.56935</v>
      </c>
    </row>
    <row r="584" spans="1:28" x14ac:dyDescent="0.25">
      <c r="A584" s="1">
        <v>44281</v>
      </c>
      <c r="B584" s="2">
        <v>535121</v>
      </c>
      <c r="C584" s="2" t="s">
        <v>97</v>
      </c>
      <c r="D584" s="2">
        <v>78</v>
      </c>
      <c r="E584" s="3">
        <v>0.61</v>
      </c>
      <c r="F584" s="3">
        <f t="shared" ref="F584" si="228">D584*E584</f>
        <v>47.58</v>
      </c>
      <c r="G584" s="3">
        <f>F584*0.025%</f>
        <v>1.1894999999999999E-2</v>
      </c>
      <c r="H584" s="3">
        <f>F584*0.005%</f>
        <v>2.379E-3</v>
      </c>
      <c r="I584" s="3">
        <v>1.99</v>
      </c>
      <c r="J584" s="3">
        <f t="shared" ref="J584" si="229">I584*6.5%</f>
        <v>0.12934999999999999</v>
      </c>
      <c r="K584" s="3">
        <v>0</v>
      </c>
      <c r="L584" s="3">
        <f>F584-G584-H584-I584-J584-K584</f>
        <v>45.446375999999994</v>
      </c>
    </row>
    <row r="586" spans="1:28" x14ac:dyDescent="0.25">
      <c r="A586" s="1">
        <v>44302</v>
      </c>
      <c r="B586" s="2">
        <v>651898</v>
      </c>
      <c r="C586" s="2" t="s">
        <v>65</v>
      </c>
      <c r="D586" s="2">
        <v>400</v>
      </c>
      <c r="E586" s="3">
        <v>49.9</v>
      </c>
      <c r="F586" s="3">
        <f t="shared" ref="F586" si="230">D586*E586</f>
        <v>19960</v>
      </c>
      <c r="G586" s="3">
        <f>F586*0.025%</f>
        <v>4.99</v>
      </c>
      <c r="H586" s="3">
        <f>F586*0.005%</f>
        <v>0.998</v>
      </c>
      <c r="I586" s="3">
        <v>1.99</v>
      </c>
      <c r="J586" s="3">
        <f t="shared" ref="J586" si="231">I586*6.5%</f>
        <v>0.12934999999999999</v>
      </c>
      <c r="K586" s="3">
        <v>0</v>
      </c>
      <c r="L586" s="3">
        <f>F586-G586-H586-I586-J586-K586</f>
        <v>19951.892649999998</v>
      </c>
    </row>
    <row r="588" spans="1:28" x14ac:dyDescent="0.25">
      <c r="A588" s="1">
        <v>44326</v>
      </c>
      <c r="B588" s="2">
        <v>777510</v>
      </c>
      <c r="C588" s="2" t="s">
        <v>83</v>
      </c>
      <c r="D588" s="2">
        <v>1800</v>
      </c>
      <c r="E588" s="3">
        <v>10.8</v>
      </c>
      <c r="F588" s="3">
        <f t="shared" ref="F588" si="232">D588*E588</f>
        <v>19440</v>
      </c>
      <c r="G588" s="3">
        <f>F588*0.025%</f>
        <v>4.8600000000000003</v>
      </c>
      <c r="H588" s="3">
        <f>F588*0.005%</f>
        <v>0.97200000000000009</v>
      </c>
      <c r="I588" s="3">
        <v>1.99</v>
      </c>
      <c r="J588" s="3">
        <f t="shared" ref="J588" si="233">I588*6.5%</f>
        <v>0.12934999999999999</v>
      </c>
      <c r="K588" s="3">
        <v>0</v>
      </c>
      <c r="L588" s="3">
        <f>F588-G588-H588-I588-J588-K588</f>
        <v>19432.048649999997</v>
      </c>
    </row>
    <row r="590" spans="1:28" x14ac:dyDescent="0.25">
      <c r="A590" s="10">
        <v>44473</v>
      </c>
      <c r="B590" s="11">
        <v>6049</v>
      </c>
      <c r="C590" s="11" t="s">
        <v>98</v>
      </c>
      <c r="D590" s="11">
        <v>400</v>
      </c>
      <c r="E590" s="12">
        <v>24.04</v>
      </c>
      <c r="F590" s="12">
        <f t="shared" ref="F590:F591" si="234">D590*E590</f>
        <v>9616</v>
      </c>
      <c r="G590" s="12">
        <f>F590*0.025%</f>
        <v>2.4039999999999999</v>
      </c>
      <c r="H590" s="12">
        <f>F590*0.005%</f>
        <v>0.48080000000000001</v>
      </c>
      <c r="I590" s="12">
        <v>1.99</v>
      </c>
      <c r="J590" s="12">
        <f t="shared" ref="J590:J591" si="235">I590*6.5%</f>
        <v>0.12934999999999999</v>
      </c>
      <c r="K590" s="12"/>
      <c r="L590" s="12">
        <f>F590+G590+H590+I590+J590</f>
        <v>9621.0041499999988</v>
      </c>
    </row>
    <row r="591" spans="1:28" x14ac:dyDescent="0.25">
      <c r="A591" s="10">
        <v>44473</v>
      </c>
      <c r="B591" s="11">
        <v>6049</v>
      </c>
      <c r="C591" s="11" t="s">
        <v>88</v>
      </c>
      <c r="D591" s="11">
        <v>800</v>
      </c>
      <c r="E591" s="12">
        <v>14</v>
      </c>
      <c r="F591" s="12">
        <f t="shared" si="234"/>
        <v>11200</v>
      </c>
      <c r="G591" s="12">
        <f>F591*0.025%</f>
        <v>2.8000000000000003</v>
      </c>
      <c r="H591" s="12">
        <f>F591*0.005%</f>
        <v>0.56000000000000005</v>
      </c>
      <c r="I591" s="12">
        <v>1.99</v>
      </c>
      <c r="J591" s="12">
        <f t="shared" si="235"/>
        <v>0.12934999999999999</v>
      </c>
      <c r="K591" s="12"/>
      <c r="L591" s="12">
        <f>F591+G591+H591+I591+J591</f>
        <v>11205.479349999998</v>
      </c>
    </row>
    <row r="592" spans="1:28" s="11" customFormat="1" x14ac:dyDescent="0.25">
      <c r="A592" s="10"/>
      <c r="E592" s="12"/>
      <c r="F592" s="13">
        <f>SUM(F590:F591)</f>
        <v>20816</v>
      </c>
      <c r="G592" s="13">
        <f t="shared" ref="G592:L592" si="236">SUM(G590:G591)</f>
        <v>5.2040000000000006</v>
      </c>
      <c r="H592" s="13">
        <f t="shared" si="236"/>
        <v>1.0407999999999999</v>
      </c>
      <c r="I592" s="13">
        <f t="shared" si="236"/>
        <v>3.98</v>
      </c>
      <c r="J592" s="13">
        <f t="shared" si="236"/>
        <v>0.25869999999999999</v>
      </c>
      <c r="K592" s="13">
        <f t="shared" si="236"/>
        <v>0</v>
      </c>
      <c r="L592" s="13">
        <f t="shared" si="236"/>
        <v>20826.483499999995</v>
      </c>
      <c r="M592" s="5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4" spans="1:28" x14ac:dyDescent="0.25">
      <c r="A594" s="10">
        <v>44475</v>
      </c>
      <c r="B594" s="11">
        <v>18505</v>
      </c>
      <c r="C594" s="11" t="s">
        <v>33</v>
      </c>
      <c r="D594" s="11">
        <v>10000</v>
      </c>
      <c r="E594" s="12">
        <v>0.95</v>
      </c>
      <c r="F594" s="12">
        <f t="shared" ref="F594" si="237">D594*E594</f>
        <v>9500</v>
      </c>
      <c r="G594" s="12">
        <f>F594*0.025%</f>
        <v>2.375</v>
      </c>
      <c r="H594" s="12">
        <f>F594*0.005%</f>
        <v>0.47500000000000003</v>
      </c>
      <c r="I594" s="12">
        <v>1.99</v>
      </c>
      <c r="J594" s="12">
        <f t="shared" ref="J594" si="238">I594*6.5%</f>
        <v>0.12934999999999999</v>
      </c>
      <c r="K594" s="12"/>
      <c r="L594" s="12">
        <f>F594+G594+H594+I594+J594</f>
        <v>9504.9693499999994</v>
      </c>
    </row>
    <row r="596" spans="1:28" x14ac:dyDescent="0.25">
      <c r="A596" s="10">
        <v>44488</v>
      </c>
      <c r="B596" s="11">
        <v>65095</v>
      </c>
      <c r="C596" s="11" t="s">
        <v>99</v>
      </c>
      <c r="D596" s="11">
        <v>200</v>
      </c>
      <c r="E596" s="12">
        <v>64.5</v>
      </c>
      <c r="F596" s="12">
        <f t="shared" ref="F596" si="239">D596*E596</f>
        <v>12900</v>
      </c>
      <c r="G596" s="12">
        <f>F596*0.025%</f>
        <v>3.2250000000000001</v>
      </c>
      <c r="H596" s="12">
        <f>F596*0.005%</f>
        <v>0.64500000000000002</v>
      </c>
      <c r="I596" s="12">
        <v>1.99</v>
      </c>
      <c r="J596" s="12">
        <f t="shared" ref="J596" si="240">I596*6.5%</f>
        <v>0.12934999999999999</v>
      </c>
      <c r="K596" s="12"/>
      <c r="L596" s="12">
        <f>F596+G596+H596+I596+J596</f>
        <v>12905.98935</v>
      </c>
    </row>
    <row r="598" spans="1:28" x14ac:dyDescent="0.25">
      <c r="A598" s="10">
        <v>44490</v>
      </c>
      <c r="B598" s="11">
        <v>78174</v>
      </c>
      <c r="C598" s="11" t="s">
        <v>85</v>
      </c>
      <c r="D598" s="11">
        <v>200</v>
      </c>
      <c r="E598" s="12">
        <v>73.5</v>
      </c>
      <c r="F598" s="12">
        <f t="shared" ref="F598" si="241">D598*E598</f>
        <v>14700</v>
      </c>
      <c r="G598" s="12">
        <f>F598*0.025%</f>
        <v>3.6750000000000003</v>
      </c>
      <c r="H598" s="12">
        <f>F598*0.005%</f>
        <v>0.73499999999999999</v>
      </c>
      <c r="I598" s="12">
        <v>1.99</v>
      </c>
      <c r="J598" s="12">
        <f t="shared" ref="J598" si="242">I598*6.5%</f>
        <v>0.12934999999999999</v>
      </c>
      <c r="K598" s="12"/>
      <c r="L598" s="12">
        <f>F598+G598+H598+I598+J598</f>
        <v>14706.529349999999</v>
      </c>
    </row>
    <row r="600" spans="1:28" x14ac:dyDescent="0.25">
      <c r="A600" s="10">
        <v>44491</v>
      </c>
      <c r="B600" s="11">
        <v>85060</v>
      </c>
      <c r="C600" s="11" t="s">
        <v>81</v>
      </c>
      <c r="D600" s="11">
        <v>400</v>
      </c>
      <c r="E600" s="12">
        <v>27.5</v>
      </c>
      <c r="F600" s="12">
        <f t="shared" ref="F600:F601" si="243">D600*E600</f>
        <v>11000</v>
      </c>
      <c r="G600" s="12">
        <f>F600*0.025%</f>
        <v>2.75</v>
      </c>
      <c r="H600" s="12">
        <f>F600*0.005%</f>
        <v>0.55000000000000004</v>
      </c>
      <c r="I600" s="12">
        <v>1.99</v>
      </c>
      <c r="J600" s="12">
        <f t="shared" ref="J600:J601" si="244">I600*6.5%</f>
        <v>0.12934999999999999</v>
      </c>
      <c r="K600" s="12"/>
      <c r="L600" s="12">
        <f>F600+G600+H600+I600+J600</f>
        <v>11005.419349999998</v>
      </c>
    </row>
    <row r="601" spans="1:28" x14ac:dyDescent="0.25">
      <c r="A601" s="10">
        <v>44491</v>
      </c>
      <c r="B601" s="11">
        <v>85060</v>
      </c>
      <c r="C601" s="11" t="s">
        <v>76</v>
      </c>
      <c r="D601" s="11">
        <v>500</v>
      </c>
      <c r="E601" s="12">
        <v>23.2</v>
      </c>
      <c r="F601" s="12">
        <f t="shared" si="243"/>
        <v>11600</v>
      </c>
      <c r="G601" s="12">
        <f>F601*0.025%</f>
        <v>2.9</v>
      </c>
      <c r="H601" s="12">
        <f>F601*0.005%</f>
        <v>0.58000000000000007</v>
      </c>
      <c r="I601" s="12">
        <v>1.99</v>
      </c>
      <c r="J601" s="12">
        <f t="shared" si="244"/>
        <v>0.12934999999999999</v>
      </c>
      <c r="K601" s="12"/>
      <c r="L601" s="12">
        <f>F601+G601+H601+I601+J601</f>
        <v>11605.599349999999</v>
      </c>
    </row>
    <row r="602" spans="1:28" s="11" customFormat="1" x14ac:dyDescent="0.25">
      <c r="A602" s="10"/>
      <c r="E602" s="12"/>
      <c r="F602" s="13">
        <f>SUM(F600:F601)</f>
        <v>22600</v>
      </c>
      <c r="G602" s="13">
        <f t="shared" ref="G602:L602" si="245">SUM(G600:G601)</f>
        <v>5.65</v>
      </c>
      <c r="H602" s="13">
        <f t="shared" si="245"/>
        <v>1.1300000000000001</v>
      </c>
      <c r="I602" s="13">
        <f t="shared" si="245"/>
        <v>3.98</v>
      </c>
      <c r="J602" s="13">
        <f t="shared" si="245"/>
        <v>0.25869999999999999</v>
      </c>
      <c r="K602" s="13">
        <f t="shared" si="245"/>
        <v>0</v>
      </c>
      <c r="L602" s="13">
        <f t="shared" si="245"/>
        <v>22611.018699999997</v>
      </c>
      <c r="M602" s="5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6" spans="1:28" x14ac:dyDescent="0.25">
      <c r="A606" s="10">
        <v>44491</v>
      </c>
      <c r="B606" s="11">
        <v>85060</v>
      </c>
      <c r="C606" s="11" t="s">
        <v>81</v>
      </c>
      <c r="D606" s="11">
        <v>400</v>
      </c>
      <c r="E606" s="12">
        <v>27.5</v>
      </c>
      <c r="F606" s="12">
        <f t="shared" ref="F606" si="246">D606*E606</f>
        <v>11000</v>
      </c>
      <c r="G606" s="12">
        <f>F606*0.025%</f>
        <v>2.75</v>
      </c>
      <c r="H606" s="12">
        <f>F606*0.005%</f>
        <v>0.55000000000000004</v>
      </c>
      <c r="I606" s="12">
        <v>1.99</v>
      </c>
      <c r="J606" s="12">
        <f t="shared" ref="J606" si="247">I606*6.5%</f>
        <v>0.12934999999999999</v>
      </c>
      <c r="K606" s="12"/>
      <c r="L606" s="12">
        <f>F606+G606+H606+I606+J606</f>
        <v>11005.419349999998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91C9-FEFF-49E3-B671-C35352E6CAE4}">
  <dimension ref="A2:C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</cols>
  <sheetData>
    <row r="2" spans="1:3" x14ac:dyDescent="0.25">
      <c r="A2" t="s">
        <v>1</v>
      </c>
      <c r="B2" t="s">
        <v>2</v>
      </c>
      <c r="C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436D-5233-46CB-9098-D6211070B805}">
  <dimension ref="A1:E1"/>
  <sheetViews>
    <sheetView workbookViewId="0">
      <selection activeCell="E1" sqref="E1"/>
    </sheetView>
  </sheetViews>
  <sheetFormatPr defaultRowHeight="15" x14ac:dyDescent="0.25"/>
  <cols>
    <col min="1" max="1" width="11.5703125" bestFit="1" customWidth="1"/>
    <col min="2" max="2" width="5.28515625" bestFit="1" customWidth="1"/>
    <col min="3" max="3" width="6" bestFit="1" customWidth="1"/>
    <col min="5" max="5" width="5.42578125" bestFit="1" customWidth="1"/>
  </cols>
  <sheetData>
    <row r="1" spans="1:5" x14ac:dyDescent="0.25">
      <c r="A1" s="7"/>
      <c r="B1" s="7"/>
      <c r="C1" s="7"/>
      <c r="D1" s="7"/>
      <c r="E1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E9D9-3AE3-4F57-AA60-6E3D9F798D51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85C6-D6E1-4839-8DAA-94DBDEAB38D3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>
        <v>1234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100D-1F5E-4698-B30D-B3E0F3EA46C9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t="b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4BD1-CD14-4245-8A58-36E5160CA6B9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s="14">
        <v>44552</v>
      </c>
      <c r="C1" t="s">
        <v>2</v>
      </c>
      <c r="D1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554-A5DA-4ABA-A917-3C1558A161A0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1</v>
      </c>
      <c r="B1" s="9">
        <f>1+2.5</f>
        <v>3.5</v>
      </c>
      <c r="C1" t="s">
        <v>2</v>
      </c>
      <c r="D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HeaderWithOnlyNonEmptyCells</vt:lpstr>
      <vt:lpstr>HeaderNonEmptyCellsAndSeparator</vt:lpstr>
      <vt:lpstr>HeaderOutOfPlace</vt:lpstr>
      <vt:lpstr>HeaderOnlySeparators</vt:lpstr>
      <vt:lpstr>EmptyCellInHeader</vt:lpstr>
      <vt:lpstr>NumberInHeader</vt:lpstr>
      <vt:lpstr>BooleanInHeader</vt:lpstr>
      <vt:lpstr>DateInHeader</vt:lpstr>
      <vt:lpstr>NumericFormulaInHeader</vt:lpstr>
      <vt:lpstr>StringFormulaInHeader</vt:lpstr>
      <vt:lpstr>IrregularEmptyLinesAtTheTop</vt:lpstr>
      <vt:lpstr>EmptySheet</vt:lpstr>
      <vt:lpstr>OnlyOneEmptyLineAfterHeader</vt:lpstr>
      <vt:lpstr>TwoEmptyLines</vt:lpstr>
      <vt:lpstr>ThreeEmptyLines</vt:lpstr>
      <vt:lpstr>OneRegularLine</vt:lpstr>
      <vt:lpstr>ThirdLineEmpty</vt:lpstr>
      <vt:lpstr>OneRegularLineAfterOneEmpty</vt:lpstr>
      <vt:lpstr>FourthLineEmpty</vt:lpstr>
      <vt:lpstr>FourthAndThirdLineEmpty</vt:lpstr>
      <vt:lpstr>FourthAndThirdRegularLines</vt:lpstr>
      <vt:lpstr>FiveRegularLines</vt:lpstr>
      <vt:lpstr>IrregularEmptyLineInterval</vt:lpstr>
      <vt:lpstr>Notas de Corretagem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2022-01-01T18:13:37Z</dcterms:modified>
</cp:coreProperties>
</file>