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space\Projects\Personal\MPFi\code\stocks\src\test\resources\com\andreidiego\mpfi\stocks\adapter\spreadsheets\"/>
    </mc:Choice>
  </mc:AlternateContent>
  <xr:revisionPtr revIDLastSave="0" documentId="13_ncr:1_{BD854A71-EEE7-487A-888C-CE0EF1A6B272}" xr6:coauthVersionLast="47" xr6:coauthVersionMax="47" xr10:uidLastSave="{00000000-0000-0000-0000-000000000000}"/>
  <bookViews>
    <workbookView xWindow="28800" yWindow="0" windowWidth="15750" windowHeight="12600" firstSheet="7" activeTab="8" xr2:uid="{51326E95-EE54-495F-AB8A-B57AD14A8498}"/>
  </bookViews>
  <sheets>
    <sheet name="1" sheetId="2" r:id="rId1"/>
    <sheet name="GroupWithDifferentTradingDates" sheetId="11" r:id="rId2"/>
    <sheet name="GroupWithDifferentNoteNumbers" sheetId="12" r:id="rId3"/>
    <sheet name="LineWithDifferentFontColors" sheetId="13" r:id="rId4"/>
    <sheet name="LineWithBlackFontColor" sheetId="14" r:id="rId5"/>
    <sheet name="GroupsWithSameTradingDate&amp;Note" sheetId="7" r:id="rId6"/>
    <sheet name="GroupsWithSummary" sheetId="8" r:id="rId7"/>
    <sheet name="BuyingAndSellingOperations" sheetId="9" r:id="rId8"/>
    <sheet name="SingleLineGroups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0" i="8" l="1"/>
  <c r="I10" i="8"/>
  <c r="H9" i="8"/>
  <c r="F9" i="8"/>
  <c r="F8" i="8"/>
  <c r="G9" i="8" s="1"/>
  <c r="L9" i="8" s="1"/>
  <c r="H7" i="8"/>
  <c r="F7" i="8"/>
  <c r="J5" i="8"/>
  <c r="I5" i="8"/>
  <c r="F4" i="8"/>
  <c r="H4" i="8" s="1"/>
  <c r="F3" i="8"/>
  <c r="G3" i="8" s="1"/>
  <c r="F2" i="8"/>
  <c r="J5" i="14"/>
  <c r="I5" i="14"/>
  <c r="F4" i="14"/>
  <c r="F3" i="14"/>
  <c r="F2" i="14"/>
  <c r="J5" i="13"/>
  <c r="I5" i="13"/>
  <c r="F4" i="13"/>
  <c r="H4" i="13" s="1"/>
  <c r="F3" i="13"/>
  <c r="H3" i="13" s="1"/>
  <c r="F2" i="13"/>
  <c r="G2" i="13" s="1"/>
  <c r="L13" i="12"/>
  <c r="F13" i="12"/>
  <c r="L11" i="12"/>
  <c r="F11" i="12"/>
  <c r="J9" i="12"/>
  <c r="I9" i="12"/>
  <c r="F8" i="12"/>
  <c r="H8" i="12" s="1"/>
  <c r="F7" i="12"/>
  <c r="F9" i="12" s="1"/>
  <c r="J5" i="12"/>
  <c r="I5" i="12"/>
  <c r="F5" i="12"/>
  <c r="H4" i="12"/>
  <c r="L4" i="12" s="1"/>
  <c r="G4" i="12"/>
  <c r="F4" i="12"/>
  <c r="F3" i="12"/>
  <c r="H2" i="12"/>
  <c r="G2" i="12"/>
  <c r="F2" i="12"/>
  <c r="L13" i="11"/>
  <c r="F13" i="11"/>
  <c r="L11" i="11"/>
  <c r="F11" i="11"/>
  <c r="J9" i="11"/>
  <c r="I9" i="11"/>
  <c r="F8" i="11"/>
  <c r="G7" i="11"/>
  <c r="F7" i="11"/>
  <c r="F9" i="11" s="1"/>
  <c r="J5" i="11"/>
  <c r="I5" i="11"/>
  <c r="L4" i="11"/>
  <c r="H4" i="11"/>
  <c r="G4" i="11"/>
  <c r="F4" i="11"/>
  <c r="F3" i="11"/>
  <c r="H3" i="11" s="1"/>
  <c r="L2" i="11"/>
  <c r="H2" i="11"/>
  <c r="H5" i="11" s="1"/>
  <c r="G2" i="11"/>
  <c r="F2" i="11"/>
  <c r="F5" i="11" s="1"/>
  <c r="F2" i="10"/>
  <c r="L2" i="10" s="1"/>
  <c r="F4" i="10"/>
  <c r="L4" i="10" s="1"/>
  <c r="F6" i="10"/>
  <c r="L6" i="10"/>
  <c r="F2" i="9"/>
  <c r="G2" i="9" s="1"/>
  <c r="G5" i="9" s="1"/>
  <c r="F3" i="9"/>
  <c r="G3" i="9" s="1"/>
  <c r="F4" i="9"/>
  <c r="G4" i="9" s="1"/>
  <c r="I5" i="9"/>
  <c r="J5" i="9"/>
  <c r="F7" i="9"/>
  <c r="G7" i="9" s="1"/>
  <c r="F8" i="9"/>
  <c r="G8" i="9" s="1"/>
  <c r="L8" i="9" s="1"/>
  <c r="H8" i="9"/>
  <c r="F9" i="9"/>
  <c r="G9" i="9" s="1"/>
  <c r="I10" i="9"/>
  <c r="J10" i="9"/>
  <c r="F12" i="9"/>
  <c r="G12" i="9" s="1"/>
  <c r="F13" i="9"/>
  <c r="G13" i="9" s="1"/>
  <c r="F14" i="9"/>
  <c r="G14" i="9" s="1"/>
  <c r="I15" i="9"/>
  <c r="J15" i="9"/>
  <c r="F17" i="9"/>
  <c r="H18" i="9" s="1"/>
  <c r="H17" i="9"/>
  <c r="K17" i="9"/>
  <c r="K19" i="9" s="1"/>
  <c r="F18" i="9"/>
  <c r="G18" i="9"/>
  <c r="L18" i="9" s="1"/>
  <c r="K18" i="9"/>
  <c r="F19" i="9"/>
  <c r="I19" i="9"/>
  <c r="J19" i="9"/>
  <c r="F2" i="7"/>
  <c r="G2" i="7" s="1"/>
  <c r="F3" i="7"/>
  <c r="F4" i="7"/>
  <c r="H4" i="7" s="1"/>
  <c r="G4" i="7"/>
  <c r="I5" i="7"/>
  <c r="J5" i="7"/>
  <c r="F7" i="7"/>
  <c r="F8" i="7"/>
  <c r="H8" i="7" s="1"/>
  <c r="G8" i="7"/>
  <c r="I9" i="7"/>
  <c r="J9" i="7"/>
  <c r="F11" i="7"/>
  <c r="L11" i="7" s="1"/>
  <c r="F13" i="7"/>
  <c r="L13" i="7" s="1"/>
  <c r="H3" i="7" l="1"/>
  <c r="L8" i="7"/>
  <c r="G3" i="7"/>
  <c r="L3" i="7" s="1"/>
  <c r="H2" i="7"/>
  <c r="H5" i="7" s="1"/>
  <c r="G7" i="7"/>
  <c r="G9" i="7" s="1"/>
  <c r="H10" i="8"/>
  <c r="H3" i="8"/>
  <c r="L3" i="8"/>
  <c r="G8" i="8"/>
  <c r="G2" i="8"/>
  <c r="G4" i="8"/>
  <c r="L4" i="8" s="1"/>
  <c r="L8" i="8"/>
  <c r="H8" i="8"/>
  <c r="H2" i="8"/>
  <c r="F5" i="8"/>
  <c r="F10" i="8"/>
  <c r="G7" i="8"/>
  <c r="G3" i="14"/>
  <c r="H3" i="14"/>
  <c r="L3" i="14" s="1"/>
  <c r="F5" i="14"/>
  <c r="G2" i="14"/>
  <c r="G4" i="14"/>
  <c r="H2" i="14"/>
  <c r="H4" i="14"/>
  <c r="G3" i="13"/>
  <c r="L3" i="13" s="1"/>
  <c r="G4" i="13"/>
  <c r="L4" i="13" s="1"/>
  <c r="F5" i="13"/>
  <c r="H2" i="13"/>
  <c r="H5" i="13" s="1"/>
  <c r="L2" i="12"/>
  <c r="G7" i="12"/>
  <c r="G9" i="12" s="1"/>
  <c r="G3" i="12"/>
  <c r="L3" i="12" s="1"/>
  <c r="L7" i="12"/>
  <c r="L9" i="12" s="1"/>
  <c r="H3" i="12"/>
  <c r="H5" i="12" s="1"/>
  <c r="G8" i="12"/>
  <c r="L8" i="12" s="1"/>
  <c r="H7" i="12"/>
  <c r="H9" i="12" s="1"/>
  <c r="H7" i="11"/>
  <c r="G3" i="11"/>
  <c r="L3" i="11" s="1"/>
  <c r="L5" i="11" s="1"/>
  <c r="L7" i="11"/>
  <c r="G8" i="11"/>
  <c r="H8" i="11"/>
  <c r="G10" i="9"/>
  <c r="G15" i="9"/>
  <c r="H19" i="9"/>
  <c r="G17" i="9"/>
  <c r="L12" i="9"/>
  <c r="L3" i="9"/>
  <c r="H14" i="9"/>
  <c r="L14" i="9" s="1"/>
  <c r="H12" i="9"/>
  <c r="F10" i="9"/>
  <c r="H3" i="9"/>
  <c r="L7" i="9"/>
  <c r="H9" i="9"/>
  <c r="L9" i="9" s="1"/>
  <c r="H7" i="9"/>
  <c r="F5" i="9"/>
  <c r="H13" i="9"/>
  <c r="L13" i="9" s="1"/>
  <c r="H4" i="9"/>
  <c r="L4" i="9" s="1"/>
  <c r="H2" i="9"/>
  <c r="H5" i="9" s="1"/>
  <c r="F15" i="9"/>
  <c r="H7" i="7"/>
  <c r="H9" i="7" s="1"/>
  <c r="F5" i="7"/>
  <c r="L4" i="7"/>
  <c r="L2" i="7"/>
  <c r="L5" i="7" s="1"/>
  <c r="F9" i="7"/>
  <c r="F2" i="2"/>
  <c r="G5" i="7" l="1"/>
  <c r="G5" i="8"/>
  <c r="L7" i="8"/>
  <c r="L10" i="8" s="1"/>
  <c r="G10" i="8"/>
  <c r="H5" i="8"/>
  <c r="L2" i="8"/>
  <c r="L5" i="8" s="1"/>
  <c r="L4" i="14"/>
  <c r="H5" i="14"/>
  <c r="L2" i="14"/>
  <c r="L5" i="14" s="1"/>
  <c r="G5" i="14"/>
  <c r="L2" i="13"/>
  <c r="L5" i="13" s="1"/>
  <c r="G5" i="13"/>
  <c r="L5" i="12"/>
  <c r="G5" i="12"/>
  <c r="L8" i="11"/>
  <c r="L9" i="11" s="1"/>
  <c r="G9" i="11"/>
  <c r="H9" i="11"/>
  <c r="G5" i="11"/>
  <c r="H10" i="9"/>
  <c r="L10" i="9"/>
  <c r="G19" i="9"/>
  <c r="L17" i="9"/>
  <c r="L19" i="9" s="1"/>
  <c r="L15" i="9"/>
  <c r="L2" i="9"/>
  <c r="L5" i="9" s="1"/>
  <c r="H15" i="9"/>
  <c r="L7" i="7"/>
  <c r="L9" i="7" s="1"/>
  <c r="H2" i="2"/>
  <c r="G2" i="2"/>
  <c r="L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Avell</author>
  </authors>
  <commentList>
    <comment ref="K2" authorId="0" shapeId="0" xr:uid="{6F3110C4-1405-4638-8B6C-6C5B4E20B248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  <comment ref="K4" authorId="0" shapeId="0" xr:uid="{1C2F5EF2-608C-48D4-BF2E-277E20FC5F8D}">
      <text>
        <r>
          <rPr>
            <b/>
            <sz val="9"/>
            <color indexed="81"/>
            <rFont val="Segoe UI"/>
            <family val="2"/>
          </rPr>
          <t>Avell:</t>
        </r>
        <r>
          <rPr>
            <sz val="9"/>
            <color indexed="81"/>
            <rFont val="Segoe UI"/>
            <family val="2"/>
          </rPr>
          <t xml:space="preserve">
Encontrado no extrato</t>
        </r>
      </text>
    </comment>
  </commentList>
</comments>
</file>

<file path=xl/sharedStrings.xml><?xml version="1.0" encoding="utf-8"?>
<sst xmlns="http://schemas.openxmlformats.org/spreadsheetml/2006/main" count="156" uniqueCount="22">
  <si>
    <t>BBAS3</t>
  </si>
  <si>
    <t>PETR4</t>
  </si>
  <si>
    <t>GGBR4</t>
  </si>
  <si>
    <t>ITSA4</t>
  </si>
  <si>
    <t>VALE5</t>
  </si>
  <si>
    <t>KLBN4</t>
  </si>
  <si>
    <t>MMXM3</t>
  </si>
  <si>
    <t>RDCD3</t>
  </si>
  <si>
    <t>ARCZ6</t>
  </si>
  <si>
    <t>VCPA4</t>
  </si>
  <si>
    <t>Total</t>
  </si>
  <si>
    <t>IRRF</t>
  </si>
  <si>
    <t>ISS</t>
  </si>
  <si>
    <t>Corretagem</t>
  </si>
  <si>
    <t>Emolumentos</t>
  </si>
  <si>
    <t>Taxa de Liquidação</t>
  </si>
  <si>
    <t>Volume</t>
  </si>
  <si>
    <t>Preço</t>
  </si>
  <si>
    <t>Qtde</t>
  </si>
  <si>
    <t>Papel</t>
  </si>
  <si>
    <t>Nota</t>
  </si>
  <si>
    <t>Data Pregão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</si>
</sst>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  <font>
      <sz val="11"/>
      <color theme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8" fontId="0" fillId="0" borderId="0" xfId="0" applyNumberFormat="1"/>
    <xf numFmtId="0" fontId="0" fillId="2" borderId="0" xfId="0" applyFill="1"/>
    <xf numFmtId="8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0" fontId="1" fillId="2" borderId="0" xfId="0" applyFont="1" applyFill="1"/>
    <xf numFmtId="8" fontId="2" fillId="0" borderId="0" xfId="0" applyNumberFormat="1" applyFont="1"/>
    <xf numFmtId="8" fontId="3" fillId="0" borderId="0" xfId="0" applyNumberFormat="1" applyFont="1"/>
    <xf numFmtId="0" fontId="3" fillId="0" borderId="0" xfId="0" applyFont="1"/>
    <xf numFmtId="14" fontId="3" fillId="0" borderId="0" xfId="0" applyNumberFormat="1" applyFont="1"/>
    <xf numFmtId="8" fontId="4" fillId="0" borderId="0" xfId="0" applyNumberFormat="1" applyFont="1"/>
    <xf numFmtId="0" fontId="5" fillId="0" borderId="0" xfId="0" applyFont="1"/>
    <xf numFmtId="8" fontId="5" fillId="0" borderId="0" xfId="0" applyNumberFormat="1" applyFont="1"/>
    <xf numFmtId="14" fontId="0" fillId="0" borderId="0" xfId="0" applyNumberFormat="1"/>
    <xf numFmtId="14" fontId="5" fillId="0" borderId="0" xfId="0" applyNumberFormat="1" applyFont="1"/>
    <xf numFmtId="164" fontId="0" fillId="0" borderId="0" xfId="0" applyNumberFormat="1"/>
    <xf numFmtId="0" fontId="5" fillId="2" borderId="0" xfId="0" applyFont="1" applyFill="1"/>
    <xf numFmtId="164" fontId="5" fillId="0" borderId="0" xfId="0" applyNumberFormat="1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4B250-0980-498E-BE81-900F19EFBBA1}">
  <dimension ref="A1:AC3"/>
  <sheetViews>
    <sheetView workbookViewId="0">
      <pane ySplit="1" topLeftCell="A2" activePane="bottomLeft" state="frozen"/>
      <selection activeCell="Q108" sqref="Q108"/>
      <selection pane="bottomLeft" activeCell="A2" sqref="A2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21</v>
      </c>
      <c r="B1" s="12" t="s">
        <v>20</v>
      </c>
      <c r="C1" s="12" t="s">
        <v>19</v>
      </c>
      <c r="D1" s="12" t="s">
        <v>18</v>
      </c>
      <c r="E1" s="13" t="s">
        <v>17</v>
      </c>
      <c r="F1" s="13" t="s">
        <v>16</v>
      </c>
      <c r="G1" s="13" t="s">
        <v>15</v>
      </c>
      <c r="H1" s="13" t="s">
        <v>14</v>
      </c>
      <c r="I1" s="13" t="s">
        <v>13</v>
      </c>
      <c r="J1" s="13" t="s">
        <v>12</v>
      </c>
      <c r="K1" s="13" t="s">
        <v>11</v>
      </c>
      <c r="L1" s="13" t="s">
        <v>10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0.74*(F2/SUM(F2:F2))</f>
        <v>0.74</v>
      </c>
      <c r="H2" s="13">
        <f>2.51*(F2/SUM(F2:F2))</f>
        <v>2.5099999999999998</v>
      </c>
      <c r="I2" s="13">
        <v>15.99</v>
      </c>
      <c r="J2" s="13">
        <v>0.8</v>
      </c>
      <c r="L2" s="13">
        <f>F2+G2+H2+I2</f>
        <v>1553.24</v>
      </c>
    </row>
    <row r="3" spans="1:29" x14ac:dyDescent="0.25">
      <c r="A3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06DC6-EFFD-4226-8075-7FFC9D0F7B34}">
  <dimension ref="A1:AC14"/>
  <sheetViews>
    <sheetView workbookViewId="0">
      <pane ySplit="1" topLeftCell="A2" activePane="bottomLeft" state="frozen"/>
      <selection activeCell="Q108" sqref="Q108"/>
      <selection pane="bottomLeft" activeCell="A2" sqref="A2:A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21</v>
      </c>
      <c r="B1" s="12" t="s">
        <v>20</v>
      </c>
      <c r="C1" s="12" t="s">
        <v>19</v>
      </c>
      <c r="D1" s="12" t="s">
        <v>18</v>
      </c>
      <c r="E1" s="13" t="s">
        <v>17</v>
      </c>
      <c r="F1" s="13" t="s">
        <v>16</v>
      </c>
      <c r="G1" s="13" t="s">
        <v>15</v>
      </c>
      <c r="H1" s="13" t="s">
        <v>14</v>
      </c>
      <c r="I1" s="13" t="s">
        <v>13</v>
      </c>
      <c r="J1" s="13" t="s">
        <v>12</v>
      </c>
      <c r="K1" s="13" t="s">
        <v>11</v>
      </c>
      <c r="L1" s="13" t="s">
        <v>10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0.74*(F2/SUM(F2:F4))</f>
        <v>0.12177215189873417</v>
      </c>
      <c r="H2" s="13">
        <f>2.51*(F2/SUM(F2:F4))</f>
        <v>0.41303797468354425</v>
      </c>
      <c r="I2" s="13">
        <v>15.99</v>
      </c>
      <c r="J2" s="13">
        <v>0.8</v>
      </c>
      <c r="L2" s="13">
        <f>F2+G2+H2+I2</f>
        <v>1550.5248101265822</v>
      </c>
    </row>
    <row r="3" spans="1:29" x14ac:dyDescent="0.25">
      <c r="A3" s="15">
        <v>39758</v>
      </c>
      <c r="B3" s="12">
        <v>1662</v>
      </c>
      <c r="C3" s="12" t="s">
        <v>1</v>
      </c>
      <c r="D3" s="12">
        <v>200</v>
      </c>
      <c r="E3" s="13">
        <v>25.19</v>
      </c>
      <c r="F3" s="13">
        <f>D3*E3</f>
        <v>5038</v>
      </c>
      <c r="G3" s="13">
        <f>0.74*(F3/SUM(F2:F4))</f>
        <v>0.39992705428019737</v>
      </c>
      <c r="H3" s="13">
        <f>2.51*(F3/SUM(F2:F4))</f>
        <v>1.3565093327612099</v>
      </c>
      <c r="I3" s="13">
        <v>15.99</v>
      </c>
      <c r="J3" s="13">
        <v>0.8</v>
      </c>
      <c r="L3" s="13">
        <f>F3+G3+H3+I3</f>
        <v>5055.7464363870413</v>
      </c>
    </row>
    <row r="4" spans="1:29" x14ac:dyDescent="0.25">
      <c r="A4" s="15">
        <v>39757</v>
      </c>
      <c r="B4" s="12">
        <v>1662</v>
      </c>
      <c r="C4" s="12" t="s">
        <v>4</v>
      </c>
      <c r="D4" s="12">
        <v>100</v>
      </c>
      <c r="E4" s="13">
        <v>27.5</v>
      </c>
      <c r="F4" s="13">
        <f>D4*E4</f>
        <v>2750</v>
      </c>
      <c r="G4" s="13">
        <f>0.74*(F4/SUM(F2:F4))</f>
        <v>0.21830079382106843</v>
      </c>
      <c r="H4" s="13">
        <f>2.51*(F4/SUM(F2:F4))</f>
        <v>0.74045269255524548</v>
      </c>
      <c r="I4" s="13">
        <v>15.99</v>
      </c>
      <c r="J4" s="13">
        <v>0.8</v>
      </c>
      <c r="L4" s="13">
        <f>F4+G4+H4+I4</f>
        <v>2766.9487534863761</v>
      </c>
    </row>
    <row r="5" spans="1:29" x14ac:dyDescent="0.25">
      <c r="A5" s="15"/>
      <c r="F5" s="13">
        <f>SUM(F2:F4)</f>
        <v>9322</v>
      </c>
      <c r="G5" s="13">
        <f>SUM(G2:G4)</f>
        <v>0.74</v>
      </c>
      <c r="H5" s="13">
        <f>SUM(H2:H4)</f>
        <v>2.5099999999999998</v>
      </c>
      <c r="I5" s="13">
        <f>SUM(I2:I4)</f>
        <v>47.97</v>
      </c>
      <c r="J5" s="13">
        <f>SUM(J2:J4)</f>
        <v>2.4000000000000004</v>
      </c>
      <c r="L5" s="13">
        <f>SUM(L2:L4)</f>
        <v>9373.2199999999993</v>
      </c>
    </row>
    <row r="6" spans="1:29" x14ac:dyDescent="0.25">
      <c r="A6" s="15"/>
    </row>
    <row r="7" spans="1:29" x14ac:dyDescent="0.25">
      <c r="A7" s="15">
        <v>39758</v>
      </c>
      <c r="B7" s="12">
        <v>1344</v>
      </c>
      <c r="C7" s="12" t="s">
        <v>0</v>
      </c>
      <c r="D7" s="12">
        <v>100</v>
      </c>
      <c r="E7" s="13">
        <v>15.2</v>
      </c>
      <c r="F7" s="13">
        <f>D7*E7</f>
        <v>1520</v>
      </c>
      <c r="G7" s="13">
        <f>0.2*(F7/SUM(F7:F8))</f>
        <v>0.13280908693752733</v>
      </c>
      <c r="H7" s="13">
        <f>0.69*(F7/SUM(F7:F8))</f>
        <v>0.45819134993446919</v>
      </c>
      <c r="I7" s="13">
        <v>15.99</v>
      </c>
      <c r="J7" s="13">
        <v>0.8</v>
      </c>
      <c r="L7" s="13">
        <f>F7+G7+H7+I7</f>
        <v>1536.5810004368718</v>
      </c>
    </row>
    <row r="8" spans="1:29" x14ac:dyDescent="0.25">
      <c r="A8" s="15">
        <v>39758</v>
      </c>
      <c r="B8" s="12">
        <v>1344</v>
      </c>
      <c r="C8" s="12" t="s">
        <v>3</v>
      </c>
      <c r="D8" s="12">
        <v>100</v>
      </c>
      <c r="E8" s="13">
        <v>7.69</v>
      </c>
      <c r="F8" s="13">
        <f>D8*E8</f>
        <v>769</v>
      </c>
      <c r="G8" s="13">
        <f>0.2*(F8/SUM(F7:F8))</f>
        <v>6.7190913062472699E-2</v>
      </c>
      <c r="H8" s="13">
        <f>0.69*(F8/SUM(F7:F8))</f>
        <v>0.23180865006553075</v>
      </c>
      <c r="I8" s="13">
        <v>15.99</v>
      </c>
      <c r="J8" s="13">
        <v>0.8</v>
      </c>
      <c r="L8" s="13">
        <f>F8+G8+H8+I8</f>
        <v>785.28899956312807</v>
      </c>
    </row>
    <row r="9" spans="1:29" x14ac:dyDescent="0.25">
      <c r="A9" s="15"/>
      <c r="F9" s="13">
        <f>SUM(F7:F8)</f>
        <v>2289</v>
      </c>
      <c r="G9" s="13">
        <f>SUM(G7:G8)</f>
        <v>0.2</v>
      </c>
      <c r="H9" s="13">
        <f>SUM(H7:H8)</f>
        <v>0.69</v>
      </c>
      <c r="I9" s="13">
        <f>SUM(I7:I8)</f>
        <v>31.98</v>
      </c>
      <c r="J9" s="13">
        <f>SUM(J7:J8)</f>
        <v>1.6</v>
      </c>
      <c r="L9" s="13">
        <f>SUM(L7:L8)</f>
        <v>2321.87</v>
      </c>
    </row>
    <row r="10" spans="1:29" x14ac:dyDescent="0.25">
      <c r="A10" s="15"/>
    </row>
    <row r="11" spans="1:29" x14ac:dyDescent="0.25">
      <c r="A11" s="15">
        <v>39849</v>
      </c>
      <c r="B11" s="12">
        <v>1319</v>
      </c>
      <c r="C11" s="12" t="s">
        <v>4</v>
      </c>
      <c r="D11" s="12">
        <v>100</v>
      </c>
      <c r="E11" s="13">
        <v>31.5</v>
      </c>
      <c r="F11" s="13">
        <f>D11*E11</f>
        <v>3150</v>
      </c>
      <c r="G11" s="13">
        <v>0.25</v>
      </c>
      <c r="H11" s="13">
        <v>0.85</v>
      </c>
      <c r="I11" s="13">
        <v>15.99</v>
      </c>
      <c r="J11" s="13">
        <v>0.8</v>
      </c>
      <c r="K11" s="13">
        <v>0</v>
      </c>
      <c r="L11" s="13">
        <f>F11-G11-H11-I11-K11</f>
        <v>3132.9100000000003</v>
      </c>
    </row>
    <row r="12" spans="1:29" x14ac:dyDescent="0.25">
      <c r="A12" s="15"/>
    </row>
    <row r="13" spans="1:29" x14ac:dyDescent="0.25">
      <c r="A13" s="15">
        <v>39853</v>
      </c>
      <c r="B13" s="12">
        <v>1362</v>
      </c>
      <c r="C13" s="12" t="s">
        <v>2</v>
      </c>
      <c r="D13" s="12">
        <v>100</v>
      </c>
      <c r="E13" s="13">
        <v>17.7</v>
      </c>
      <c r="F13" s="13">
        <f>D13*E13</f>
        <v>1770</v>
      </c>
      <c r="G13" s="13">
        <v>0.14000000000000001</v>
      </c>
      <c r="H13" s="13">
        <v>0.47</v>
      </c>
      <c r="I13" s="13">
        <v>15.99</v>
      </c>
      <c r="J13" s="13">
        <v>0.8</v>
      </c>
      <c r="K13" s="13">
        <v>0</v>
      </c>
      <c r="L13" s="13">
        <f>F13-G13-H13-I13-K13</f>
        <v>1753.3999999999999</v>
      </c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907D2-9E80-482F-8923-3F644E2641BF}">
  <dimension ref="A1:AC14"/>
  <sheetViews>
    <sheetView workbookViewId="0">
      <pane ySplit="1" topLeftCell="A2" activePane="bottomLeft" state="frozen"/>
      <selection activeCell="Q108" sqref="Q108"/>
      <selection pane="bottomLeft" activeCell="B2" sqref="B2:B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21</v>
      </c>
      <c r="B1" s="12" t="s">
        <v>20</v>
      </c>
      <c r="C1" s="12" t="s">
        <v>19</v>
      </c>
      <c r="D1" s="12" t="s">
        <v>18</v>
      </c>
      <c r="E1" s="13" t="s">
        <v>17</v>
      </c>
      <c r="F1" s="13" t="s">
        <v>16</v>
      </c>
      <c r="G1" s="13" t="s">
        <v>15</v>
      </c>
      <c r="H1" s="13" t="s">
        <v>14</v>
      </c>
      <c r="I1" s="13" t="s">
        <v>13</v>
      </c>
      <c r="J1" s="13" t="s">
        <v>12</v>
      </c>
      <c r="K1" s="13" t="s">
        <v>11</v>
      </c>
      <c r="L1" s="13" t="s">
        <v>10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0.74*(F2/SUM(F2:F4))</f>
        <v>0.12177215189873417</v>
      </c>
      <c r="H2" s="13">
        <f>2.51*(F2/SUM(F2:F4))</f>
        <v>0.41303797468354425</v>
      </c>
      <c r="I2" s="13">
        <v>15.99</v>
      </c>
      <c r="J2" s="13">
        <v>0.8</v>
      </c>
      <c r="L2" s="13">
        <f>F2+G2+H2+I2</f>
        <v>1550.5248101265822</v>
      </c>
    </row>
    <row r="3" spans="1:29" x14ac:dyDescent="0.25">
      <c r="A3" s="15">
        <v>39757</v>
      </c>
      <c r="B3" s="12">
        <v>1663</v>
      </c>
      <c r="C3" s="12" t="s">
        <v>1</v>
      </c>
      <c r="D3" s="12">
        <v>200</v>
      </c>
      <c r="E3" s="13">
        <v>25.19</v>
      </c>
      <c r="F3" s="13">
        <f>D3*E3</f>
        <v>5038</v>
      </c>
      <c r="G3" s="13">
        <f>0.74*(F3/SUM(F2:F4))</f>
        <v>0.39992705428019737</v>
      </c>
      <c r="H3" s="13">
        <f>2.51*(F3/SUM(F2:F4))</f>
        <v>1.3565093327612099</v>
      </c>
      <c r="I3" s="13">
        <v>15.99</v>
      </c>
      <c r="J3" s="13">
        <v>0.8</v>
      </c>
      <c r="L3" s="13">
        <f>F3+G3+H3+I3</f>
        <v>5055.7464363870413</v>
      </c>
    </row>
    <row r="4" spans="1:29" x14ac:dyDescent="0.25">
      <c r="A4" s="15">
        <v>39757</v>
      </c>
      <c r="B4" s="12">
        <v>1662</v>
      </c>
      <c r="C4" s="12" t="s">
        <v>4</v>
      </c>
      <c r="D4" s="12">
        <v>100</v>
      </c>
      <c r="E4" s="13">
        <v>27.5</v>
      </c>
      <c r="F4" s="13">
        <f>D4*E4</f>
        <v>2750</v>
      </c>
      <c r="G4" s="13">
        <f>0.74*(F4/SUM(F2:F4))</f>
        <v>0.21830079382106843</v>
      </c>
      <c r="H4" s="13">
        <f>2.51*(F4/SUM(F2:F4))</f>
        <v>0.74045269255524548</v>
      </c>
      <c r="I4" s="13">
        <v>15.99</v>
      </c>
      <c r="J4" s="13">
        <v>0.8</v>
      </c>
      <c r="L4" s="13">
        <f>F4+G4+H4+I4</f>
        <v>2766.9487534863761</v>
      </c>
    </row>
    <row r="5" spans="1:29" x14ac:dyDescent="0.25">
      <c r="A5" s="15"/>
      <c r="F5" s="13">
        <f>SUM(F2:F4)</f>
        <v>9322</v>
      </c>
      <c r="G5" s="13">
        <f>SUM(G2:G4)</f>
        <v>0.74</v>
      </c>
      <c r="H5" s="13">
        <f>SUM(H2:H4)</f>
        <v>2.5099999999999998</v>
      </c>
      <c r="I5" s="13">
        <f>SUM(I2:I4)</f>
        <v>47.97</v>
      </c>
      <c r="J5" s="13">
        <f>SUM(J2:J4)</f>
        <v>2.4000000000000004</v>
      </c>
      <c r="L5" s="13">
        <f>SUM(L2:L4)</f>
        <v>9373.2199999999993</v>
      </c>
    </row>
    <row r="6" spans="1:29" x14ac:dyDescent="0.25">
      <c r="A6" s="15"/>
    </row>
    <row r="7" spans="1:29" x14ac:dyDescent="0.25">
      <c r="A7" s="15">
        <v>39758</v>
      </c>
      <c r="B7" s="12">
        <v>1344</v>
      </c>
      <c r="C7" s="12" t="s">
        <v>0</v>
      </c>
      <c r="D7" s="12">
        <v>100</v>
      </c>
      <c r="E7" s="13">
        <v>15.2</v>
      </c>
      <c r="F7" s="13">
        <f>D7*E7</f>
        <v>1520</v>
      </c>
      <c r="G7" s="13">
        <f>0.2*(F7/SUM(F7:F8))</f>
        <v>0.13280908693752733</v>
      </c>
      <c r="H7" s="13">
        <f>0.69*(F7/SUM(F7:F8))</f>
        <v>0.45819134993446919</v>
      </c>
      <c r="I7" s="13">
        <v>15.99</v>
      </c>
      <c r="J7" s="13">
        <v>0.8</v>
      </c>
      <c r="L7" s="13">
        <f>F7+G7+H7+I7</f>
        <v>1536.5810004368718</v>
      </c>
    </row>
    <row r="8" spans="1:29" x14ac:dyDescent="0.25">
      <c r="A8" s="15">
        <v>39758</v>
      </c>
      <c r="B8" s="12">
        <v>1344</v>
      </c>
      <c r="C8" s="12" t="s">
        <v>3</v>
      </c>
      <c r="D8" s="12">
        <v>100</v>
      </c>
      <c r="E8" s="13">
        <v>7.69</v>
      </c>
      <c r="F8" s="13">
        <f>D8*E8</f>
        <v>769</v>
      </c>
      <c r="G8" s="13">
        <f>0.2*(F8/SUM(F7:F8))</f>
        <v>6.7190913062472699E-2</v>
      </c>
      <c r="H8" s="13">
        <f>0.69*(F8/SUM(F7:F8))</f>
        <v>0.23180865006553075</v>
      </c>
      <c r="I8" s="13">
        <v>15.99</v>
      </c>
      <c r="J8" s="13">
        <v>0.8</v>
      </c>
      <c r="L8" s="13">
        <f>F8+G8+H8+I8</f>
        <v>785.28899956312807</v>
      </c>
    </row>
    <row r="9" spans="1:29" x14ac:dyDescent="0.25">
      <c r="A9" s="15"/>
      <c r="F9" s="13">
        <f>SUM(F7:F8)</f>
        <v>2289</v>
      </c>
      <c r="G9" s="13">
        <f>SUM(G7:G8)</f>
        <v>0.2</v>
      </c>
      <c r="H9" s="13">
        <f>SUM(H7:H8)</f>
        <v>0.69</v>
      </c>
      <c r="I9" s="13">
        <f>SUM(I7:I8)</f>
        <v>31.98</v>
      </c>
      <c r="J9" s="13">
        <f>SUM(J7:J8)</f>
        <v>1.6</v>
      </c>
      <c r="L9" s="13">
        <f>SUM(L7:L8)</f>
        <v>2321.87</v>
      </c>
    </row>
    <row r="10" spans="1:29" x14ac:dyDescent="0.25">
      <c r="A10" s="15"/>
    </row>
    <row r="11" spans="1:29" x14ac:dyDescent="0.25">
      <c r="A11" s="15">
        <v>39849</v>
      </c>
      <c r="B11" s="12">
        <v>1319</v>
      </c>
      <c r="C11" s="12" t="s">
        <v>4</v>
      </c>
      <c r="D11" s="12">
        <v>100</v>
      </c>
      <c r="E11" s="13">
        <v>31.5</v>
      </c>
      <c r="F11" s="13">
        <f>D11*E11</f>
        <v>3150</v>
      </c>
      <c r="G11" s="13">
        <v>0.25</v>
      </c>
      <c r="H11" s="13">
        <v>0.85</v>
      </c>
      <c r="I11" s="13">
        <v>15.99</v>
      </c>
      <c r="J11" s="13">
        <v>0.8</v>
      </c>
      <c r="K11" s="13">
        <v>0</v>
      </c>
      <c r="L11" s="13">
        <f>F11-G11-H11-I11-K11</f>
        <v>3132.9100000000003</v>
      </c>
    </row>
    <row r="12" spans="1:29" x14ac:dyDescent="0.25">
      <c r="A12" s="15"/>
    </row>
    <row r="13" spans="1:29" x14ac:dyDescent="0.25">
      <c r="A13" s="15">
        <v>39853</v>
      </c>
      <c r="B13" s="12">
        <v>1362</v>
      </c>
      <c r="C13" s="12" t="s">
        <v>2</v>
      </c>
      <c r="D13" s="12">
        <v>100</v>
      </c>
      <c r="E13" s="13">
        <v>17.7</v>
      </c>
      <c r="F13" s="13">
        <f>D13*E13</f>
        <v>1770</v>
      </c>
      <c r="G13" s="13">
        <v>0.14000000000000001</v>
      </c>
      <c r="H13" s="13">
        <v>0.47</v>
      </c>
      <c r="I13" s="13">
        <v>15.99</v>
      </c>
      <c r="J13" s="13">
        <v>0.8</v>
      </c>
      <c r="K13" s="13">
        <v>0</v>
      </c>
      <c r="L13" s="13">
        <f>F13-G13-H13-I13-K13</f>
        <v>1753.3999999999999</v>
      </c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84BB7C-DF07-4187-ADF0-23E50C2BA287}">
  <dimension ref="A1:AC7"/>
  <sheetViews>
    <sheetView workbookViewId="0">
      <pane ySplit="1" topLeftCell="A2" activePane="bottomLeft" state="frozen"/>
      <selection activeCell="Q108" sqref="Q108"/>
      <selection pane="bottomLeft" activeCell="B3" sqref="A3:B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21</v>
      </c>
      <c r="B1" s="12" t="s">
        <v>20</v>
      </c>
      <c r="C1" s="12" t="s">
        <v>19</v>
      </c>
      <c r="D1" s="12" t="s">
        <v>18</v>
      </c>
      <c r="E1" s="13" t="s">
        <v>17</v>
      </c>
      <c r="F1" s="13" t="s">
        <v>16</v>
      </c>
      <c r="G1" s="13" t="s">
        <v>15</v>
      </c>
      <c r="H1" s="13" t="s">
        <v>14</v>
      </c>
      <c r="I1" s="13" t="s">
        <v>13</v>
      </c>
      <c r="J1" s="13" t="s">
        <v>12</v>
      </c>
      <c r="K1" s="13" t="s">
        <v>11</v>
      </c>
      <c r="L1" s="13" t="s">
        <v>10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0.74*(F2/SUM(F2:F4))</f>
        <v>0.12177215189873417</v>
      </c>
      <c r="H2" s="3">
        <f>2.51*(F2/SUM(F2:F4))</f>
        <v>0.41303797468354425</v>
      </c>
      <c r="I2" s="3">
        <v>15.99</v>
      </c>
      <c r="J2" s="3">
        <v>0.8</v>
      </c>
      <c r="K2" s="3"/>
      <c r="L2" s="3">
        <f>F2+G2+H2+I2</f>
        <v>1550.5248101265822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19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0.74*(F3/SUM(F2:F4))</f>
        <v>0.39992705428019737</v>
      </c>
      <c r="H3" s="3">
        <f>2.51*(F3/SUM(F2:F4))</f>
        <v>1.3565093327612099</v>
      </c>
      <c r="I3" s="3">
        <v>15.99</v>
      </c>
      <c r="J3" s="3">
        <v>0.8</v>
      </c>
      <c r="K3" s="3"/>
      <c r="L3" s="3">
        <f>F3+G3+H3+I3</f>
        <v>5055.7464363870413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0.74*(F4/SUM(F2:F4))</f>
        <v>0.21830079382106843</v>
      </c>
      <c r="H4" s="3">
        <f>2.51*(F4/SUM(F2:F4))</f>
        <v>0.74045269255524548</v>
      </c>
      <c r="I4" s="3">
        <v>15.99</v>
      </c>
      <c r="J4" s="3">
        <v>0.8</v>
      </c>
      <c r="K4" s="3"/>
      <c r="L4" s="3">
        <f>F4+G4+H4+I4</f>
        <v>2766.9487534863761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SUM(F2:F4)</f>
        <v>9322</v>
      </c>
      <c r="G5" s="7">
        <f>SUM(G2:G4)</f>
        <v>0.74</v>
      </c>
      <c r="H5" s="7">
        <f>SUM(H2:H4)</f>
        <v>2.5099999999999998</v>
      </c>
      <c r="I5" s="7">
        <f>SUM(I2:I4)</f>
        <v>47.97</v>
      </c>
      <c r="J5" s="7">
        <f>SUM(J2:J4)</f>
        <v>2.4000000000000004</v>
      </c>
      <c r="K5" s="7"/>
      <c r="L5" s="7">
        <f>SUM(L2:L4)</f>
        <v>9373.2199999999993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x14ac:dyDescent="0.25">
      <c r="A6" s="15"/>
    </row>
    <row r="7" spans="1:29" x14ac:dyDescent="0.25">
      <c r="A7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C0A3F-FFB0-437C-B726-EA72E0B69675}">
  <dimension ref="A1:AC7"/>
  <sheetViews>
    <sheetView workbookViewId="0">
      <pane ySplit="1" topLeftCell="A2" activePane="bottomLeft" state="frozen"/>
      <selection activeCell="Q108" sqref="Q108"/>
      <selection pane="bottomLeft" activeCell="A2" sqref="A2:XFD2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21</v>
      </c>
      <c r="B1" s="12" t="s">
        <v>20</v>
      </c>
      <c r="C1" s="12" t="s">
        <v>19</v>
      </c>
      <c r="D1" s="12" t="s">
        <v>18</v>
      </c>
      <c r="E1" s="13" t="s">
        <v>17</v>
      </c>
      <c r="F1" s="13" t="s">
        <v>16</v>
      </c>
      <c r="G1" s="13" t="s">
        <v>15</v>
      </c>
      <c r="H1" s="13" t="s">
        <v>14</v>
      </c>
      <c r="I1" s="13" t="s">
        <v>13</v>
      </c>
      <c r="J1" s="13" t="s">
        <v>12</v>
      </c>
      <c r="K1" s="13" t="s">
        <v>11</v>
      </c>
      <c r="L1" s="13" t="s">
        <v>10</v>
      </c>
      <c r="AC1" s="18"/>
    </row>
    <row r="2" spans="1:29" x14ac:dyDescent="0.25">
      <c r="A2" s="15">
        <v>39757</v>
      </c>
      <c r="B2" s="12">
        <v>1662</v>
      </c>
      <c r="C2" s="12" t="s">
        <v>2</v>
      </c>
      <c r="D2" s="12">
        <v>100</v>
      </c>
      <c r="E2" s="13">
        <v>15.34</v>
      </c>
      <c r="F2" s="13">
        <f>D2*E2</f>
        <v>1534</v>
      </c>
      <c r="G2" s="13">
        <f>0.74*(F2/SUM(F2:F4))</f>
        <v>0.12177215189873417</v>
      </c>
      <c r="H2" s="13">
        <f>2.51*(F2/SUM(F2:F4))</f>
        <v>0.41303797468354425</v>
      </c>
      <c r="I2" s="13">
        <v>15.99</v>
      </c>
      <c r="J2" s="13">
        <v>0.8</v>
      </c>
      <c r="L2" s="13">
        <f>F2+G2+H2+I2</f>
        <v>1550.5248101265822</v>
      </c>
    </row>
    <row r="3" spans="1:29" x14ac:dyDescent="0.25">
      <c r="A3" s="15">
        <v>39757</v>
      </c>
      <c r="B3" s="12">
        <v>1662</v>
      </c>
      <c r="C3" s="12" t="s">
        <v>1</v>
      </c>
      <c r="D3" s="12">
        <v>200</v>
      </c>
      <c r="E3" s="13">
        <v>25.19</v>
      </c>
      <c r="F3" s="13">
        <f>D3*E3</f>
        <v>5038</v>
      </c>
      <c r="G3" s="13">
        <f>0.74*(F3/SUM(F2:F4))</f>
        <v>0.39992705428019737</v>
      </c>
      <c r="H3" s="13">
        <f>2.51*(F3/SUM(F2:F4))</f>
        <v>1.3565093327612099</v>
      </c>
      <c r="I3" s="13">
        <v>15.99</v>
      </c>
      <c r="J3" s="13">
        <v>0.8</v>
      </c>
      <c r="L3" s="13">
        <f>F3+G3+H3+I3</f>
        <v>5055.7464363870413</v>
      </c>
    </row>
    <row r="4" spans="1:29" x14ac:dyDescent="0.25">
      <c r="A4" s="15">
        <v>39757</v>
      </c>
      <c r="B4" s="12">
        <v>1662</v>
      </c>
      <c r="C4" s="12" t="s">
        <v>4</v>
      </c>
      <c r="D4" s="12">
        <v>100</v>
      </c>
      <c r="E4" s="13">
        <v>27.5</v>
      </c>
      <c r="F4" s="13">
        <f>D4*E4</f>
        <v>2750</v>
      </c>
      <c r="G4" s="13">
        <f>0.74*(F4/SUM(F2:F4))</f>
        <v>0.21830079382106843</v>
      </c>
      <c r="H4" s="13">
        <f>2.51*(F4/SUM(F2:F4))</f>
        <v>0.74045269255524548</v>
      </c>
      <c r="I4" s="13">
        <v>15.99</v>
      </c>
      <c r="J4" s="13">
        <v>0.8</v>
      </c>
      <c r="L4" s="13">
        <f>F4+G4+H4+I4</f>
        <v>2766.9487534863761</v>
      </c>
    </row>
    <row r="5" spans="1:29" x14ac:dyDescent="0.25">
      <c r="A5" s="15"/>
      <c r="F5" s="13">
        <f>SUM(F2:F4)</f>
        <v>9322</v>
      </c>
      <c r="G5" s="13">
        <f>SUM(G2:G4)</f>
        <v>0.74</v>
      </c>
      <c r="H5" s="13">
        <f>SUM(H2:H4)</f>
        <v>2.5099999999999998</v>
      </c>
      <c r="I5" s="13">
        <f>SUM(I2:I4)</f>
        <v>47.97</v>
      </c>
      <c r="J5" s="13">
        <f>SUM(J2:J4)</f>
        <v>2.4000000000000004</v>
      </c>
      <c r="L5" s="13">
        <f>SUM(L2:L4)</f>
        <v>9373.2199999999993</v>
      </c>
    </row>
    <row r="6" spans="1:29" x14ac:dyDescent="0.25">
      <c r="A6" s="15"/>
    </row>
    <row r="7" spans="1:29" x14ac:dyDescent="0.25">
      <c r="A7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F2574-DA99-472C-9CA5-5D547CFEDE2C}">
  <dimension ref="A1:AC14"/>
  <sheetViews>
    <sheetView workbookViewId="0">
      <pane ySplit="1" topLeftCell="A2" activePane="bottomLeft" state="frozen"/>
      <selection activeCell="Q108" sqref="Q108"/>
      <selection pane="bottomLeft" activeCell="A2" sqref="A2:B13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21</v>
      </c>
      <c r="B1" s="12" t="s">
        <v>20</v>
      </c>
      <c r="C1" s="12" t="s">
        <v>19</v>
      </c>
      <c r="D1" s="12" t="s">
        <v>18</v>
      </c>
      <c r="E1" s="13" t="s">
        <v>17</v>
      </c>
      <c r="F1" s="13" t="s">
        <v>16</v>
      </c>
      <c r="G1" s="13" t="s">
        <v>15</v>
      </c>
      <c r="H1" s="13" t="s">
        <v>14</v>
      </c>
      <c r="I1" s="13" t="s">
        <v>13</v>
      </c>
      <c r="J1" s="13" t="s">
        <v>12</v>
      </c>
      <c r="K1" s="13" t="s">
        <v>11</v>
      </c>
      <c r="L1" s="13" t="s">
        <v>10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0.74*(F2/SUM(F2:F4))</f>
        <v>0.12177215189873417</v>
      </c>
      <c r="H2" s="3">
        <f>2.51*(F2/SUM(F2:F4))</f>
        <v>0.41303797468354425</v>
      </c>
      <c r="I2" s="3">
        <v>15.99</v>
      </c>
      <c r="J2" s="3">
        <v>0.8</v>
      </c>
      <c r="K2" s="3"/>
      <c r="L2" s="3">
        <f>F2+G2+H2+I2</f>
        <v>1550.5248101265822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0.74*(F3/SUM(F2:F4))</f>
        <v>0.39992705428019737</v>
      </c>
      <c r="H3" s="3">
        <f>2.51*(F3/SUM(F2:F4))</f>
        <v>1.3565093327612099</v>
      </c>
      <c r="I3" s="3">
        <v>15.99</v>
      </c>
      <c r="J3" s="3">
        <v>0.8</v>
      </c>
      <c r="K3" s="3"/>
      <c r="L3" s="3">
        <f>F3+G3+H3+I3</f>
        <v>5055.7464363870413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0.74*(F4/SUM(F2:F4))</f>
        <v>0.21830079382106843</v>
      </c>
      <c r="H4" s="3">
        <f>2.51*(F4/SUM(F2:F4))</f>
        <v>0.74045269255524548</v>
      </c>
      <c r="I4" s="3">
        <v>15.99</v>
      </c>
      <c r="J4" s="3">
        <v>0.8</v>
      </c>
      <c r="K4" s="3"/>
      <c r="L4" s="3">
        <f>F4+G4+H4+I4</f>
        <v>2766.9487534863761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3">
        <f>SUM(F2:F4)</f>
        <v>9322</v>
      </c>
      <c r="G5" s="3">
        <f>SUM(G2:G4)</f>
        <v>0.74</v>
      </c>
      <c r="H5" s="3">
        <f>SUM(H2:H4)</f>
        <v>2.5099999999999998</v>
      </c>
      <c r="I5" s="3">
        <f>SUM(I2:I4)</f>
        <v>47.97</v>
      </c>
      <c r="J5" s="3">
        <f>SUM(J2:J4)</f>
        <v>2.4000000000000004</v>
      </c>
      <c r="K5" s="3"/>
      <c r="L5" s="3">
        <f>SUM(L2:L4)</f>
        <v>9373.2199999999993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3"/>
      <c r="G6" s="3"/>
      <c r="H6" s="3"/>
      <c r="I6" s="3"/>
      <c r="J6" s="3"/>
      <c r="K6" s="3"/>
      <c r="L6" s="3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0</v>
      </c>
      <c r="D7" s="4">
        <v>100</v>
      </c>
      <c r="E7" s="3">
        <v>15.2</v>
      </c>
      <c r="F7" s="3">
        <f>D7*E7</f>
        <v>1520</v>
      </c>
      <c r="G7" s="3">
        <f>0.2*(F7/SUM(F7:F8))</f>
        <v>0.13280908693752733</v>
      </c>
      <c r="H7" s="3">
        <f>0.69*(F7/SUM(F7:F8))</f>
        <v>0.45819134993446919</v>
      </c>
      <c r="I7" s="3">
        <v>15.99</v>
      </c>
      <c r="J7" s="3">
        <v>0.8</v>
      </c>
      <c r="K7" s="3"/>
      <c r="L7" s="3">
        <f>F7+G7+H7+I7</f>
        <v>1536.5810004368718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3</v>
      </c>
      <c r="D8" s="4">
        <v>100</v>
      </c>
      <c r="E8" s="3">
        <v>7.69</v>
      </c>
      <c r="F8" s="3">
        <f>D8*E8</f>
        <v>769</v>
      </c>
      <c r="G8" s="3">
        <f>0.2*(F8/SUM(F7:F8))</f>
        <v>6.7190913062472699E-2</v>
      </c>
      <c r="H8" s="3">
        <f>0.69*(F8/SUM(F7:F8))</f>
        <v>0.23180865006553075</v>
      </c>
      <c r="I8" s="3">
        <v>15.99</v>
      </c>
      <c r="J8" s="3">
        <v>0.8</v>
      </c>
      <c r="K8" s="3"/>
      <c r="L8" s="3">
        <f>F8+G8+H8+I8</f>
        <v>785.28899956312807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/>
      <c r="E9" s="3"/>
      <c r="F9" s="3">
        <f>SUM(F7:F8)</f>
        <v>2289</v>
      </c>
      <c r="G9" s="3">
        <f>SUM(G7:G8)</f>
        <v>0.2</v>
      </c>
      <c r="H9" s="3">
        <f>SUM(H7:H8)</f>
        <v>0.69</v>
      </c>
      <c r="I9" s="3">
        <f>SUM(I7:I8)</f>
        <v>31.98</v>
      </c>
      <c r="J9" s="3">
        <f>SUM(J7:J8)</f>
        <v>1.6</v>
      </c>
      <c r="K9" s="3"/>
      <c r="L9" s="3">
        <f>SUM(L7:L8)</f>
        <v>2321.87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x14ac:dyDescent="0.25">
      <c r="A10" s="15"/>
    </row>
    <row r="11" spans="1:29" s="9" customFormat="1" x14ac:dyDescent="0.25">
      <c r="A11" s="10">
        <v>39849</v>
      </c>
      <c r="B11" s="9">
        <v>1319</v>
      </c>
      <c r="C11" s="9" t="s">
        <v>4</v>
      </c>
      <c r="D11" s="9">
        <v>100</v>
      </c>
      <c r="E11" s="8">
        <v>31.5</v>
      </c>
      <c r="F11" s="8">
        <f>D11*E11</f>
        <v>3150</v>
      </c>
      <c r="G11" s="8">
        <v>0.25</v>
      </c>
      <c r="H11" s="8">
        <v>0.85</v>
      </c>
      <c r="I11" s="8">
        <v>15.99</v>
      </c>
      <c r="J11" s="8">
        <v>0.8</v>
      </c>
      <c r="K11" s="8">
        <v>0</v>
      </c>
      <c r="L11" s="8">
        <f>F11-G11-H11-I11-K11</f>
        <v>3132.9100000000003</v>
      </c>
      <c r="M11" s="6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29" x14ac:dyDescent="0.25">
      <c r="A12" s="15"/>
    </row>
    <row r="13" spans="1:29" s="9" customFormat="1" x14ac:dyDescent="0.25">
      <c r="A13" s="10">
        <v>39853</v>
      </c>
      <c r="B13" s="9">
        <v>1362</v>
      </c>
      <c r="C13" s="9" t="s">
        <v>2</v>
      </c>
      <c r="D13" s="9">
        <v>100</v>
      </c>
      <c r="E13" s="8">
        <v>17.7</v>
      </c>
      <c r="F13" s="8">
        <f>D13*E13</f>
        <v>1770</v>
      </c>
      <c r="G13" s="8">
        <v>0.14000000000000001</v>
      </c>
      <c r="H13" s="8">
        <v>0.47</v>
      </c>
      <c r="I13" s="8">
        <v>15.99</v>
      </c>
      <c r="J13" s="8">
        <v>0.8</v>
      </c>
      <c r="K13" s="8">
        <v>0</v>
      </c>
      <c r="L13" s="8">
        <f>F13-G13-H13-I13-K13</f>
        <v>1753.3999999999999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x14ac:dyDescent="0.25">
      <c r="A14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13515-2383-42E9-8F47-B3DA9BDEB959}">
  <dimension ref="A1:AC11"/>
  <sheetViews>
    <sheetView workbookViewId="0">
      <pane ySplit="1" topLeftCell="A2" activePane="bottomLeft" state="frozen"/>
      <selection activeCell="Q108" sqref="Q108"/>
      <selection pane="bottomLeft" activeCell="A10" activeCellId="1" sqref="A5:XFD5 A10:XFD10"/>
    </sheetView>
  </sheetViews>
  <sheetFormatPr defaultColWidth="9.140625" defaultRowHeight="15" x14ac:dyDescent="0.25"/>
  <cols>
    <col min="1" max="1" width="11.5703125" style="12" bestFit="1" customWidth="1"/>
    <col min="2" max="3" width="9" style="12" bestFit="1" customWidth="1"/>
    <col min="4" max="4" width="10" style="12" bestFit="1" customWidth="1"/>
    <col min="5" max="5" width="10.140625" style="13" bestFit="1" customWidth="1"/>
    <col min="6" max="6" width="11.7109375" style="13" bestFit="1" customWidth="1"/>
    <col min="7" max="7" width="17.85546875" style="13" bestFit="1" customWidth="1"/>
    <col min="8" max="8" width="13.42578125" style="13" bestFit="1" customWidth="1"/>
    <col min="9" max="9" width="11.42578125" style="13" bestFit="1" customWidth="1"/>
    <col min="10" max="10" width="7.140625" style="13" bestFit="1" customWidth="1"/>
    <col min="11" max="11" width="7.140625" style="13" customWidth="1"/>
    <col min="12" max="12" width="11.7109375" style="13" bestFit="1" customWidth="1"/>
    <col min="13" max="13" width="3.140625" style="17" customWidth="1"/>
    <col min="14" max="14" width="11.5703125" style="12" bestFit="1" customWidth="1"/>
    <col min="15" max="15" width="12.7109375" style="12" bestFit="1" customWidth="1"/>
    <col min="16" max="17" width="9.140625" style="12"/>
    <col min="18" max="18" width="10.28515625" style="13" customWidth="1"/>
    <col min="19" max="19" width="13.85546875" style="13" bestFit="1" customWidth="1"/>
    <col min="20" max="20" width="18" style="13" bestFit="1" customWidth="1"/>
    <col min="21" max="21" width="13.5703125" style="13" bestFit="1" customWidth="1"/>
    <col min="22" max="22" width="11.5703125" style="13" bestFit="1" customWidth="1"/>
    <col min="23" max="23" width="7.140625" style="13" bestFit="1" customWidth="1"/>
    <col min="24" max="24" width="9.28515625" style="13" bestFit="1" customWidth="1"/>
    <col min="25" max="25" width="12.7109375" style="13" bestFit="1" customWidth="1"/>
    <col min="26" max="26" width="12.42578125" style="13" bestFit="1" customWidth="1"/>
    <col min="27" max="27" width="2.7109375" style="13" bestFit="1" customWidth="1"/>
    <col min="28" max="28" width="26.140625" style="13" bestFit="1" customWidth="1"/>
    <col min="29" max="29" width="21.85546875" style="12" bestFit="1" customWidth="1"/>
    <col min="30" max="30" width="16.42578125" style="12" bestFit="1" customWidth="1"/>
    <col min="31" max="31" width="12.42578125" style="12" bestFit="1" customWidth="1"/>
    <col min="32" max="16384" width="9.140625" style="12"/>
  </cols>
  <sheetData>
    <row r="1" spans="1:29" x14ac:dyDescent="0.25">
      <c r="A1" s="12" t="s">
        <v>21</v>
      </c>
      <c r="B1" s="12" t="s">
        <v>20</v>
      </c>
      <c r="C1" s="12" t="s">
        <v>19</v>
      </c>
      <c r="D1" s="12" t="s">
        <v>18</v>
      </c>
      <c r="E1" s="13" t="s">
        <v>17</v>
      </c>
      <c r="F1" s="13" t="s">
        <v>16</v>
      </c>
      <c r="G1" s="13" t="s">
        <v>15</v>
      </c>
      <c r="H1" s="13" t="s">
        <v>14</v>
      </c>
      <c r="I1" s="13" t="s">
        <v>13</v>
      </c>
      <c r="J1" s="13" t="s">
        <v>12</v>
      </c>
      <c r="K1" s="13" t="s">
        <v>11</v>
      </c>
      <c r="L1" s="13" t="s">
        <v>10</v>
      </c>
      <c r="AC1" s="18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0.74*(F2/SUM(F2:F4))</f>
        <v>0.12177215189873417</v>
      </c>
      <c r="H2" s="3">
        <f>2.51*(F2/SUM(F2:F4))</f>
        <v>0.41303797468354425</v>
      </c>
      <c r="I2" s="3">
        <v>15.99</v>
      </c>
      <c r="J2" s="3">
        <v>0.8</v>
      </c>
      <c r="K2" s="3"/>
      <c r="L2" s="3">
        <f>F2+G2+H2+I2</f>
        <v>1550.5248101265822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0.74*(F3/SUM(F2:F4))</f>
        <v>0.39992705428019737</v>
      </c>
      <c r="H3" s="3">
        <f>2.51*(F3/SUM(F2:F4))</f>
        <v>1.3565093327612099</v>
      </c>
      <c r="I3" s="3">
        <v>15.99</v>
      </c>
      <c r="J3" s="3">
        <v>0.8</v>
      </c>
      <c r="K3" s="3"/>
      <c r="L3" s="3">
        <f>F3+G3+H3+I3</f>
        <v>5055.7464363870413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0.74*(F4/SUM(F2:F4))</f>
        <v>0.21830079382106843</v>
      </c>
      <c r="H4" s="3">
        <f>2.51*(F4/SUM(F2:F4))</f>
        <v>0.74045269255524548</v>
      </c>
      <c r="I4" s="3">
        <v>15.99</v>
      </c>
      <c r="J4" s="3">
        <v>0.8</v>
      </c>
      <c r="K4" s="3"/>
      <c r="L4" s="3">
        <f>F4+G4+H4+I4</f>
        <v>2766.9487534863761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SUM(F2:F4)</f>
        <v>9322</v>
      </c>
      <c r="G5" s="7">
        <f>SUM(G2:G4)</f>
        <v>0.74</v>
      </c>
      <c r="H5" s="7">
        <f>SUM(H2:H4)</f>
        <v>2.5099999999999998</v>
      </c>
      <c r="I5" s="7">
        <f>SUM(I2:I4)</f>
        <v>47.97</v>
      </c>
      <c r="J5" s="7">
        <f>SUM(J2:J4)</f>
        <v>2.4000000000000004</v>
      </c>
      <c r="K5" s="7"/>
      <c r="L5" s="7">
        <f>SUM(L2:L4)</f>
        <v>9373.2199999999993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8</v>
      </c>
      <c r="D7" s="4">
        <v>100</v>
      </c>
      <c r="E7" s="3">
        <v>2.68</v>
      </c>
      <c r="F7" s="3">
        <f>D7*E7</f>
        <v>268</v>
      </c>
      <c r="G7" s="3">
        <f>0.2*(F7/SUM(F7:F9))</f>
        <v>2.0962064919827925E-2</v>
      </c>
      <c r="H7" s="3">
        <f>0.69*(F7/SUM(F7:F9))</f>
        <v>7.2319123973406341E-2</v>
      </c>
      <c r="I7" s="3">
        <v>15.99</v>
      </c>
      <c r="J7" s="3">
        <v>0.8</v>
      </c>
      <c r="K7" s="3"/>
      <c r="L7" s="3">
        <f>F7+G7+H7+I7</f>
        <v>284.08328118889324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>0.2*(F8/SUM(F7:F9))</f>
        <v>0.11888932342588972</v>
      </c>
      <c r="H8" s="3">
        <f>0.69*(F8/SUM(F7:F9))</f>
        <v>0.41016816581931947</v>
      </c>
      <c r="I8" s="3">
        <v>15.99</v>
      </c>
      <c r="J8" s="3">
        <v>0.8</v>
      </c>
      <c r="K8" s="3"/>
      <c r="L8" s="3">
        <f>F8+G8+H8+I8</f>
        <v>1536.5190574892454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>0.2*(F9/SUM(F7:F9))</f>
        <v>6.0148611654282362E-2</v>
      </c>
      <c r="H9" s="3">
        <f>0.69*(F9/SUM(F7:F9))</f>
        <v>0.20751271020727413</v>
      </c>
      <c r="I9" s="3">
        <v>15.99</v>
      </c>
      <c r="J9" s="3">
        <v>0.8</v>
      </c>
      <c r="K9" s="3"/>
      <c r="L9" s="3">
        <f>F9+G9+H9+I9</f>
        <v>785.25766132186163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SUM(F7:F9)</f>
        <v>2557</v>
      </c>
      <c r="G10" s="7">
        <f>SUM(G7:G9)</f>
        <v>0.2</v>
      </c>
      <c r="H10" s="7">
        <f>SUM(H7:H9)</f>
        <v>0.69</v>
      </c>
      <c r="I10" s="7">
        <f>SUM(I7:I9)</f>
        <v>47.97</v>
      </c>
      <c r="J10" s="7">
        <f>SUM(J7:J9)</f>
        <v>2.4000000000000004</v>
      </c>
      <c r="K10" s="7"/>
      <c r="L10" s="7">
        <f>SUM(L7:L9)</f>
        <v>2605.86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x14ac:dyDescent="0.25">
      <c r="A11" s="1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430EF-5A58-4F6E-9535-CEBB2732DF3C}">
  <dimension ref="A1:AC19"/>
  <sheetViews>
    <sheetView workbookViewId="0">
      <pane ySplit="1" topLeftCell="A2" activePane="bottomLeft" state="frozen"/>
      <selection activeCell="Q108" sqref="Q108"/>
      <selection pane="bottomLeft" activeCell="A12" activeCellId="1" sqref="A7:XFD7 A12:XFD12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21</v>
      </c>
      <c r="B1" t="s">
        <v>20</v>
      </c>
      <c r="C1" t="s">
        <v>19</v>
      </c>
      <c r="D1" t="s">
        <v>18</v>
      </c>
      <c r="E1" s="1" t="s">
        <v>17</v>
      </c>
      <c r="F1" s="1" t="s">
        <v>16</v>
      </c>
      <c r="G1" s="1" t="s">
        <v>15</v>
      </c>
      <c r="H1" s="1" t="s">
        <v>14</v>
      </c>
      <c r="I1" s="1" t="s">
        <v>13</v>
      </c>
      <c r="J1" s="1" t="s">
        <v>12</v>
      </c>
      <c r="K1" s="1" t="s">
        <v>11</v>
      </c>
      <c r="L1" s="1" t="s">
        <v>10</v>
      </c>
      <c r="AC1" s="16"/>
    </row>
    <row r="2" spans="1:29" s="4" customFormat="1" x14ac:dyDescent="0.25">
      <c r="A2" s="5">
        <v>39757</v>
      </c>
      <c r="B2" s="4">
        <v>1662</v>
      </c>
      <c r="C2" s="4" t="s">
        <v>2</v>
      </c>
      <c r="D2" s="4">
        <v>100</v>
      </c>
      <c r="E2" s="3">
        <v>15.34</v>
      </c>
      <c r="F2" s="3">
        <f>D2*E2</f>
        <v>1534</v>
      </c>
      <c r="G2" s="3">
        <f>0.74*(F2/SUM(F2:F4))</f>
        <v>0.12177215189873417</v>
      </c>
      <c r="H2" s="3">
        <f>2.51*(F2/SUM(F2:F4))</f>
        <v>0.41303797468354425</v>
      </c>
      <c r="I2" s="3">
        <v>15.99</v>
      </c>
      <c r="J2" s="3">
        <v>0.8</v>
      </c>
      <c r="K2" s="3"/>
      <c r="L2" s="3">
        <f>F2+G2+H2+I2</f>
        <v>1550.5248101265822</v>
      </c>
      <c r="M2" s="6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9" s="4" customFormat="1" x14ac:dyDescent="0.25">
      <c r="A3" s="5">
        <v>39757</v>
      </c>
      <c r="B3" s="4">
        <v>1662</v>
      </c>
      <c r="C3" s="4" t="s">
        <v>1</v>
      </c>
      <c r="D3" s="4">
        <v>200</v>
      </c>
      <c r="E3" s="3">
        <v>25.19</v>
      </c>
      <c r="F3" s="3">
        <f>D3*E3</f>
        <v>5038</v>
      </c>
      <c r="G3" s="3">
        <f>0.74*(F3/SUM(F2:F4))</f>
        <v>0.39992705428019737</v>
      </c>
      <c r="H3" s="3">
        <f>2.51*(F3/SUM(F2:F4))</f>
        <v>1.3565093327612099</v>
      </c>
      <c r="I3" s="3">
        <v>15.99</v>
      </c>
      <c r="J3" s="3">
        <v>0.8</v>
      </c>
      <c r="K3" s="3"/>
      <c r="L3" s="3">
        <f>F3+G3+H3+I3</f>
        <v>5055.7464363870413</v>
      </c>
      <c r="M3" s="6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9" s="4" customFormat="1" x14ac:dyDescent="0.25">
      <c r="A4" s="5">
        <v>39757</v>
      </c>
      <c r="B4" s="4">
        <v>1662</v>
      </c>
      <c r="C4" s="4" t="s">
        <v>4</v>
      </c>
      <c r="D4" s="4">
        <v>100</v>
      </c>
      <c r="E4" s="3">
        <v>27.5</v>
      </c>
      <c r="F4" s="3">
        <f>D4*E4</f>
        <v>2750</v>
      </c>
      <c r="G4" s="3">
        <f>0.74*(F4/SUM(F2:F4))</f>
        <v>0.21830079382106843</v>
      </c>
      <c r="H4" s="3">
        <f>2.51*(F4/SUM(F2:F4))</f>
        <v>0.74045269255524548</v>
      </c>
      <c r="I4" s="3">
        <v>15.99</v>
      </c>
      <c r="J4" s="3">
        <v>0.8</v>
      </c>
      <c r="K4" s="3"/>
      <c r="L4" s="3">
        <f>F4+G4+H4+I4</f>
        <v>2766.9487534863761</v>
      </c>
      <c r="M4" s="6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9" s="4" customFormat="1" x14ac:dyDescent="0.25">
      <c r="A5" s="5"/>
      <c r="E5" s="3"/>
      <c r="F5" s="7">
        <f>SUM(F2:F4)</f>
        <v>9322</v>
      </c>
      <c r="G5" s="7">
        <f>SUM(G2:G4)</f>
        <v>0.74</v>
      </c>
      <c r="H5" s="7">
        <f>SUM(H2:H4)</f>
        <v>2.5099999999999998</v>
      </c>
      <c r="I5" s="7">
        <f>SUM(I2:I4)</f>
        <v>47.97</v>
      </c>
      <c r="J5" s="7">
        <f>SUM(J2:J4)</f>
        <v>2.4000000000000004</v>
      </c>
      <c r="K5" s="7"/>
      <c r="L5" s="7">
        <f>SUM(L2:L4)</f>
        <v>9373.2199999999993</v>
      </c>
      <c r="M5" s="6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9" s="4" customFormat="1" x14ac:dyDescent="0.25">
      <c r="A6" s="5"/>
      <c r="E6" s="3"/>
      <c r="F6" s="7"/>
      <c r="G6" s="7"/>
      <c r="H6" s="7"/>
      <c r="I6" s="7"/>
      <c r="J6" s="7"/>
      <c r="K6" s="7"/>
      <c r="L6" s="7"/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9" s="4" customFormat="1" x14ac:dyDescent="0.25">
      <c r="A7" s="5">
        <v>39758</v>
      </c>
      <c r="B7" s="4">
        <v>1344</v>
      </c>
      <c r="C7" s="4" t="s">
        <v>8</v>
      </c>
      <c r="D7" s="4">
        <v>100</v>
      </c>
      <c r="E7" s="3">
        <v>2.68</v>
      </c>
      <c r="F7" s="3">
        <f>D7*E7</f>
        <v>268</v>
      </c>
      <c r="G7" s="3">
        <f>0.2*(F7/SUM(F7:F9))</f>
        <v>2.0962064919827925E-2</v>
      </c>
      <c r="H7" s="3">
        <f>0.69*(F7/SUM(F7:F9))</f>
        <v>7.2319123973406341E-2</v>
      </c>
      <c r="I7" s="3">
        <v>15.99</v>
      </c>
      <c r="J7" s="3">
        <v>0.8</v>
      </c>
      <c r="K7" s="3"/>
      <c r="L7" s="3">
        <f>F7+G7+H7+I7</f>
        <v>284.08328118889324</v>
      </c>
      <c r="M7" s="6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9" s="4" customFormat="1" x14ac:dyDescent="0.25">
      <c r="A8" s="5">
        <v>39758</v>
      </c>
      <c r="B8" s="4">
        <v>1344</v>
      </c>
      <c r="C8" s="4" t="s">
        <v>0</v>
      </c>
      <c r="D8" s="4">
        <v>100</v>
      </c>
      <c r="E8" s="3">
        <v>15.2</v>
      </c>
      <c r="F8" s="3">
        <f>D8*E8</f>
        <v>1520</v>
      </c>
      <c r="G8" s="3">
        <f>0.2*(F8/SUM(F7:F9))</f>
        <v>0.11888932342588972</v>
      </c>
      <c r="H8" s="3">
        <f>0.69*(F8/SUM(F7:F9))</f>
        <v>0.41016816581931947</v>
      </c>
      <c r="I8" s="3">
        <v>15.99</v>
      </c>
      <c r="J8" s="3">
        <v>0.8</v>
      </c>
      <c r="K8" s="3"/>
      <c r="L8" s="3">
        <f>F8+G8+H8+I8</f>
        <v>1536.5190574892454</v>
      </c>
      <c r="M8" s="6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9" s="4" customFormat="1" x14ac:dyDescent="0.25">
      <c r="A9" s="5">
        <v>39758</v>
      </c>
      <c r="B9" s="4">
        <v>1344</v>
      </c>
      <c r="C9" s="4" t="s">
        <v>3</v>
      </c>
      <c r="D9" s="4">
        <v>100</v>
      </c>
      <c r="E9" s="3">
        <v>7.69</v>
      </c>
      <c r="F9" s="3">
        <f>D9*E9</f>
        <v>769</v>
      </c>
      <c r="G9" s="3">
        <f>0.2*(F9/SUM(F7:F9))</f>
        <v>6.0148611654282362E-2</v>
      </c>
      <c r="H9" s="3">
        <f>0.69*(F9/SUM(F7:F9))</f>
        <v>0.20751271020727413</v>
      </c>
      <c r="I9" s="3">
        <v>15.99</v>
      </c>
      <c r="J9" s="3">
        <v>0.8</v>
      </c>
      <c r="K9" s="3"/>
      <c r="L9" s="3">
        <f>F9+G9+H9+I9</f>
        <v>785.25766132186163</v>
      </c>
      <c r="M9" s="6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9" s="4" customFormat="1" x14ac:dyDescent="0.25">
      <c r="A10" s="5"/>
      <c r="E10" s="3"/>
      <c r="F10" s="7">
        <f>SUM(F7:F9)</f>
        <v>2557</v>
      </c>
      <c r="G10" s="7">
        <f>SUM(G7:G9)</f>
        <v>0.2</v>
      </c>
      <c r="H10" s="7">
        <f>SUM(H7:H9)</f>
        <v>0.69</v>
      </c>
      <c r="I10" s="7">
        <f>SUM(I7:I9)</f>
        <v>47.97</v>
      </c>
      <c r="J10" s="7">
        <f>SUM(J7:J9)</f>
        <v>2.4000000000000004</v>
      </c>
      <c r="K10" s="7"/>
      <c r="L10" s="7">
        <f>SUM(L7:L9)</f>
        <v>2605.86</v>
      </c>
      <c r="M10" s="6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9" s="4" customFormat="1" x14ac:dyDescent="0.25">
      <c r="A11" s="5"/>
      <c r="E11" s="3"/>
      <c r="F11" s="7"/>
      <c r="G11" s="7"/>
      <c r="H11" s="7"/>
      <c r="I11" s="7"/>
      <c r="J11" s="7"/>
      <c r="K11" s="7"/>
      <c r="L11" s="7"/>
      <c r="M11" s="6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9" s="9" customFormat="1" x14ac:dyDescent="0.25">
      <c r="A12" s="10">
        <v>40073</v>
      </c>
      <c r="B12" s="9">
        <v>1462</v>
      </c>
      <c r="C12" s="9" t="s">
        <v>4</v>
      </c>
      <c r="D12" s="9">
        <v>200</v>
      </c>
      <c r="E12" s="8">
        <v>35.15</v>
      </c>
      <c r="F12" s="8">
        <f>D12*E12</f>
        <v>7030</v>
      </c>
      <c r="G12" s="8">
        <f>1.16*(F12/SUM(F12:F14))</f>
        <v>0.42000412031314377</v>
      </c>
      <c r="H12" s="8">
        <f>5.53*(F12/SUM(F12:F14))</f>
        <v>2.0022610218376595</v>
      </c>
      <c r="I12" s="8">
        <v>15.99</v>
      </c>
      <c r="J12" s="8">
        <v>0.8</v>
      </c>
      <c r="K12" s="8">
        <v>0</v>
      </c>
      <c r="L12" s="8">
        <f>F12-G12-H12-I12-K12</f>
        <v>7011.5877348578497</v>
      </c>
      <c r="M12" s="6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spans="1:29" s="9" customFormat="1" x14ac:dyDescent="0.25">
      <c r="A13" s="10">
        <v>40073</v>
      </c>
      <c r="B13" s="9">
        <v>1462</v>
      </c>
      <c r="C13" s="9" t="s">
        <v>1</v>
      </c>
      <c r="D13" s="9">
        <v>200</v>
      </c>
      <c r="E13" s="8">
        <v>34.479999999999997</v>
      </c>
      <c r="F13" s="8">
        <f>D13*E13</f>
        <v>6895.9999999999991</v>
      </c>
      <c r="G13" s="8">
        <f>1.16*(F13/SUM(F12:F14))</f>
        <v>0.41199835187474243</v>
      </c>
      <c r="H13" s="8">
        <f>5.53*(F13/SUM(F12:F14))</f>
        <v>1.964095591264936</v>
      </c>
      <c r="I13" s="8">
        <v>15.99</v>
      </c>
      <c r="J13" s="8">
        <v>0.8</v>
      </c>
      <c r="K13" s="8">
        <v>0</v>
      </c>
      <c r="L13" s="8">
        <f>F13-G13-H13-I13-K13</f>
        <v>6877.6339060568598</v>
      </c>
      <c r="M13" s="6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</row>
    <row r="14" spans="1:29" s="9" customFormat="1" x14ac:dyDescent="0.25">
      <c r="A14" s="10">
        <v>40073</v>
      </c>
      <c r="B14" s="9">
        <v>1462</v>
      </c>
      <c r="C14" s="9" t="s">
        <v>7</v>
      </c>
      <c r="D14" s="9">
        <v>200</v>
      </c>
      <c r="E14" s="8">
        <v>27.45</v>
      </c>
      <c r="F14" s="8">
        <f>D14*E14</f>
        <v>5490</v>
      </c>
      <c r="G14" s="8">
        <f>1.16*(F14/SUM(F12:F14))</f>
        <v>0.32799752781211372</v>
      </c>
      <c r="H14" s="8">
        <f>5.53*(F14/SUM(F12:F14))</f>
        <v>1.5636433868974042</v>
      </c>
      <c r="I14" s="8">
        <v>15.99</v>
      </c>
      <c r="J14" s="8">
        <v>0.8</v>
      </c>
      <c r="K14" s="8">
        <v>0</v>
      </c>
      <c r="L14" s="8">
        <f>F14-G14-H14-I14-K14</f>
        <v>5472.1183590852906</v>
      </c>
      <c r="M14" s="6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1:29" s="9" customFormat="1" x14ac:dyDescent="0.25">
      <c r="A15" s="10"/>
      <c r="E15" s="8"/>
      <c r="F15" s="11">
        <f>SUM(F12:F14)</f>
        <v>19416</v>
      </c>
      <c r="G15" s="11">
        <f>SUM(G12:G14)</f>
        <v>1.1599999999999999</v>
      </c>
      <c r="H15" s="11">
        <f>SUM(H12:H14)</f>
        <v>5.5299999999999994</v>
      </c>
      <c r="I15" s="11">
        <f>SUM(I12:I14)</f>
        <v>47.97</v>
      </c>
      <c r="J15" s="11">
        <f>SUM(J12:J14)</f>
        <v>2.4000000000000004</v>
      </c>
      <c r="K15" s="11"/>
      <c r="L15" s="11">
        <f>SUM(L12:L14)</f>
        <v>19361.34</v>
      </c>
      <c r="M15" s="6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7" spans="1:28" s="9" customFormat="1" x14ac:dyDescent="0.25">
      <c r="A17" s="10">
        <v>40158</v>
      </c>
      <c r="B17" s="9">
        <v>1171</v>
      </c>
      <c r="C17" s="9" t="s">
        <v>7</v>
      </c>
      <c r="D17" s="9">
        <v>500</v>
      </c>
      <c r="E17" s="8">
        <v>26.1</v>
      </c>
      <c r="F17" s="8">
        <f>D17*E17</f>
        <v>13050</v>
      </c>
      <c r="G17" s="8">
        <f>1.51*(F17/SUM(F17:F18))</f>
        <v>0.78289630512514907</v>
      </c>
      <c r="H17" s="8">
        <f>7.17*(F17/SUM(F17:F18))</f>
        <v>3.7174612634088202</v>
      </c>
      <c r="I17" s="8">
        <v>15.99</v>
      </c>
      <c r="J17" s="8">
        <v>0.8</v>
      </c>
      <c r="K17" s="8">
        <f>1.25*(F17/SUM(F17:F18))</f>
        <v>0.64809296781883197</v>
      </c>
      <c r="L17" s="8">
        <f>F17-G17-H17-I17-K17</f>
        <v>13028.861549463649</v>
      </c>
      <c r="M17" s="6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1:28" s="9" customFormat="1" x14ac:dyDescent="0.25">
      <c r="A18" s="10">
        <v>40158</v>
      </c>
      <c r="B18" s="9">
        <v>1171</v>
      </c>
      <c r="C18" s="9" t="s">
        <v>6</v>
      </c>
      <c r="D18" s="9">
        <v>1000</v>
      </c>
      <c r="E18" s="8">
        <v>12.12</v>
      </c>
      <c r="F18" s="8">
        <f>D18*E18</f>
        <v>12120</v>
      </c>
      <c r="G18" s="8">
        <f>1.51*(F18/SUM(F17:F18))</f>
        <v>0.72710369487485105</v>
      </c>
      <c r="H18" s="8">
        <f>7.17*(F18/SUM(F17:F18))</f>
        <v>3.4525387365911802</v>
      </c>
      <c r="I18" s="8">
        <v>15.99</v>
      </c>
      <c r="J18" s="8">
        <v>0.8</v>
      </c>
      <c r="K18" s="8">
        <f>1.25*(F18/SUM(F17:F18))</f>
        <v>0.60190703218116803</v>
      </c>
      <c r="L18" s="8">
        <f>F18-G18-H18-I18-K18</f>
        <v>12099.228450536351</v>
      </c>
      <c r="M18" s="6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1:28" s="9" customFormat="1" x14ac:dyDescent="0.25">
      <c r="A19" s="10"/>
      <c r="E19" s="8"/>
      <c r="F19" s="11">
        <f t="shared" ref="F19:L19" si="0">SUM(F17:F18)</f>
        <v>25170</v>
      </c>
      <c r="G19" s="11">
        <f t="shared" si="0"/>
        <v>1.5100000000000002</v>
      </c>
      <c r="H19" s="11">
        <f t="shared" si="0"/>
        <v>7.17</v>
      </c>
      <c r="I19" s="11">
        <f t="shared" si="0"/>
        <v>31.98</v>
      </c>
      <c r="J19" s="11">
        <f t="shared" si="0"/>
        <v>1.6</v>
      </c>
      <c r="K19" s="11">
        <f t="shared" si="0"/>
        <v>1.25</v>
      </c>
      <c r="L19" s="11">
        <f t="shared" si="0"/>
        <v>25128.09</v>
      </c>
      <c r="M19" s="6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BE703-EA17-4053-8FF6-597C4A72A15B}">
  <dimension ref="A1:AC6"/>
  <sheetViews>
    <sheetView tabSelected="1" workbookViewId="0">
      <pane ySplit="1" topLeftCell="A2" activePane="bottomLeft" state="frozen"/>
      <selection activeCell="Q108" sqref="Q108"/>
      <selection pane="bottomLeft" activeCell="A6" activeCellId="2" sqref="A2:XFD2 A4:XFD4 A6:XFD6"/>
    </sheetView>
  </sheetViews>
  <sheetFormatPr defaultColWidth="9.140625" defaultRowHeight="15" x14ac:dyDescent="0.25"/>
  <cols>
    <col min="1" max="1" width="11.5703125" bestFit="1" customWidth="1"/>
    <col min="2" max="3" width="9" bestFit="1" customWidth="1"/>
    <col min="4" max="4" width="10" bestFit="1" customWidth="1"/>
    <col min="5" max="5" width="10.140625" style="1" bestFit="1" customWidth="1"/>
    <col min="6" max="6" width="11.7109375" style="1" bestFit="1" customWidth="1"/>
    <col min="7" max="7" width="17.85546875" style="1" bestFit="1" customWidth="1"/>
    <col min="8" max="8" width="13.42578125" style="1" bestFit="1" customWidth="1"/>
    <col min="9" max="9" width="11.42578125" style="1" bestFit="1" customWidth="1"/>
    <col min="10" max="10" width="7.140625" style="1" bestFit="1" customWidth="1"/>
    <col min="11" max="11" width="7.140625" style="1" customWidth="1"/>
    <col min="12" max="12" width="11.7109375" style="1" bestFit="1" customWidth="1"/>
    <col min="13" max="13" width="3.140625" style="2" customWidth="1"/>
    <col min="14" max="14" width="11.5703125" bestFit="1" customWidth="1"/>
    <col min="15" max="15" width="12.7109375" bestFit="1" customWidth="1"/>
    <col min="18" max="18" width="10.28515625" style="1" customWidth="1"/>
    <col min="19" max="19" width="13.85546875" style="1" bestFit="1" customWidth="1"/>
    <col min="20" max="20" width="18" style="1" bestFit="1" customWidth="1"/>
    <col min="21" max="21" width="13.5703125" style="1" bestFit="1" customWidth="1"/>
    <col min="22" max="22" width="11.5703125" style="1" bestFit="1" customWidth="1"/>
    <col min="23" max="23" width="7.140625" style="1" bestFit="1" customWidth="1"/>
    <col min="24" max="24" width="9.28515625" style="1" bestFit="1" customWidth="1"/>
    <col min="25" max="25" width="12.7109375" style="1" bestFit="1" customWidth="1"/>
    <col min="26" max="26" width="12.42578125" style="1" bestFit="1" customWidth="1"/>
    <col min="27" max="27" width="2.7109375" style="1" bestFit="1" customWidth="1"/>
    <col min="28" max="28" width="26.140625" style="1" bestFit="1" customWidth="1"/>
    <col min="29" max="29" width="21.85546875" bestFit="1" customWidth="1"/>
    <col min="30" max="30" width="16.42578125" bestFit="1" customWidth="1"/>
    <col min="31" max="31" width="12.42578125" bestFit="1" customWidth="1"/>
  </cols>
  <sheetData>
    <row r="1" spans="1:29" x14ac:dyDescent="0.25">
      <c r="A1" t="s">
        <v>21</v>
      </c>
      <c r="B1" t="s">
        <v>20</v>
      </c>
      <c r="C1" t="s">
        <v>19</v>
      </c>
      <c r="D1" t="s">
        <v>18</v>
      </c>
      <c r="E1" s="1" t="s">
        <v>17</v>
      </c>
      <c r="F1" s="1" t="s">
        <v>16</v>
      </c>
      <c r="G1" s="1" t="s">
        <v>15</v>
      </c>
      <c r="H1" s="1" t="s">
        <v>14</v>
      </c>
      <c r="I1" s="1" t="s">
        <v>13</v>
      </c>
      <c r="J1" s="1" t="s">
        <v>12</v>
      </c>
      <c r="K1" s="1" t="s">
        <v>11</v>
      </c>
      <c r="L1" s="1" t="s">
        <v>10</v>
      </c>
      <c r="AC1" s="16"/>
    </row>
    <row r="2" spans="1:29" s="9" customFormat="1" x14ac:dyDescent="0.25">
      <c r="A2" s="10">
        <v>39959</v>
      </c>
      <c r="B2" s="9">
        <v>1430</v>
      </c>
      <c r="C2" s="9" t="s">
        <v>9</v>
      </c>
      <c r="D2" s="9">
        <v>200</v>
      </c>
      <c r="E2" s="8">
        <v>23.4</v>
      </c>
      <c r="F2" s="8">
        <f>D2*E2</f>
        <v>4680</v>
      </c>
      <c r="G2" s="8">
        <v>0.28000000000000003</v>
      </c>
      <c r="H2" s="8">
        <v>1.33</v>
      </c>
      <c r="I2" s="8">
        <v>15.99</v>
      </c>
      <c r="J2" s="8">
        <v>0.8</v>
      </c>
      <c r="K2" s="8">
        <v>0.23</v>
      </c>
      <c r="L2" s="8">
        <f>F2-G2-H2-I2</f>
        <v>4662.4000000000005</v>
      </c>
      <c r="M2" s="6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spans="1:29" x14ac:dyDescent="0.25">
      <c r="A3" s="14"/>
      <c r="M3" s="6"/>
    </row>
    <row r="4" spans="1:29" s="9" customFormat="1" x14ac:dyDescent="0.25">
      <c r="A4" s="10">
        <v>39960</v>
      </c>
      <c r="B4" s="9">
        <v>1681</v>
      </c>
      <c r="C4" s="9" t="s">
        <v>1</v>
      </c>
      <c r="D4" s="9">
        <v>200</v>
      </c>
      <c r="E4" s="8">
        <v>34.04</v>
      </c>
      <c r="F4" s="8">
        <f>D4*E4</f>
        <v>6808</v>
      </c>
      <c r="G4" s="8">
        <v>0.4</v>
      </c>
      <c r="H4" s="8">
        <v>1.94</v>
      </c>
      <c r="I4" s="8">
        <v>15.99</v>
      </c>
      <c r="J4" s="8">
        <v>0.8</v>
      </c>
      <c r="K4" s="8">
        <v>0.34</v>
      </c>
      <c r="L4" s="8">
        <f>F4-G4-H4-I4</f>
        <v>6789.670000000001</v>
      </c>
      <c r="M4" s="6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spans="1:29" x14ac:dyDescent="0.25">
      <c r="A5" s="14"/>
      <c r="M5" s="6"/>
    </row>
    <row r="6" spans="1:29" s="4" customFormat="1" x14ac:dyDescent="0.25">
      <c r="A6" s="5">
        <v>39961</v>
      </c>
      <c r="B6" s="4">
        <v>1246</v>
      </c>
      <c r="C6" s="4" t="s">
        <v>5</v>
      </c>
      <c r="D6" s="4">
        <v>1000</v>
      </c>
      <c r="E6" s="3">
        <v>3.31</v>
      </c>
      <c r="F6" s="3">
        <f>D6*E6</f>
        <v>3310</v>
      </c>
      <c r="G6" s="3">
        <v>0.19</v>
      </c>
      <c r="H6" s="3">
        <v>0.94</v>
      </c>
      <c r="I6" s="3">
        <v>15.99</v>
      </c>
      <c r="J6" s="3">
        <v>0.8</v>
      </c>
      <c r="K6" s="3"/>
      <c r="L6" s="3">
        <f>F6+G6+H6+I6</f>
        <v>3327.12</v>
      </c>
      <c r="M6" s="6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</sheetData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</vt:lpstr>
      <vt:lpstr>GroupWithDifferentTradingDates</vt:lpstr>
      <vt:lpstr>GroupWithDifferentNoteNumbers</vt:lpstr>
      <vt:lpstr>LineWithDifferentFontColors</vt:lpstr>
      <vt:lpstr>LineWithBlackFontColor</vt:lpstr>
      <vt:lpstr>GroupsWithSameTradingDate&amp;Note</vt:lpstr>
      <vt:lpstr>GroupsWithSummary</vt:lpstr>
      <vt:lpstr>BuyingAndSellingOperations</vt:lpstr>
      <vt:lpstr>SingleLineGroups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Diego Cardoso</dc:creator>
  <cp:lastModifiedBy>Andrei Diego Cardoso</cp:lastModifiedBy>
  <dcterms:created xsi:type="dcterms:W3CDTF">2022-03-15T21:37:30Z</dcterms:created>
  <dcterms:modified xsi:type="dcterms:W3CDTF">2022-03-21T21:54:07Z</dcterms:modified>
</cp:coreProperties>
</file>